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 tabRatio="604"/>
  </bookViews>
  <sheets>
    <sheet name="2021" sheetId="6" r:id="rId1"/>
    <sheet name="2022" sheetId="9" r:id="rId2"/>
    <sheet name="2023" sheetId="10" r:id="rId3"/>
    <sheet name="Лист2" sheetId="11" state="hidden" r:id="rId4"/>
    <sheet name="Лист1" sheetId="5" state="hidden" r:id="rId5"/>
  </sheets>
  <externalReferences>
    <externalReference r:id="rId6"/>
  </externalReferences>
  <definedNames>
    <definedName name="_xlnm._FilterDatabase" localSheetId="0" hidden="1">'2021'!$A$7:$EO$323</definedName>
    <definedName name="_xlnm._FilterDatabase" localSheetId="1" hidden="1">'2022'!$A$6:$EP$319</definedName>
    <definedName name="_xlnm._FilterDatabase" localSheetId="2" hidden="1">'2023'!$A$6:$EP$326</definedName>
    <definedName name="_xlnm.Print_Titles" localSheetId="0">'2021'!$A:$F,'2021'!$5:$6</definedName>
    <definedName name="_xlnm.Print_Titles" localSheetId="1">'2022'!$A:$F,'2022'!$4:$5</definedName>
    <definedName name="_xlnm.Print_Titles" localSheetId="2">'2023'!$A:$F,'2023'!$4:$5</definedName>
    <definedName name="_xlnm.Print_Area" localSheetId="0">'2021'!$A$1:$W$330</definedName>
    <definedName name="_xlnm.Print_Area" localSheetId="1">'2022'!$A$1:$X$333</definedName>
    <definedName name="_xlnm.Print_Area" localSheetId="2">'2023'!$A$1:$X$330</definedName>
  </definedNames>
  <calcPr calcId="125725"/>
</workbook>
</file>

<file path=xl/calcChain.xml><?xml version="1.0" encoding="utf-8"?>
<calcChain xmlns="http://schemas.openxmlformats.org/spreadsheetml/2006/main">
  <c r="N263" i="10"/>
  <c r="L202" i="9"/>
  <c r="N128"/>
  <c r="N129"/>
  <c r="O220" i="6"/>
  <c r="S220" s="1"/>
  <c r="T220" s="1"/>
  <c r="G197"/>
  <c r="G198"/>
  <c r="H198" s="1"/>
  <c r="G130"/>
  <c r="H130" s="1"/>
  <c r="G123" i="10"/>
  <c r="G123" i="9" s="1"/>
  <c r="G117" i="6"/>
  <c r="L27" i="9"/>
  <c r="L28"/>
  <c r="N28"/>
  <c r="O28" s="1"/>
  <c r="N28" i="10" s="1"/>
  <c r="O28" s="1"/>
  <c r="G27" i="6"/>
  <c r="G26" i="9" s="1"/>
  <c r="N196"/>
  <c r="O196" s="1"/>
  <c r="N196" i="10" s="1"/>
  <c r="O196" s="1"/>
  <c r="L197" i="9"/>
  <c r="L196"/>
  <c r="O198" i="6"/>
  <c r="N197" i="9" s="1"/>
  <c r="K127"/>
  <c r="L129"/>
  <c r="M129" s="1"/>
  <c r="L123"/>
  <c r="M123" s="1"/>
  <c r="L123" i="10" s="1"/>
  <c r="N123" i="9"/>
  <c r="L116"/>
  <c r="N116"/>
  <c r="L115"/>
  <c r="L26"/>
  <c r="O28" i="6"/>
  <c r="O27"/>
  <c r="U25" i="10"/>
  <c r="U25" i="9"/>
  <c r="B246" i="10"/>
  <c r="B131" i="9"/>
  <c r="M294" i="6"/>
  <c r="L294"/>
  <c r="L297" i="9"/>
  <c r="L296"/>
  <c r="M316" i="6"/>
  <c r="L316"/>
  <c r="M314"/>
  <c r="L314"/>
  <c r="Q314"/>
  <c r="M311"/>
  <c r="L311"/>
  <c r="L312" s="1"/>
  <c r="M308"/>
  <c r="L308"/>
  <c r="Q308" s="1"/>
  <c r="M307"/>
  <c r="L307"/>
  <c r="Q307"/>
  <c r="M305"/>
  <c r="L305"/>
  <c r="Q305" s="1"/>
  <c r="L302"/>
  <c r="M301"/>
  <c r="L301"/>
  <c r="L298"/>
  <c r="M298"/>
  <c r="M297"/>
  <c r="L297"/>
  <c r="L299" s="1"/>
  <c r="M293"/>
  <c r="L293"/>
  <c r="M291"/>
  <c r="L291"/>
  <c r="M286"/>
  <c r="L286"/>
  <c r="Q286"/>
  <c r="L274" i="9"/>
  <c r="L275"/>
  <c r="L276"/>
  <c r="L277"/>
  <c r="L278"/>
  <c r="M278" s="1"/>
  <c r="L279"/>
  <c r="L280"/>
  <c r="M280" s="1"/>
  <c r="M271"/>
  <c r="L273"/>
  <c r="L270"/>
  <c r="L269"/>
  <c r="M269" s="1"/>
  <c r="M266"/>
  <c r="L267"/>
  <c r="M264"/>
  <c r="M263"/>
  <c r="R263" s="1"/>
  <c r="M260"/>
  <c r="L260" i="10" s="1"/>
  <c r="M259" i="9"/>
  <c r="M257"/>
  <c r="L257" i="10" s="1"/>
  <c r="M253" i="9"/>
  <c r="M249"/>
  <c r="L249" s="1"/>
  <c r="M247"/>
  <c r="M246"/>
  <c r="L246" i="10" s="1"/>
  <c r="L248" i="9"/>
  <c r="L250"/>
  <c r="M250" s="1"/>
  <c r="L251"/>
  <c r="L252"/>
  <c r="L255"/>
  <c r="L256"/>
  <c r="M256" s="1"/>
  <c r="L258"/>
  <c r="M258" s="1"/>
  <c r="L261"/>
  <c r="L262"/>
  <c r="L242"/>
  <c r="M242" s="1"/>
  <c r="L244"/>
  <c r="M244" s="1"/>
  <c r="L241"/>
  <c r="L237"/>
  <c r="L238"/>
  <c r="M238" s="1"/>
  <c r="L239"/>
  <c r="L236"/>
  <c r="M234"/>
  <c r="L233"/>
  <c r="L229"/>
  <c r="M229" s="1"/>
  <c r="L227"/>
  <c r="M223"/>
  <c r="L223" s="1"/>
  <c r="L224"/>
  <c r="M224" s="1"/>
  <c r="L225"/>
  <c r="M217"/>
  <c r="L218"/>
  <c r="L219"/>
  <c r="L220"/>
  <c r="M220" s="1"/>
  <c r="L221"/>
  <c r="L215"/>
  <c r="M215" s="1"/>
  <c r="L215" i="10" s="1"/>
  <c r="L214" i="9"/>
  <c r="M212"/>
  <c r="L209"/>
  <c r="L207"/>
  <c r="L205"/>
  <c r="M203"/>
  <c r="M186"/>
  <c r="M159"/>
  <c r="L159" i="10" s="1"/>
  <c r="M153" i="9"/>
  <c r="L153" i="10" s="1"/>
  <c r="L154" i="9"/>
  <c r="M149"/>
  <c r="L149" s="1"/>
  <c r="M148"/>
  <c r="M147"/>
  <c r="M145"/>
  <c r="M143"/>
  <c r="M142"/>
  <c r="L142" s="1"/>
  <c r="L315" s="1"/>
  <c r="M138"/>
  <c r="L137"/>
  <c r="M135"/>
  <c r="L135" s="1"/>
  <c r="M134"/>
  <c r="M133"/>
  <c r="M131"/>
  <c r="L132"/>
  <c r="M132" s="1"/>
  <c r="L136"/>
  <c r="L144"/>
  <c r="L146"/>
  <c r="M146" s="1"/>
  <c r="L146" i="10" s="1"/>
  <c r="L150" i="9"/>
  <c r="L151"/>
  <c r="M126"/>
  <c r="L119"/>
  <c r="M119" s="1"/>
  <c r="L121"/>
  <c r="L122"/>
  <c r="L124"/>
  <c r="L125"/>
  <c r="L313" s="1"/>
  <c r="L127"/>
  <c r="L128"/>
  <c r="M50"/>
  <c r="M51"/>
  <c r="M67"/>
  <c r="L67" i="10" s="1"/>
  <c r="M68" i="9"/>
  <c r="M70"/>
  <c r="L70" s="1"/>
  <c r="M71"/>
  <c r="M77"/>
  <c r="M102"/>
  <c r="L102" s="1"/>
  <c r="M120"/>
  <c r="M47"/>
  <c r="L47" s="1"/>
  <c r="O168" i="6"/>
  <c r="O114"/>
  <c r="S114"/>
  <c r="O60"/>
  <c r="N59" i="9"/>
  <c r="O50" i="6"/>
  <c r="S50"/>
  <c r="L81" i="9"/>
  <c r="L78"/>
  <c r="L79"/>
  <c r="M79" s="1"/>
  <c r="L74"/>
  <c r="M74" s="1"/>
  <c r="L74" i="10" s="1"/>
  <c r="L75" i="9"/>
  <c r="M75" s="1"/>
  <c r="L65"/>
  <c r="L55"/>
  <c r="L56"/>
  <c r="L57"/>
  <c r="M57" s="1"/>
  <c r="L57" i="10" s="1"/>
  <c r="L58" i="9"/>
  <c r="L59"/>
  <c r="L60"/>
  <c r="L61"/>
  <c r="L62"/>
  <c r="L63"/>
  <c r="M63" s="1"/>
  <c r="L54"/>
  <c r="L48"/>
  <c r="L49"/>
  <c r="L52"/>
  <c r="M52" s="1"/>
  <c r="M45"/>
  <c r="L42"/>
  <c r="L43"/>
  <c r="L41"/>
  <c r="L38"/>
  <c r="M38" s="1"/>
  <c r="L39"/>
  <c r="L33"/>
  <c r="L31"/>
  <c r="L32"/>
  <c r="M32" s="1"/>
  <c r="L30"/>
  <c r="O25" i="6"/>
  <c r="S25" s="1"/>
  <c r="N22"/>
  <c r="O22"/>
  <c r="M9"/>
  <c r="J232" i="9"/>
  <c r="J231"/>
  <c r="J232" i="10"/>
  <c r="J231"/>
  <c r="I231"/>
  <c r="I232"/>
  <c r="H232"/>
  <c r="H231"/>
  <c r="G232"/>
  <c r="K232" s="1"/>
  <c r="G231"/>
  <c r="P318" i="6"/>
  <c r="Q318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4"/>
  <c r="Q194"/>
  <c r="P196"/>
  <c r="Q196"/>
  <c r="R196"/>
  <c r="S196"/>
  <c r="P200"/>
  <c r="Q200"/>
  <c r="P201"/>
  <c r="Q201"/>
  <c r="P203"/>
  <c r="Q203"/>
  <c r="R203"/>
  <c r="S203"/>
  <c r="P204"/>
  <c r="Q204"/>
  <c r="R204"/>
  <c r="S204"/>
  <c r="P206"/>
  <c r="Q206"/>
  <c r="P208"/>
  <c r="Q208"/>
  <c r="R208"/>
  <c r="S208"/>
  <c r="P210"/>
  <c r="Q210"/>
  <c r="P211"/>
  <c r="Q211"/>
  <c r="P213"/>
  <c r="Q213"/>
  <c r="R213"/>
  <c r="S213"/>
  <c r="P215"/>
  <c r="Q215"/>
  <c r="P216"/>
  <c r="Q216"/>
  <c r="P218"/>
  <c r="Q218"/>
  <c r="P219"/>
  <c r="Q219"/>
  <c r="P220"/>
  <c r="Q220"/>
  <c r="P221"/>
  <c r="Q221"/>
  <c r="P222"/>
  <c r="Q222"/>
  <c r="P224"/>
  <c r="Q224"/>
  <c r="R224"/>
  <c r="S224"/>
  <c r="P225"/>
  <c r="Q225"/>
  <c r="R225"/>
  <c r="S225"/>
  <c r="T225"/>
  <c r="P226"/>
  <c r="Q226"/>
  <c r="R226"/>
  <c r="S226"/>
  <c r="P228"/>
  <c r="Q228"/>
  <c r="R228"/>
  <c r="S228"/>
  <c r="P230"/>
  <c r="Q230"/>
  <c r="P234"/>
  <c r="Q234"/>
  <c r="R234"/>
  <c r="S234"/>
  <c r="P235"/>
  <c r="Q235"/>
  <c r="R235"/>
  <c r="S235"/>
  <c r="P237"/>
  <c r="Q237"/>
  <c r="P238"/>
  <c r="Q238"/>
  <c r="P240"/>
  <c r="Q240"/>
  <c r="P242"/>
  <c r="Q242"/>
  <c r="R242"/>
  <c r="S242"/>
  <c r="P243"/>
  <c r="Q243"/>
  <c r="R243"/>
  <c r="S243"/>
  <c r="P244"/>
  <c r="Q244"/>
  <c r="R244"/>
  <c r="S244"/>
  <c r="P245"/>
  <c r="Q245"/>
  <c r="R245"/>
  <c r="S245"/>
  <c r="P247"/>
  <c r="Q247"/>
  <c r="R247"/>
  <c r="S247"/>
  <c r="P248"/>
  <c r="Q248"/>
  <c r="R248"/>
  <c r="S248"/>
  <c r="P249"/>
  <c r="Q249"/>
  <c r="T249" s="1"/>
  <c r="R249"/>
  <c r="S249"/>
  <c r="P250"/>
  <c r="Q250"/>
  <c r="R250"/>
  <c r="S250"/>
  <c r="P251"/>
  <c r="Q251"/>
  <c r="R251"/>
  <c r="S251"/>
  <c r="P252"/>
  <c r="Q252"/>
  <c r="R252"/>
  <c r="S252"/>
  <c r="P253"/>
  <c r="Q253"/>
  <c r="R253"/>
  <c r="S253"/>
  <c r="P254"/>
  <c r="Q254"/>
  <c r="T254" s="1"/>
  <c r="R254"/>
  <c r="S254"/>
  <c r="P255"/>
  <c r="Q255"/>
  <c r="P256"/>
  <c r="Q256"/>
  <c r="R256"/>
  <c r="S256"/>
  <c r="P257"/>
  <c r="Q257"/>
  <c r="R257"/>
  <c r="S257"/>
  <c r="P258"/>
  <c r="Q258"/>
  <c r="R258"/>
  <c r="S258"/>
  <c r="P259"/>
  <c r="Q259"/>
  <c r="R259"/>
  <c r="S259"/>
  <c r="P260"/>
  <c r="Q260"/>
  <c r="P261"/>
  <c r="Q261"/>
  <c r="R261"/>
  <c r="S261"/>
  <c r="P262"/>
  <c r="Q262"/>
  <c r="R262"/>
  <c r="S262"/>
  <c r="T262"/>
  <c r="P263"/>
  <c r="Q263"/>
  <c r="R263"/>
  <c r="S263"/>
  <c r="P264"/>
  <c r="Q264"/>
  <c r="R264"/>
  <c r="S264"/>
  <c r="P265"/>
  <c r="Q265"/>
  <c r="R265"/>
  <c r="S265"/>
  <c r="P267"/>
  <c r="Q267"/>
  <c r="P268"/>
  <c r="Q268"/>
  <c r="P270"/>
  <c r="Q270"/>
  <c r="P271"/>
  <c r="Q271"/>
  <c r="P272"/>
  <c r="Q272"/>
  <c r="P274"/>
  <c r="Q274"/>
  <c r="R274"/>
  <c r="S274"/>
  <c r="P275"/>
  <c r="Q275"/>
  <c r="R275"/>
  <c r="S275"/>
  <c r="P276"/>
  <c r="Q276"/>
  <c r="R276"/>
  <c r="S276"/>
  <c r="P277"/>
  <c r="Q277"/>
  <c r="R277"/>
  <c r="S277"/>
  <c r="P278"/>
  <c r="Q278"/>
  <c r="R278"/>
  <c r="S278"/>
  <c r="P279"/>
  <c r="Q279"/>
  <c r="R279"/>
  <c r="S279"/>
  <c r="P280"/>
  <c r="Q280"/>
  <c r="R280"/>
  <c r="S280"/>
  <c r="P283"/>
  <c r="Q283"/>
  <c r="Q183"/>
  <c r="P183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3"/>
  <c r="Q23"/>
  <c r="P24"/>
  <c r="Q24"/>
  <c r="P25"/>
  <c r="Q25"/>
  <c r="P31"/>
  <c r="Q31"/>
  <c r="P32"/>
  <c r="Q32"/>
  <c r="R32"/>
  <c r="S32"/>
  <c r="P33"/>
  <c r="Q33"/>
  <c r="P34"/>
  <c r="Q34"/>
  <c r="P36"/>
  <c r="Q36"/>
  <c r="P37"/>
  <c r="Q37"/>
  <c r="P38"/>
  <c r="Q38"/>
  <c r="P39"/>
  <c r="Q39"/>
  <c r="P40"/>
  <c r="Q40"/>
  <c r="P42"/>
  <c r="Q42"/>
  <c r="R42"/>
  <c r="S42"/>
  <c r="P43"/>
  <c r="Q43"/>
  <c r="R43"/>
  <c r="S43"/>
  <c r="P44"/>
  <c r="Q44"/>
  <c r="R44"/>
  <c r="S44"/>
  <c r="P46"/>
  <c r="Q46"/>
  <c r="P48"/>
  <c r="Q48"/>
  <c r="R48"/>
  <c r="S48"/>
  <c r="P49"/>
  <c r="Q49"/>
  <c r="R49"/>
  <c r="S49"/>
  <c r="P50"/>
  <c r="Q50"/>
  <c r="P51"/>
  <c r="Q51"/>
  <c r="R51"/>
  <c r="S51"/>
  <c r="P52"/>
  <c r="Q52"/>
  <c r="R52"/>
  <c r="S52"/>
  <c r="P53"/>
  <c r="Q53"/>
  <c r="R53"/>
  <c r="S53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6"/>
  <c r="Q66"/>
  <c r="R66"/>
  <c r="S66"/>
  <c r="P68"/>
  <c r="Q68"/>
  <c r="R68"/>
  <c r="S68"/>
  <c r="P69"/>
  <c r="Q69"/>
  <c r="R69"/>
  <c r="S69"/>
  <c r="P71"/>
  <c r="Q71"/>
  <c r="R71"/>
  <c r="S71"/>
  <c r="P72"/>
  <c r="Q72"/>
  <c r="P73"/>
  <c r="Q73"/>
  <c r="P74"/>
  <c r="Q74"/>
  <c r="P76"/>
  <c r="Q76"/>
  <c r="P78"/>
  <c r="Q78"/>
  <c r="P79"/>
  <c r="Q79"/>
  <c r="P82"/>
  <c r="Q82"/>
  <c r="R82"/>
  <c r="S82"/>
  <c r="P83"/>
  <c r="Q83"/>
  <c r="R83"/>
  <c r="S83"/>
  <c r="P84"/>
  <c r="Q84"/>
  <c r="R84"/>
  <c r="S84"/>
  <c r="P87"/>
  <c r="Q87"/>
  <c r="P89"/>
  <c r="Q89"/>
  <c r="P90"/>
  <c r="Q90"/>
  <c r="R90"/>
  <c r="S90"/>
  <c r="P92"/>
  <c r="Q92"/>
  <c r="P94"/>
  <c r="Q94"/>
  <c r="P95"/>
  <c r="Q95"/>
  <c r="P96"/>
  <c r="Q96"/>
  <c r="P97"/>
  <c r="Q97"/>
  <c r="R97"/>
  <c r="S97"/>
  <c r="P98"/>
  <c r="Q98"/>
  <c r="P99"/>
  <c r="Q99"/>
  <c r="P101"/>
  <c r="Q101"/>
  <c r="R101"/>
  <c r="S101"/>
  <c r="P102"/>
  <c r="Q102"/>
  <c r="R102"/>
  <c r="S102"/>
  <c r="P103"/>
  <c r="Q103"/>
  <c r="R103"/>
  <c r="S103"/>
  <c r="P104"/>
  <c r="Q104"/>
  <c r="R104"/>
  <c r="S104"/>
  <c r="P105"/>
  <c r="Q105"/>
  <c r="R105"/>
  <c r="S105"/>
  <c r="P106"/>
  <c r="Q106"/>
  <c r="R106"/>
  <c r="S106"/>
  <c r="P107"/>
  <c r="Q107"/>
  <c r="R107"/>
  <c r="S107"/>
  <c r="P108"/>
  <c r="Q108"/>
  <c r="R108"/>
  <c r="S108"/>
  <c r="P109"/>
  <c r="Q109"/>
  <c r="R109"/>
  <c r="S109"/>
  <c r="P111"/>
  <c r="Q111"/>
  <c r="P112"/>
  <c r="Q112"/>
  <c r="P113"/>
  <c r="Q113"/>
  <c r="P114"/>
  <c r="Q114"/>
  <c r="P115"/>
  <c r="Q115"/>
  <c r="P116"/>
  <c r="Q116"/>
  <c r="P119"/>
  <c r="Q119"/>
  <c r="R119"/>
  <c r="S119"/>
  <c r="P120"/>
  <c r="Q120"/>
  <c r="R120"/>
  <c r="S120"/>
  <c r="P121"/>
  <c r="T121" s="1"/>
  <c r="Q121"/>
  <c r="R121"/>
  <c r="S121"/>
  <c r="P122"/>
  <c r="Q122"/>
  <c r="R122"/>
  <c r="S122"/>
  <c r="P123"/>
  <c r="Q123"/>
  <c r="R123"/>
  <c r="S123"/>
  <c r="P125"/>
  <c r="Q125"/>
  <c r="R125"/>
  <c r="S125"/>
  <c r="P126"/>
  <c r="T126" s="1"/>
  <c r="Q126"/>
  <c r="R126"/>
  <c r="S126"/>
  <c r="P127"/>
  <c r="Q127"/>
  <c r="R127"/>
  <c r="S127"/>
  <c r="P128"/>
  <c r="Q128"/>
  <c r="R128"/>
  <c r="S128"/>
  <c r="P129"/>
  <c r="Q129"/>
  <c r="R129"/>
  <c r="S129"/>
  <c r="P132"/>
  <c r="Q132"/>
  <c r="R132"/>
  <c r="S132"/>
  <c r="P133"/>
  <c r="Q133"/>
  <c r="R133"/>
  <c r="S133"/>
  <c r="P134"/>
  <c r="Q134"/>
  <c r="R134"/>
  <c r="S134"/>
  <c r="P135"/>
  <c r="T135" s="1"/>
  <c r="Q135"/>
  <c r="R135"/>
  <c r="S135"/>
  <c r="P136"/>
  <c r="Q136"/>
  <c r="R136"/>
  <c r="S136"/>
  <c r="P137"/>
  <c r="Q137"/>
  <c r="R137"/>
  <c r="S137"/>
  <c r="P138"/>
  <c r="Q138"/>
  <c r="R138"/>
  <c r="S138"/>
  <c r="P139"/>
  <c r="Q139"/>
  <c r="R139"/>
  <c r="S139"/>
  <c r="P140"/>
  <c r="Q140"/>
  <c r="P141"/>
  <c r="Q141"/>
  <c r="P142"/>
  <c r="Q142"/>
  <c r="P143"/>
  <c r="Q143"/>
  <c r="R143"/>
  <c r="S143"/>
  <c r="P144"/>
  <c r="Q144"/>
  <c r="R144"/>
  <c r="S144"/>
  <c r="P145"/>
  <c r="Q145"/>
  <c r="R145"/>
  <c r="S145"/>
  <c r="P146"/>
  <c r="Q146"/>
  <c r="P147"/>
  <c r="Q147"/>
  <c r="R147"/>
  <c r="S147"/>
  <c r="P148"/>
  <c r="Q148"/>
  <c r="R148"/>
  <c r="S148"/>
  <c r="P149"/>
  <c r="Q149"/>
  <c r="T149" s="1"/>
  <c r="R149"/>
  <c r="S149"/>
  <c r="P150"/>
  <c r="Q150"/>
  <c r="R150"/>
  <c r="S150"/>
  <c r="P151"/>
  <c r="Q151"/>
  <c r="R151"/>
  <c r="S151"/>
  <c r="P152"/>
  <c r="Q152"/>
  <c r="R152"/>
  <c r="S152"/>
  <c r="P155"/>
  <c r="Q155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70"/>
  <c r="Q170"/>
  <c r="R170"/>
  <c r="S170"/>
  <c r="P171"/>
  <c r="Q171"/>
  <c r="R171"/>
  <c r="T171" s="1"/>
  <c r="S171"/>
  <c r="P172"/>
  <c r="T172" s="1"/>
  <c r="Q172"/>
  <c r="R172"/>
  <c r="S172"/>
  <c r="P173"/>
  <c r="Q173"/>
  <c r="R173"/>
  <c r="S173"/>
  <c r="P174"/>
  <c r="Q174"/>
  <c r="T174" s="1"/>
  <c r="R174"/>
  <c r="S174"/>
  <c r="P175"/>
  <c r="Q175"/>
  <c r="R175"/>
  <c r="S175"/>
  <c r="P176"/>
  <c r="Q176"/>
  <c r="R176"/>
  <c r="S176"/>
  <c r="P177"/>
  <c r="Q177"/>
  <c r="R177"/>
  <c r="S177"/>
  <c r="P178"/>
  <c r="Q178"/>
  <c r="R178"/>
  <c r="S178"/>
  <c r="P180"/>
  <c r="Q180"/>
  <c r="Q9"/>
  <c r="P9"/>
  <c r="N31" i="9"/>
  <c r="K128" i="10"/>
  <c r="I231" i="9"/>
  <c r="I232"/>
  <c r="H232"/>
  <c r="H231"/>
  <c r="G232"/>
  <c r="G231"/>
  <c r="J233" i="6"/>
  <c r="S233" s="1"/>
  <c r="J232"/>
  <c r="I233"/>
  <c r="I232"/>
  <c r="R232" s="1"/>
  <c r="H233"/>
  <c r="Q233" s="1"/>
  <c r="H232"/>
  <c r="G233"/>
  <c r="P233" s="1"/>
  <c r="G232"/>
  <c r="K129"/>
  <c r="L113" i="9"/>
  <c r="M113" s="1"/>
  <c r="O85" i="6"/>
  <c r="L85"/>
  <c r="O38"/>
  <c r="N37" i="9" s="1"/>
  <c r="O37" s="1"/>
  <c r="N37" i="10" s="1"/>
  <c r="O37" s="1"/>
  <c r="M38" i="6"/>
  <c r="L37" i="9" s="1"/>
  <c r="O37" i="6"/>
  <c r="N36" i="9" s="1"/>
  <c r="M37" i="6"/>
  <c r="O36"/>
  <c r="M36"/>
  <c r="N307" i="9"/>
  <c r="O307" s="1"/>
  <c r="N307" i="10" s="1"/>
  <c r="N315" i="9"/>
  <c r="O315" s="1"/>
  <c r="N313"/>
  <c r="O313" s="1"/>
  <c r="N313" i="10" s="1"/>
  <c r="N311" i="9"/>
  <c r="O311" s="1"/>
  <c r="N311" i="10" s="1"/>
  <c r="N310" i="9"/>
  <c r="O310" s="1"/>
  <c r="N310" i="10" s="1"/>
  <c r="O310" s="1"/>
  <c r="N304" i="9"/>
  <c r="O304" s="1"/>
  <c r="N304" i="10" s="1"/>
  <c r="O318" i="6"/>
  <c r="O307"/>
  <c r="N290" i="10"/>
  <c r="O290" s="1"/>
  <c r="N290" i="9"/>
  <c r="N274"/>
  <c r="N275"/>
  <c r="N276"/>
  <c r="P276" s="1"/>
  <c r="N277"/>
  <c r="N278"/>
  <c r="Q278" s="1"/>
  <c r="N279"/>
  <c r="O279" s="1"/>
  <c r="S279" s="1"/>
  <c r="N280"/>
  <c r="N273"/>
  <c r="O273" s="1"/>
  <c r="O268" i="6"/>
  <c r="O267"/>
  <c r="N247" i="9"/>
  <c r="O247" s="1"/>
  <c r="N248"/>
  <c r="Q248" s="1"/>
  <c r="N249"/>
  <c r="O249"/>
  <c r="N249" i="10" s="1"/>
  <c r="O249" s="1"/>
  <c r="N250" i="9"/>
  <c r="O250" s="1"/>
  <c r="N250" i="10" s="1"/>
  <c r="N251" i="9"/>
  <c r="N252"/>
  <c r="O252" s="1"/>
  <c r="N252" i="10"/>
  <c r="O252" s="1"/>
  <c r="N253" i="9"/>
  <c r="O253" s="1"/>
  <c r="N254"/>
  <c r="O254" s="1"/>
  <c r="N254" i="10" s="1"/>
  <c r="O254" s="1"/>
  <c r="N255" i="9"/>
  <c r="O255" s="1"/>
  <c r="N255" i="10" s="1"/>
  <c r="O255" s="1"/>
  <c r="N256" i="9"/>
  <c r="N257"/>
  <c r="O257" s="1"/>
  <c r="N258"/>
  <c r="P258" s="1"/>
  <c r="N260"/>
  <c r="O260" s="1"/>
  <c r="N261"/>
  <c r="O261" s="1"/>
  <c r="N262"/>
  <c r="Q262" s="1"/>
  <c r="N263"/>
  <c r="N264"/>
  <c r="N246"/>
  <c r="O246" s="1"/>
  <c r="N246" i="10" s="1"/>
  <c r="N242" i="9"/>
  <c r="O242" s="1"/>
  <c r="N242" i="10" s="1"/>
  <c r="N243" i="9"/>
  <c r="O243" s="1"/>
  <c r="N244"/>
  <c r="Q244" s="1"/>
  <c r="N241"/>
  <c r="O241" s="1"/>
  <c r="R241" s="1"/>
  <c r="L232"/>
  <c r="M232" s="1"/>
  <c r="L232" i="10" s="1"/>
  <c r="N232" i="9"/>
  <c r="O232" s="1"/>
  <c r="N233"/>
  <c r="O233" s="1"/>
  <c r="N234"/>
  <c r="N231"/>
  <c r="O231" s="1"/>
  <c r="N231" i="10" s="1"/>
  <c r="O231" s="1"/>
  <c r="L231" i="9"/>
  <c r="N227"/>
  <c r="O227" s="1"/>
  <c r="N224"/>
  <c r="P224" s="1"/>
  <c r="N225"/>
  <c r="O225" s="1"/>
  <c r="N223"/>
  <c r="O223" s="1"/>
  <c r="N212"/>
  <c r="O212" s="1"/>
  <c r="R212" s="1"/>
  <c r="N212" i="10"/>
  <c r="N207" i="9"/>
  <c r="N203"/>
  <c r="O203" s="1"/>
  <c r="N202"/>
  <c r="Q202" s="1"/>
  <c r="L182"/>
  <c r="L170"/>
  <c r="N170"/>
  <c r="L171"/>
  <c r="M171" s="1"/>
  <c r="N171"/>
  <c r="L172"/>
  <c r="N172"/>
  <c r="L173"/>
  <c r="M173" s="1"/>
  <c r="L173" i="10" s="1"/>
  <c r="N173" i="9"/>
  <c r="O173" s="1"/>
  <c r="N173" i="10" s="1"/>
  <c r="L174" i="9"/>
  <c r="N174"/>
  <c r="O174" s="1"/>
  <c r="N174" i="10" s="1"/>
  <c r="L175" i="9"/>
  <c r="N175"/>
  <c r="L176"/>
  <c r="N176"/>
  <c r="L177"/>
  <c r="N177"/>
  <c r="N169"/>
  <c r="O169" s="1"/>
  <c r="L169"/>
  <c r="O155" i="6"/>
  <c r="R155" s="1"/>
  <c r="O154"/>
  <c r="G154"/>
  <c r="N132" i="9"/>
  <c r="N133"/>
  <c r="N133" i="10"/>
  <c r="N134" i="9"/>
  <c r="N135"/>
  <c r="N135" i="10"/>
  <c r="N136" i="9"/>
  <c r="N137"/>
  <c r="N138"/>
  <c r="O138" s="1"/>
  <c r="N139"/>
  <c r="N140"/>
  <c r="O140"/>
  <c r="N140" i="10" s="1"/>
  <c r="N141" i="9"/>
  <c r="O141" s="1"/>
  <c r="N141" i="10" s="1"/>
  <c r="N142" i="9"/>
  <c r="O142" s="1"/>
  <c r="N142" i="10" s="1"/>
  <c r="O142" s="1"/>
  <c r="N143" i="9"/>
  <c r="O143" s="1"/>
  <c r="N144"/>
  <c r="O144" s="1"/>
  <c r="N146"/>
  <c r="N147"/>
  <c r="N148"/>
  <c r="O148" s="1"/>
  <c r="N149"/>
  <c r="O149" s="1"/>
  <c r="S149" s="1"/>
  <c r="N150"/>
  <c r="Q150" s="1"/>
  <c r="N151"/>
  <c r="N131"/>
  <c r="O131" s="1"/>
  <c r="R131" s="1"/>
  <c r="N119"/>
  <c r="O119" s="1"/>
  <c r="N119" i="10" s="1"/>
  <c r="O119" s="1"/>
  <c r="N120" i="9"/>
  <c r="N121"/>
  <c r="O121" s="1"/>
  <c r="N122"/>
  <c r="N124"/>
  <c r="P124" s="1"/>
  <c r="N125"/>
  <c r="O125" s="1"/>
  <c r="N126"/>
  <c r="O126" s="1"/>
  <c r="N127"/>
  <c r="O127"/>
  <c r="N127" i="10" s="1"/>
  <c r="O127" s="1"/>
  <c r="N118" i="9"/>
  <c r="O118" s="1"/>
  <c r="N118" i="10" s="1"/>
  <c r="O118" s="1"/>
  <c r="L118" i="9"/>
  <c r="L101"/>
  <c r="N101"/>
  <c r="N102"/>
  <c r="O102" s="1"/>
  <c r="N102" i="10" s="1"/>
  <c r="L103" i="9"/>
  <c r="L310" s="1"/>
  <c r="N103"/>
  <c r="O103"/>
  <c r="N103" i="10" s="1"/>
  <c r="O103" s="1"/>
  <c r="L104" i="9"/>
  <c r="Q104"/>
  <c r="N104"/>
  <c r="O104" s="1"/>
  <c r="N104" i="10"/>
  <c r="O104" s="1"/>
  <c r="L105" i="9"/>
  <c r="N105"/>
  <c r="O105" s="1"/>
  <c r="L106"/>
  <c r="N106"/>
  <c r="L107"/>
  <c r="N107"/>
  <c r="L108"/>
  <c r="N108"/>
  <c r="N100"/>
  <c r="L100"/>
  <c r="L96"/>
  <c r="L307" s="1"/>
  <c r="N96"/>
  <c r="O96" s="1"/>
  <c r="L89"/>
  <c r="N89"/>
  <c r="L82"/>
  <c r="N82"/>
  <c r="Q82" s="1"/>
  <c r="L83"/>
  <c r="L304" s="1"/>
  <c r="N83"/>
  <c r="N81"/>
  <c r="O81" s="1"/>
  <c r="N81" i="10" s="1"/>
  <c r="N65" i="9"/>
  <c r="O65" s="1"/>
  <c r="N48"/>
  <c r="Q48" s="1"/>
  <c r="N50"/>
  <c r="O50" s="1"/>
  <c r="N51"/>
  <c r="N52"/>
  <c r="Q52" s="1"/>
  <c r="N47"/>
  <c r="O47" s="1"/>
  <c r="N47" i="10" s="1"/>
  <c r="N42" i="9"/>
  <c r="O42" s="1"/>
  <c r="N43"/>
  <c r="O43"/>
  <c r="S43" s="1"/>
  <c r="N41"/>
  <c r="O41" s="1"/>
  <c r="M142" i="6"/>
  <c r="S142" s="1"/>
  <c r="M140"/>
  <c r="L139" i="9" s="1"/>
  <c r="M141" i="6"/>
  <c r="L140" i="9" s="1"/>
  <c r="M255" i="6"/>
  <c r="K47" i="9"/>
  <c r="K48" i="10"/>
  <c r="K49" i="6"/>
  <c r="N297"/>
  <c r="Q297" s="1"/>
  <c r="O297"/>
  <c r="N298"/>
  <c r="O298"/>
  <c r="N200" i="9"/>
  <c r="L200"/>
  <c r="M200" s="1"/>
  <c r="O230" i="6"/>
  <c r="N229" i="9" s="1"/>
  <c r="O283" i="6"/>
  <c r="O240"/>
  <c r="R240" s="1"/>
  <c r="O238"/>
  <c r="O237"/>
  <c r="R237" s="1"/>
  <c r="O239"/>
  <c r="N195" i="9"/>
  <c r="L195"/>
  <c r="O180" i="6"/>
  <c r="O116"/>
  <c r="O115"/>
  <c r="O113"/>
  <c r="O112"/>
  <c r="O111"/>
  <c r="N110" i="9" s="1"/>
  <c r="O110" s="1"/>
  <c r="O40" i="6"/>
  <c r="O99"/>
  <c r="L98" i="9"/>
  <c r="L306" s="1"/>
  <c r="O98" i="6"/>
  <c r="R98"/>
  <c r="O96"/>
  <c r="L95" i="9"/>
  <c r="M95" s="1"/>
  <c r="L95" i="10" s="1"/>
  <c r="O95" i="6"/>
  <c r="R95"/>
  <c r="O94"/>
  <c r="N93" i="9"/>
  <c r="O93" s="1"/>
  <c r="N93" i="10" s="1"/>
  <c r="O93" s="1"/>
  <c r="N70" i="9"/>
  <c r="N68"/>
  <c r="P68" s="1"/>
  <c r="N67"/>
  <c r="O67" s="1"/>
  <c r="O222" i="6"/>
  <c r="O221"/>
  <c r="O218"/>
  <c r="N217" i="9" s="1"/>
  <c r="O216" i="6"/>
  <c r="O215"/>
  <c r="N214" i="9" s="1"/>
  <c r="O214" s="1"/>
  <c r="N214" i="10" s="1"/>
  <c r="O72" i="6"/>
  <c r="R72" s="1"/>
  <c r="N75"/>
  <c r="O75" s="1"/>
  <c r="Q75"/>
  <c r="O76"/>
  <c r="N75" i="9"/>
  <c r="O75" s="1"/>
  <c r="N75" i="10" s="1"/>
  <c r="K280"/>
  <c r="G280" s="1"/>
  <c r="K280" i="9"/>
  <c r="G281" i="6"/>
  <c r="P281"/>
  <c r="H281"/>
  <c r="Q281"/>
  <c r="I281"/>
  <c r="R281"/>
  <c r="J281"/>
  <c r="S281"/>
  <c r="K8" i="10"/>
  <c r="K9"/>
  <c r="K10"/>
  <c r="K11"/>
  <c r="K12"/>
  <c r="K13"/>
  <c r="K14"/>
  <c r="K15"/>
  <c r="K16"/>
  <c r="K17"/>
  <c r="K18"/>
  <c r="K19"/>
  <c r="K20"/>
  <c r="K21"/>
  <c r="K22"/>
  <c r="K23"/>
  <c r="K24"/>
  <c r="K30"/>
  <c r="K31"/>
  <c r="K32"/>
  <c r="K33"/>
  <c r="K35"/>
  <c r="K36"/>
  <c r="K37"/>
  <c r="K38"/>
  <c r="K39"/>
  <c r="K41"/>
  <c r="K42"/>
  <c r="K43"/>
  <c r="K45"/>
  <c r="K52"/>
  <c r="K54"/>
  <c r="K55"/>
  <c r="K56"/>
  <c r="K57"/>
  <c r="K58"/>
  <c r="K59"/>
  <c r="K60"/>
  <c r="K61"/>
  <c r="K62"/>
  <c r="K63"/>
  <c r="K65"/>
  <c r="U66"/>
  <c r="K67"/>
  <c r="K68"/>
  <c r="K70"/>
  <c r="K71"/>
  <c r="K72"/>
  <c r="K73"/>
  <c r="K74"/>
  <c r="K75"/>
  <c r="K77"/>
  <c r="K78"/>
  <c r="K81"/>
  <c r="K82"/>
  <c r="K83"/>
  <c r="K84"/>
  <c r="K86"/>
  <c r="K88"/>
  <c r="K89"/>
  <c r="K91"/>
  <c r="K93"/>
  <c r="K94"/>
  <c r="K95"/>
  <c r="K96"/>
  <c r="K97"/>
  <c r="K98"/>
  <c r="K100"/>
  <c r="K101"/>
  <c r="K102"/>
  <c r="K103"/>
  <c r="K104"/>
  <c r="K105"/>
  <c r="K106"/>
  <c r="K107"/>
  <c r="K108"/>
  <c r="K110"/>
  <c r="K111"/>
  <c r="K112"/>
  <c r="K113"/>
  <c r="K114"/>
  <c r="K115"/>
  <c r="K118"/>
  <c r="K119"/>
  <c r="K120"/>
  <c r="K121"/>
  <c r="K122"/>
  <c r="K124"/>
  <c r="K125"/>
  <c r="K126"/>
  <c r="K127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4"/>
  <c r="K156"/>
  <c r="K157"/>
  <c r="K158"/>
  <c r="K159"/>
  <c r="K160"/>
  <c r="K161"/>
  <c r="K162"/>
  <c r="K163"/>
  <c r="K164"/>
  <c r="K165"/>
  <c r="K166"/>
  <c r="K167"/>
  <c r="K169"/>
  <c r="K170"/>
  <c r="K171"/>
  <c r="K172"/>
  <c r="K173"/>
  <c r="K174"/>
  <c r="K175"/>
  <c r="K176"/>
  <c r="K177"/>
  <c r="K179"/>
  <c r="K182"/>
  <c r="K183"/>
  <c r="K184"/>
  <c r="K185"/>
  <c r="K186"/>
  <c r="K187"/>
  <c r="K188"/>
  <c r="K189"/>
  <c r="K190"/>
  <c r="K191"/>
  <c r="K193"/>
  <c r="K195"/>
  <c r="U198"/>
  <c r="K199"/>
  <c r="K200"/>
  <c r="K202"/>
  <c r="K203"/>
  <c r="K205"/>
  <c r="K207"/>
  <c r="K209"/>
  <c r="K210"/>
  <c r="K212"/>
  <c r="K214"/>
  <c r="K215"/>
  <c r="K217"/>
  <c r="K218"/>
  <c r="K219"/>
  <c r="K220"/>
  <c r="K221"/>
  <c r="K223"/>
  <c r="K224"/>
  <c r="K225"/>
  <c r="K227"/>
  <c r="K229"/>
  <c r="K233"/>
  <c r="K234"/>
  <c r="K236"/>
  <c r="K237"/>
  <c r="K238"/>
  <c r="K239"/>
  <c r="K241"/>
  <c r="K242"/>
  <c r="K243"/>
  <c r="K244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6"/>
  <c r="K267"/>
  <c r="K269"/>
  <c r="K270"/>
  <c r="K271"/>
  <c r="K273"/>
  <c r="K274"/>
  <c r="K275"/>
  <c r="K276"/>
  <c r="K277"/>
  <c r="K278"/>
  <c r="K279"/>
  <c r="K282"/>
  <c r="Q284"/>
  <c r="R284"/>
  <c r="S284"/>
  <c r="K285"/>
  <c r="K286"/>
  <c r="K288"/>
  <c r="K290"/>
  <c r="K292"/>
  <c r="K293"/>
  <c r="K294"/>
  <c r="K296"/>
  <c r="K297"/>
  <c r="K298"/>
  <c r="K300"/>
  <c r="K301"/>
  <c r="K302"/>
  <c r="K304"/>
  <c r="K306"/>
  <c r="K307"/>
  <c r="K308"/>
  <c r="K310"/>
  <c r="K311"/>
  <c r="K313"/>
  <c r="K315"/>
  <c r="K317"/>
  <c r="G318"/>
  <c r="H318"/>
  <c r="I318"/>
  <c r="J318"/>
  <c r="K8" i="9"/>
  <c r="K9"/>
  <c r="K10"/>
  <c r="K11"/>
  <c r="K12"/>
  <c r="K13"/>
  <c r="K14"/>
  <c r="K15"/>
  <c r="K16"/>
  <c r="K17"/>
  <c r="K18"/>
  <c r="K19"/>
  <c r="K20"/>
  <c r="K21"/>
  <c r="K22"/>
  <c r="K23"/>
  <c r="K24"/>
  <c r="K30"/>
  <c r="K31"/>
  <c r="K32"/>
  <c r="K33"/>
  <c r="K35"/>
  <c r="K36"/>
  <c r="K37"/>
  <c r="K38"/>
  <c r="K39"/>
  <c r="K41"/>
  <c r="K42"/>
  <c r="K43"/>
  <c r="K45"/>
  <c r="K52"/>
  <c r="K54"/>
  <c r="K55"/>
  <c r="K56"/>
  <c r="K57"/>
  <c r="K58"/>
  <c r="K59"/>
  <c r="K60"/>
  <c r="K61"/>
  <c r="K62"/>
  <c r="K63"/>
  <c r="K65"/>
  <c r="K67"/>
  <c r="K68"/>
  <c r="K70"/>
  <c r="K71"/>
  <c r="K72"/>
  <c r="K73"/>
  <c r="K74"/>
  <c r="K75"/>
  <c r="K77"/>
  <c r="K78"/>
  <c r="K81"/>
  <c r="K82"/>
  <c r="K83"/>
  <c r="K84"/>
  <c r="K86"/>
  <c r="K88"/>
  <c r="K89"/>
  <c r="K91"/>
  <c r="K93"/>
  <c r="K94"/>
  <c r="K95"/>
  <c r="K96"/>
  <c r="K97"/>
  <c r="K98"/>
  <c r="K100"/>
  <c r="K101"/>
  <c r="K102"/>
  <c r="K103"/>
  <c r="K104"/>
  <c r="K105"/>
  <c r="K106"/>
  <c r="K107"/>
  <c r="K108"/>
  <c r="K110"/>
  <c r="K111"/>
  <c r="K112"/>
  <c r="K113"/>
  <c r="K114"/>
  <c r="K115"/>
  <c r="K118"/>
  <c r="K119"/>
  <c r="K120"/>
  <c r="K121"/>
  <c r="K122"/>
  <c r="K124"/>
  <c r="K125"/>
  <c r="K126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4"/>
  <c r="K156"/>
  <c r="K157"/>
  <c r="K158"/>
  <c r="K159"/>
  <c r="K160"/>
  <c r="K161"/>
  <c r="K162"/>
  <c r="K163"/>
  <c r="K164"/>
  <c r="K165"/>
  <c r="K166"/>
  <c r="K167"/>
  <c r="K169"/>
  <c r="K170"/>
  <c r="K171"/>
  <c r="K172"/>
  <c r="K173"/>
  <c r="K174"/>
  <c r="K175"/>
  <c r="K176"/>
  <c r="K177"/>
  <c r="K179"/>
  <c r="K182"/>
  <c r="K183"/>
  <c r="K184"/>
  <c r="K185"/>
  <c r="K186"/>
  <c r="K187"/>
  <c r="K188"/>
  <c r="K189"/>
  <c r="K190"/>
  <c r="K191"/>
  <c r="K193"/>
  <c r="K195"/>
  <c r="K199"/>
  <c r="K200"/>
  <c r="K202"/>
  <c r="K203"/>
  <c r="K205"/>
  <c r="K207"/>
  <c r="K209"/>
  <c r="K210"/>
  <c r="K212"/>
  <c r="K214"/>
  <c r="K215"/>
  <c r="K217"/>
  <c r="K218"/>
  <c r="K219"/>
  <c r="K220"/>
  <c r="K221"/>
  <c r="K223"/>
  <c r="K224"/>
  <c r="K225"/>
  <c r="K227"/>
  <c r="K229"/>
  <c r="K233"/>
  <c r="K234"/>
  <c r="K236"/>
  <c r="K237"/>
  <c r="K238"/>
  <c r="K239"/>
  <c r="K241"/>
  <c r="K242"/>
  <c r="K243"/>
  <c r="K244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6"/>
  <c r="K267"/>
  <c r="K269"/>
  <c r="K270"/>
  <c r="K271"/>
  <c r="K273"/>
  <c r="K274"/>
  <c r="K275"/>
  <c r="K276"/>
  <c r="K277"/>
  <c r="K278"/>
  <c r="K279"/>
  <c r="K282"/>
  <c r="K285"/>
  <c r="K286"/>
  <c r="K288"/>
  <c r="K290"/>
  <c r="K292"/>
  <c r="K293"/>
  <c r="K294"/>
  <c r="K296"/>
  <c r="K297"/>
  <c r="K298"/>
  <c r="K300"/>
  <c r="K301"/>
  <c r="K302"/>
  <c r="K304"/>
  <c r="U305"/>
  <c r="K306"/>
  <c r="K307"/>
  <c r="K308"/>
  <c r="K310"/>
  <c r="K311"/>
  <c r="K313"/>
  <c r="K315"/>
  <c r="K317"/>
  <c r="G318"/>
  <c r="K318" s="1"/>
  <c r="H318"/>
  <c r="I318"/>
  <c r="J318"/>
  <c r="K9" i="6"/>
  <c r="O9"/>
  <c r="R9" s="1"/>
  <c r="K10"/>
  <c r="O10"/>
  <c r="N9" i="9" s="1"/>
  <c r="K11" i="6"/>
  <c r="L10" i="9"/>
  <c r="O11" i="6"/>
  <c r="K12"/>
  <c r="O12"/>
  <c r="K13"/>
  <c r="O13"/>
  <c r="K14"/>
  <c r="O14"/>
  <c r="K15"/>
  <c r="O15"/>
  <c r="K16"/>
  <c r="O16"/>
  <c r="K17"/>
  <c r="N16" i="9"/>
  <c r="K18" i="6"/>
  <c r="O18"/>
  <c r="K19"/>
  <c r="O19"/>
  <c r="K20"/>
  <c r="L19" i="9"/>
  <c r="M19" s="1"/>
  <c r="O20" i="6"/>
  <c r="K21"/>
  <c r="O21"/>
  <c r="N20" i="9" s="1"/>
  <c r="O20" s="1"/>
  <c r="N20" i="10" s="1"/>
  <c r="O20" s="1"/>
  <c r="K22" i="6"/>
  <c r="K23"/>
  <c r="O23"/>
  <c r="K24"/>
  <c r="O24"/>
  <c r="K25"/>
  <c r="K31"/>
  <c r="O31"/>
  <c r="K32"/>
  <c r="K33"/>
  <c r="O33"/>
  <c r="K34"/>
  <c r="O34"/>
  <c r="R34" s="1"/>
  <c r="K36"/>
  <c r="K37"/>
  <c r="K38"/>
  <c r="K39"/>
  <c r="O39"/>
  <c r="K40"/>
  <c r="K42"/>
  <c r="K43"/>
  <c r="K44"/>
  <c r="K46"/>
  <c r="O46"/>
  <c r="K53"/>
  <c r="K55"/>
  <c r="O55"/>
  <c r="K56"/>
  <c r="O56"/>
  <c r="K57"/>
  <c r="O57"/>
  <c r="R57"/>
  <c r="K58"/>
  <c r="O58"/>
  <c r="K59"/>
  <c r="O59"/>
  <c r="K60"/>
  <c r="K61"/>
  <c r="O61"/>
  <c r="K62"/>
  <c r="O62"/>
  <c r="N61" i="9"/>
  <c r="O61" s="1"/>
  <c r="N61" i="10" s="1"/>
  <c r="O61" s="1"/>
  <c r="K63" i="6"/>
  <c r="O63"/>
  <c r="N62" i="9" s="1"/>
  <c r="K64" i="6"/>
  <c r="O64"/>
  <c r="N63" i="9" s="1"/>
  <c r="K66" i="6"/>
  <c r="K68"/>
  <c r="K69"/>
  <c r="K71"/>
  <c r="K72"/>
  <c r="K73"/>
  <c r="M303"/>
  <c r="O73"/>
  <c r="K74"/>
  <c r="R74"/>
  <c r="K75"/>
  <c r="K76"/>
  <c r="K78"/>
  <c r="O78"/>
  <c r="S78" s="1"/>
  <c r="K79"/>
  <c r="O79"/>
  <c r="G80"/>
  <c r="P80" s="1"/>
  <c r="H80"/>
  <c r="Q80" s="1"/>
  <c r="I80"/>
  <c r="J80"/>
  <c r="O80"/>
  <c r="N79" i="9" s="1"/>
  <c r="K82" i="6"/>
  <c r="K83"/>
  <c r="K84"/>
  <c r="K85"/>
  <c r="K87"/>
  <c r="O87"/>
  <c r="S87" s="1"/>
  <c r="K89"/>
  <c r="O89"/>
  <c r="N88" i="9"/>
  <c r="K90" i="6"/>
  <c r="K92"/>
  <c r="M92"/>
  <c r="L91" i="9"/>
  <c r="M91" s="1"/>
  <c r="L91" i="10" s="1"/>
  <c r="O92" i="6"/>
  <c r="N91" i="9"/>
  <c r="K94" i="6"/>
  <c r="K95"/>
  <c r="K96"/>
  <c r="K97"/>
  <c r="K98"/>
  <c r="K99"/>
  <c r="K101"/>
  <c r="K102"/>
  <c r="K103"/>
  <c r="K104"/>
  <c r="K105"/>
  <c r="K106"/>
  <c r="K107"/>
  <c r="K108"/>
  <c r="K109"/>
  <c r="K111"/>
  <c r="K112"/>
  <c r="K113"/>
  <c r="K114"/>
  <c r="K115"/>
  <c r="K116"/>
  <c r="K119"/>
  <c r="K120"/>
  <c r="K121"/>
  <c r="K122"/>
  <c r="K123"/>
  <c r="K125"/>
  <c r="K126"/>
  <c r="K127"/>
  <c r="K128"/>
  <c r="K132"/>
  <c r="K133"/>
  <c r="K134"/>
  <c r="K135"/>
  <c r="K136"/>
  <c r="K137"/>
  <c r="K138"/>
  <c r="K139"/>
  <c r="K140"/>
  <c r="K141"/>
  <c r="K142"/>
  <c r="K143"/>
  <c r="K144"/>
  <c r="K145"/>
  <c r="K146"/>
  <c r="O146"/>
  <c r="N145" i="9" s="1"/>
  <c r="K147" i="6"/>
  <c r="K148"/>
  <c r="K149"/>
  <c r="K150"/>
  <c r="K151"/>
  <c r="K152"/>
  <c r="K155"/>
  <c r="K157"/>
  <c r="O157"/>
  <c r="S157" s="1"/>
  <c r="K158"/>
  <c r="L157" i="9"/>
  <c r="O158" i="6"/>
  <c r="K159"/>
  <c r="O159"/>
  <c r="R159" s="1"/>
  <c r="T159" s="1"/>
  <c r="K160"/>
  <c r="O160"/>
  <c r="N159" i="9" s="1"/>
  <c r="K161" i="6"/>
  <c r="O161"/>
  <c r="K162"/>
  <c r="L161" i="9"/>
  <c r="M161" s="1"/>
  <c r="O162" i="6"/>
  <c r="N161" i="9" s="1"/>
  <c r="K163" i="6"/>
  <c r="O163"/>
  <c r="K164"/>
  <c r="O164"/>
  <c r="K165"/>
  <c r="L164" i="9"/>
  <c r="O165" i="6"/>
  <c r="K166"/>
  <c r="O166"/>
  <c r="S166" s="1"/>
  <c r="K167"/>
  <c r="O167"/>
  <c r="N166" i="9"/>
  <c r="O166" s="1"/>
  <c r="K168" i="6"/>
  <c r="K170"/>
  <c r="K171"/>
  <c r="K172"/>
  <c r="K173"/>
  <c r="K174"/>
  <c r="K175"/>
  <c r="K176"/>
  <c r="K177"/>
  <c r="K178"/>
  <c r="K180"/>
  <c r="K183"/>
  <c r="O183"/>
  <c r="K184"/>
  <c r="O184"/>
  <c r="K185"/>
  <c r="L184" i="9"/>
  <c r="O185" i="6"/>
  <c r="S185" s="1"/>
  <c r="T185" s="1"/>
  <c r="K186"/>
  <c r="O186"/>
  <c r="K187"/>
  <c r="O187"/>
  <c r="K188"/>
  <c r="L187" i="9"/>
  <c r="O188" i="6"/>
  <c r="K189"/>
  <c r="O189"/>
  <c r="K190"/>
  <c r="O190"/>
  <c r="S190" s="1"/>
  <c r="T190" s="1"/>
  <c r="K191"/>
  <c r="O191"/>
  <c r="K192"/>
  <c r="O192"/>
  <c r="K194"/>
  <c r="O194"/>
  <c r="S194" s="1"/>
  <c r="K196"/>
  <c r="K200"/>
  <c r="O200"/>
  <c r="K201"/>
  <c r="K203"/>
  <c r="K204"/>
  <c r="K206"/>
  <c r="O206"/>
  <c r="K208"/>
  <c r="K210"/>
  <c r="O210"/>
  <c r="R210" s="1"/>
  <c r="K211"/>
  <c r="O211"/>
  <c r="S211" s="1"/>
  <c r="K213"/>
  <c r="K215"/>
  <c r="K216"/>
  <c r="K218"/>
  <c r="K219"/>
  <c r="O219"/>
  <c r="R219"/>
  <c r="K220"/>
  <c r="K221"/>
  <c r="K222"/>
  <c r="K224"/>
  <c r="K225"/>
  <c r="K226"/>
  <c r="K228"/>
  <c r="K230"/>
  <c r="K234"/>
  <c r="K235"/>
  <c r="K237"/>
  <c r="K238"/>
  <c r="K239"/>
  <c r="K240"/>
  <c r="K242"/>
  <c r="K243"/>
  <c r="K244"/>
  <c r="K245"/>
  <c r="K247"/>
  <c r="K248"/>
  <c r="K249"/>
  <c r="K250"/>
  <c r="K251"/>
  <c r="K252"/>
  <c r="K253"/>
  <c r="K254"/>
  <c r="K255"/>
  <c r="K256"/>
  <c r="K257"/>
  <c r="K258"/>
  <c r="K259"/>
  <c r="K260"/>
  <c r="O260"/>
  <c r="K261"/>
  <c r="K262"/>
  <c r="K263"/>
  <c r="K264"/>
  <c r="K265"/>
  <c r="K267"/>
  <c r="K268"/>
  <c r="K270"/>
  <c r="O270"/>
  <c r="K271"/>
  <c r="O271"/>
  <c r="R271" s="1"/>
  <c r="K272"/>
  <c r="O272"/>
  <c r="S272" s="1"/>
  <c r="T272" s="1"/>
  <c r="K274"/>
  <c r="K275"/>
  <c r="K276"/>
  <c r="K277"/>
  <c r="K278"/>
  <c r="K279"/>
  <c r="K280"/>
  <c r="K283"/>
  <c r="K286"/>
  <c r="O286"/>
  <c r="N285" i="9" s="1"/>
  <c r="K287" i="6"/>
  <c r="O287"/>
  <c r="K289"/>
  <c r="L289"/>
  <c r="Q289" s="1"/>
  <c r="O289"/>
  <c r="N288" i="9" s="1"/>
  <c r="K291" i="6"/>
  <c r="K293"/>
  <c r="O293"/>
  <c r="N292" i="9" s="1"/>
  <c r="O292" s="1"/>
  <c r="K294" i="6"/>
  <c r="N294"/>
  <c r="K295"/>
  <c r="O295"/>
  <c r="K297"/>
  <c r="K298"/>
  <c r="K299"/>
  <c r="K301"/>
  <c r="O301"/>
  <c r="K302"/>
  <c r="N302"/>
  <c r="K303"/>
  <c r="L303"/>
  <c r="Q303" s="1"/>
  <c r="N303"/>
  <c r="K305"/>
  <c r="K307"/>
  <c r="K308"/>
  <c r="K309"/>
  <c r="O309"/>
  <c r="K311"/>
  <c r="K312"/>
  <c r="K314"/>
  <c r="K316"/>
  <c r="K318"/>
  <c r="G319"/>
  <c r="H319"/>
  <c r="I319"/>
  <c r="J319"/>
  <c r="K52"/>
  <c r="K51"/>
  <c r="K51" i="10"/>
  <c r="K48" i="6"/>
  <c r="K49" i="9"/>
  <c r="K48"/>
  <c r="K51"/>
  <c r="K50" i="10"/>
  <c r="K50" i="6"/>
  <c r="K50" i="9"/>
  <c r="K49" i="10"/>
  <c r="K47"/>
  <c r="N73" i="9"/>
  <c r="O302" i="6"/>
  <c r="L22" i="9"/>
  <c r="U305" i="10"/>
  <c r="U265" i="9"/>
  <c r="U314"/>
  <c r="U201"/>
  <c r="U155"/>
  <c r="U130"/>
  <c r="U92"/>
  <c r="U87"/>
  <c r="U76"/>
  <c r="U29"/>
  <c r="U268"/>
  <c r="U235"/>
  <c r="U206"/>
  <c r="U204"/>
  <c r="U194"/>
  <c r="U152"/>
  <c r="U69"/>
  <c r="U230"/>
  <c r="U228"/>
  <c r="U211"/>
  <c r="U208"/>
  <c r="U198"/>
  <c r="U168"/>
  <c r="U117"/>
  <c r="U99"/>
  <c r="U90"/>
  <c r="U85"/>
  <c r="U66"/>
  <c r="U34"/>
  <c r="U181"/>
  <c r="U222"/>
  <c r="U284"/>
  <c r="L156"/>
  <c r="L24"/>
  <c r="M24" s="1"/>
  <c r="U44"/>
  <c r="U213"/>
  <c r="U64"/>
  <c r="U46"/>
  <c r="U192"/>
  <c r="U226"/>
  <c r="L111"/>
  <c r="M111" s="1"/>
  <c r="L111" i="10" s="1"/>
  <c r="L97" i="9"/>
  <c r="L158"/>
  <c r="L183"/>
  <c r="L86"/>
  <c r="R17" i="6"/>
  <c r="T17" s="1"/>
  <c r="S17"/>
  <c r="L94" i="9"/>
  <c r="L114"/>
  <c r="R201" i="6"/>
  <c r="S201"/>
  <c r="U268" i="10"/>
  <c r="U208"/>
  <c r="U201"/>
  <c r="U168"/>
  <c r="U289"/>
  <c r="U85"/>
  <c r="U130"/>
  <c r="U117"/>
  <c r="U76"/>
  <c r="U92"/>
  <c r="U299"/>
  <c r="U245"/>
  <c r="U152"/>
  <c r="U44"/>
  <c r="U314"/>
  <c r="U303"/>
  <c r="U272"/>
  <c r="U228"/>
  <c r="U204"/>
  <c r="U69"/>
  <c r="U46"/>
  <c r="U226"/>
  <c r="U64"/>
  <c r="U309"/>
  <c r="U295"/>
  <c r="U222"/>
  <c r="U206"/>
  <c r="U90"/>
  <c r="U87"/>
  <c r="U53"/>
  <c r="U34"/>
  <c r="U235"/>
  <c r="U213"/>
  <c r="U181"/>
  <c r="U40"/>
  <c r="U211"/>
  <c r="U155"/>
  <c r="U99"/>
  <c r="U272" i="9"/>
  <c r="U303"/>
  <c r="U291"/>
  <c r="U291" i="10"/>
  <c r="U309" i="9"/>
  <c r="U295"/>
  <c r="U299"/>
  <c r="U265" i="10"/>
  <c r="U194"/>
  <c r="U216"/>
  <c r="U230"/>
  <c r="U192"/>
  <c r="U29"/>
  <c r="U53" i="9"/>
  <c r="U240"/>
  <c r="U240" i="10"/>
  <c r="U109"/>
  <c r="U109" i="9"/>
  <c r="U245"/>
  <c r="U178" i="10"/>
  <c r="U178" i="9"/>
  <c r="U216"/>
  <c r="U289"/>
  <c r="U80"/>
  <c r="U80" i="10"/>
  <c r="U40" i="9"/>
  <c r="U316"/>
  <c r="U316" i="10"/>
  <c r="U287"/>
  <c r="U287" i="9"/>
  <c r="U281"/>
  <c r="U281" i="10"/>
  <c r="U312"/>
  <c r="U312" i="9"/>
  <c r="L167"/>
  <c r="L179"/>
  <c r="M179" s="1"/>
  <c r="L165"/>
  <c r="M165" s="1"/>
  <c r="L166"/>
  <c r="L189"/>
  <c r="L110"/>
  <c r="L110" i="10"/>
  <c r="L163" i="9"/>
  <c r="M163" s="1"/>
  <c r="L15"/>
  <c r="L88"/>
  <c r="P88" s="1"/>
  <c r="M289" i="6"/>
  <c r="L21" i="9"/>
  <c r="L18"/>
  <c r="M18" s="1"/>
  <c r="L112"/>
  <c r="P239" i="6"/>
  <c r="L199" i="9"/>
  <c r="L17"/>
  <c r="L12"/>
  <c r="M12" s="1"/>
  <c r="L16"/>
  <c r="Q16" s="1"/>
  <c r="L13"/>
  <c r="M13" s="1"/>
  <c r="R220" i="6"/>
  <c r="L190" i="9"/>
  <c r="M190" s="1"/>
  <c r="L23"/>
  <c r="L14"/>
  <c r="M14" s="1"/>
  <c r="Q232" i="6"/>
  <c r="N45" i="9"/>
  <c r="O45" s="1"/>
  <c r="R233" i="6"/>
  <c r="Q85"/>
  <c r="L160" i="9"/>
  <c r="M160" s="1"/>
  <c r="L93"/>
  <c r="L73"/>
  <c r="Q73" s="1"/>
  <c r="M302" i="6"/>
  <c r="L72" i="9"/>
  <c r="S74" i="6"/>
  <c r="T74" s="1"/>
  <c r="L20" i="9"/>
  <c r="L9"/>
  <c r="L185"/>
  <c r="L11"/>
  <c r="L162"/>
  <c r="R63" i="6"/>
  <c r="N271" i="9"/>
  <c r="O271" s="1"/>
  <c r="R78" i="6"/>
  <c r="T78" s="1"/>
  <c r="N77" i="9"/>
  <c r="O77" s="1"/>
  <c r="N77" i="10" s="1"/>
  <c r="L188" i="9"/>
  <c r="L191"/>
  <c r="M191" s="1"/>
  <c r="L191" i="10" s="1"/>
  <c r="S168" i="6"/>
  <c r="L193" i="9"/>
  <c r="Q239" i="6"/>
  <c r="N156" i="9"/>
  <c r="P232" i="6"/>
  <c r="N270" i="9"/>
  <c r="L309" i="6"/>
  <c r="Q309" s="1"/>
  <c r="P307"/>
  <c r="R46"/>
  <c r="M237" i="9"/>
  <c r="L237" i="10" s="1"/>
  <c r="M195" i="9"/>
  <c r="L131" i="10"/>
  <c r="N220" i="9"/>
  <c r="P286" i="6"/>
  <c r="Q311"/>
  <c r="P311"/>
  <c r="G28"/>
  <c r="G29"/>
  <c r="R162"/>
  <c r="S60"/>
  <c r="Q298"/>
  <c r="R60"/>
  <c r="L247" i="9"/>
  <c r="P247" s="1"/>
  <c r="M275"/>
  <c r="P297" i="6"/>
  <c r="R111"/>
  <c r="M101" i="9"/>
  <c r="S101" s="1"/>
  <c r="P130" i="6"/>
  <c r="S116"/>
  <c r="O146" i="9"/>
  <c r="N146" i="10" s="1"/>
  <c r="S111" i="6"/>
  <c r="N219" i="9"/>
  <c r="O219" s="1"/>
  <c r="N219" i="10" s="1"/>
  <c r="O219" s="1"/>
  <c r="T274" i="6"/>
  <c r="R142"/>
  <c r="T142" s="1"/>
  <c r="L36" i="9"/>
  <c r="N33"/>
  <c r="O33" s="1"/>
  <c r="P75" i="6"/>
  <c r="N68" i="10"/>
  <c r="N179" i="9"/>
  <c r="O179" s="1"/>
  <c r="N179" i="10" s="1"/>
  <c r="S237" i="6"/>
  <c r="N236" i="9"/>
  <c r="O236" s="1"/>
  <c r="M16"/>
  <c r="L16" i="10" s="1"/>
  <c r="R115" i="6"/>
  <c r="S146"/>
  <c r="N167" i="9"/>
  <c r="O167" s="1"/>
  <c r="L176" i="10"/>
  <c r="R168" i="6"/>
  <c r="T168" s="1"/>
  <c r="P171" i="9"/>
  <c r="L287" i="6"/>
  <c r="L233" i="10"/>
  <c r="P233" s="1"/>
  <c r="Q127" i="9"/>
  <c r="N26"/>
  <c r="R192" i="6"/>
  <c r="R187"/>
  <c r="N186" i="9"/>
  <c r="O186" s="1"/>
  <c r="N186" i="10" s="1"/>
  <c r="O186" s="1"/>
  <c r="S160" i="6"/>
  <c r="S79"/>
  <c r="S16"/>
  <c r="N239" i="9"/>
  <c r="Q239" s="1"/>
  <c r="T261" i="6"/>
  <c r="T243"/>
  <c r="T203"/>
  <c r="S298"/>
  <c r="S38"/>
  <c r="M274" i="9"/>
  <c r="P291" i="6"/>
  <c r="Q291"/>
  <c r="R311"/>
  <c r="L295"/>
  <c r="P198"/>
  <c r="R298"/>
  <c r="O258" i="9"/>
  <c r="N258" i="10" s="1"/>
  <c r="O258" s="1"/>
  <c r="Q258" i="9"/>
  <c r="M174"/>
  <c r="R174" s="1"/>
  <c r="R318" i="6"/>
  <c r="S318"/>
  <c r="N317" i="9"/>
  <c r="P317" s="1"/>
  <c r="L35"/>
  <c r="N49"/>
  <c r="O49" s="1"/>
  <c r="R50" i="6"/>
  <c r="P29"/>
  <c r="Q294"/>
  <c r="R293"/>
  <c r="R289"/>
  <c r="R166"/>
  <c r="N165" i="9"/>
  <c r="O165" s="1"/>
  <c r="N165" i="10" s="1"/>
  <c r="O165" s="1"/>
  <c r="R64" i="6"/>
  <c r="S64"/>
  <c r="R19"/>
  <c r="N18" i="9"/>
  <c r="O18" s="1"/>
  <c r="S155" i="6"/>
  <c r="N154" i="9"/>
  <c r="O154" s="1"/>
  <c r="R272" i="6"/>
  <c r="S219"/>
  <c r="N205" i="9"/>
  <c r="S58" i="6"/>
  <c r="S34"/>
  <c r="M83" i="9"/>
  <c r="M304" s="1"/>
  <c r="R304" s="1"/>
  <c r="N306"/>
  <c r="O306" s="1"/>
  <c r="P22" i="6"/>
  <c r="Q22"/>
  <c r="S165"/>
  <c r="R31"/>
  <c r="R38"/>
  <c r="N113" i="9"/>
  <c r="N113" i="10"/>
  <c r="O113" s="1"/>
  <c r="R114" i="6"/>
  <c r="S162"/>
  <c r="R76"/>
  <c r="R185"/>
  <c r="N184" i="9"/>
  <c r="O184" s="1"/>
  <c r="G153"/>
  <c r="G153" i="10" s="1"/>
  <c r="S22" i="6"/>
  <c r="R22"/>
  <c r="N21" i="9"/>
  <c r="H117" i="6"/>
  <c r="G116" i="9"/>
  <c r="P116" s="1"/>
  <c r="S73" i="6"/>
  <c r="R73"/>
  <c r="T73" s="1"/>
  <c r="R62"/>
  <c r="S62"/>
  <c r="R267"/>
  <c r="N158" i="9"/>
  <c r="O158" s="1"/>
  <c r="N158" i="10" s="1"/>
  <c r="O158" s="1"/>
  <c r="S159" i="6"/>
  <c r="S89"/>
  <c r="N23" i="9"/>
  <c r="O23" s="1"/>
  <c r="S24" i="6"/>
  <c r="R10"/>
  <c r="T10"/>
  <c r="S10"/>
  <c r="Q75" i="9"/>
  <c r="S115" i="6"/>
  <c r="N114" i="9"/>
  <c r="S240" i="6"/>
  <c r="P298"/>
  <c r="P314"/>
  <c r="M295"/>
  <c r="P117"/>
  <c r="T235"/>
  <c r="T234"/>
  <c r="T228"/>
  <c r="T224"/>
  <c r="T213"/>
  <c r="T208"/>
  <c r="T277"/>
  <c r="T276"/>
  <c r="T258"/>
  <c r="T257"/>
  <c r="T256"/>
  <c r="T253"/>
  <c r="T244"/>
  <c r="N183" i="9"/>
  <c r="O183" s="1"/>
  <c r="S183" s="1"/>
  <c r="S184" i="6"/>
  <c r="R184"/>
  <c r="R167"/>
  <c r="R161"/>
  <c r="N60" i="9"/>
  <c r="R61" i="6"/>
  <c r="S61"/>
  <c r="T61" s="1"/>
  <c r="S260"/>
  <c r="N259" i="9"/>
  <c r="O259" s="1"/>
  <c r="R260" i="6"/>
  <c r="T260" s="1"/>
  <c r="R188"/>
  <c r="S188"/>
  <c r="N187" i="9"/>
  <c r="O187" s="1"/>
  <c r="S15" i="6"/>
  <c r="N14" i="9"/>
  <c r="S13" i="6"/>
  <c r="N12" i="9"/>
  <c r="R13" i="6"/>
  <c r="T13" s="1"/>
  <c r="R218"/>
  <c r="T218" s="1"/>
  <c r="S218"/>
  <c r="R94"/>
  <c r="S94"/>
  <c r="O250" i="10"/>
  <c r="N55" i="9"/>
  <c r="S56" i="6"/>
  <c r="R56"/>
  <c r="T56" s="1"/>
  <c r="R21"/>
  <c r="S21"/>
  <c r="S18"/>
  <c r="N71" i="9"/>
  <c r="O71" s="1"/>
  <c r="S72" i="6"/>
  <c r="M177" i="9"/>
  <c r="R37" i="6"/>
  <c r="S37"/>
  <c r="P293"/>
  <c r="Q293"/>
  <c r="M299"/>
  <c r="S141"/>
  <c r="T129"/>
  <c r="M309"/>
  <c r="R307"/>
  <c r="S307"/>
  <c r="R316"/>
  <c r="S316"/>
  <c r="G196" i="9"/>
  <c r="G196" i="10" s="1"/>
  <c r="P197" i="6"/>
  <c r="P284" s="1"/>
  <c r="R141"/>
  <c r="T141"/>
  <c r="S96"/>
  <c r="R96"/>
  <c r="P305"/>
  <c r="P303"/>
  <c r="S80"/>
  <c r="S283"/>
  <c r="T108"/>
  <c r="T107"/>
  <c r="T106"/>
  <c r="T105"/>
  <c r="T104"/>
  <c r="T103"/>
  <c r="T102"/>
  <c r="T101"/>
  <c r="T97"/>
  <c r="T90"/>
  <c r="T84"/>
  <c r="T83"/>
  <c r="T82"/>
  <c r="T71"/>
  <c r="T69"/>
  <c r="T68"/>
  <c r="T66"/>
  <c r="T53"/>
  <c r="T52"/>
  <c r="T49"/>
  <c r="T248"/>
  <c r="T245"/>
  <c r="T242"/>
  <c r="G129" i="9"/>
  <c r="G197"/>
  <c r="G197" i="10" s="1"/>
  <c r="T177" i="6"/>
  <c r="T175"/>
  <c r="T173"/>
  <c r="T170"/>
  <c r="T152"/>
  <c r="T151"/>
  <c r="T148"/>
  <c r="T147"/>
  <c r="T145"/>
  <c r="T143"/>
  <c r="T137"/>
  <c r="T136"/>
  <c r="T133"/>
  <c r="T132"/>
  <c r="T128"/>
  <c r="T120"/>
  <c r="T259"/>
  <c r="P309"/>
  <c r="N150" i="10"/>
  <c r="O150" s="1"/>
  <c r="M59" i="9"/>
  <c r="L133"/>
  <c r="M205"/>
  <c r="L205" i="10" s="1"/>
  <c r="M205" s="1"/>
  <c r="L210"/>
  <c r="L210" i="9"/>
  <c r="M221"/>
  <c r="L221" i="10" s="1"/>
  <c r="L243" i="9"/>
  <c r="P243" s="1"/>
  <c r="L243" i="10"/>
  <c r="N301" i="9"/>
  <c r="O301" s="1"/>
  <c r="L202" i="10"/>
  <c r="N35" i="9"/>
  <c r="R36" i="6"/>
  <c r="S36"/>
  <c r="N84" i="9"/>
  <c r="O84" s="1"/>
  <c r="N84" i="10" s="1"/>
  <c r="O84" s="1"/>
  <c r="T60" i="6"/>
  <c r="T50"/>
  <c r="T48"/>
  <c r="T44"/>
  <c r="T43"/>
  <c r="T42"/>
  <c r="T32"/>
  <c r="T280"/>
  <c r="R215"/>
  <c r="T215" s="1"/>
  <c r="S215"/>
  <c r="R221"/>
  <c r="S221"/>
  <c r="N94" i="9"/>
  <c r="S95" i="6"/>
  <c r="T95" s="1"/>
  <c r="S98"/>
  <c r="N97" i="9"/>
  <c r="N300"/>
  <c r="O300" s="1"/>
  <c r="N300" i="10" s="1"/>
  <c r="R301" i="6"/>
  <c r="R194"/>
  <c r="T194" s="1"/>
  <c r="N193" i="9"/>
  <c r="S191" i="6"/>
  <c r="N190" i="9"/>
  <c r="R191" i="6"/>
  <c r="R183"/>
  <c r="S163"/>
  <c r="S76"/>
  <c r="S216"/>
  <c r="R216"/>
  <c r="N215" i="9"/>
  <c r="O215" s="1"/>
  <c r="S238" i="6"/>
  <c r="O51" i="9"/>
  <c r="R286" i="6"/>
  <c r="S189"/>
  <c r="N188" i="9"/>
  <c r="O188" s="1"/>
  <c r="R189" i="6"/>
  <c r="R18"/>
  <c r="N17" i="9"/>
  <c r="O17" s="1"/>
  <c r="N17" i="10" s="1"/>
  <c r="O17" s="1"/>
  <c r="L141" i="9"/>
  <c r="R211" i="6"/>
  <c r="S286"/>
  <c r="P289"/>
  <c r="N39" i="9"/>
  <c r="S40" i="6"/>
  <c r="L282" i="9"/>
  <c r="T275" i="6"/>
  <c r="R255"/>
  <c r="S140"/>
  <c r="R140"/>
  <c r="T138"/>
  <c r="T134"/>
  <c r="T127"/>
  <c r="T109"/>
  <c r="T265"/>
  <c r="T252"/>
  <c r="P308"/>
  <c r="S161"/>
  <c r="N160" i="9"/>
  <c r="Q160" s="1"/>
  <c r="T279" i="6"/>
  <c r="T250"/>
  <c r="M116" i="9"/>
  <c r="T204" i="6"/>
  <c r="P301"/>
  <c r="Q301"/>
  <c r="H197"/>
  <c r="T162"/>
  <c r="T62"/>
  <c r="T37"/>
  <c r="T115"/>
  <c r="T318"/>
  <c r="S295"/>
  <c r="P154" i="9"/>
  <c r="Q287" i="6"/>
  <c r="P287"/>
  <c r="N21" i="10"/>
  <c r="O21"/>
  <c r="R295" i="6"/>
  <c r="L262" i="10"/>
  <c r="O114" i="9"/>
  <c r="N114" i="10" s="1"/>
  <c r="O114" s="1"/>
  <c r="T191" i="6"/>
  <c r="T188"/>
  <c r="N60" i="10"/>
  <c r="O60" s="1"/>
  <c r="T189" i="6"/>
  <c r="Q197"/>
  <c r="L282" i="10"/>
  <c r="M297"/>
  <c r="R133" i="9"/>
  <c r="L183" i="10"/>
  <c r="N100"/>
  <c r="S120" i="9"/>
  <c r="L185" i="10"/>
  <c r="L279"/>
  <c r="N120"/>
  <c r="O120" s="1"/>
  <c r="N116"/>
  <c r="O116"/>
  <c r="O297" i="9"/>
  <c r="Q233" i="10"/>
  <c r="N280"/>
  <c r="O280"/>
  <c r="M288"/>
  <c r="M302" i="9"/>
  <c r="N134" i="10"/>
  <c r="L136"/>
  <c r="L15"/>
  <c r="L43"/>
  <c r="L188"/>
  <c r="N177"/>
  <c r="O177" s="1"/>
  <c r="L72"/>
  <c r="L302" s="1"/>
  <c r="N16"/>
  <c r="L65"/>
  <c r="L184"/>
  <c r="N151"/>
  <c r="O151" s="1"/>
  <c r="N147"/>
  <c r="N139"/>
  <c r="O139"/>
  <c r="N172"/>
  <c r="O172"/>
  <c r="M306" i="9"/>
  <c r="L98" i="10"/>
  <c r="N128"/>
  <c r="R68"/>
  <c r="L214"/>
  <c r="L154"/>
  <c r="L144"/>
  <c r="L97"/>
  <c r="N24"/>
  <c r="O24"/>
  <c r="S24" s="1"/>
  <c r="N224"/>
  <c r="O224" s="1"/>
  <c r="O297"/>
  <c r="R297"/>
  <c r="S68"/>
  <c r="N132"/>
  <c r="L124"/>
  <c r="M124"/>
  <c r="S124" s="1"/>
  <c r="N123"/>
  <c r="O123" s="1"/>
  <c r="N70"/>
  <c r="N101"/>
  <c r="L241"/>
  <c r="L23"/>
  <c r="M292"/>
  <c r="M313"/>
  <c r="O233"/>
  <c r="O298" i="9"/>
  <c r="S146" i="10"/>
  <c r="M308" i="9"/>
  <c r="R43" i="10"/>
  <c r="M310"/>
  <c r="M311"/>
  <c r="S297"/>
  <c r="O298"/>
  <c r="R100"/>
  <c r="S100"/>
  <c r="S43"/>
  <c r="S144"/>
  <c r="R144"/>
  <c r="M307"/>
  <c r="M293"/>
  <c r="R42"/>
  <c r="S42"/>
  <c r="R146"/>
  <c r="O296"/>
  <c r="M306"/>
  <c r="M294"/>
  <c r="M308"/>
  <c r="P39" i="9"/>
  <c r="O39"/>
  <c r="N39" i="10" s="1"/>
  <c r="O39" s="1"/>
  <c r="Q295" i="6"/>
  <c r="P295"/>
  <c r="T295" s="1"/>
  <c r="H28"/>
  <c r="I28" s="1"/>
  <c r="P28"/>
  <c r="G27" i="9"/>
  <c r="H196"/>
  <c r="I197" i="6"/>
  <c r="S158"/>
  <c r="R158"/>
  <c r="R92"/>
  <c r="S92"/>
  <c r="R14"/>
  <c r="S14"/>
  <c r="N13" i="9"/>
  <c r="R11" i="6"/>
  <c r="S11"/>
  <c r="N10" i="9"/>
  <c r="T281" i="6"/>
  <c r="N221" i="9"/>
  <c r="O221" s="1"/>
  <c r="S222" i="6"/>
  <c r="T222" s="1"/>
  <c r="R222"/>
  <c r="R40"/>
  <c r="T40" s="1"/>
  <c r="N112" i="9"/>
  <c r="Q112" s="1"/>
  <c r="R113" i="6"/>
  <c r="S113"/>
  <c r="N237" i="9"/>
  <c r="R238" i="6"/>
  <c r="T238" s="1"/>
  <c r="N157" i="9"/>
  <c r="N308"/>
  <c r="O308" s="1"/>
  <c r="R309" i="6"/>
  <c r="N294" i="9"/>
  <c r="O294" s="1"/>
  <c r="N294" i="10"/>
  <c r="O294" s="1"/>
  <c r="N238" i="9"/>
  <c r="R239" i="6"/>
  <c r="S239"/>
  <c r="N42" i="10"/>
  <c r="Q51" i="9"/>
  <c r="P51"/>
  <c r="O244"/>
  <c r="N244" i="10" s="1"/>
  <c r="O248" i="9"/>
  <c r="N248" i="10" s="1"/>
  <c r="L212"/>
  <c r="L212" i="9"/>
  <c r="P212" s="1"/>
  <c r="S309" i="6"/>
  <c r="Q187" i="9"/>
  <c r="M82"/>
  <c r="P154" i="6"/>
  <c r="H154"/>
  <c r="L142" i="10"/>
  <c r="M315" i="9"/>
  <c r="L234"/>
  <c r="L234" i="10"/>
  <c r="H27" i="6"/>
  <c r="P27"/>
  <c r="T18"/>
  <c r="T216"/>
  <c r="T76"/>
  <c r="S192"/>
  <c r="T192" s="1"/>
  <c r="N191" i="9"/>
  <c r="S183" i="6"/>
  <c r="T183" s="1"/>
  <c r="N182" i="9"/>
  <c r="O182" s="1"/>
  <c r="N86"/>
  <c r="O86"/>
  <c r="N86" i="10" s="1"/>
  <c r="O86" s="1"/>
  <c r="R87" i="6"/>
  <c r="L126" i="10"/>
  <c r="L126" i="9"/>
  <c r="N218"/>
  <c r="O218" s="1"/>
  <c r="N218" i="10" s="1"/>
  <c r="O218" s="1"/>
  <c r="N189" i="9"/>
  <c r="Q189" s="1"/>
  <c r="R190" i="6"/>
  <c r="S19"/>
  <c r="T19" s="1"/>
  <c r="N282" i="9"/>
  <c r="O282" s="1"/>
  <c r="R282" s="1"/>
  <c r="R283" i="6"/>
  <c r="M287"/>
  <c r="S287" s="1"/>
  <c r="S311"/>
  <c r="T311"/>
  <c r="M312"/>
  <c r="S312"/>
  <c r="N162" i="9"/>
  <c r="O162" s="1"/>
  <c r="N162" i="10" s="1"/>
  <c r="O162" s="1"/>
  <c r="R163" i="6"/>
  <c r="T163" s="1"/>
  <c r="N78" i="9"/>
  <c r="O78" s="1"/>
  <c r="R79" i="6"/>
  <c r="T79" s="1"/>
  <c r="R20"/>
  <c r="N19" i="9"/>
  <c r="O19" s="1"/>
  <c r="N19" i="10" s="1"/>
  <c r="O19" s="1"/>
  <c r="S20" i="6"/>
  <c r="S180"/>
  <c r="R180"/>
  <c r="S230"/>
  <c r="R230"/>
  <c r="L254" i="9"/>
  <c r="P254" s="1"/>
  <c r="S255" i="6"/>
  <c r="T255" s="1"/>
  <c r="N266" i="9"/>
  <c r="O266" s="1"/>
  <c r="S267" i="6"/>
  <c r="T267"/>
  <c r="O277" i="9"/>
  <c r="N277" i="10" s="1"/>
  <c r="T14" i="6"/>
  <c r="L131" i="9"/>
  <c r="Q131" s="1"/>
  <c r="N27"/>
  <c r="N292" i="10"/>
  <c r="O292" s="1"/>
  <c r="R292" s="1"/>
  <c r="S187" i="6"/>
  <c r="T187"/>
  <c r="T139"/>
  <c r="L186" i="9"/>
  <c r="P186" s="1"/>
  <c r="L186" i="10"/>
  <c r="S301" i="6"/>
  <c r="T301"/>
  <c r="S308"/>
  <c r="R308"/>
  <c r="L302" i="9"/>
  <c r="G284" i="6"/>
  <c r="R314"/>
  <c r="S314"/>
  <c r="T263"/>
  <c r="T11"/>
  <c r="R312"/>
  <c r="R197"/>
  <c r="Q154"/>
  <c r="H153" i="9"/>
  <c r="H153" i="10" s="1"/>
  <c r="I154" i="6"/>
  <c r="I27"/>
  <c r="I26" i="9" s="1"/>
  <c r="H26"/>
  <c r="Q27" i="6"/>
  <c r="T92"/>
  <c r="H27" i="9"/>
  <c r="K318" i="10"/>
  <c r="L298" i="9"/>
  <c r="O238"/>
  <c r="G280"/>
  <c r="M273"/>
  <c r="L273" i="10" s="1"/>
  <c r="P273" i="9"/>
  <c r="P278"/>
  <c r="M115"/>
  <c r="Q221"/>
  <c r="M151"/>
  <c r="S151" s="1"/>
  <c r="L138" i="10"/>
  <c r="P242" i="9"/>
  <c r="M31"/>
  <c r="P41"/>
  <c r="M41"/>
  <c r="M60"/>
  <c r="R60" s="1"/>
  <c r="M78"/>
  <c r="O59"/>
  <c r="S59" s="1"/>
  <c r="Q59"/>
  <c r="L68" i="10"/>
  <c r="L297" s="1"/>
  <c r="M297" i="9"/>
  <c r="R68"/>
  <c r="S68"/>
  <c r="P59"/>
  <c r="H27" i="10"/>
  <c r="O13" i="9"/>
  <c r="N13" i="10" s="1"/>
  <c r="O97" i="9"/>
  <c r="S97" s="1"/>
  <c r="O94"/>
  <c r="Q166"/>
  <c r="M96"/>
  <c r="O207"/>
  <c r="N207" i="10" s="1"/>
  <c r="O89" i="9"/>
  <c r="N89" i="10" s="1"/>
  <c r="O89" s="1"/>
  <c r="O264" i="9"/>
  <c r="N264" i="10" s="1"/>
  <c r="Q256" i="9"/>
  <c r="M197"/>
  <c r="L217"/>
  <c r="L217" i="10"/>
  <c r="M36" i="9"/>
  <c r="L36" i="10" s="1"/>
  <c r="O122" i="9"/>
  <c r="N122" i="10" s="1"/>
  <c r="P122" i="9"/>
  <c r="L50" i="10"/>
  <c r="P274" i="9"/>
  <c r="O107"/>
  <c r="M49"/>
  <c r="O237"/>
  <c r="N237" i="10" s="1"/>
  <c r="O237" s="1"/>
  <c r="J197" i="6"/>
  <c r="I196" i="9"/>
  <c r="S299" i="6"/>
  <c r="R299"/>
  <c r="I117"/>
  <c r="J117"/>
  <c r="H116" i="9"/>
  <c r="Q117" i="6"/>
  <c r="N286" i="9"/>
  <c r="O286" s="1"/>
  <c r="N286" i="10" s="1"/>
  <c r="R287" i="6"/>
  <c r="R200"/>
  <c r="N199" i="9"/>
  <c r="S200" i="6"/>
  <c r="S59"/>
  <c r="N58" i="9"/>
  <c r="O58" s="1"/>
  <c r="R59" i="6"/>
  <c r="T59" s="1"/>
  <c r="S55"/>
  <c r="N54" i="9"/>
  <c r="O54" s="1"/>
  <c r="N54" i="10" s="1"/>
  <c r="O54" s="1"/>
  <c r="R55" i="6"/>
  <c r="T55" s="1"/>
  <c r="S33"/>
  <c r="N32" i="9"/>
  <c r="O32" s="1"/>
  <c r="N32" i="10" s="1"/>
  <c r="O32" s="1"/>
  <c r="R33" i="6"/>
  <c r="M106" i="9"/>
  <c r="N24"/>
  <c r="R25" i="6"/>
  <c r="R27"/>
  <c r="M157" i="9"/>
  <c r="L157" i="10" s="1"/>
  <c r="Q157" i="9"/>
  <c r="N22"/>
  <c r="O22" s="1"/>
  <c r="S23" i="6"/>
  <c r="M33" i="9"/>
  <c r="L33" i="10" s="1"/>
  <c r="M33" s="1"/>
  <c r="Q128" i="9"/>
  <c r="P128"/>
  <c r="M128"/>
  <c r="M239"/>
  <c r="L239" i="10" s="1"/>
  <c r="Q28" i="6"/>
  <c r="T180"/>
  <c r="T298"/>
  <c r="O156" i="9"/>
  <c r="N156" i="10" s="1"/>
  <c r="R302" i="6"/>
  <c r="S302"/>
  <c r="T239"/>
  <c r="T230"/>
  <c r="T20"/>
  <c r="T283"/>
  <c r="T21"/>
  <c r="T221"/>
  <c r="N8" i="9"/>
  <c r="O8" s="1"/>
  <c r="H29" i="6"/>
  <c r="G28" i="9"/>
  <c r="G28" i="10" s="1"/>
  <c r="Q171" i="9"/>
  <c r="O171"/>
  <c r="N171" i="10" s="1"/>
  <c r="L8" i="9"/>
  <c r="S9" i="6"/>
  <c r="T114"/>
  <c r="L149" i="10"/>
  <c r="S305" i="6"/>
  <c r="R305"/>
  <c r="N185" i="9"/>
  <c r="R186" i="6"/>
  <c r="N164" i="9"/>
  <c r="O164" s="1"/>
  <c r="R165" i="6"/>
  <c r="R16"/>
  <c r="T16" s="1"/>
  <c r="N15" i="9"/>
  <c r="P15" s="1"/>
  <c r="O275"/>
  <c r="R275" s="1"/>
  <c r="Q132"/>
  <c r="R291" i="6"/>
  <c r="S291"/>
  <c r="T161"/>
  <c r="T96"/>
  <c r="S167"/>
  <c r="T167"/>
  <c r="R89"/>
  <c r="T89"/>
  <c r="S186"/>
  <c r="N115" i="9"/>
  <c r="R116" i="6"/>
  <c r="T116" s="1"/>
  <c r="M85"/>
  <c r="P85"/>
  <c r="P316"/>
  <c r="Q316"/>
  <c r="T307"/>
  <c r="R160"/>
  <c r="R157"/>
  <c r="T51"/>
  <c r="T247"/>
  <c r="T111"/>
  <c r="T219"/>
  <c r="T125"/>
  <c r="T123"/>
  <c r="T122"/>
  <c r="T119"/>
  <c r="T251"/>
  <c r="R12"/>
  <c r="N11" i="9"/>
  <c r="Q11" s="1"/>
  <c r="S12" i="6"/>
  <c r="N98" i="9"/>
  <c r="O98" s="1"/>
  <c r="R98" s="1"/>
  <c r="S99" i="6"/>
  <c r="N111" i="9"/>
  <c r="R112" i="6"/>
  <c r="S112"/>
  <c r="S297"/>
  <c r="R297"/>
  <c r="R268"/>
  <c r="S268"/>
  <c r="N267" i="9"/>
  <c r="O267" s="1"/>
  <c r="R99" i="6"/>
  <c r="T99" s="1"/>
  <c r="R154"/>
  <c r="I153" i="9"/>
  <c r="N163"/>
  <c r="Q163"/>
  <c r="S164" i="6"/>
  <c r="R164"/>
  <c r="R39"/>
  <c r="S39"/>
  <c r="N38" i="9"/>
  <c r="S232" i="6"/>
  <c r="K232"/>
  <c r="T286"/>
  <c r="L250" i="10"/>
  <c r="J154" i="6"/>
  <c r="T113"/>
  <c r="T158"/>
  <c r="O12" i="9"/>
  <c r="N12" i="10" s="1"/>
  <c r="O12" s="1"/>
  <c r="Q12" i="9"/>
  <c r="L41" i="10"/>
  <c r="L290" s="1"/>
  <c r="T140" i="6"/>
  <c r="I116" i="9"/>
  <c r="I116" i="10" s="1"/>
  <c r="R117" i="6"/>
  <c r="T38"/>
  <c r="N95" i="9"/>
  <c r="P95" s="1"/>
  <c r="P302" i="6"/>
  <c r="T302"/>
  <c r="Q302"/>
  <c r="R270"/>
  <c r="T270" s="1"/>
  <c r="S270"/>
  <c r="N269" i="9"/>
  <c r="P269" s="1"/>
  <c r="S57" i="6"/>
  <c r="T57" s="1"/>
  <c r="N56" i="9"/>
  <c r="O56" s="1"/>
  <c r="T98" i="6"/>
  <c r="T316"/>
  <c r="T94"/>
  <c r="S31"/>
  <c r="T31" s="1"/>
  <c r="N30" i="9"/>
  <c r="M170"/>
  <c r="L170" i="10" s="1"/>
  <c r="O270" i="9"/>
  <c r="N270" i="10" s="1"/>
  <c r="O270" s="1"/>
  <c r="K319" i="6"/>
  <c r="R58"/>
  <c r="T58" s="1"/>
  <c r="N57" i="9"/>
  <c r="S46" i="6"/>
  <c r="T46"/>
  <c r="R23"/>
  <c r="T23"/>
  <c r="R15"/>
  <c r="T15"/>
  <c r="N153" i="9"/>
  <c r="O153" s="1"/>
  <c r="N153" i="10" s="1"/>
  <c r="O153" s="1"/>
  <c r="P174" i="9"/>
  <c r="O274"/>
  <c r="T165" i="6"/>
  <c r="S271"/>
  <c r="R206"/>
  <c r="S206"/>
  <c r="P150" i="9"/>
  <c r="O176"/>
  <c r="S176" s="1"/>
  <c r="O278"/>
  <c r="R278" s="1"/>
  <c r="T160" i="6"/>
  <c r="S293"/>
  <c r="T293" s="1"/>
  <c r="S63"/>
  <c r="T63" s="1"/>
  <c r="S289"/>
  <c r="O294"/>
  <c r="R294" s="1"/>
  <c r="P294"/>
  <c r="S210"/>
  <c r="N209" i="9"/>
  <c r="N72"/>
  <c r="Q72" s="1"/>
  <c r="O303" i="6"/>
  <c r="S303"/>
  <c r="R24"/>
  <c r="T24"/>
  <c r="K233"/>
  <c r="T278"/>
  <c r="L288" i="9"/>
  <c r="L197" i="10"/>
  <c r="R97" i="9"/>
  <c r="N97" i="10"/>
  <c r="O97" s="1"/>
  <c r="N94"/>
  <c r="O94" s="1"/>
  <c r="I29" i="6"/>
  <c r="I28" i="9" s="1"/>
  <c r="Q29" i="6"/>
  <c r="H28" i="9"/>
  <c r="H28" i="10" s="1"/>
  <c r="S85" i="6"/>
  <c r="T85" s="1"/>
  <c r="R85"/>
  <c r="L84" i="9"/>
  <c r="Q84" s="1"/>
  <c r="T33" i="6"/>
  <c r="H116" i="10"/>
  <c r="P115" i="9"/>
  <c r="O115"/>
  <c r="S115" s="1"/>
  <c r="Q115"/>
  <c r="T186" i="6"/>
  <c r="T200"/>
  <c r="J116" i="9"/>
  <c r="K116" s="1"/>
  <c r="S117" i="6"/>
  <c r="T117" s="1"/>
  <c r="N107" i="10"/>
  <c r="O107" s="1"/>
  <c r="O185" i="9"/>
  <c r="R185" s="1"/>
  <c r="N22" i="10"/>
  <c r="O22" s="1"/>
  <c r="S22" s="1"/>
  <c r="S197" i="6"/>
  <c r="T197" s="1"/>
  <c r="J196" i="9"/>
  <c r="T206" i="6"/>
  <c r="N293" i="9"/>
  <c r="O293" s="1"/>
  <c r="N293" i="10"/>
  <c r="O293" s="1"/>
  <c r="N278"/>
  <c r="O278" s="1"/>
  <c r="T39" i="6"/>
  <c r="I153" i="10"/>
  <c r="O209" i="9"/>
  <c r="N209" i="10" s="1"/>
  <c r="O209" s="1"/>
  <c r="J153" i="9"/>
  <c r="J153" i="10"/>
  <c r="S154" i="6"/>
  <c r="O11" i="9"/>
  <c r="T164" i="6"/>
  <c r="Q98" i="9"/>
  <c r="T12" i="6"/>
  <c r="N302" i="9"/>
  <c r="O302" s="1"/>
  <c r="T268" i="6"/>
  <c r="R303"/>
  <c r="J116" i="10"/>
  <c r="N115"/>
  <c r="O115" s="1"/>
  <c r="J29" i="6"/>
  <c r="S29" s="1"/>
  <c r="T154"/>
  <c r="N11" i="10"/>
  <c r="O11" s="1"/>
  <c r="J28" i="9"/>
  <c r="J28" i="10" s="1"/>
  <c r="H123"/>
  <c r="H123" i="9"/>
  <c r="N59" i="10"/>
  <c r="O59" s="1"/>
  <c r="P14" i="9"/>
  <c r="O14"/>
  <c r="N14" i="10" s="1"/>
  <c r="O14" s="1"/>
  <c r="P315" i="9"/>
  <c r="P142"/>
  <c r="M35"/>
  <c r="O30"/>
  <c r="N164" i="10"/>
  <c r="G27"/>
  <c r="S128" i="9"/>
  <c r="L128" i="10"/>
  <c r="M112" i="9"/>
  <c r="Q142"/>
  <c r="L260"/>
  <c r="M260" i="10" s="1"/>
  <c r="Q317" i="9"/>
  <c r="P55"/>
  <c r="Q188"/>
  <c r="N51" i="10"/>
  <c r="O51" s="1"/>
  <c r="P93" i="9"/>
  <c r="L151" i="10"/>
  <c r="Q237" i="9"/>
  <c r="L101" i="10"/>
  <c r="R113" i="9"/>
  <c r="M227"/>
  <c r="L227" i="10" s="1"/>
  <c r="M227" s="1"/>
  <c r="O175" i="9"/>
  <c r="Q242"/>
  <c r="I196" i="10"/>
  <c r="S297" i="9"/>
  <c r="R297"/>
  <c r="H26" i="10"/>
  <c r="Q17" i="9"/>
  <c r="Q191"/>
  <c r="O193"/>
  <c r="N193" i="10" s="1"/>
  <c r="M42" i="9"/>
  <c r="L42" i="10" s="1"/>
  <c r="M251" i="9"/>
  <c r="M276"/>
  <c r="Q218"/>
  <c r="Q60"/>
  <c r="R151"/>
  <c r="Q78"/>
  <c r="O48"/>
  <c r="N48" i="10" s="1"/>
  <c r="O48" s="1"/>
  <c r="P48" i="9"/>
  <c r="G116" i="10"/>
  <c r="M151"/>
  <c r="L301" i="9"/>
  <c r="Q301" s="1"/>
  <c r="P165"/>
  <c r="Q165"/>
  <c r="L120"/>
  <c r="P120" s="1"/>
  <c r="L120" i="10"/>
  <c r="R120" i="9"/>
  <c r="L266" i="10"/>
  <c r="L266" i="9"/>
  <c r="Q266" s="1"/>
  <c r="L153"/>
  <c r="Q153" s="1"/>
  <c r="P256"/>
  <c r="O256"/>
  <c r="N256" i="10" s="1"/>
  <c r="O256" s="1"/>
  <c r="M127" i="9"/>
  <c r="L127" i="10" s="1"/>
  <c r="P127" i="9"/>
  <c r="M94"/>
  <c r="M27"/>
  <c r="L27" i="10" s="1"/>
  <c r="P266" i="9"/>
  <c r="N175" i="10"/>
  <c r="O175" s="1"/>
  <c r="L251"/>
  <c r="N30"/>
  <c r="R67" i="9"/>
  <c r="S67"/>
  <c r="S186"/>
  <c r="R186"/>
  <c r="S304"/>
  <c r="R43"/>
  <c r="N43" i="10"/>
  <c r="Q43" s="1"/>
  <c r="P307" i="9"/>
  <c r="Q307"/>
  <c r="N253" i="10"/>
  <c r="O253" s="1"/>
  <c r="N271"/>
  <c r="O271" s="1"/>
  <c r="S127" i="9"/>
  <c r="L47" i="10"/>
  <c r="L223"/>
  <c r="Q238" i="9"/>
  <c r="R243"/>
  <c r="R116"/>
  <c r="P38"/>
  <c r="P267"/>
  <c r="O163"/>
  <c r="M169"/>
  <c r="L169" i="10" s="1"/>
  <c r="P141" i="9"/>
  <c r="P207"/>
  <c r="Q106"/>
  <c r="S292" i="10"/>
  <c r="P16" i="9"/>
  <c r="L274" i="10"/>
  <c r="M274" s="1"/>
  <c r="M199" i="9"/>
  <c r="L199" i="10" s="1"/>
  <c r="M199" s="1"/>
  <c r="O106" i="9"/>
  <c r="N106" i="10" s="1"/>
  <c r="O106" s="1"/>
  <c r="Q231" i="9"/>
  <c r="O262"/>
  <c r="Q274"/>
  <c r="Q154"/>
  <c r="M207"/>
  <c r="L207" i="10" s="1"/>
  <c r="M267" i="9"/>
  <c r="L271"/>
  <c r="M11"/>
  <c r="M73"/>
  <c r="Q108"/>
  <c r="P163"/>
  <c r="N176" i="10"/>
  <c r="M30" i="9"/>
  <c r="P169"/>
  <c r="P12"/>
  <c r="Q23"/>
  <c r="M114"/>
  <c r="R114" s="1"/>
  <c r="P101" i="10"/>
  <c r="M136"/>
  <c r="R136" s="1"/>
  <c r="P132" i="9"/>
  <c r="M121"/>
  <c r="P166"/>
  <c r="P83"/>
  <c r="M137"/>
  <c r="L137" i="10" s="1"/>
  <c r="P237" i="9"/>
  <c r="Q276"/>
  <c r="O108"/>
  <c r="L271" i="10"/>
  <c r="Q271" s="1"/>
  <c r="R264" i="9"/>
  <c r="M84"/>
  <c r="R84" s="1"/>
  <c r="O174" i="10"/>
  <c r="P24" i="9"/>
  <c r="O10"/>
  <c r="N10" i="10" s="1"/>
  <c r="O10" s="1"/>
  <c r="Q146" i="9"/>
  <c r="M104"/>
  <c r="M189"/>
  <c r="Q224"/>
  <c r="M48"/>
  <c r="L48" i="10" s="1"/>
  <c r="M277" i="9"/>
  <c r="S277" s="1"/>
  <c r="Q315"/>
  <c r="P86"/>
  <c r="S70"/>
  <c r="P11"/>
  <c r="N297"/>
  <c r="R16"/>
  <c r="P221"/>
  <c r="P238"/>
  <c r="M150"/>
  <c r="L150" i="10" s="1"/>
  <c r="P150" s="1"/>
  <c r="L263"/>
  <c r="P91" i="9"/>
  <c r="Q255"/>
  <c r="Q116"/>
  <c r="Q277"/>
  <c r="L285"/>
  <c r="L286" s="1"/>
  <c r="Q286" s="1"/>
  <c r="M107"/>
  <c r="O276"/>
  <c r="S276" s="1"/>
  <c r="L263"/>
  <c r="Q263" s="1"/>
  <c r="M26"/>
  <c r="L26" i="10"/>
  <c r="M26" s="1"/>
  <c r="M105" i="9"/>
  <c r="M243" i="10"/>
  <c r="R48" i="9"/>
  <c r="S60"/>
  <c r="O15"/>
  <c r="P113"/>
  <c r="Q186"/>
  <c r="T186" s="1"/>
  <c r="U186" s="1"/>
  <c r="Q68"/>
  <c r="Q212"/>
  <c r="S16"/>
  <c r="M142" i="10"/>
  <c r="L83"/>
  <c r="S135" i="9"/>
  <c r="S263"/>
  <c r="P146"/>
  <c r="P188"/>
  <c r="Q133"/>
  <c r="P279"/>
  <c r="P262"/>
  <c r="P98"/>
  <c r="M8"/>
  <c r="Q114"/>
  <c r="R135"/>
  <c r="P105"/>
  <c r="L135" i="10"/>
  <c r="M135" s="1"/>
  <c r="L203" i="9"/>
  <c r="P203" s="1"/>
  <c r="P301"/>
  <c r="S94"/>
  <c r="P175"/>
  <c r="Q113"/>
  <c r="M296"/>
  <c r="M298" s="1"/>
  <c r="O202"/>
  <c r="N202" i="10" s="1"/>
  <c r="P119" i="9"/>
  <c r="Q302"/>
  <c r="M212" i="10"/>
  <c r="Q282" i="9"/>
  <c r="Q97"/>
  <c r="Q119"/>
  <c r="M62"/>
  <c r="Q15"/>
  <c r="P209"/>
  <c r="L276" i="10"/>
  <c r="N273"/>
  <c r="O273" s="1"/>
  <c r="R273" i="9"/>
  <c r="R143"/>
  <c r="N143" i="10"/>
  <c r="S143" i="9"/>
  <c r="Q186" i="10"/>
  <c r="P120"/>
  <c r="M120"/>
  <c r="O30"/>
  <c r="S30" s="1"/>
  <c r="Q310" i="9"/>
  <c r="P310"/>
  <c r="L311"/>
  <c r="M127" i="10"/>
  <c r="P127"/>
  <c r="R30" i="9"/>
  <c r="M157" i="10"/>
  <c r="O57" i="9"/>
  <c r="P57"/>
  <c r="Q250" i="10"/>
  <c r="P250"/>
  <c r="S106" i="9"/>
  <c r="L106" i="10"/>
  <c r="P106" s="1"/>
  <c r="P220" i="9"/>
  <c r="Q220"/>
  <c r="M22"/>
  <c r="P22"/>
  <c r="Q22"/>
  <c r="P100"/>
  <c r="Q100"/>
  <c r="Q151"/>
  <c r="P151"/>
  <c r="L45" i="10"/>
  <c r="L45" i="9"/>
  <c r="M56"/>
  <c r="P56"/>
  <c r="M122"/>
  <c r="Q122"/>
  <c r="P225"/>
  <c r="M225"/>
  <c r="Q236"/>
  <c r="P236"/>
  <c r="M236"/>
  <c r="S250"/>
  <c r="R250"/>
  <c r="L259"/>
  <c r="L259" i="10"/>
  <c r="R274" i="9"/>
  <c r="N274" i="10"/>
  <c r="O274" s="1"/>
  <c r="L114"/>
  <c r="P114" s="1"/>
  <c r="S169" i="9"/>
  <c r="R169"/>
  <c r="N169" i="10"/>
  <c r="O169" s="1"/>
  <c r="R183" i="9"/>
  <c r="N183" i="10"/>
  <c r="O183" s="1"/>
  <c r="M9" i="9"/>
  <c r="P21"/>
  <c r="M21"/>
  <c r="Q21"/>
  <c r="P94"/>
  <c r="P156"/>
  <c r="M156"/>
  <c r="Q306"/>
  <c r="P306"/>
  <c r="N41" i="10"/>
  <c r="Q41" s="1"/>
  <c r="S41" i="9"/>
  <c r="N241" i="10"/>
  <c r="O241" s="1"/>
  <c r="S241" i="9"/>
  <c r="O31"/>
  <c r="R31"/>
  <c r="P31"/>
  <c r="Q31"/>
  <c r="M300"/>
  <c r="L70" i="10"/>
  <c r="L300" s="1"/>
  <c r="L148"/>
  <c r="M196" i="9"/>
  <c r="P196"/>
  <c r="Q196"/>
  <c r="M28"/>
  <c r="P28"/>
  <c r="Q28"/>
  <c r="O269"/>
  <c r="Q269"/>
  <c r="L115" i="10"/>
  <c r="Q115"/>
  <c r="R115" i="9"/>
  <c r="Q27"/>
  <c r="O27"/>
  <c r="P27"/>
  <c r="P112"/>
  <c r="O112"/>
  <c r="Q55"/>
  <c r="O55"/>
  <c r="N55" i="10" s="1"/>
  <c r="O55" s="1"/>
  <c r="L189"/>
  <c r="L275"/>
  <c r="S275" i="9"/>
  <c r="M193"/>
  <c r="Q193"/>
  <c r="P185"/>
  <c r="Q185"/>
  <c r="Q96"/>
  <c r="P96"/>
  <c r="N203" i="10"/>
  <c r="O203" s="1"/>
  <c r="R203" i="9"/>
  <c r="N247" i="10"/>
  <c r="S247" i="9"/>
  <c r="L71" i="10"/>
  <c r="L71" i="9"/>
  <c r="M125"/>
  <c r="L125" i="10" s="1"/>
  <c r="Q125" i="9"/>
  <c r="P125"/>
  <c r="L147" i="10"/>
  <c r="Q147" s="1"/>
  <c r="R147" i="9"/>
  <c r="L147"/>
  <c r="S147"/>
  <c r="M218"/>
  <c r="P218"/>
  <c r="M233" i="10"/>
  <c r="S233" s="1"/>
  <c r="Q233" i="9"/>
  <c r="M252"/>
  <c r="P252"/>
  <c r="Q252"/>
  <c r="L253" i="10"/>
  <c r="R253" i="9"/>
  <c r="P219"/>
  <c r="S212"/>
  <c r="S237"/>
  <c r="P129"/>
  <c r="Q173"/>
  <c r="O239"/>
  <c r="O220"/>
  <c r="O52"/>
  <c r="N52" i="10" s="1"/>
  <c r="R171" i="9"/>
  <c r="P202"/>
  <c r="S48"/>
  <c r="T48" s="1"/>
  <c r="U48" s="1"/>
  <c r="R279"/>
  <c r="P65"/>
  <c r="O95"/>
  <c r="N95" i="10" s="1"/>
  <c r="Q94" i="9"/>
  <c r="R70"/>
  <c r="Q56"/>
  <c r="Q57"/>
  <c r="P32"/>
  <c r="T115"/>
  <c r="S246"/>
  <c r="Q144"/>
  <c r="P52"/>
  <c r="G129" i="10"/>
  <c r="Q24" i="9"/>
  <c r="P13"/>
  <c r="P126"/>
  <c r="P160"/>
  <c r="N23" i="10"/>
  <c r="O23"/>
  <c r="L308" i="9"/>
  <c r="O83"/>
  <c r="L171" i="10"/>
  <c r="P42" i="9"/>
  <c r="L35" i="10"/>
  <c r="M35" s="1"/>
  <c r="L52"/>
  <c r="S12" i="9"/>
  <c r="L12" i="10"/>
  <c r="M12" s="1"/>
  <c r="S12" s="1"/>
  <c r="R12" i="9"/>
  <c r="T12" s="1"/>
  <c r="U12" s="1"/>
  <c r="M164"/>
  <c r="P164"/>
  <c r="O91"/>
  <c r="Q91"/>
  <c r="M89"/>
  <c r="P89"/>
  <c r="M103"/>
  <c r="P103"/>
  <c r="Q135"/>
  <c r="P135"/>
  <c r="S77"/>
  <c r="L77"/>
  <c r="P77" s="1"/>
  <c r="L77" i="10"/>
  <c r="R77" i="9"/>
  <c r="L134"/>
  <c r="L134" i="10"/>
  <c r="P134" s="1"/>
  <c r="S134" i="9"/>
  <c r="L145"/>
  <c r="L145" i="10"/>
  <c r="L249"/>
  <c r="P249" s="1"/>
  <c r="R249" i="9"/>
  <c r="L96" i="10"/>
  <c r="L307" s="1"/>
  <c r="N238"/>
  <c r="O238" s="1"/>
  <c r="S103"/>
  <c r="R103"/>
  <c r="R142" i="9"/>
  <c r="S142"/>
  <c r="M172"/>
  <c r="Q172"/>
  <c r="R233"/>
  <c r="S233"/>
  <c r="Q241"/>
  <c r="P241"/>
  <c r="L264" i="10"/>
  <c r="L264" i="9"/>
  <c r="L63" i="10"/>
  <c r="N98"/>
  <c r="O98"/>
  <c r="S98" s="1"/>
  <c r="S98" i="9"/>
  <c r="L49" i="10"/>
  <c r="M49" s="1"/>
  <c r="L78"/>
  <c r="M78"/>
  <c r="N282"/>
  <c r="S282" i="9"/>
  <c r="P157"/>
  <c r="O157"/>
  <c r="Q146" i="10"/>
  <c r="P146"/>
  <c r="M86" i="9"/>
  <c r="Q86"/>
  <c r="N149" i="10"/>
  <c r="P149"/>
  <c r="R149" i="9"/>
  <c r="Q136"/>
  <c r="O136"/>
  <c r="Q234"/>
  <c r="P234"/>
  <c r="O234"/>
  <c r="L50"/>
  <c r="M50" i="10"/>
  <c r="R246" i="9"/>
  <c r="L246"/>
  <c r="M246" i="10" s="1"/>
  <c r="Q270" i="9"/>
  <c r="M270"/>
  <c r="R94"/>
  <c r="Q18"/>
  <c r="S273"/>
  <c r="Q102"/>
  <c r="P232"/>
  <c r="M209"/>
  <c r="O129"/>
  <c r="L94" i="10"/>
  <c r="P94" s="1"/>
  <c r="R127" i="9"/>
  <c r="T127" s="1"/>
  <c r="P18"/>
  <c r="Q261"/>
  <c r="Q42"/>
  <c r="Q232"/>
  <c r="P133"/>
  <c r="P302"/>
  <c r="S185"/>
  <c r="Q58"/>
  <c r="Q103"/>
  <c r="Q101"/>
  <c r="Q250"/>
  <c r="P128" i="10"/>
  <c r="M184"/>
  <c r="M231" i="9"/>
  <c r="Q279"/>
  <c r="T279"/>
  <c r="U279" s="1"/>
  <c r="Q65"/>
  <c r="P227"/>
  <c r="M158"/>
  <c r="P158"/>
  <c r="L161" i="10"/>
  <c r="O88" i="9"/>
  <c r="Q88"/>
  <c r="M54"/>
  <c r="L293"/>
  <c r="P75"/>
  <c r="J196" i="10"/>
  <c r="L31"/>
  <c r="Q162" i="9"/>
  <c r="P162"/>
  <c r="M162"/>
  <c r="M187"/>
  <c r="P187"/>
  <c r="R42"/>
  <c r="S42"/>
  <c r="M128" i="10"/>
  <c r="R128" i="9"/>
  <c r="T128" s="1"/>
  <c r="L177" i="10"/>
  <c r="Q177" s="1"/>
  <c r="S177" i="9"/>
  <c r="R177"/>
  <c r="S146"/>
  <c r="R146"/>
  <c r="Q167"/>
  <c r="M167"/>
  <c r="J280"/>
  <c r="I280"/>
  <c r="H280"/>
  <c r="Q280" s="1"/>
  <c r="N296"/>
  <c r="P296" s="1"/>
  <c r="P67"/>
  <c r="Q67"/>
  <c r="P82"/>
  <c r="O82"/>
  <c r="S82" s="1"/>
  <c r="O137"/>
  <c r="Q137"/>
  <c r="P170"/>
  <c r="Q170"/>
  <c r="O170"/>
  <c r="S170" s="1"/>
  <c r="S223"/>
  <c r="P251"/>
  <c r="Q251"/>
  <c r="O251"/>
  <c r="Q39"/>
  <c r="M39"/>
  <c r="Q49"/>
  <c r="P49"/>
  <c r="R47"/>
  <c r="S47"/>
  <c r="L138"/>
  <c r="M248"/>
  <c r="P248"/>
  <c r="L277" i="10"/>
  <c r="P231" i="9"/>
  <c r="R134"/>
  <c r="M100"/>
  <c r="M175"/>
  <c r="R237"/>
  <c r="T237" s="1"/>
  <c r="M58"/>
  <c r="L159"/>
  <c r="P260"/>
  <c r="R45"/>
  <c r="P33"/>
  <c r="N279" i="10"/>
  <c r="O279" s="1"/>
  <c r="O200" i="9"/>
  <c r="N200" i="10" s="1"/>
  <c r="Q227" i="9"/>
  <c r="S249"/>
  <c r="Q111"/>
  <c r="Q209"/>
  <c r="Q149"/>
  <c r="S171"/>
  <c r="T171" s="1"/>
  <c r="S173"/>
  <c r="L116" i="10"/>
  <c r="P116" s="1"/>
  <c r="P54" i="9"/>
  <c r="Q243"/>
  <c r="Q43"/>
  <c r="P250"/>
  <c r="Q126"/>
  <c r="Q158"/>
  <c r="L257"/>
  <c r="Q95"/>
  <c r="L200" i="10"/>
  <c r="R200" i="9"/>
  <c r="O296"/>
  <c r="R296" s="1"/>
  <c r="N67" i="10"/>
  <c r="K196" i="9"/>
  <c r="S174"/>
  <c r="L174" i="10"/>
  <c r="P174" s="1"/>
  <c r="P183" i="9"/>
  <c r="Q183"/>
  <c r="P184"/>
  <c r="Q184"/>
  <c r="M182"/>
  <c r="Q182"/>
  <c r="P182"/>
  <c r="O290"/>
  <c r="R102"/>
  <c r="L102" i="10"/>
  <c r="S153" i="9"/>
  <c r="R153"/>
  <c r="S207"/>
  <c r="R207"/>
  <c r="S278"/>
  <c r="L278" i="10"/>
  <c r="O35" i="9"/>
  <c r="N35" i="10" s="1"/>
  <c r="O35" s="1"/>
  <c r="P35" i="9"/>
  <c r="Q35"/>
  <c r="Q179"/>
  <c r="P179"/>
  <c r="P19"/>
  <c r="Q19"/>
  <c r="S113"/>
  <c r="L113" i="10"/>
  <c r="M113" s="1"/>
  <c r="G283" i="9"/>
  <c r="K232"/>
  <c r="P61"/>
  <c r="M61"/>
  <c r="Q215"/>
  <c r="P215"/>
  <c r="M261"/>
  <c r="Q156"/>
  <c r="Q164"/>
  <c r="N185" i="10"/>
  <c r="O185" s="1"/>
  <c r="R227" i="9"/>
  <c r="Q260"/>
  <c r="P172"/>
  <c r="H196" i="10"/>
  <c r="P200" i="9"/>
  <c r="O317"/>
  <c r="N317" i="10" s="1"/>
  <c r="Q247" i="9"/>
  <c r="O26"/>
  <c r="R59"/>
  <c r="T59" s="1"/>
  <c r="U59" s="1"/>
  <c r="M307"/>
  <c r="P173"/>
  <c r="Q225"/>
  <c r="M183" i="10"/>
  <c r="M166" i="9"/>
  <c r="P233"/>
  <c r="L59" i="10"/>
  <c r="Q59" s="1"/>
  <c r="S102" i="9"/>
  <c r="P282"/>
  <c r="Q124"/>
  <c r="K153"/>
  <c r="L148"/>
  <c r="P177"/>
  <c r="R173"/>
  <c r="Q33"/>
  <c r="P78"/>
  <c r="M154" i="10"/>
  <c r="M65"/>
  <c r="M131"/>
  <c r="P135"/>
  <c r="Q277"/>
  <c r="M149"/>
  <c r="M241"/>
  <c r="T284"/>
  <c r="U284" s="1"/>
  <c r="Q77"/>
  <c r="M95"/>
  <c r="Q237"/>
  <c r="I280"/>
  <c r="J280"/>
  <c r="M217"/>
  <c r="P277"/>
  <c r="I123"/>
  <c r="R124"/>
  <c r="P176"/>
  <c r="M202"/>
  <c r="P271"/>
  <c r="Q241"/>
  <c r="P68"/>
  <c r="H280"/>
  <c r="Q35"/>
  <c r="Q101"/>
  <c r="P43"/>
  <c r="T43" s="1"/>
  <c r="P151"/>
  <c r="Q169"/>
  <c r="S116"/>
  <c r="O132"/>
  <c r="O128"/>
  <c r="Q253"/>
  <c r="O173"/>
  <c r="K153"/>
  <c r="H124" i="6"/>
  <c r="Q120" i="10"/>
  <c r="R24"/>
  <c r="M186"/>
  <c r="O193"/>
  <c r="M41"/>
  <c r="M290" s="1"/>
  <c r="Q128"/>
  <c r="P123"/>
  <c r="Q135"/>
  <c r="Q212"/>
  <c r="R120"/>
  <c r="S120"/>
  <c r="M115"/>
  <c r="O263"/>
  <c r="Q263"/>
  <c r="P263"/>
  <c r="M266"/>
  <c r="M221"/>
  <c r="Q123" i="9"/>
  <c r="M282" i="10"/>
  <c r="M210"/>
  <c r="M275"/>
  <c r="P153"/>
  <c r="P253"/>
  <c r="M207"/>
  <c r="R174"/>
  <c r="S174"/>
  <c r="M72"/>
  <c r="N297"/>
  <c r="Q68"/>
  <c r="P183"/>
  <c r="Q273"/>
  <c r="M273"/>
  <c r="P97"/>
  <c r="Q97"/>
  <c r="M97"/>
  <c r="O149"/>
  <c r="Q149"/>
  <c r="O13"/>
  <c r="L315"/>
  <c r="Q142"/>
  <c r="P142"/>
  <c r="Q150"/>
  <c r="P70"/>
  <c r="Q70"/>
  <c r="Q94"/>
  <c r="O164"/>
  <c r="M276"/>
  <c r="K231"/>
  <c r="M251"/>
  <c r="M232"/>
  <c r="M110"/>
  <c r="R310"/>
  <c r="M126"/>
  <c r="Q153"/>
  <c r="P237"/>
  <c r="Q151"/>
  <c r="P212"/>
  <c r="M250"/>
  <c r="L306"/>
  <c r="M214"/>
  <c r="O16"/>
  <c r="M279"/>
  <c r="O75"/>
  <c r="M153"/>
  <c r="O212"/>
  <c r="M161"/>
  <c r="M123"/>
  <c r="O156"/>
  <c r="L62"/>
  <c r="L105"/>
  <c r="Q271" i="9"/>
  <c r="P271"/>
  <c r="Q203"/>
  <c r="P286"/>
  <c r="Q297"/>
  <c r="N298"/>
  <c r="P297"/>
  <c r="T297" s="1"/>
  <c r="U297" s="1"/>
  <c r="L30" i="10"/>
  <c r="M288" i="9"/>
  <c r="R11"/>
  <c r="S11"/>
  <c r="L11" i="10"/>
  <c r="N262"/>
  <c r="R262" i="9"/>
  <c r="S262"/>
  <c r="S107"/>
  <c r="L107" i="10"/>
  <c r="R107" i="9"/>
  <c r="S84"/>
  <c r="N108" i="10"/>
  <c r="M301" i="9"/>
  <c r="L73" i="10"/>
  <c r="L8"/>
  <c r="N276"/>
  <c r="R276" i="9"/>
  <c r="N163" i="10"/>
  <c r="Q106"/>
  <c r="R30"/>
  <c r="Q185"/>
  <c r="M106"/>
  <c r="R98"/>
  <c r="S202" i="9"/>
  <c r="U127"/>
  <c r="S114"/>
  <c r="S30"/>
  <c r="M114" i="10"/>
  <c r="S114" s="1"/>
  <c r="O247"/>
  <c r="Q114"/>
  <c r="Q113"/>
  <c r="N296"/>
  <c r="Q116"/>
  <c r="P59"/>
  <c r="P147"/>
  <c r="R202" i="9"/>
  <c r="T146" i="10"/>
  <c r="S150" i="9"/>
  <c r="M94" i="10"/>
  <c r="R94" s="1"/>
  <c r="S104" i="9"/>
  <c r="R104"/>
  <c r="L104" i="10"/>
  <c r="P263" i="9"/>
  <c r="P23" i="10"/>
  <c r="M264"/>
  <c r="L267"/>
  <c r="R106" i="9"/>
  <c r="P186" i="10"/>
  <c r="M271"/>
  <c r="T113" i="9"/>
  <c r="U113" s="1"/>
  <c r="L121" i="10"/>
  <c r="M121" s="1"/>
  <c r="R150" i="9"/>
  <c r="S137"/>
  <c r="R127" i="10"/>
  <c r="L304"/>
  <c r="M83"/>
  <c r="R15" i="9"/>
  <c r="N15" i="10"/>
  <c r="S15" i="9"/>
  <c r="P241" i="10"/>
  <c r="P185"/>
  <c r="P35"/>
  <c r="Q183"/>
  <c r="Q127"/>
  <c r="R12"/>
  <c r="N26"/>
  <c r="L261"/>
  <c r="Q257" i="9"/>
  <c r="P257"/>
  <c r="Q138"/>
  <c r="P138"/>
  <c r="N251" i="10"/>
  <c r="R251" i="9"/>
  <c r="T251" s="1"/>
  <c r="U251" s="1"/>
  <c r="S251"/>
  <c r="M293"/>
  <c r="S158"/>
  <c r="L158" i="10"/>
  <c r="R158" i="9"/>
  <c r="R157"/>
  <c r="S172"/>
  <c r="L172" i="10"/>
  <c r="R172" i="9"/>
  <c r="M77" i="10"/>
  <c r="Q77" i="9"/>
  <c r="S156"/>
  <c r="L156" i="10"/>
  <c r="R156" i="9"/>
  <c r="L236" i="10"/>
  <c r="N57"/>
  <c r="R57" i="9"/>
  <c r="S57"/>
  <c r="Q293"/>
  <c r="P293"/>
  <c r="L294"/>
  <c r="R89"/>
  <c r="L89" i="10"/>
  <c r="S89" i="9"/>
  <c r="S23" i="10"/>
  <c r="R23"/>
  <c r="L218"/>
  <c r="M218" s="1"/>
  <c r="S218" i="9"/>
  <c r="R218"/>
  <c r="P71"/>
  <c r="Q71"/>
  <c r="S21"/>
  <c r="L21" i="10"/>
  <c r="R21" i="9"/>
  <c r="T21" s="1"/>
  <c r="L22" i="10"/>
  <c r="R22" i="9"/>
  <c r="S22"/>
  <c r="T22" s="1"/>
  <c r="U22" s="1"/>
  <c r="Q311"/>
  <c r="P311"/>
  <c r="L166" i="10"/>
  <c r="M102"/>
  <c r="S39" i="9"/>
  <c r="L39" i="10"/>
  <c r="R39" i="9"/>
  <c r="Q296"/>
  <c r="S231"/>
  <c r="L231" i="10"/>
  <c r="R231" i="9"/>
  <c r="P50"/>
  <c r="Q50"/>
  <c r="M313"/>
  <c r="S112"/>
  <c r="N112" i="10"/>
  <c r="R112" i="9"/>
  <c r="N269" i="10"/>
  <c r="S196" i="9"/>
  <c r="L196" i="10"/>
  <c r="R196" i="9"/>
  <c r="M137" i="10"/>
  <c r="T42" i="9"/>
  <c r="U42" s="1"/>
  <c r="Q249" i="10"/>
  <c r="M261"/>
  <c r="T151" i="9"/>
  <c r="U151" s="1"/>
  <c r="P98" i="10"/>
  <c r="P273"/>
  <c r="P113"/>
  <c r="M70"/>
  <c r="M300" s="1"/>
  <c r="T146" i="9"/>
  <c r="U146" s="1"/>
  <c r="S296"/>
  <c r="S100"/>
  <c r="R100"/>
  <c r="L100" i="10"/>
  <c r="Q12"/>
  <c r="P12"/>
  <c r="R162" i="9"/>
  <c r="S162"/>
  <c r="L162" i="10"/>
  <c r="N136"/>
  <c r="S136" i="9"/>
  <c r="R136"/>
  <c r="R193"/>
  <c r="S193"/>
  <c r="L193" i="10"/>
  <c r="S61" i="9"/>
  <c r="R61"/>
  <c r="L61" i="10"/>
  <c r="S175" i="9"/>
  <c r="L187" i="10"/>
  <c r="N129"/>
  <c r="P246" i="9"/>
  <c r="Q246"/>
  <c r="S164"/>
  <c r="L164" i="10"/>
  <c r="R164" i="9"/>
  <c r="N239" i="10"/>
  <c r="S239" i="9"/>
  <c r="R239"/>
  <c r="L252" i="10"/>
  <c r="S252" i="9"/>
  <c r="R252"/>
  <c r="S28"/>
  <c r="L28" i="10"/>
  <c r="L225"/>
  <c r="S56" i="9"/>
  <c r="L56" i="10"/>
  <c r="M134"/>
  <c r="S52" i="9"/>
  <c r="P279" i="10"/>
  <c r="Q52"/>
  <c r="S127"/>
  <c r="T127" s="1"/>
  <c r="U127" s="1"/>
  <c r="M71"/>
  <c r="M52"/>
  <c r="Q278"/>
  <c r="Q23"/>
  <c r="Q134"/>
  <c r="T241" i="9"/>
  <c r="U241" s="1"/>
  <c r="S35"/>
  <c r="S200"/>
  <c r="L182" i="10"/>
  <c r="R86" i="9"/>
  <c r="L86" i="10"/>
  <c r="S86" i="9"/>
  <c r="Q134"/>
  <c r="P134"/>
  <c r="M259" i="10"/>
  <c r="Q259" i="9"/>
  <c r="P259"/>
  <c r="S307"/>
  <c r="R307"/>
  <c r="S167"/>
  <c r="L167" i="10"/>
  <c r="S209" i="9"/>
  <c r="L209" i="10"/>
  <c r="R209" i="9"/>
  <c r="R317"/>
  <c r="S317"/>
  <c r="N220" i="10"/>
  <c r="M138"/>
  <c r="T94" i="9"/>
  <c r="Q98" i="10"/>
  <c r="P274"/>
  <c r="S31" i="9"/>
  <c r="T31" s="1"/>
  <c r="U31" s="1"/>
  <c r="P169" i="10"/>
  <c r="T142" i="9"/>
  <c r="U142" s="1"/>
  <c r="T135"/>
  <c r="U135" s="1"/>
  <c r="M171" i="10"/>
  <c r="T185" i="9"/>
  <c r="U185" s="1"/>
  <c r="S248"/>
  <c r="L248" i="10"/>
  <c r="R248" i="9"/>
  <c r="N170" i="10"/>
  <c r="R170" i="9"/>
  <c r="T170" s="1"/>
  <c r="S103"/>
  <c r="M310"/>
  <c r="R103"/>
  <c r="T103" s="1"/>
  <c r="L103" i="10"/>
  <c r="P308" i="9"/>
  <c r="Q308"/>
  <c r="Q45"/>
  <c r="P45"/>
  <c r="N88" i="10"/>
  <c r="O88" s="1"/>
  <c r="N83"/>
  <c r="R83" i="9"/>
  <c r="S83"/>
  <c r="R300"/>
  <c r="S300"/>
  <c r="L9" i="10"/>
  <c r="P148" i="9"/>
  <c r="M148" i="10"/>
  <c r="Q148" i="9"/>
  <c r="M200" i="10"/>
  <c r="L58"/>
  <c r="N137"/>
  <c r="Q137" s="1"/>
  <c r="R137" i="9"/>
  <c r="M31" i="10"/>
  <c r="P31"/>
  <c r="Q31"/>
  <c r="R270" i="9"/>
  <c r="S270"/>
  <c r="L270" i="10"/>
  <c r="N234"/>
  <c r="R234" i="9"/>
  <c r="S234"/>
  <c r="P264"/>
  <c r="Q264"/>
  <c r="S91"/>
  <c r="N91" i="10"/>
  <c r="R91" i="9"/>
  <c r="P147"/>
  <c r="Q147"/>
  <c r="N27" i="10"/>
  <c r="R122" i="9"/>
  <c r="S122"/>
  <c r="L122" i="10"/>
  <c r="M122" s="1"/>
  <c r="P115"/>
  <c r="P276"/>
  <c r="Q274"/>
  <c r="T183" i="9"/>
  <c r="R95"/>
  <c r="R52"/>
  <c r="S41" i="10"/>
  <c r="R41"/>
  <c r="Q124" i="6"/>
  <c r="I123" i="9"/>
  <c r="J123" i="10"/>
  <c r="T68"/>
  <c r="S186"/>
  <c r="R186"/>
  <c r="R193"/>
  <c r="S193"/>
  <c r="S173"/>
  <c r="R173"/>
  <c r="R128"/>
  <c r="S128"/>
  <c r="T128" s="1"/>
  <c r="T120"/>
  <c r="S153"/>
  <c r="T153" s="1"/>
  <c r="R153"/>
  <c r="R149"/>
  <c r="T149" s="1"/>
  <c r="S149"/>
  <c r="M302"/>
  <c r="R16"/>
  <c r="S16"/>
  <c r="R212"/>
  <c r="S212"/>
  <c r="R97"/>
  <c r="S97"/>
  <c r="T97" s="1"/>
  <c r="R123"/>
  <c r="R250"/>
  <c r="S250"/>
  <c r="L308"/>
  <c r="N298"/>
  <c r="R106"/>
  <c r="S106"/>
  <c r="S83"/>
  <c r="M304"/>
  <c r="R83"/>
  <c r="L301"/>
  <c r="M73"/>
  <c r="O15"/>
  <c r="Q15"/>
  <c r="P15"/>
  <c r="M11"/>
  <c r="S11" s="1"/>
  <c r="Q11"/>
  <c r="P11"/>
  <c r="T164" i="9"/>
  <c r="U164" s="1"/>
  <c r="T150"/>
  <c r="U150" s="1"/>
  <c r="T23" i="10"/>
  <c r="T162" i="9"/>
  <c r="T172"/>
  <c r="U172" s="1"/>
  <c r="O262" i="10"/>
  <c r="P262"/>
  <c r="Q262"/>
  <c r="T209" i="9"/>
  <c r="M62" i="10"/>
  <c r="M104"/>
  <c r="P104"/>
  <c r="Q104"/>
  <c r="O108"/>
  <c r="M105"/>
  <c r="L288"/>
  <c r="Q30"/>
  <c r="P30"/>
  <c r="R114"/>
  <c r="M267"/>
  <c r="Q298" i="9"/>
  <c r="P298"/>
  <c r="O163" i="10"/>
  <c r="Q107"/>
  <c r="P107"/>
  <c r="M107"/>
  <c r="T122" i="9"/>
  <c r="U122" s="1"/>
  <c r="S94" i="10"/>
  <c r="T218" i="9"/>
  <c r="U218" s="1"/>
  <c r="T57"/>
  <c r="M28" i="10"/>
  <c r="Q28"/>
  <c r="R148"/>
  <c r="S148"/>
  <c r="P103"/>
  <c r="T103" s="1"/>
  <c r="L310"/>
  <c r="Q103"/>
  <c r="P100"/>
  <c r="Q100"/>
  <c r="M21"/>
  <c r="Q21"/>
  <c r="P21"/>
  <c r="R31"/>
  <c r="S31"/>
  <c r="M248"/>
  <c r="M209"/>
  <c r="P209"/>
  <c r="Q209"/>
  <c r="M39"/>
  <c r="P39"/>
  <c r="Q39"/>
  <c r="O26"/>
  <c r="Q26"/>
  <c r="M164"/>
  <c r="Q164"/>
  <c r="P164"/>
  <c r="M166"/>
  <c r="P218"/>
  <c r="Q218"/>
  <c r="O57"/>
  <c r="P57"/>
  <c r="Q57"/>
  <c r="O95"/>
  <c r="S95" s="1"/>
  <c r="Q95"/>
  <c r="P95"/>
  <c r="M182"/>
  <c r="T12"/>
  <c r="U146"/>
  <c r="O27"/>
  <c r="O170"/>
  <c r="O317"/>
  <c r="Q317"/>
  <c r="P317"/>
  <c r="P193"/>
  <c r="Q193"/>
  <c r="M294" i="9"/>
  <c r="R294" s="1"/>
  <c r="R293"/>
  <c r="S293"/>
  <c r="P22" i="10"/>
  <c r="M22"/>
  <c r="R22" s="1"/>
  <c r="Q22"/>
  <c r="M58"/>
  <c r="O220"/>
  <c r="S134"/>
  <c r="R134"/>
  <c r="T134" s="1"/>
  <c r="U134" s="1"/>
  <c r="M225"/>
  <c r="O129"/>
  <c r="M162"/>
  <c r="P162"/>
  <c r="Q162"/>
  <c r="L313"/>
  <c r="M156"/>
  <c r="Q156"/>
  <c r="P156"/>
  <c r="M172"/>
  <c r="S172" s="1"/>
  <c r="P172"/>
  <c r="Q172"/>
  <c r="T296" i="9"/>
  <c r="T186" i="10"/>
  <c r="U186" s="1"/>
  <c r="S70"/>
  <c r="M187"/>
  <c r="R138"/>
  <c r="S138"/>
  <c r="O239"/>
  <c r="Q270"/>
  <c r="M270"/>
  <c r="P270"/>
  <c r="M311" i="9"/>
  <c r="S310"/>
  <c r="T310" s="1"/>
  <c r="U310" s="1"/>
  <c r="R310"/>
  <c r="M61" i="10"/>
  <c r="R61" s="1"/>
  <c r="P61"/>
  <c r="Q61"/>
  <c r="Q136"/>
  <c r="P136"/>
  <c r="Q196"/>
  <c r="P196"/>
  <c r="M196"/>
  <c r="R313" i="9"/>
  <c r="S313"/>
  <c r="M231" i="10"/>
  <c r="R231" s="1"/>
  <c r="Q231"/>
  <c r="P231"/>
  <c r="P89"/>
  <c r="Q89"/>
  <c r="M89"/>
  <c r="T212"/>
  <c r="R70"/>
  <c r="T134" i="9"/>
  <c r="M86" i="10"/>
  <c r="P86"/>
  <c r="Q86"/>
  <c r="O269"/>
  <c r="Q91"/>
  <c r="P91"/>
  <c r="O91"/>
  <c r="O234"/>
  <c r="Q234"/>
  <c r="P234"/>
  <c r="P137"/>
  <c r="O137"/>
  <c r="S137" s="1"/>
  <c r="Q83"/>
  <c r="P83"/>
  <c r="M252"/>
  <c r="P252"/>
  <c r="Q252"/>
  <c r="P294" i="9"/>
  <c r="Q294"/>
  <c r="M236" i="10"/>
  <c r="P158"/>
  <c r="Q158"/>
  <c r="O251"/>
  <c r="Q251"/>
  <c r="P251"/>
  <c r="M167"/>
  <c r="T246" i="9"/>
  <c r="U246" s="1"/>
  <c r="M9" i="10"/>
  <c r="J123" i="9"/>
  <c r="S123" i="10"/>
  <c r="R123" i="9"/>
  <c r="I124" i="6"/>
  <c r="T250" i="10"/>
  <c r="R11"/>
  <c r="T100"/>
  <c r="S15"/>
  <c r="R15"/>
  <c r="R262"/>
  <c r="S262"/>
  <c r="M301"/>
  <c r="R107"/>
  <c r="S107"/>
  <c r="T31"/>
  <c r="U31" s="1"/>
  <c r="R95"/>
  <c r="T95" s="1"/>
  <c r="R21"/>
  <c r="S21"/>
  <c r="R311" i="9"/>
  <c r="S311"/>
  <c r="R270" i="10"/>
  <c r="S270"/>
  <c r="R172"/>
  <c r="R252"/>
  <c r="S252"/>
  <c r="R317"/>
  <c r="T317" s="1"/>
  <c r="S317"/>
  <c r="S164"/>
  <c r="R164"/>
  <c r="S86"/>
  <c r="R86"/>
  <c r="R156"/>
  <c r="S156"/>
  <c r="S162"/>
  <c r="R162"/>
  <c r="S28"/>
  <c r="S251"/>
  <c r="R251"/>
  <c r="S294" i="9"/>
  <c r="S89" i="10"/>
  <c r="R89"/>
  <c r="R196"/>
  <c r="S196"/>
  <c r="P310"/>
  <c r="L311"/>
  <c r="Q310"/>
  <c r="T83"/>
  <c r="R124" i="6"/>
  <c r="J124"/>
  <c r="S124" s="1"/>
  <c r="R14" i="10" l="1"/>
  <c r="S14"/>
  <c r="N236"/>
  <c r="S236" i="9"/>
  <c r="O217"/>
  <c r="P217"/>
  <c r="P123"/>
  <c r="G124" i="6"/>
  <c r="I28" i="10"/>
  <c r="R28" i="9"/>
  <c r="K28"/>
  <c r="R319" i="6"/>
  <c r="R24" i="9"/>
  <c r="S24"/>
  <c r="L24" i="10"/>
  <c r="L19"/>
  <c r="S19" i="9"/>
  <c r="R19"/>
  <c r="T19" s="1"/>
  <c r="U19" s="1"/>
  <c r="G26" i="10"/>
  <c r="G180" i="9"/>
  <c r="G319" s="1"/>
  <c r="P297" i="10"/>
  <c r="Q297"/>
  <c r="I26"/>
  <c r="R26" i="9"/>
  <c r="S151" i="10"/>
  <c r="R151"/>
  <c r="T151" s="1"/>
  <c r="U151" s="1"/>
  <c r="P63" i="9"/>
  <c r="O63"/>
  <c r="Q63"/>
  <c r="N148" i="10"/>
  <c r="S148" i="9"/>
  <c r="R148"/>
  <c r="Q312" i="6"/>
  <c r="P312"/>
  <c r="T312" s="1"/>
  <c r="S302" i="9"/>
  <c r="N302" i="10"/>
  <c r="R302" i="9"/>
  <c r="N154" i="10"/>
  <c r="S154" i="9"/>
  <c r="R154"/>
  <c r="M285"/>
  <c r="M286" s="1"/>
  <c r="L18" i="10"/>
  <c r="L285" s="1"/>
  <c r="L286" s="1"/>
  <c r="O79" i="9"/>
  <c r="N79" i="10" s="1"/>
  <c r="O79" s="1"/>
  <c r="Q79" i="9"/>
  <c r="P79"/>
  <c r="S110"/>
  <c r="R110"/>
  <c r="N110" i="10"/>
  <c r="R144" i="9"/>
  <c r="N144" i="10"/>
  <c r="P144" s="1"/>
  <c r="S144" i="9"/>
  <c r="O36"/>
  <c r="P36"/>
  <c r="I130" i="6"/>
  <c r="H181"/>
  <c r="H129" i="9"/>
  <c r="Q130" i="6"/>
  <c r="T89" i="10"/>
  <c r="R137"/>
  <c r="S61"/>
  <c r="Q174"/>
  <c r="Q279"/>
  <c r="T250" i="9"/>
  <c r="U250" s="1"/>
  <c r="R236"/>
  <c r="S271" i="10"/>
  <c r="Q120" i="9"/>
  <c r="T120" s="1"/>
  <c r="R29" i="6"/>
  <c r="T29" s="1"/>
  <c r="S294"/>
  <c r="T294" s="1"/>
  <c r="R176" i="9"/>
  <c r="T112" i="6"/>
  <c r="T157"/>
  <c r="N275" i="10"/>
  <c r="T9" i="6"/>
  <c r="Q217" i="9"/>
  <c r="J27" i="6"/>
  <c r="T36"/>
  <c r="T314"/>
  <c r="T22"/>
  <c r="U21" i="9" s="1"/>
  <c r="M185" i="10"/>
  <c r="M88" i="9"/>
  <c r="T201" i="6"/>
  <c r="N210" i="9"/>
  <c r="T34" i="6"/>
  <c r="T237"/>
  <c r="T178"/>
  <c r="T264"/>
  <c r="Q123" i="10"/>
  <c r="T24" i="9"/>
  <c r="Q275" i="10"/>
  <c r="S319" i="6"/>
  <c r="T303"/>
  <c r="T210"/>
  <c r="R80"/>
  <c r="T155"/>
  <c r="T233"/>
  <c r="T232"/>
  <c r="K231" i="9"/>
  <c r="T196" i="6"/>
  <c r="T308"/>
  <c r="K123" i="9"/>
  <c r="U134"/>
  <c r="T262" i="10"/>
  <c r="U250"/>
  <c r="T123"/>
  <c r="U120"/>
  <c r="T39" i="9"/>
  <c r="U39" s="1"/>
  <c r="U115"/>
  <c r="T291" i="6"/>
  <c r="T25"/>
  <c r="O189" i="9"/>
  <c r="N189" i="10" s="1"/>
  <c r="O189" s="1"/>
  <c r="T184" i="6"/>
  <c r="T64"/>
  <c r="T166"/>
  <c r="R146"/>
  <c r="T146" s="1"/>
  <c r="T87"/>
  <c r="T240"/>
  <c r="T297"/>
  <c r="T176"/>
  <c r="T144"/>
  <c r="T226"/>
  <c r="T305"/>
  <c r="U237" i="9"/>
  <c r="R88"/>
  <c r="T309" i="6"/>
  <c r="P110" i="9"/>
  <c r="T271" i="6"/>
  <c r="T72"/>
  <c r="S310" i="10"/>
  <c r="T150" i="6"/>
  <c r="R113" i="10"/>
  <c r="S113"/>
  <c r="P249" i="9"/>
  <c r="Q249"/>
  <c r="M249" i="10"/>
  <c r="S209"/>
  <c r="T209" s="1"/>
  <c r="U209" s="1"/>
  <c r="R209"/>
  <c r="N8"/>
  <c r="R8" i="9"/>
  <c r="S8"/>
  <c r="N182" i="10"/>
  <c r="S182" i="9"/>
  <c r="R182"/>
  <c r="P27" i="10"/>
  <c r="M27"/>
  <c r="Q27"/>
  <c r="O207"/>
  <c r="Q207"/>
  <c r="P207"/>
  <c r="L269"/>
  <c r="S269" i="9"/>
  <c r="R269"/>
  <c r="T28"/>
  <c r="T196"/>
  <c r="R271" i="10"/>
  <c r="U57" i="9"/>
  <c r="T317"/>
  <c r="U317" s="1"/>
  <c r="Q181" i="6"/>
  <c r="S123" i="9"/>
  <c r="T86" i="10"/>
  <c r="T164"/>
  <c r="U164" s="1"/>
  <c r="T107"/>
  <c r="T94"/>
  <c r="U94" s="1"/>
  <c r="T234" i="9"/>
  <c r="U234" s="1"/>
  <c r="T156"/>
  <c r="T52"/>
  <c r="U52" s="1"/>
  <c r="Q89"/>
  <c r="R290" i="10"/>
  <c r="M159"/>
  <c r="T61"/>
  <c r="P176" i="9"/>
  <c r="S256"/>
  <c r="T156" i="10"/>
  <c r="T11"/>
  <c r="T70"/>
  <c r="T91" i="9"/>
  <c r="U91" s="1"/>
  <c r="T100"/>
  <c r="U100" s="1"/>
  <c r="T11"/>
  <c r="U11" s="1"/>
  <c r="T174" i="10"/>
  <c r="S183"/>
  <c r="R28"/>
  <c r="Q83" i="9"/>
  <c r="P101"/>
  <c r="O200" i="10"/>
  <c r="Q200"/>
  <c r="P200"/>
  <c r="S298" i="9"/>
  <c r="R298"/>
  <c r="S115" i="10"/>
  <c r="R115"/>
  <c r="N188"/>
  <c r="S188" i="9"/>
  <c r="R188"/>
  <c r="L160" i="10"/>
  <c r="M160" s="1"/>
  <c r="L165"/>
  <c r="M165" s="1"/>
  <c r="S165" i="9"/>
  <c r="R165"/>
  <c r="T289" i="6"/>
  <c r="P285" i="9"/>
  <c r="Q285"/>
  <c r="O285"/>
  <c r="O159"/>
  <c r="Q159"/>
  <c r="P159"/>
  <c r="M19" i="10"/>
  <c r="P19"/>
  <c r="Q19"/>
  <c r="N74" i="9"/>
  <c r="P74" s="1"/>
  <c r="S75" i="6"/>
  <c r="R75"/>
  <c r="O229" i="9"/>
  <c r="N229" i="10" s="1"/>
  <c r="O229" s="1"/>
  <c r="P229" i="9"/>
  <c r="Q229"/>
  <c r="M139"/>
  <c r="P139"/>
  <c r="Q139"/>
  <c r="T287" i="6"/>
  <c r="I27" i="9"/>
  <c r="R28" i="6"/>
  <c r="J28"/>
  <c r="N301" i="10"/>
  <c r="R301" i="9"/>
  <c r="S301"/>
  <c r="N187" i="10"/>
  <c r="R187" i="9"/>
  <c r="S187"/>
  <c r="L163" i="10"/>
  <c r="S163" i="9"/>
  <c r="R163"/>
  <c r="O288"/>
  <c r="Q288"/>
  <c r="P288"/>
  <c r="N166" i="10"/>
  <c r="S166" i="9"/>
  <c r="R166"/>
  <c r="O161"/>
  <c r="P161"/>
  <c r="Q161"/>
  <c r="O145"/>
  <c r="P145"/>
  <c r="Q145"/>
  <c r="M140"/>
  <c r="P140"/>
  <c r="Q140"/>
  <c r="O102" i="10"/>
  <c r="P102"/>
  <c r="S257" i="9"/>
  <c r="T257" s="1"/>
  <c r="U257" s="1"/>
  <c r="R257"/>
  <c r="N257" i="10"/>
  <c r="Q299" i="6"/>
  <c r="Q319" s="1"/>
  <c r="P299"/>
  <c r="O197" i="9"/>
  <c r="R122" i="10"/>
  <c r="S122"/>
  <c r="S273"/>
  <c r="R273"/>
  <c r="T273" s="1"/>
  <c r="Q122"/>
  <c r="P122"/>
  <c r="N78"/>
  <c r="S78" i="9"/>
  <c r="U183"/>
  <c r="Q9"/>
  <c r="O9"/>
  <c r="P9"/>
  <c r="O214" i="10"/>
  <c r="P214"/>
  <c r="Q214"/>
  <c r="O47"/>
  <c r="P47"/>
  <c r="Q47"/>
  <c r="N105"/>
  <c r="S105" i="9"/>
  <c r="R126"/>
  <c r="N126" i="10"/>
  <c r="S126" i="9"/>
  <c r="N138" i="10"/>
  <c r="R138" i="9"/>
  <c r="L32" i="10"/>
  <c r="M32" s="1"/>
  <c r="S32" i="9"/>
  <c r="R32"/>
  <c r="R224"/>
  <c r="L224" i="10"/>
  <c r="Q224" s="1"/>
  <c r="S224" i="9"/>
  <c r="L238" i="10"/>
  <c r="R238" i="9"/>
  <c r="S238"/>
  <c r="R242"/>
  <c r="S242"/>
  <c r="T242" s="1"/>
  <c r="U242" s="1"/>
  <c r="L242" i="10"/>
  <c r="M242" s="1"/>
  <c r="T211" i="6"/>
  <c r="R218" i="10"/>
  <c r="S218"/>
  <c r="R279"/>
  <c r="S279"/>
  <c r="P28"/>
  <c r="K28"/>
  <c r="L179"/>
  <c r="P179" s="1"/>
  <c r="R179" i="9"/>
  <c r="S179"/>
  <c r="T80" i="6"/>
  <c r="Q62" i="9"/>
  <c r="P62"/>
  <c r="O313" i="10"/>
  <c r="P313"/>
  <c r="Q313"/>
  <c r="M37" i="9"/>
  <c r="R37" s="1"/>
  <c r="P37"/>
  <c r="Q37"/>
  <c r="L229" i="10"/>
  <c r="M229" s="1"/>
  <c r="R229" i="9"/>
  <c r="L244" i="10"/>
  <c r="P244" s="1"/>
  <c r="R244" i="9"/>
  <c r="R258"/>
  <c r="L258" i="10"/>
  <c r="M258" s="1"/>
  <c r="Q198" i="6"/>
  <c r="I198"/>
  <c r="H197" i="9"/>
  <c r="Q197" s="1"/>
  <c r="H284" i="6"/>
  <c r="H320" s="1"/>
  <c r="U100" i="10"/>
  <c r="U296" i="9"/>
  <c r="U162"/>
  <c r="U156"/>
  <c r="R183" i="10"/>
  <c r="T183" s="1"/>
  <c r="U183" s="1"/>
  <c r="T212" i="9"/>
  <c r="U212" s="1"/>
  <c r="M147" i="10"/>
  <c r="R147" s="1"/>
  <c r="R241"/>
  <c r="T68" i="9"/>
  <c r="U68" s="1"/>
  <c r="R105"/>
  <c r="T112"/>
  <c r="U112" s="1"/>
  <c r="Q107"/>
  <c r="I181" i="6"/>
  <c r="K124"/>
  <c r="T196" i="10"/>
  <c r="T251"/>
  <c r="U251" s="1"/>
  <c r="S231"/>
  <c r="T231" s="1"/>
  <c r="T270"/>
  <c r="T21"/>
  <c r="U21" s="1"/>
  <c r="T147" i="9"/>
  <c r="T83"/>
  <c r="U170"/>
  <c r="U94"/>
  <c r="U171"/>
  <c r="U24"/>
  <c r="U317" i="10"/>
  <c r="U12"/>
  <c r="T114"/>
  <c r="U209" i="9"/>
  <c r="T200"/>
  <c r="U200" s="1"/>
  <c r="T15"/>
  <c r="U15" s="1"/>
  <c r="Q102" i="10"/>
  <c r="U120" i="9"/>
  <c r="L82" i="10"/>
  <c r="M82" s="1"/>
  <c r="R96" i="9"/>
  <c r="P106"/>
  <c r="T106" s="1"/>
  <c r="U106" s="1"/>
  <c r="Q105"/>
  <c r="P104"/>
  <c r="P244"/>
  <c r="P137"/>
  <c r="T137" s="1"/>
  <c r="U137" s="1"/>
  <c r="M257" i="10"/>
  <c r="T22"/>
  <c r="U22" s="1"/>
  <c r="T172"/>
  <c r="U172" s="1"/>
  <c r="T311" i="9"/>
  <c r="U311" s="1"/>
  <c r="T252" i="10"/>
  <c r="T193"/>
  <c r="T307" i="9"/>
  <c r="U307" s="1"/>
  <c r="U28"/>
  <c r="S290" i="10"/>
  <c r="T98"/>
  <c r="Q195" i="9"/>
  <c r="Q200"/>
  <c r="Q175"/>
  <c r="P239"/>
  <c r="T239" s="1"/>
  <c r="U239" s="1"/>
  <c r="T263"/>
  <c r="U263" s="1"/>
  <c r="P277"/>
  <c r="U103"/>
  <c r="U103" i="10"/>
  <c r="S147"/>
  <c r="S274"/>
  <c r="R274"/>
  <c r="M170"/>
  <c r="P170"/>
  <c r="Q170"/>
  <c r="O286"/>
  <c r="Q286"/>
  <c r="P286"/>
  <c r="O78"/>
  <c r="R78" s="1"/>
  <c r="P78"/>
  <c r="Q78"/>
  <c r="O301"/>
  <c r="S301" s="1"/>
  <c r="Q301"/>
  <c r="P301"/>
  <c r="O187"/>
  <c r="P187"/>
  <c r="Q187"/>
  <c r="R184" i="9"/>
  <c r="T184" s="1"/>
  <c r="U184" s="1"/>
  <c r="S184"/>
  <c r="N184" i="10"/>
  <c r="N121"/>
  <c r="R121" i="9"/>
  <c r="S121"/>
  <c r="O311" i="10"/>
  <c r="P311"/>
  <c r="Q311"/>
  <c r="L79"/>
  <c r="R79" i="9"/>
  <c r="T79" s="1"/>
  <c r="U79" s="1"/>
  <c r="S79"/>
  <c r="M48" i="10"/>
  <c r="P48"/>
  <c r="Q48"/>
  <c r="O8"/>
  <c r="Q8"/>
  <c r="P8"/>
  <c r="N50"/>
  <c r="S50" i="9"/>
  <c r="S104" i="10"/>
  <c r="R104"/>
  <c r="N315"/>
  <c r="R315" i="9"/>
  <c r="L38" i="10"/>
  <c r="M38" s="1"/>
  <c r="S220" i="9"/>
  <c r="R220"/>
  <c r="L220" i="10"/>
  <c r="M220" s="1"/>
  <c r="S200"/>
  <c r="R200"/>
  <c r="O171"/>
  <c r="S171" s="1"/>
  <c r="Q171"/>
  <c r="P239"/>
  <c r="Q239"/>
  <c r="S221" i="9"/>
  <c r="R221"/>
  <c r="N221" i="10"/>
  <c r="R215" i="9"/>
  <c r="N215" i="10"/>
  <c r="S215" i="9"/>
  <c r="N259" i="10"/>
  <c r="Q259" s="1"/>
  <c r="S259" i="9"/>
  <c r="R259"/>
  <c r="N49" i="10"/>
  <c r="S49" i="9"/>
  <c r="O179" i="10"/>
  <c r="Q179"/>
  <c r="S33" i="9"/>
  <c r="N33" i="10"/>
  <c r="R33" i="9"/>
  <c r="R288"/>
  <c r="S288"/>
  <c r="N288" i="10"/>
  <c r="O166"/>
  <c r="Q166"/>
  <c r="P166"/>
  <c r="S159" i="9"/>
  <c r="R159"/>
  <c r="N159" i="10"/>
  <c r="S102"/>
  <c r="R102"/>
  <c r="N261"/>
  <c r="S261" i="9"/>
  <c r="R261"/>
  <c r="O304" i="10"/>
  <c r="Q304"/>
  <c r="P304"/>
  <c r="R75" i="9"/>
  <c r="S75"/>
  <c r="L75" i="10"/>
  <c r="M75" s="1"/>
  <c r="P47" i="9"/>
  <c r="Q47"/>
  <c r="L119" i="10"/>
  <c r="S119" i="9"/>
  <c r="R119"/>
  <c r="Q238" i="10"/>
  <c r="P238"/>
  <c r="L280"/>
  <c r="S280" i="9"/>
  <c r="M280" i="10"/>
  <c r="L129"/>
  <c r="S135"/>
  <c r="R135"/>
  <c r="R26"/>
  <c r="S293"/>
  <c r="R293"/>
  <c r="K116"/>
  <c r="R116"/>
  <c r="S58" i="9"/>
  <c r="N58" i="10"/>
  <c r="R58" i="9"/>
  <c r="O264" i="10"/>
  <c r="Q264"/>
  <c r="P264"/>
  <c r="Q248"/>
  <c r="O248"/>
  <c r="P248"/>
  <c r="R294"/>
  <c r="S294"/>
  <c r="R308" i="9"/>
  <c r="S308"/>
  <c r="N308" i="10"/>
  <c r="S39"/>
  <c r="R39"/>
  <c r="R18" i="9"/>
  <c r="S18"/>
  <c r="N18" i="10"/>
  <c r="L13"/>
  <c r="R13" i="9"/>
  <c r="S125"/>
  <c r="N125" i="10"/>
  <c r="R125" i="9"/>
  <c r="P148" i="10"/>
  <c r="Q148"/>
  <c r="Q138"/>
  <c r="P138"/>
  <c r="O242"/>
  <c r="Q242"/>
  <c r="P242"/>
  <c r="R313"/>
  <c r="S313"/>
  <c r="L296"/>
  <c r="M67"/>
  <c r="P67"/>
  <c r="Q67"/>
  <c r="R132" i="9"/>
  <c r="L132" i="10"/>
  <c r="G180"/>
  <c r="P26"/>
  <c r="T310"/>
  <c r="U310" s="1"/>
  <c r="T137"/>
  <c r="U137" s="1"/>
  <c r="T15"/>
  <c r="U15" s="1"/>
  <c r="T123" i="9"/>
  <c r="T106" i="10"/>
  <c r="U106" s="1"/>
  <c r="T271"/>
  <c r="S241"/>
  <c r="T278" i="9"/>
  <c r="U278" s="1"/>
  <c r="N285" i="10"/>
  <c r="Q189"/>
  <c r="P114" i="9"/>
  <c r="T114" s="1"/>
  <c r="U114" s="1"/>
  <c r="P97"/>
  <c r="R161"/>
  <c r="S227"/>
  <c r="T227" s="1"/>
  <c r="U227" s="1"/>
  <c r="T294"/>
  <c r="U294" s="1"/>
  <c r="T30" i="10"/>
  <c r="T116"/>
  <c r="T233" i="9"/>
  <c r="U233" s="1"/>
  <c r="S142" i="10"/>
  <c r="T16" i="9"/>
  <c r="U16" s="1"/>
  <c r="L60" i="10"/>
  <c r="S315" i="9"/>
  <c r="M237" i="10"/>
  <c r="O124" i="9"/>
  <c r="Q177"/>
  <c r="T177" s="1"/>
  <c r="U177" s="1"/>
  <c r="N227" i="10"/>
  <c r="P58" i="9"/>
  <c r="T58" s="1"/>
  <c r="U58" s="1"/>
  <c r="P102"/>
  <c r="P121"/>
  <c r="T162" i="10"/>
  <c r="U162" s="1"/>
  <c r="R301"/>
  <c r="T293" i="9"/>
  <c r="U114" i="10"/>
  <c r="T297"/>
  <c r="U297" s="1"/>
  <c r="T248" i="9"/>
  <c r="U248" s="1"/>
  <c r="T187"/>
  <c r="U187" s="1"/>
  <c r="T231"/>
  <c r="U231" s="1"/>
  <c r="T166"/>
  <c r="U166" s="1"/>
  <c r="T241" i="10"/>
  <c r="U241" s="1"/>
  <c r="T104" i="9"/>
  <c r="U104" s="1"/>
  <c r="T179"/>
  <c r="U179" s="1"/>
  <c r="T158"/>
  <c r="U158" s="1"/>
  <c r="N82" i="10"/>
  <c r="T67" i="9"/>
  <c r="U67" s="1"/>
  <c r="R280"/>
  <c r="R35"/>
  <c r="T35" s="1"/>
  <c r="U35" s="1"/>
  <c r="P171" i="10"/>
  <c r="T282" i="9"/>
  <c r="U282" s="1"/>
  <c r="T98"/>
  <c r="U98" s="1"/>
  <c r="T238"/>
  <c r="U238" s="1"/>
  <c r="M47" i="10"/>
  <c r="P189" i="9"/>
  <c r="Q110"/>
  <c r="T110" s="1"/>
  <c r="U110" s="1"/>
  <c r="Q121"/>
  <c r="P144"/>
  <c r="T144" s="1"/>
  <c r="U144" s="1"/>
  <c r="P149"/>
  <c r="T149" s="1"/>
  <c r="Q219"/>
  <c r="T269"/>
  <c r="U269" s="1"/>
  <c r="T89"/>
  <c r="U89" s="1"/>
  <c r="T224"/>
  <c r="U224" s="1"/>
  <c r="S78" i="10"/>
  <c r="T249" i="9"/>
  <c r="U249" s="1"/>
  <c r="M189" i="10"/>
  <c r="R189" s="1"/>
  <c r="R49" i="9"/>
  <c r="T49" s="1"/>
  <c r="U49" s="1"/>
  <c r="R78"/>
  <c r="T78" s="1"/>
  <c r="U78" s="1"/>
  <c r="M234" i="10"/>
  <c r="R234" s="1"/>
  <c r="P193" i="9"/>
  <c r="T193" s="1"/>
  <c r="U193" s="1"/>
  <c r="Q176"/>
  <c r="T176" s="1"/>
  <c r="U176" s="1"/>
  <c r="Q275"/>
  <c r="U147"/>
  <c r="U83" i="10"/>
  <c r="U83" i="9"/>
  <c r="K196" i="10"/>
  <c r="L175"/>
  <c r="R175" i="9"/>
  <c r="T175" s="1"/>
  <c r="U175" s="1"/>
  <c r="O257" i="10"/>
  <c r="S257" s="1"/>
  <c r="Q257"/>
  <c r="P257"/>
  <c r="R54" i="9"/>
  <c r="S54"/>
  <c r="L54" i="10"/>
  <c r="S157" i="9"/>
  <c r="T157" s="1"/>
  <c r="U157" s="1"/>
  <c r="N157" i="10"/>
  <c r="S35"/>
  <c r="R35"/>
  <c r="Q290"/>
  <c r="P290"/>
  <c r="G283"/>
  <c r="S158"/>
  <c r="R158"/>
  <c r="S19"/>
  <c r="R19"/>
  <c r="S65" i="9"/>
  <c r="R65"/>
  <c r="N65" i="10"/>
  <c r="N223"/>
  <c r="R223" i="9"/>
  <c r="Q307" i="10"/>
  <c r="P307"/>
  <c r="O307"/>
  <c r="T102" i="9"/>
  <c r="U102" s="1"/>
  <c r="T86"/>
  <c r="U86" s="1"/>
  <c r="T252"/>
  <c r="U252" s="1"/>
  <c r="T236"/>
  <c r="U236" s="1"/>
  <c r="P224" i="10"/>
  <c r="M224"/>
  <c r="S37" i="9"/>
  <c r="T37" s="1"/>
  <c r="U37" s="1"/>
  <c r="L37" i="10"/>
  <c r="O282"/>
  <c r="P282"/>
  <c r="Q282"/>
  <c r="P52"/>
  <c r="O52"/>
  <c r="S52" s="1"/>
  <c r="Q202"/>
  <c r="P202"/>
  <c r="O202"/>
  <c r="S202" s="1"/>
  <c r="Q42"/>
  <c r="P42"/>
  <c r="R59"/>
  <c r="S59"/>
  <c r="N267"/>
  <c r="S267" i="9"/>
  <c r="R267"/>
  <c r="R266"/>
  <c r="N266" i="10"/>
  <c r="S266" i="9"/>
  <c r="N71" i="10"/>
  <c r="R71" i="9"/>
  <c r="S306"/>
  <c r="N306" i="10"/>
  <c r="R306" i="9"/>
  <c r="P77" i="10"/>
  <c r="O77"/>
  <c r="Q173"/>
  <c r="P173"/>
  <c r="N260"/>
  <c r="S260" i="9"/>
  <c r="R260"/>
  <c r="T262"/>
  <c r="T173"/>
  <c r="U173" s="1"/>
  <c r="T202"/>
  <c r="U202" s="1"/>
  <c r="P177" i="10"/>
  <c r="M177"/>
  <c r="S54"/>
  <c r="R54"/>
  <c r="P259"/>
  <c r="N167"/>
  <c r="R167" i="9"/>
  <c r="S185" i="10"/>
  <c r="R185"/>
  <c r="M74"/>
  <c r="Q70" i="9"/>
  <c r="L300"/>
  <c r="P70"/>
  <c r="P280" i="10"/>
  <c r="Q280"/>
  <c r="T77" i="9"/>
  <c r="U77" s="1"/>
  <c r="T276"/>
  <c r="U276" s="1"/>
  <c r="O276" i="10"/>
  <c r="Q276"/>
  <c r="P278"/>
  <c r="M278"/>
  <c r="S55"/>
  <c r="R55"/>
  <c r="N56"/>
  <c r="R56" i="9"/>
  <c r="T56" s="1"/>
  <c r="U56" s="1"/>
  <c r="S8" i="10"/>
  <c r="R8"/>
  <c r="O244"/>
  <c r="Q244"/>
  <c r="O300"/>
  <c r="S300" s="1"/>
  <c r="P300"/>
  <c r="Q300"/>
  <c r="P16"/>
  <c r="Q16"/>
  <c r="N45"/>
  <c r="S45" i="9"/>
  <c r="T45" s="1"/>
  <c r="U45" s="1"/>
  <c r="O50" i="10"/>
  <c r="Q50"/>
  <c r="N225"/>
  <c r="R225" i="9"/>
  <c r="S225"/>
  <c r="N232" i="10"/>
  <c r="S232" i="9"/>
  <c r="R232"/>
  <c r="P246" i="10"/>
  <c r="O246"/>
  <c r="Q246"/>
  <c r="R311"/>
  <c r="S311"/>
  <c r="M223"/>
  <c r="P223" i="9"/>
  <c r="Q223"/>
  <c r="S189" i="10"/>
  <c r="Q30" i="9"/>
  <c r="P30"/>
  <c r="O205"/>
  <c r="Q205"/>
  <c r="P205"/>
  <c r="M101" i="10"/>
  <c r="R101" i="9"/>
  <c r="T101" s="1"/>
  <c r="U101" s="1"/>
  <c r="P20"/>
  <c r="Q20"/>
  <c r="M20"/>
  <c r="L14" i="10"/>
  <c r="S14" i="9"/>
  <c r="R14"/>
  <c r="L190" i="10"/>
  <c r="Q13" i="9"/>
  <c r="M13" i="10"/>
  <c r="S214" i="9"/>
  <c r="R214"/>
  <c r="P304"/>
  <c r="Q304"/>
  <c r="Q118"/>
  <c r="P118"/>
  <c r="M118"/>
  <c r="Q169"/>
  <c r="T169" s="1"/>
  <c r="U169" s="1"/>
  <c r="M169" i="10"/>
  <c r="L133"/>
  <c r="M133" s="1"/>
  <c r="S133" i="9"/>
  <c r="T133" s="1"/>
  <c r="U133" s="1"/>
  <c r="P255"/>
  <c r="M255"/>
  <c r="M145" i="10"/>
  <c r="S95" i="9"/>
  <c r="T95" s="1"/>
  <c r="U95" s="1"/>
  <c r="Q229" i="10"/>
  <c r="M263"/>
  <c r="L84"/>
  <c r="M315"/>
  <c r="S136"/>
  <c r="T136" s="1"/>
  <c r="P41"/>
  <c r="T41" s="1"/>
  <c r="R82" i="9"/>
  <c r="T82" s="1"/>
  <c r="R189"/>
  <c r="M45" i="10"/>
  <c r="P72" i="9"/>
  <c r="M239" i="10"/>
  <c r="P50"/>
  <c r="T154" i="9"/>
  <c r="S274"/>
  <c r="T274" s="1"/>
  <c r="U274" s="1"/>
  <c r="M91" i="10"/>
  <c r="Q61" i="9"/>
  <c r="T61" s="1"/>
  <c r="U61" s="1"/>
  <c r="M57" i="10"/>
  <c r="M119"/>
  <c r="M150"/>
  <c r="Q207" i="9"/>
  <c r="T207" s="1"/>
  <c r="M215" i="10"/>
  <c r="M238"/>
  <c r="S244" i="9"/>
  <c r="T244" s="1"/>
  <c r="U244" s="1"/>
  <c r="P275"/>
  <c r="O38"/>
  <c r="Q38"/>
  <c r="O111"/>
  <c r="P111"/>
  <c r="Q141"/>
  <c r="M141"/>
  <c r="P190"/>
  <c r="Q190"/>
  <c r="O190"/>
  <c r="P197"/>
  <c r="M36" i="10"/>
  <c r="Q36" i="9"/>
  <c r="Q93"/>
  <c r="M93"/>
  <c r="P17"/>
  <c r="M17"/>
  <c r="N96" i="10"/>
  <c r="S96" i="9"/>
  <c r="T96" s="1"/>
  <c r="U96" s="1"/>
  <c r="S131"/>
  <c r="N131" i="10"/>
  <c r="S243" i="9"/>
  <c r="T243" s="1"/>
  <c r="U243" s="1"/>
  <c r="N243" i="10"/>
  <c r="L292" i="9"/>
  <c r="M55"/>
  <c r="L143"/>
  <c r="L143" i="10"/>
  <c r="P214" i="9"/>
  <c r="Q214"/>
  <c r="R247"/>
  <c r="T247" s="1"/>
  <c r="U247" s="1"/>
  <c r="L247" i="10"/>
  <c r="P189"/>
  <c r="R142"/>
  <c r="T142" s="1"/>
  <c r="U142" s="1"/>
  <c r="R277" i="9"/>
  <c r="T277" s="1"/>
  <c r="U277" s="1"/>
  <c r="Q243" i="10"/>
  <c r="T97" i="9"/>
  <c r="U97" s="1"/>
  <c r="P107"/>
  <c r="T107" s="1"/>
  <c r="U107" s="1"/>
  <c r="P280"/>
  <c r="T280" s="1"/>
  <c r="U280" s="1"/>
  <c r="Q32"/>
  <c r="T32" s="1"/>
  <c r="U32" s="1"/>
  <c r="P43"/>
  <c r="T43" s="1"/>
  <c r="S71"/>
  <c r="P136"/>
  <c r="T136" s="1"/>
  <c r="U136" s="1"/>
  <c r="S258"/>
  <c r="T258" s="1"/>
  <c r="U258" s="1"/>
  <c r="S253"/>
  <c r="Q267"/>
  <c r="P8"/>
  <c r="Q8"/>
  <c r="O191"/>
  <c r="P191"/>
  <c r="S23"/>
  <c r="R23"/>
  <c r="P26"/>
  <c r="Q26"/>
  <c r="L290"/>
  <c r="Q41"/>
  <c r="R256"/>
  <c r="T256" s="1"/>
  <c r="U256" s="1"/>
  <c r="S116"/>
  <c r="T116" s="1"/>
  <c r="P23"/>
  <c r="P167"/>
  <c r="Q174"/>
  <c r="T174" s="1"/>
  <c r="U174" s="1"/>
  <c r="R50"/>
  <c r="T50" s="1"/>
  <c r="U50" s="1"/>
  <c r="S203"/>
  <c r="T203" s="1"/>
  <c r="U203" s="1"/>
  <c r="P261"/>
  <c r="T261" s="1"/>
  <c r="U261" s="1"/>
  <c r="L253"/>
  <c r="S264"/>
  <c r="T264" s="1"/>
  <c r="Q273"/>
  <c r="T273" s="1"/>
  <c r="U273" s="1"/>
  <c r="L112" i="10"/>
  <c r="M112" s="1"/>
  <c r="O199" i="9"/>
  <c r="Q199"/>
  <c r="P199"/>
  <c r="R41"/>
  <c r="M290"/>
  <c r="Q254"/>
  <c r="M254"/>
  <c r="O74"/>
  <c r="Q74"/>
  <c r="Q176" i="10"/>
  <c r="M176"/>
  <c r="L195"/>
  <c r="M195" s="1"/>
  <c r="S271" i="9"/>
  <c r="R271"/>
  <c r="O73"/>
  <c r="P73"/>
  <c r="M10"/>
  <c r="Q10"/>
  <c r="P10"/>
  <c r="O195"/>
  <c r="P195"/>
  <c r="P108"/>
  <c r="M108"/>
  <c r="P81"/>
  <c r="Q81"/>
  <c r="M81"/>
  <c r="L51" i="10"/>
  <c r="M51" s="1"/>
  <c r="S51" i="9"/>
  <c r="R51"/>
  <c r="Q313"/>
  <c r="P313"/>
  <c r="S132"/>
  <c r="T132" s="1"/>
  <c r="U132" s="1"/>
  <c r="M132" i="10"/>
  <c r="P229"/>
  <c r="R233"/>
  <c r="T233" s="1"/>
  <c r="U233" s="1"/>
  <c r="M277"/>
  <c r="S189" i="9"/>
  <c r="P153"/>
  <c r="T153" s="1"/>
  <c r="U153" s="1"/>
  <c r="O72"/>
  <c r="P84"/>
  <c r="T84" s="1"/>
  <c r="U84" s="1"/>
  <c r="M197" i="10"/>
  <c r="S13" i="9"/>
  <c r="P131"/>
  <c r="T131" s="1"/>
  <c r="U131" s="1"/>
  <c r="Q144" i="10"/>
  <c r="T144" s="1"/>
  <c r="O160" i="9"/>
  <c r="M191" i="10"/>
  <c r="Q14" i="9"/>
  <c r="Q54"/>
  <c r="T54" s="1"/>
  <c r="U54" s="1"/>
  <c r="P60"/>
  <c r="T60" s="1"/>
  <c r="S138"/>
  <c r="T138" s="1"/>
  <c r="U138" s="1"/>
  <c r="L203" i="10"/>
  <c r="M203" s="1"/>
  <c r="M219" i="9"/>
  <c r="L256" i="10"/>
  <c r="P270" i="9"/>
  <c r="T270" s="1"/>
  <c r="U270" s="1"/>
  <c r="O62"/>
  <c r="I129" l="1"/>
  <c r="J130" i="6"/>
  <c r="R130"/>
  <c r="S217" i="9"/>
  <c r="R217"/>
  <c r="N217" i="10"/>
  <c r="T313" i="9"/>
  <c r="U313" s="1"/>
  <c r="T158" i="10"/>
  <c r="T188" i="9"/>
  <c r="U188" s="1"/>
  <c r="U156" i="10"/>
  <c r="O210" i="9"/>
  <c r="P210"/>
  <c r="O302" i="10"/>
  <c r="P302"/>
  <c r="Q302"/>
  <c r="N63"/>
  <c r="S63" i="9"/>
  <c r="R63"/>
  <c r="T63" s="1"/>
  <c r="U63" s="1"/>
  <c r="T165"/>
  <c r="U165" s="1"/>
  <c r="T148"/>
  <c r="U148" s="1"/>
  <c r="T217"/>
  <c r="U217" s="1"/>
  <c r="S27" i="6"/>
  <c r="T27" s="1"/>
  <c r="J26" i="9"/>
  <c r="Q129"/>
  <c r="H129" i="10"/>
  <c r="H180" i="9"/>
  <c r="N36" i="10"/>
  <c r="S36" i="9"/>
  <c r="R36"/>
  <c r="O110" i="10"/>
  <c r="P110"/>
  <c r="Q110"/>
  <c r="S286" i="9"/>
  <c r="R286"/>
  <c r="T286" s="1"/>
  <c r="O236" i="10"/>
  <c r="P236"/>
  <c r="Q236"/>
  <c r="T75" i="6"/>
  <c r="T298" i="9"/>
  <c r="T302"/>
  <c r="U302" s="1"/>
  <c r="L88" i="10"/>
  <c r="S88" i="9"/>
  <c r="T88" s="1"/>
  <c r="U88" s="1"/>
  <c r="O275" i="10"/>
  <c r="P275"/>
  <c r="O154"/>
  <c r="Q154"/>
  <c r="P154"/>
  <c r="Q24"/>
  <c r="P24"/>
  <c r="G181" i="6"/>
  <c r="G320" s="1"/>
  <c r="P124"/>
  <c r="T36" i="9"/>
  <c r="U36" s="1"/>
  <c r="U293"/>
  <c r="Q210"/>
  <c r="M18" i="10"/>
  <c r="M285" s="1"/>
  <c r="M286" s="1"/>
  <c r="S286" s="1"/>
  <c r="S82"/>
  <c r="R82"/>
  <c r="S207"/>
  <c r="R207"/>
  <c r="T207" s="1"/>
  <c r="U207" s="1"/>
  <c r="S249"/>
  <c r="R249"/>
  <c r="T249" s="1"/>
  <c r="T135"/>
  <c r="U135" s="1"/>
  <c r="U212"/>
  <c r="S229" i="9"/>
  <c r="T28" i="10"/>
  <c r="T218"/>
  <c r="U218" s="1"/>
  <c r="T182" i="9"/>
  <c r="U182" s="1"/>
  <c r="T113" i="10"/>
  <c r="U113" s="1"/>
  <c r="O182"/>
  <c r="Q182"/>
  <c r="P182"/>
  <c r="T16"/>
  <c r="U16" s="1"/>
  <c r="T173"/>
  <c r="T306" i="9"/>
  <c r="U306" s="1"/>
  <c r="T59" i="10"/>
  <c r="U59" s="1"/>
  <c r="T138"/>
  <c r="T39"/>
  <c r="U39" s="1"/>
  <c r="T119" i="9"/>
  <c r="U119" s="1"/>
  <c r="T259"/>
  <c r="U259" s="1"/>
  <c r="T105"/>
  <c r="U105" s="1"/>
  <c r="T147" i="10"/>
  <c r="U147" s="1"/>
  <c r="T279"/>
  <c r="U279" s="1"/>
  <c r="T126" i="9"/>
  <c r="U126" s="1"/>
  <c r="U11" i="10"/>
  <c r="M269"/>
  <c r="Q269"/>
  <c r="P269"/>
  <c r="R229"/>
  <c r="S229"/>
  <c r="R32"/>
  <c r="S32"/>
  <c r="P258"/>
  <c r="Q258"/>
  <c r="Q126"/>
  <c r="O126"/>
  <c r="P126"/>
  <c r="I27"/>
  <c r="I180" i="9"/>
  <c r="R27"/>
  <c r="R285"/>
  <c r="S285"/>
  <c r="Q165" i="10"/>
  <c r="P165"/>
  <c r="T167" i="9"/>
  <c r="U167" s="1"/>
  <c r="R257" i="10"/>
  <c r="T35"/>
  <c r="T301"/>
  <c r="T313"/>
  <c r="T47" i="9"/>
  <c r="U47" s="1"/>
  <c r="T159"/>
  <c r="U159" s="1"/>
  <c r="U68" i="10"/>
  <c r="M244"/>
  <c r="T163" i="9"/>
  <c r="U163" s="1"/>
  <c r="T301"/>
  <c r="U301" s="1"/>
  <c r="Q284" i="6"/>
  <c r="Q320" s="1"/>
  <c r="Q32" i="10"/>
  <c r="P32"/>
  <c r="P105"/>
  <c r="Q105"/>
  <c r="O105"/>
  <c r="N9"/>
  <c r="R9" i="9"/>
  <c r="S9"/>
  <c r="N197" i="10"/>
  <c r="R140" i="9"/>
  <c r="L140" i="10"/>
  <c r="M140" s="1"/>
  <c r="S140" i="9"/>
  <c r="P163" i="10"/>
  <c r="Q163"/>
  <c r="R181" i="6"/>
  <c r="R139" i="9"/>
  <c r="S139"/>
  <c r="L139" i="10"/>
  <c r="M139" s="1"/>
  <c r="U158"/>
  <c r="J198" i="6"/>
  <c r="I197" i="9"/>
  <c r="I284" i="6"/>
  <c r="I320" s="1"/>
  <c r="R198"/>
  <c r="R284" s="1"/>
  <c r="N145" i="10"/>
  <c r="R145" i="9"/>
  <c r="S145"/>
  <c r="S28" i="6"/>
  <c r="J27" i="9"/>
  <c r="J181" i="6"/>
  <c r="U286" i="9"/>
  <c r="S165" i="10"/>
  <c r="R165"/>
  <c r="T229"/>
  <c r="T14" i="9"/>
  <c r="U14" s="1"/>
  <c r="T232"/>
  <c r="U232" s="1"/>
  <c r="O259" i="10"/>
  <c r="R202"/>
  <c r="T260" i="9"/>
  <c r="U260" s="1"/>
  <c r="T221"/>
  <c r="U221" s="1"/>
  <c r="R286" i="10"/>
  <c r="M179"/>
  <c r="R179" s="1"/>
  <c r="T122"/>
  <c r="U122" s="1"/>
  <c r="M163"/>
  <c r="T115"/>
  <c r="U115" s="1"/>
  <c r="H197"/>
  <c r="H283" i="9"/>
  <c r="H319" s="1"/>
  <c r="S258" i="10"/>
  <c r="R258"/>
  <c r="R214"/>
  <c r="S214"/>
  <c r="T299" i="6"/>
  <c r="T319" s="1"/>
  <c r="P319"/>
  <c r="N161" i="10"/>
  <c r="S161" i="9"/>
  <c r="T161" s="1"/>
  <c r="U161" s="1"/>
  <c r="O188" i="10"/>
  <c r="P188"/>
  <c r="Q188"/>
  <c r="U173"/>
  <c r="T315" i="9"/>
  <c r="U315" s="1"/>
  <c r="T145"/>
  <c r="U145" s="1"/>
  <c r="T229"/>
  <c r="U229" s="1"/>
  <c r="U298"/>
  <c r="U149"/>
  <c r="U149" i="10"/>
  <c r="R75"/>
  <c r="S75"/>
  <c r="S124" i="9"/>
  <c r="N124" i="10"/>
  <c r="R124" i="9"/>
  <c r="T124" s="1"/>
  <c r="U124" s="1"/>
  <c r="M60" i="10"/>
  <c r="P60"/>
  <c r="Q60"/>
  <c r="Q132"/>
  <c r="P132"/>
  <c r="S67"/>
  <c r="R67"/>
  <c r="M296"/>
  <c r="O125"/>
  <c r="P125"/>
  <c r="Q125"/>
  <c r="Q18"/>
  <c r="O18"/>
  <c r="P18"/>
  <c r="O288"/>
  <c r="Q288"/>
  <c r="P288"/>
  <c r="P33"/>
  <c r="Q33"/>
  <c r="O33"/>
  <c r="O221"/>
  <c r="Q221"/>
  <c r="P221"/>
  <c r="O121"/>
  <c r="P121"/>
  <c r="Q121"/>
  <c r="T23" i="9"/>
  <c r="U23" i="10" s="1"/>
  <c r="T275" i="9"/>
  <c r="T304"/>
  <c r="U304" s="1"/>
  <c r="T266"/>
  <c r="U266" s="1"/>
  <c r="T19" i="10"/>
  <c r="U19" s="1"/>
  <c r="S234"/>
  <c r="T234" s="1"/>
  <c r="U234" s="1"/>
  <c r="U89"/>
  <c r="T102"/>
  <c r="T220" i="9"/>
  <c r="U220" s="1"/>
  <c r="P13" i="10"/>
  <c r="Q13"/>
  <c r="S248"/>
  <c r="R248"/>
  <c r="R264"/>
  <c r="S264"/>
  <c r="T264" s="1"/>
  <c r="U264" s="1"/>
  <c r="R166"/>
  <c r="S166"/>
  <c r="S179"/>
  <c r="P220"/>
  <c r="Q220"/>
  <c r="U144"/>
  <c r="T271" i="9"/>
  <c r="U271" i="10" s="1"/>
  <c r="T267" i="9"/>
  <c r="U267" s="1"/>
  <c r="U136" i="10"/>
  <c r="T311"/>
  <c r="U311" s="1"/>
  <c r="U35"/>
  <c r="U231"/>
  <c r="R171"/>
  <c r="T171" s="1"/>
  <c r="U171" s="1"/>
  <c r="U98"/>
  <c r="T125" i="9"/>
  <c r="U125" s="1"/>
  <c r="T308"/>
  <c r="U308" s="1"/>
  <c r="T75"/>
  <c r="U75" s="1"/>
  <c r="T33"/>
  <c r="U33" s="1"/>
  <c r="T215"/>
  <c r="U215" s="1"/>
  <c r="T200" i="10"/>
  <c r="U200" s="1"/>
  <c r="T104"/>
  <c r="U104" s="1"/>
  <c r="T274"/>
  <c r="R47"/>
  <c r="T47" s="1"/>
  <c r="U47" s="1"/>
  <c r="S47"/>
  <c r="O227"/>
  <c r="Q227"/>
  <c r="P227"/>
  <c r="R237"/>
  <c r="S237"/>
  <c r="Q285"/>
  <c r="O285"/>
  <c r="P285"/>
  <c r="R242"/>
  <c r="S242"/>
  <c r="S280"/>
  <c r="R280"/>
  <c r="R304"/>
  <c r="T304" s="1"/>
  <c r="U304" s="1"/>
  <c r="S304"/>
  <c r="O159"/>
  <c r="P159"/>
  <c r="Q159"/>
  <c r="Q215"/>
  <c r="P215"/>
  <c r="O215"/>
  <c r="R220"/>
  <c r="S220"/>
  <c r="O315"/>
  <c r="S315" s="1"/>
  <c r="Q315"/>
  <c r="P315"/>
  <c r="Q79"/>
  <c r="P79"/>
  <c r="S187"/>
  <c r="R187"/>
  <c r="S170"/>
  <c r="R170"/>
  <c r="T170" s="1"/>
  <c r="U170" s="1"/>
  <c r="T148"/>
  <c r="U148" s="1"/>
  <c r="T18" i="9"/>
  <c r="U18" s="1"/>
  <c r="T288"/>
  <c r="U288" s="1"/>
  <c r="U193" i="10"/>
  <c r="T121" i="9"/>
  <c r="U121" s="1"/>
  <c r="T78" i="10"/>
  <c r="U78" s="1"/>
  <c r="P82"/>
  <c r="Q82"/>
  <c r="P296"/>
  <c r="L298"/>
  <c r="Q296"/>
  <c r="O308"/>
  <c r="Q308"/>
  <c r="P308"/>
  <c r="P58"/>
  <c r="O58"/>
  <c r="Q58"/>
  <c r="M129"/>
  <c r="P129"/>
  <c r="Q129"/>
  <c r="Q119"/>
  <c r="P119"/>
  <c r="Q75"/>
  <c r="P75"/>
  <c r="O261"/>
  <c r="P261"/>
  <c r="Q261"/>
  <c r="O49"/>
  <c r="P49"/>
  <c r="Q49"/>
  <c r="S48"/>
  <c r="R48"/>
  <c r="O184"/>
  <c r="Q184"/>
  <c r="P184"/>
  <c r="T30" i="9"/>
  <c r="U30" s="1"/>
  <c r="U249" i="10"/>
  <c r="M79"/>
  <c r="R203"/>
  <c r="S203"/>
  <c r="U271" i="9"/>
  <c r="U60"/>
  <c r="S51" i="10"/>
  <c r="R51"/>
  <c r="S10" i="9"/>
  <c r="L10" i="10"/>
  <c r="M10" s="1"/>
  <c r="R10" i="9"/>
  <c r="Q143"/>
  <c r="Q180" s="1"/>
  <c r="P143"/>
  <c r="M143" i="10"/>
  <c r="O96"/>
  <c r="P96"/>
  <c r="Q96"/>
  <c r="R141" i="9"/>
  <c r="L141" i="10"/>
  <c r="S141" i="9"/>
  <c r="M141" i="10"/>
  <c r="S238"/>
  <c r="R238"/>
  <c r="R119"/>
  <c r="S119"/>
  <c r="P133"/>
  <c r="Q133"/>
  <c r="M190"/>
  <c r="P14"/>
  <c r="Q14"/>
  <c r="R205" i="9"/>
  <c r="S205"/>
  <c r="N205" i="10"/>
  <c r="R50"/>
  <c r="S50"/>
  <c r="R278"/>
  <c r="S278"/>
  <c r="T185"/>
  <c r="R177"/>
  <c r="S177"/>
  <c r="O260"/>
  <c r="Q260"/>
  <c r="P260"/>
  <c r="M37"/>
  <c r="Q37"/>
  <c r="P37"/>
  <c r="L293"/>
  <c r="P54"/>
  <c r="Q54"/>
  <c r="T71" i="9"/>
  <c r="U71" s="1"/>
  <c r="R52" i="10"/>
  <c r="T52" s="1"/>
  <c r="U52" s="1"/>
  <c r="U274"/>
  <c r="U252"/>
  <c r="U102"/>
  <c r="P256"/>
  <c r="Q256"/>
  <c r="N72"/>
  <c r="R72" i="9"/>
  <c r="S72"/>
  <c r="R132" i="10"/>
  <c r="S132"/>
  <c r="R81" i="9"/>
  <c r="L81" i="10"/>
  <c r="M81" s="1"/>
  <c r="S81" i="9"/>
  <c r="T81" s="1"/>
  <c r="U81" s="1"/>
  <c r="R176" i="10"/>
  <c r="S176"/>
  <c r="S254" i="9"/>
  <c r="L254" i="10"/>
  <c r="M254" s="1"/>
  <c r="R254" i="9"/>
  <c r="Q112" i="10"/>
  <c r="P112"/>
  <c r="Q290" i="9"/>
  <c r="P290"/>
  <c r="T8"/>
  <c r="Q247" i="10"/>
  <c r="M247"/>
  <c r="P247"/>
  <c r="Q143"/>
  <c r="P143"/>
  <c r="O243"/>
  <c r="P243"/>
  <c r="L93"/>
  <c r="M93" s="1"/>
  <c r="R93" i="9"/>
  <c r="S93"/>
  <c r="N111" i="10"/>
  <c r="R111" i="9"/>
  <c r="S111"/>
  <c r="S150" i="10"/>
  <c r="R150"/>
  <c r="R91"/>
  <c r="S91"/>
  <c r="R239"/>
  <c r="S239"/>
  <c r="U82" i="9"/>
  <c r="Q84" i="10"/>
  <c r="P84"/>
  <c r="M84"/>
  <c r="L118"/>
  <c r="M118" s="1"/>
  <c r="R118" i="9"/>
  <c r="S118"/>
  <c r="R246" i="10"/>
  <c r="S246"/>
  <c r="P232"/>
  <c r="O232"/>
  <c r="Q232"/>
  <c r="S276"/>
  <c r="R276"/>
  <c r="Q300" i="9"/>
  <c r="P300"/>
  <c r="O167" i="10"/>
  <c r="Q167"/>
  <c r="P167"/>
  <c r="R77"/>
  <c r="S77"/>
  <c r="P266"/>
  <c r="Q266"/>
  <c r="O266"/>
  <c r="O267"/>
  <c r="Q267"/>
  <c r="P267"/>
  <c r="S282"/>
  <c r="R282"/>
  <c r="P175"/>
  <c r="M175"/>
  <c r="Q175"/>
  <c r="T51" i="9"/>
  <c r="U51" s="1"/>
  <c r="T13"/>
  <c r="U13" s="1"/>
  <c r="T65"/>
  <c r="U65" s="1"/>
  <c r="T257" i="10"/>
  <c r="U257" s="1"/>
  <c r="U86"/>
  <c r="U107"/>
  <c r="U95"/>
  <c r="U138"/>
  <c r="L219"/>
  <c r="S219" i="9"/>
  <c r="R219"/>
  <c r="N160" i="10"/>
  <c r="R160" i="9"/>
  <c r="S160"/>
  <c r="S133" i="10"/>
  <c r="R133"/>
  <c r="S62" i="9"/>
  <c r="R62"/>
  <c r="N62" i="10"/>
  <c r="P203"/>
  <c r="Q203"/>
  <c r="R277"/>
  <c r="S277"/>
  <c r="Q51"/>
  <c r="P51"/>
  <c r="L108"/>
  <c r="M108" s="1"/>
  <c r="S108" i="9"/>
  <c r="R108"/>
  <c r="S73"/>
  <c r="R73"/>
  <c r="N73" i="10"/>
  <c r="N74"/>
  <c r="S74" i="9"/>
  <c r="R74"/>
  <c r="S112" i="10"/>
  <c r="R112"/>
  <c r="M253"/>
  <c r="Q253" i="9"/>
  <c r="P253"/>
  <c r="T189" i="10"/>
  <c r="P292" i="9"/>
  <c r="Q292"/>
  <c r="U275"/>
  <c r="U207"/>
  <c r="T189"/>
  <c r="R315" i="10"/>
  <c r="S13"/>
  <c r="R13"/>
  <c r="O225"/>
  <c r="P225"/>
  <c r="Q225"/>
  <c r="O45"/>
  <c r="S45" s="1"/>
  <c r="P45"/>
  <c r="O306"/>
  <c r="P306"/>
  <c r="Q306"/>
  <c r="R224"/>
  <c r="S224"/>
  <c r="P65"/>
  <c r="O65"/>
  <c r="Q65"/>
  <c r="T290"/>
  <c r="Q157"/>
  <c r="O157"/>
  <c r="P157"/>
  <c r="T10" i="9"/>
  <c r="U10" s="1"/>
  <c r="T41"/>
  <c r="U41" s="1"/>
  <c r="T214"/>
  <c r="Q283"/>
  <c r="T205"/>
  <c r="U205" s="1"/>
  <c r="T223"/>
  <c r="U223" s="1"/>
  <c r="Q45" i="10"/>
  <c r="T70" i="9"/>
  <c r="T42" i="10"/>
  <c r="U42" s="1"/>
  <c r="U97"/>
  <c r="U273"/>
  <c r="U30"/>
  <c r="U61"/>
  <c r="R300"/>
  <c r="T300" s="1"/>
  <c r="T8"/>
  <c r="U270"/>
  <c r="N195"/>
  <c r="O195" s="1"/>
  <c r="R195" s="1"/>
  <c r="R195" i="9"/>
  <c r="S195"/>
  <c r="S290"/>
  <c r="R290"/>
  <c r="N199" i="10"/>
  <c r="S199" i="9"/>
  <c r="R199"/>
  <c r="U264"/>
  <c r="N191" i="10"/>
  <c r="S191" i="9"/>
  <c r="R191"/>
  <c r="U43"/>
  <c r="U43" i="10"/>
  <c r="L55"/>
  <c r="R55" i="9"/>
  <c r="S55"/>
  <c r="M292"/>
  <c r="Q131" i="10"/>
  <c r="O131"/>
  <c r="P131"/>
  <c r="L17"/>
  <c r="M17" s="1"/>
  <c r="S17" i="9"/>
  <c r="R17"/>
  <c r="R190"/>
  <c r="N190" i="10"/>
  <c r="O190" s="1"/>
  <c r="N38"/>
  <c r="S38" i="9"/>
  <c r="R38"/>
  <c r="R215" i="10"/>
  <c r="S215"/>
  <c r="R57"/>
  <c r="S57"/>
  <c r="U154" i="9"/>
  <c r="R45" i="10"/>
  <c r="R263"/>
  <c r="S263"/>
  <c r="S255" i="9"/>
  <c r="L255" i="10"/>
  <c r="M255" s="1"/>
  <c r="R255" i="9"/>
  <c r="S169" i="10"/>
  <c r="R169"/>
  <c r="S20" i="9"/>
  <c r="R20"/>
  <c r="L20" i="10"/>
  <c r="M20" s="1"/>
  <c r="S101"/>
  <c r="R101"/>
  <c r="S244"/>
  <c r="R244"/>
  <c r="O56"/>
  <c r="P56"/>
  <c r="Q56"/>
  <c r="R259"/>
  <c r="S259"/>
  <c r="U262" i="9"/>
  <c r="U262" i="10"/>
  <c r="O71"/>
  <c r="P71"/>
  <c r="Q71"/>
  <c r="S307"/>
  <c r="R307"/>
  <c r="O223"/>
  <c r="R223" s="1"/>
  <c r="P223"/>
  <c r="Q223"/>
  <c r="G319"/>
  <c r="T73" i="9"/>
  <c r="U73" s="1"/>
  <c r="M256" i="10"/>
  <c r="T141" i="9"/>
  <c r="U141" s="1"/>
  <c r="S190"/>
  <c r="T225"/>
  <c r="U225" s="1"/>
  <c r="T278" i="10"/>
  <c r="U278" s="1"/>
  <c r="T280"/>
  <c r="U280" s="1"/>
  <c r="T177"/>
  <c r="U177" s="1"/>
  <c r="T202"/>
  <c r="U202" s="1"/>
  <c r="U313"/>
  <c r="U153"/>
  <c r="U174"/>
  <c r="T124" i="6" l="1"/>
  <c r="P181"/>
  <c r="P320" s="1"/>
  <c r="R275" i="10"/>
  <c r="S275"/>
  <c r="T275" s="1"/>
  <c r="U275" s="1"/>
  <c r="R236"/>
  <c r="S236"/>
  <c r="O36"/>
  <c r="P36"/>
  <c r="Q36"/>
  <c r="S302"/>
  <c r="T302" s="1"/>
  <c r="U302" s="1"/>
  <c r="R302"/>
  <c r="I129"/>
  <c r="R129" i="9"/>
  <c r="T253"/>
  <c r="U253" s="1"/>
  <c r="T54" i="10"/>
  <c r="U54" s="1"/>
  <c r="T286"/>
  <c r="U286" s="1"/>
  <c r="T140" i="9"/>
  <c r="U140" s="1"/>
  <c r="H180" i="10"/>
  <c r="O217"/>
  <c r="P217"/>
  <c r="Q217"/>
  <c r="S130" i="6"/>
  <c r="T130" s="1"/>
  <c r="J129" i="9"/>
  <c r="T236" i="10"/>
  <c r="U236" s="1"/>
  <c r="R154"/>
  <c r="T154" s="1"/>
  <c r="U154" s="1"/>
  <c r="S154"/>
  <c r="M88"/>
  <c r="Q88"/>
  <c r="P88"/>
  <c r="R210" i="9"/>
  <c r="N210" i="10"/>
  <c r="S210" i="9"/>
  <c r="T210" s="1"/>
  <c r="U210" s="1"/>
  <c r="T74"/>
  <c r="U74" s="1"/>
  <c r="T51" i="10"/>
  <c r="U51" s="1"/>
  <c r="T282"/>
  <c r="U282" s="1"/>
  <c r="T111" i="9"/>
  <c r="U111" s="1"/>
  <c r="T50" i="10"/>
  <c r="U50" s="1"/>
  <c r="S181" i="6"/>
  <c r="T139" i="9"/>
  <c r="U139" s="1"/>
  <c r="T24" i="10"/>
  <c r="U24" s="1"/>
  <c r="R110"/>
  <c r="S110"/>
  <c r="J26"/>
  <c r="S26" i="9"/>
  <c r="T26" s="1"/>
  <c r="K26"/>
  <c r="O63" i="10"/>
  <c r="Q63"/>
  <c r="P63"/>
  <c r="T13"/>
  <c r="U13" s="1"/>
  <c r="T9" i="9"/>
  <c r="U9" s="1"/>
  <c r="S182" i="10"/>
  <c r="R182"/>
  <c r="U301"/>
  <c r="U23" i="9"/>
  <c r="T48" i="10"/>
  <c r="U48" s="1"/>
  <c r="S269"/>
  <c r="R269"/>
  <c r="T269" s="1"/>
  <c r="U269" s="1"/>
  <c r="S139"/>
  <c r="R139"/>
  <c r="S188"/>
  <c r="R188"/>
  <c r="J27"/>
  <c r="J180" i="9"/>
  <c r="S27"/>
  <c r="O145" i="10"/>
  <c r="Q145"/>
  <c r="P145"/>
  <c r="J284" i="6"/>
  <c r="K284" s="1"/>
  <c r="S198"/>
  <c r="S284" s="1"/>
  <c r="S320" s="1"/>
  <c r="V320" s="1"/>
  <c r="V319" i="9" s="1"/>
  <c r="J197"/>
  <c r="K197" s="1"/>
  <c r="O9" i="10"/>
  <c r="P9"/>
  <c r="Q9"/>
  <c r="I180"/>
  <c r="R27"/>
  <c r="K27"/>
  <c r="T195" i="9"/>
  <c r="U195" s="1"/>
  <c r="T108"/>
  <c r="U108" s="1"/>
  <c r="T132" i="10"/>
  <c r="U132" s="1"/>
  <c r="T143" i="9"/>
  <c r="U143" s="1"/>
  <c r="T82" i="10"/>
  <c r="U82" s="1"/>
  <c r="T237"/>
  <c r="U237" s="1"/>
  <c r="T28" i="6"/>
  <c r="T181" s="1"/>
  <c r="T285" i="9"/>
  <c r="U285" s="1"/>
  <c r="J320" i="6"/>
  <c r="K181"/>
  <c r="I197" i="10"/>
  <c r="I283" s="1"/>
  <c r="I283" i="9"/>
  <c r="I319" s="1"/>
  <c r="K320" i="6"/>
  <c r="R197" i="9"/>
  <c r="T32" i="10"/>
  <c r="U32" s="1"/>
  <c r="O161"/>
  <c r="P161"/>
  <c r="Q161"/>
  <c r="H283"/>
  <c r="S140"/>
  <c r="R140"/>
  <c r="R126"/>
  <c r="S126"/>
  <c r="T126" s="1"/>
  <c r="U126" s="1"/>
  <c r="T259"/>
  <c r="U259" s="1"/>
  <c r="T199" i="9"/>
  <c r="U199" s="1"/>
  <c r="T77" i="10"/>
  <c r="U77" s="1"/>
  <c r="T118" i="9"/>
  <c r="U118" s="1"/>
  <c r="T239" i="10"/>
  <c r="U239" s="1"/>
  <c r="T242"/>
  <c r="U242" s="1"/>
  <c r="T166"/>
  <c r="U166" s="1"/>
  <c r="T248"/>
  <c r="U248" s="1"/>
  <c r="T214"/>
  <c r="U229"/>
  <c r="K27" i="9"/>
  <c r="S163" i="10"/>
  <c r="R163"/>
  <c r="Q139"/>
  <c r="P139"/>
  <c r="Q140"/>
  <c r="P140"/>
  <c r="Q197"/>
  <c r="O197"/>
  <c r="P197"/>
  <c r="S105"/>
  <c r="R105"/>
  <c r="T105" s="1"/>
  <c r="U105" s="1"/>
  <c r="R320" i="6"/>
  <c r="T165" i="10"/>
  <c r="U165" s="1"/>
  <c r="T27" i="9"/>
  <c r="U27" s="1"/>
  <c r="T258" i="10"/>
  <c r="U258" s="1"/>
  <c r="S121"/>
  <c r="R121"/>
  <c r="R33"/>
  <c r="S33"/>
  <c r="M298"/>
  <c r="R296"/>
  <c r="S296"/>
  <c r="T38" i="9"/>
  <c r="U38" s="1"/>
  <c r="T190"/>
  <c r="U190" s="1"/>
  <c r="T224" i="10"/>
  <c r="U224" s="1"/>
  <c r="T219" i="9"/>
  <c r="U219" s="1"/>
  <c r="T300"/>
  <c r="U300" s="1"/>
  <c r="T246" i="10"/>
  <c r="U246" s="1"/>
  <c r="T14"/>
  <c r="U14" s="1"/>
  <c r="T179"/>
  <c r="U179" s="1"/>
  <c r="R79"/>
  <c r="S79"/>
  <c r="S49"/>
  <c r="R49"/>
  <c r="R58"/>
  <c r="S58"/>
  <c r="S308"/>
  <c r="R308"/>
  <c r="R227"/>
  <c r="S227"/>
  <c r="S221"/>
  <c r="R221"/>
  <c r="R18"/>
  <c r="S18"/>
  <c r="R125"/>
  <c r="S125"/>
  <c r="S60"/>
  <c r="T60" s="1"/>
  <c r="U60" s="1"/>
  <c r="R60"/>
  <c r="T307"/>
  <c r="U307" s="1"/>
  <c r="T244"/>
  <c r="U244" s="1"/>
  <c r="T101"/>
  <c r="U101" s="1"/>
  <c r="T20" i="9"/>
  <c r="U20" s="1"/>
  <c r="T255"/>
  <c r="U255" s="1"/>
  <c r="Q195" i="10"/>
  <c r="T276"/>
  <c r="U276" s="1"/>
  <c r="T93" i="9"/>
  <c r="U93" s="1"/>
  <c r="Q318"/>
  <c r="T176" i="10"/>
  <c r="U176" s="1"/>
  <c r="T72" i="9"/>
  <c r="U72" s="1"/>
  <c r="T75" i="10"/>
  <c r="U75" s="1"/>
  <c r="T187"/>
  <c r="U187" s="1"/>
  <c r="S184"/>
  <c r="T184" s="1"/>
  <c r="U184" s="1"/>
  <c r="R184"/>
  <c r="R261"/>
  <c r="S261"/>
  <c r="U189"/>
  <c r="T160" i="9"/>
  <c r="U160" s="1"/>
  <c r="T254"/>
  <c r="U254" s="1"/>
  <c r="T220" i="10"/>
  <c r="U220" s="1"/>
  <c r="T33"/>
  <c r="U33" s="1"/>
  <c r="R129"/>
  <c r="P298"/>
  <c r="Q298"/>
  <c r="R159"/>
  <c r="S159"/>
  <c r="T159" s="1"/>
  <c r="U159" s="1"/>
  <c r="S285"/>
  <c r="R285"/>
  <c r="R288"/>
  <c r="S288"/>
  <c r="P124"/>
  <c r="Q124"/>
  <c r="T169"/>
  <c r="U169" s="1"/>
  <c r="T17" i="9"/>
  <c r="U17" s="1"/>
  <c r="T191"/>
  <c r="U191" s="1"/>
  <c r="P283"/>
  <c r="T67" i="10"/>
  <c r="U67" s="1"/>
  <c r="R255"/>
  <c r="S255"/>
  <c r="R17"/>
  <c r="S17"/>
  <c r="R292" i="9"/>
  <c r="R318" s="1"/>
  <c r="S292"/>
  <c r="R225" i="10"/>
  <c r="S225"/>
  <c r="S167"/>
  <c r="T167" s="1"/>
  <c r="U167" s="1"/>
  <c r="R167"/>
  <c r="S93"/>
  <c r="R93"/>
  <c r="S254"/>
  <c r="R254"/>
  <c r="R37"/>
  <c r="S37"/>
  <c r="O205"/>
  <c r="Q205"/>
  <c r="P205"/>
  <c r="R141"/>
  <c r="S141"/>
  <c r="Q319" i="9"/>
  <c r="R180"/>
  <c r="R256" i="10"/>
  <c r="S256"/>
  <c r="O191"/>
  <c r="P191"/>
  <c r="Q191"/>
  <c r="U214" i="9"/>
  <c r="U214" i="10"/>
  <c r="O74"/>
  <c r="Q74"/>
  <c r="P74"/>
  <c r="Q219"/>
  <c r="P219"/>
  <c r="U26" i="9"/>
  <c r="R56" i="10"/>
  <c r="S56"/>
  <c r="Q55"/>
  <c r="P55"/>
  <c r="L292"/>
  <c r="S306"/>
  <c r="R306"/>
  <c r="R253"/>
  <c r="S253"/>
  <c r="P108"/>
  <c r="Q108"/>
  <c r="R175"/>
  <c r="S175"/>
  <c r="O111"/>
  <c r="P111"/>
  <c r="Q111"/>
  <c r="S243"/>
  <c r="R243"/>
  <c r="T243" s="1"/>
  <c r="U243" s="1"/>
  <c r="R247"/>
  <c r="S247"/>
  <c r="T290" i="9"/>
  <c r="U290" i="10" s="1"/>
  <c r="P318" i="9"/>
  <c r="Q81" i="10"/>
  <c r="P81"/>
  <c r="R260"/>
  <c r="S260"/>
  <c r="U185"/>
  <c r="S190"/>
  <c r="R190"/>
  <c r="S143"/>
  <c r="R143"/>
  <c r="T45"/>
  <c r="U45" s="1"/>
  <c r="T263"/>
  <c r="U263" s="1"/>
  <c r="T215"/>
  <c r="U215" s="1"/>
  <c r="S318" i="9"/>
  <c r="T225" i="10"/>
  <c r="U225" s="1"/>
  <c r="T315"/>
  <c r="U315" s="1"/>
  <c r="T277"/>
  <c r="U277" s="1"/>
  <c r="T62" i="9"/>
  <c r="U62" s="1"/>
  <c r="S223" i="10"/>
  <c r="T223" s="1"/>
  <c r="U223" s="1"/>
  <c r="T150"/>
  <c r="U150" s="1"/>
  <c r="U70" i="9"/>
  <c r="U70" i="10"/>
  <c r="R157"/>
  <c r="S157"/>
  <c r="R71"/>
  <c r="S71"/>
  <c r="T71" s="1"/>
  <c r="U71" s="1"/>
  <c r="O38"/>
  <c r="Q38"/>
  <c r="P38"/>
  <c r="R131"/>
  <c r="T131" s="1"/>
  <c r="U131" s="1"/>
  <c r="S131"/>
  <c r="U8"/>
  <c r="U189" i="9"/>
  <c r="S108" i="10"/>
  <c r="R108"/>
  <c r="O62"/>
  <c r="P62"/>
  <c r="Q62"/>
  <c r="R266"/>
  <c r="S266"/>
  <c r="S232"/>
  <c r="R232"/>
  <c r="S118"/>
  <c r="R118"/>
  <c r="S84"/>
  <c r="R84"/>
  <c r="U8" i="9"/>
  <c r="S81" i="10"/>
  <c r="R81"/>
  <c r="Q141"/>
  <c r="P141"/>
  <c r="S96"/>
  <c r="T96" s="1"/>
  <c r="U96" s="1"/>
  <c r="R96"/>
  <c r="S10"/>
  <c r="R10"/>
  <c r="T55" i="9"/>
  <c r="U55" s="1"/>
  <c r="T306" i="10"/>
  <c r="U306" s="1"/>
  <c r="T91"/>
  <c r="U91" s="1"/>
  <c r="T37"/>
  <c r="U37" s="1"/>
  <c r="Q190"/>
  <c r="T238"/>
  <c r="U238" s="1"/>
  <c r="S195"/>
  <c r="S20"/>
  <c r="R20"/>
  <c r="Q255"/>
  <c r="P255"/>
  <c r="Q17"/>
  <c r="P17"/>
  <c r="Q20"/>
  <c r="P20"/>
  <c r="Q199"/>
  <c r="O199"/>
  <c r="P199"/>
  <c r="R65"/>
  <c r="S65"/>
  <c r="O73"/>
  <c r="P73"/>
  <c r="Q73"/>
  <c r="O160"/>
  <c r="P160"/>
  <c r="Q160"/>
  <c r="S267"/>
  <c r="R267"/>
  <c r="P118"/>
  <c r="Q118"/>
  <c r="Q93"/>
  <c r="P93"/>
  <c r="Q254"/>
  <c r="P254"/>
  <c r="Q72"/>
  <c r="P72"/>
  <c r="O72"/>
  <c r="P293"/>
  <c r="L294"/>
  <c r="Q293"/>
  <c r="Q10"/>
  <c r="P10"/>
  <c r="T57"/>
  <c r="U57" s="1"/>
  <c r="P195"/>
  <c r="R283" i="9"/>
  <c r="T203" i="10"/>
  <c r="U203" s="1"/>
  <c r="M219"/>
  <c r="P180" i="9"/>
  <c r="T112" i="10"/>
  <c r="U112" s="1"/>
  <c r="T256"/>
  <c r="U256" s="1"/>
  <c r="U41"/>
  <c r="T260"/>
  <c r="U260" s="1"/>
  <c r="P190"/>
  <c r="T133"/>
  <c r="U133" s="1"/>
  <c r="T119"/>
  <c r="U119" s="1"/>
  <c r="T143" l="1"/>
  <c r="U143" s="1"/>
  <c r="T182"/>
  <c r="U182" s="1"/>
  <c r="T110"/>
  <c r="U110" s="1"/>
  <c r="R63"/>
  <c r="S63"/>
  <c r="O210"/>
  <c r="P210"/>
  <c r="Q210"/>
  <c r="S88"/>
  <c r="R88"/>
  <c r="K26"/>
  <c r="S26"/>
  <c r="T26" s="1"/>
  <c r="U26" s="1"/>
  <c r="R36"/>
  <c r="T36" s="1"/>
  <c r="U36" s="1"/>
  <c r="S36"/>
  <c r="T56"/>
  <c r="U56" s="1"/>
  <c r="T296"/>
  <c r="U296" s="1"/>
  <c r="T139"/>
  <c r="U139" s="1"/>
  <c r="J129"/>
  <c r="S129" i="9"/>
  <c r="S180" s="1"/>
  <c r="K129"/>
  <c r="S217" i="10"/>
  <c r="R217"/>
  <c r="T217" s="1"/>
  <c r="U217" s="1"/>
  <c r="T63"/>
  <c r="U63" s="1"/>
  <c r="T88"/>
  <c r="U88" s="1"/>
  <c r="T292" i="9"/>
  <c r="U292" s="1"/>
  <c r="T285" i="10"/>
  <c r="U285" s="1"/>
  <c r="T18"/>
  <c r="U18" s="1"/>
  <c r="T79"/>
  <c r="U79" s="1"/>
  <c r="T121"/>
  <c r="U121" s="1"/>
  <c r="T163"/>
  <c r="U163" s="1"/>
  <c r="T247"/>
  <c r="U247" s="1"/>
  <c r="T261"/>
  <c r="U261" s="1"/>
  <c r="H319"/>
  <c r="R161"/>
  <c r="S161"/>
  <c r="I319"/>
  <c r="J197"/>
  <c r="S197" s="1"/>
  <c r="J283" i="9"/>
  <c r="J319" s="1"/>
  <c r="K319" s="1"/>
  <c r="S197"/>
  <c r="S283" s="1"/>
  <c r="J180" i="10"/>
  <c r="S27"/>
  <c r="T27" s="1"/>
  <c r="U27" s="1"/>
  <c r="T65"/>
  <c r="U65" s="1"/>
  <c r="T255"/>
  <c r="U255" s="1"/>
  <c r="T125"/>
  <c r="U125" s="1"/>
  <c r="T221"/>
  <c r="U221" s="1"/>
  <c r="T198" i="6"/>
  <c r="T284" s="1"/>
  <c r="R197" i="10"/>
  <c r="T197" s="1"/>
  <c r="R9"/>
  <c r="T9" s="1"/>
  <c r="U9" s="1"/>
  <c r="S9"/>
  <c r="T197" i="9"/>
  <c r="T283" s="1"/>
  <c r="U283" s="1"/>
  <c r="T84" i="10"/>
  <c r="U84" s="1"/>
  <c r="T232"/>
  <c r="U232" s="1"/>
  <c r="T288"/>
  <c r="U288" s="1"/>
  <c r="T227"/>
  <c r="U227" s="1"/>
  <c r="T58"/>
  <c r="U58" s="1"/>
  <c r="T140"/>
  <c r="U140" s="1"/>
  <c r="K180" i="9"/>
  <c r="T320" i="6"/>
  <c r="T188" i="10"/>
  <c r="U188" s="1"/>
  <c r="R145"/>
  <c r="S145"/>
  <c r="T267"/>
  <c r="U267" s="1"/>
  <c r="T124"/>
  <c r="U124" s="1"/>
  <c r="U300"/>
  <c r="R298"/>
  <c r="R318" s="1"/>
  <c r="S298"/>
  <c r="S318" s="1"/>
  <c r="T195"/>
  <c r="U195" s="1"/>
  <c r="T254"/>
  <c r="U254" s="1"/>
  <c r="T266"/>
  <c r="U266" s="1"/>
  <c r="T157"/>
  <c r="U157" s="1"/>
  <c r="T175"/>
  <c r="U175" s="1"/>
  <c r="T308"/>
  <c r="U308" s="1"/>
  <c r="T49"/>
  <c r="U49" s="1"/>
  <c r="T20"/>
  <c r="U20" s="1"/>
  <c r="T10"/>
  <c r="P180"/>
  <c r="U290" i="9"/>
  <c r="T318"/>
  <c r="P292" i="10"/>
  <c r="Q292"/>
  <c r="R191"/>
  <c r="S191"/>
  <c r="S205"/>
  <c r="R205"/>
  <c r="T293"/>
  <c r="U293" s="1"/>
  <c r="Q294"/>
  <c r="P294"/>
  <c r="S111"/>
  <c r="R111"/>
  <c r="S74"/>
  <c r="R74"/>
  <c r="P319" i="9"/>
  <c r="T108" i="10"/>
  <c r="U108" s="1"/>
  <c r="T190"/>
  <c r="P283"/>
  <c r="R160"/>
  <c r="S160"/>
  <c r="T160" s="1"/>
  <c r="U160" s="1"/>
  <c r="R62"/>
  <c r="S62"/>
  <c r="T93"/>
  <c r="U93" s="1"/>
  <c r="R319" i="9"/>
  <c r="T141" i="10"/>
  <c r="U141" s="1"/>
  <c r="R219"/>
  <c r="S219"/>
  <c r="S72"/>
  <c r="R72"/>
  <c r="S73"/>
  <c r="R73"/>
  <c r="S199"/>
  <c r="R199"/>
  <c r="S38"/>
  <c r="R38"/>
  <c r="R180" s="1"/>
  <c r="Q180"/>
  <c r="T118"/>
  <c r="U118" s="1"/>
  <c r="T17"/>
  <c r="U17" s="1"/>
  <c r="Q283"/>
  <c r="S319" i="9"/>
  <c r="W319" s="1"/>
  <c r="V319" i="10" s="1"/>
  <c r="T81"/>
  <c r="U81" s="1"/>
  <c r="T253"/>
  <c r="U253" s="1"/>
  <c r="T55"/>
  <c r="U55" s="1"/>
  <c r="T129" i="9" l="1"/>
  <c r="T180" s="1"/>
  <c r="U180" s="1"/>
  <c r="Q318" i="10"/>
  <c r="K129"/>
  <c r="S129"/>
  <c r="T129" s="1"/>
  <c r="R210"/>
  <c r="T210" s="1"/>
  <c r="U210" s="1"/>
  <c r="S210"/>
  <c r="T145"/>
  <c r="U145" s="1"/>
  <c r="T219"/>
  <c r="U219" s="1"/>
  <c r="T111"/>
  <c r="U111" s="1"/>
  <c r="K283" i="9"/>
  <c r="S283" i="10"/>
  <c r="S180"/>
  <c r="T62"/>
  <c r="U62" s="1"/>
  <c r="T74"/>
  <c r="U74" s="1"/>
  <c r="T191"/>
  <c r="U191" s="1"/>
  <c r="T161"/>
  <c r="U161" s="1"/>
  <c r="E5" i="11"/>
  <c r="W320" i="6"/>
  <c r="T205" i="10"/>
  <c r="U205" s="1"/>
  <c r="K180"/>
  <c r="J283"/>
  <c r="K283" s="1"/>
  <c r="K197"/>
  <c r="T298"/>
  <c r="U298" s="1"/>
  <c r="T72"/>
  <c r="U72" s="1"/>
  <c r="T294"/>
  <c r="U294" s="1"/>
  <c r="T38"/>
  <c r="U38" s="1"/>
  <c r="T73"/>
  <c r="U73" s="1"/>
  <c r="U190"/>
  <c r="T292"/>
  <c r="P318"/>
  <c r="P319" s="1"/>
  <c r="U10"/>
  <c r="T199"/>
  <c r="U199" s="1"/>
  <c r="Q319"/>
  <c r="T319" i="9"/>
  <c r="U318"/>
  <c r="R283" i="10" l="1"/>
  <c r="R319" s="1"/>
  <c r="S319"/>
  <c r="W319" s="1"/>
  <c r="G5" i="11"/>
  <c r="F5"/>
  <c r="J319" i="10"/>
  <c r="K319" s="1"/>
  <c r="T180"/>
  <c r="U180" s="1"/>
  <c r="T283"/>
  <c r="U283" s="1"/>
  <c r="H5" i="11"/>
  <c r="I5" s="1"/>
  <c r="U319" i="9"/>
  <c r="X319"/>
  <c r="U292" i="10"/>
  <c r="T318"/>
  <c r="U318" l="1"/>
  <c r="T319"/>
  <c r="X319" l="1"/>
  <c r="U319"/>
  <c r="J5" i="11"/>
  <c r="K5" s="1"/>
</calcChain>
</file>

<file path=xl/sharedStrings.xml><?xml version="1.0" encoding="utf-8"?>
<sst xmlns="http://schemas.openxmlformats.org/spreadsheetml/2006/main" count="3530" uniqueCount="360">
  <si>
    <t>ИНН</t>
  </si>
  <si>
    <t>Поселение</t>
  </si>
  <si>
    <t>Наименование</t>
  </si>
  <si>
    <t>I полугодие</t>
  </si>
  <si>
    <t>II полугодие</t>
  </si>
  <si>
    <t>Уточнение</t>
  </si>
  <si>
    <t>ООО "Водоканал"</t>
  </si>
  <si>
    <t>МО "Судромское"</t>
  </si>
  <si>
    <t>МО "Пакшеньгское"</t>
  </si>
  <si>
    <t>МО "Солгинское"</t>
  </si>
  <si>
    <t>МО "Кулойское"</t>
  </si>
  <si>
    <t>ООО "Водоканал Кулой"</t>
  </si>
  <si>
    <t>МО "Ракуло-Кокшеньгское"</t>
  </si>
  <si>
    <t>МО "Двинское"</t>
  </si>
  <si>
    <t>МО "Борецкое"</t>
  </si>
  <si>
    <t>МО "Березниковское"</t>
  </si>
  <si>
    <t>МУП "Водоочистка"</t>
  </si>
  <si>
    <t>МО "Каргопольское"</t>
  </si>
  <si>
    <t>ООО "Каргопольский водоканал"</t>
  </si>
  <si>
    <t>МО "Коношское"</t>
  </si>
  <si>
    <t>МП "Горводоканал"</t>
  </si>
  <si>
    <t>ОАО "РЖД" (Сольвычегодский участок)</t>
  </si>
  <si>
    <t>МО "Шипицынское"</t>
  </si>
  <si>
    <t>МО "Сольвычегодское"</t>
  </si>
  <si>
    <t>д. Григорово</t>
  </si>
  <si>
    <t>АО "АрхоблЭнерго"</t>
  </si>
  <si>
    <t>кроме д. Григорово</t>
  </si>
  <si>
    <t>МО "Приводинское"</t>
  </si>
  <si>
    <t>д. Курцево, д. Куимиха, д. Медведка</t>
  </si>
  <si>
    <t>МО "Сафроновское"</t>
  </si>
  <si>
    <t>Козьминское МУППЖКХ</t>
  </si>
  <si>
    <t>МО "Няндомское"</t>
  </si>
  <si>
    <t>МО "Нименьгское"</t>
  </si>
  <si>
    <t>пос. Нименьга</t>
  </si>
  <si>
    <t>МУП "Нименьгское коммунальное хозяйство"</t>
  </si>
  <si>
    <t>пос. Шаста</t>
  </si>
  <si>
    <t>МО "Онежское"</t>
  </si>
  <si>
    <t>ООО "Онега-ВК"</t>
  </si>
  <si>
    <t>МО "Сийское"</t>
  </si>
  <si>
    <t>ООО "Сийское"</t>
  </si>
  <si>
    <t>МО "Карпогорское"</t>
  </si>
  <si>
    <t>ООО "АльянсТеплоЭнерго"</t>
  </si>
  <si>
    <t>МО "Обозерское"</t>
  </si>
  <si>
    <t>ООО "Водные ресурсы Севера"</t>
  </si>
  <si>
    <t>МО "Савинское"</t>
  </si>
  <si>
    <t>МО "Плесецкое"</t>
  </si>
  <si>
    <t>МУП "Плесецк-Ресурс"</t>
  </si>
  <si>
    <t>МО "Приморское"</t>
  </si>
  <si>
    <t>Поселок Лайский Док</t>
  </si>
  <si>
    <t>ООО "ГидроТех"</t>
  </si>
  <si>
    <t>МО "Талажское"</t>
  </si>
  <si>
    <t>деревня Повракульская</t>
  </si>
  <si>
    <t>МО "Боброво-Лявленское"</t>
  </si>
  <si>
    <t>д. Хорьково, д. Новинки</t>
  </si>
  <si>
    <t xml:space="preserve">деревня Емельяновская </t>
  </si>
  <si>
    <t>поселок Боброво</t>
  </si>
  <si>
    <t>МО "Лисестровское"</t>
  </si>
  <si>
    <t>поселок Васьково</t>
  </si>
  <si>
    <t>МО "Заостровское"</t>
  </si>
  <si>
    <t>ООО "ЖКХ-Сервис"</t>
  </si>
  <si>
    <t>МО "Островное"</t>
  </si>
  <si>
    <t>с. Вознесенье и дер. Кяростров</t>
  </si>
  <si>
    <t>дер. Ластола</t>
  </si>
  <si>
    <t>дер. Пустошь</t>
  </si>
  <si>
    <t>МО "Катунинское"</t>
  </si>
  <si>
    <t>УЧРЕЖДЕНИЕ "БАЗОВЫЙ САНАТОРИЙ "БЕЛОМОРЬЕ"</t>
  </si>
  <si>
    <t>п. Ширшинский</t>
  </si>
  <si>
    <t>МО "Соловецкое"</t>
  </si>
  <si>
    <t>п. Талаги</t>
  </si>
  <si>
    <t>ООО "Управляющая компания "Технология"</t>
  </si>
  <si>
    <t>Поселок Беломорье</t>
  </si>
  <si>
    <t>Деревня Рикасиха</t>
  </si>
  <si>
    <t>ООО "Аквамир"</t>
  </si>
  <si>
    <t>МО "Уемское"</t>
  </si>
  <si>
    <t>АО "ЦС "Звездочка"</t>
  </si>
  <si>
    <t>МО "Киземское"</t>
  </si>
  <si>
    <t>МО "Октябрьское"</t>
  </si>
  <si>
    <t>МО "Шангальское"</t>
  </si>
  <si>
    <t>ООО "Шангальский ЖКС"</t>
  </si>
  <si>
    <t>МО "Светлозерское"</t>
  </si>
  <si>
    <t>ООО "Светлый дом"</t>
  </si>
  <si>
    <t>МО "Усть-Пинежское"</t>
  </si>
  <si>
    <t>МО "Белогорское"</t>
  </si>
  <si>
    <t>МО "Холмогорское"</t>
  </si>
  <si>
    <t>МО "Матигорское"</t>
  </si>
  <si>
    <t>МО "Емецкое"</t>
  </si>
  <si>
    <t>МО "Шенкурское", МО "Федорогорское"</t>
  </si>
  <si>
    <t>МО "Благовещенское"</t>
  </si>
  <si>
    <t>МО "Верхнеустькулойское"</t>
  </si>
  <si>
    <t>МО "Липовское"</t>
  </si>
  <si>
    <t>МО "Пежемское"</t>
  </si>
  <si>
    <t>МО "Тегринское"</t>
  </si>
  <si>
    <t>МО "Хозьминское"</t>
  </si>
  <si>
    <t>МУП "Хозьминское"</t>
  </si>
  <si>
    <t>МО "Афанасьевское"</t>
  </si>
  <si>
    <t>МО "Верхнетоемское"</t>
  </si>
  <si>
    <t>ООО "МПМК"</t>
  </si>
  <si>
    <t>МО "Моржегорское"</t>
  </si>
  <si>
    <t>ООО "ВВП"</t>
  </si>
  <si>
    <t>МО "Осиновское"</t>
  </si>
  <si>
    <t>МО "Рочегодское"</t>
  </si>
  <si>
    <t>МО "Павловское"</t>
  </si>
  <si>
    <t>МО "Ерцевское"</t>
  </si>
  <si>
    <t>МУП "Ерцевские теплосети"</t>
  </si>
  <si>
    <t>МО "Тавреньгское"</t>
  </si>
  <si>
    <t>кроме д. Курцево, д. Куимиха, д. Медведка</t>
  </si>
  <si>
    <t>МО "Телеговское"</t>
  </si>
  <si>
    <t>МП "Телеговское ЖКХ"</t>
  </si>
  <si>
    <t>МО "Козьминское"</t>
  </si>
  <si>
    <t>МО "Шалакушское"</t>
  </si>
  <si>
    <t>пос. Тарза, пос. Ивакша, ст. Лельма</t>
  </si>
  <si>
    <t>МУП "ШЛИТ"</t>
  </si>
  <si>
    <t>ст. Шожма</t>
  </si>
  <si>
    <t>л/пос. Лепша-Новый</t>
  </si>
  <si>
    <t>МО "Пиринемское"</t>
  </si>
  <si>
    <t>МО "Пинежское"</t>
  </si>
  <si>
    <t>Пинежское МП ЖКХ</t>
  </si>
  <si>
    <t>МО "Оксовское"</t>
  </si>
  <si>
    <t>ООО "Уют-2"</t>
  </si>
  <si>
    <t>МО "Ярнемское"</t>
  </si>
  <si>
    <t>МО "Пуксоозерское"</t>
  </si>
  <si>
    <t>ООО "ИСТОК"</t>
  </si>
  <si>
    <t>(В) Военный городок №130</t>
  </si>
  <si>
    <t>МО "Березницкое"</t>
  </si>
  <si>
    <t>МО "Бестужевское"</t>
  </si>
  <si>
    <t>МУП "Бестужевское"</t>
  </si>
  <si>
    <t>МО "Ростовско-Минское"</t>
  </si>
  <si>
    <t>МО "Малодорское"</t>
  </si>
  <si>
    <t>ООО "ЖКХ Малодоры"</t>
  </si>
  <si>
    <t>МО "Плосское"</t>
  </si>
  <si>
    <t>МО "Дмитриевское"</t>
  </si>
  <si>
    <t>МО "Строевское"</t>
  </si>
  <si>
    <t>МО "Лойгинское"</t>
  </si>
  <si>
    <t>МУП "Лойгинское"</t>
  </si>
  <si>
    <t>ООО "Северная Двина"</t>
  </si>
  <si>
    <t>ООО "Теплосервис"</t>
  </si>
  <si>
    <t>ООО "Теплоэнерго"</t>
  </si>
  <si>
    <t>ВОДООТВЕДЕНИЕ</t>
  </si>
  <si>
    <t>ХОЛОДНАЯ ВОДА</t>
  </si>
  <si>
    <t>3 квартал</t>
  </si>
  <si>
    <t>4 квартал</t>
  </si>
  <si>
    <t>одноставочный тариф для прочих потребителей (без НДС), руб./куб.м.</t>
  </si>
  <si>
    <t>Потребность в средствах субсидии, руб.</t>
  </si>
  <si>
    <t>ВСЕГО</t>
  </si>
  <si>
    <t>ИТОГО ХОЛОДНАЯ ВОДА</t>
  </si>
  <si>
    <t>ИТОГО ВОДООТВЕДЕНИЕ</t>
  </si>
  <si>
    <t>одноставочный тариф для населения и потребителей приравненных к населению(без НДС), руб./куб.м.</t>
  </si>
  <si>
    <t>ОАО "РЖД" (Исакогорский  участок)</t>
  </si>
  <si>
    <t>ОАО "РЖД" (Исакогорский участок"</t>
  </si>
  <si>
    <t>МО "Мирный"</t>
  </si>
  <si>
    <t>МО "Подюжское"</t>
  </si>
  <si>
    <t>МО "Урдомское"</t>
  </si>
  <si>
    <t>ООО "Газпром энерго"</t>
  </si>
  <si>
    <t>МО "Урдомское" (прочие адреса)</t>
  </si>
  <si>
    <t>МО "Урдомское" (ул. Паламышская д.10,11, ул.Карла Либнехта д.30,32,34,36)</t>
  </si>
  <si>
    <t xml:space="preserve">МО "Урдомское" </t>
  </si>
  <si>
    <t>МУП "Строитель"</t>
  </si>
  <si>
    <t>МО "Междуреченское"</t>
  </si>
  <si>
    <t>ЛПУ "Санаторий Солониха"</t>
  </si>
  <si>
    <t>ООО "УК "АЖС"</t>
  </si>
  <si>
    <t>МО "Мошинское"</t>
  </si>
  <si>
    <t>МУП "Покровская РК"</t>
  </si>
  <si>
    <t>МО "Покровское"</t>
  </si>
  <si>
    <t>пос. Верхнеозерский</t>
  </si>
  <si>
    <t>МО "Золотухское"</t>
  </si>
  <si>
    <t>пос. Золотуха</t>
  </si>
  <si>
    <t>МО "Кодинское"</t>
  </si>
  <si>
    <t>пос. Мудьюга</t>
  </si>
  <si>
    <t>пос. Кодино</t>
  </si>
  <si>
    <t>МО "Чекуевское"</t>
  </si>
  <si>
    <t>пос. Шомокша</t>
  </si>
  <si>
    <t xml:space="preserve">2 квартал </t>
  </si>
  <si>
    <t>МО "Климовское"</t>
  </si>
  <si>
    <t>Е.А. Попова</t>
  </si>
  <si>
    <t>МО "Малошуйское"</t>
  </si>
  <si>
    <t>потребитлели от котельной локом. Депо</t>
  </si>
  <si>
    <t>потребители от групповой котельной, котельной МСС</t>
  </si>
  <si>
    <t>ИП Скумин Б.П.</t>
  </si>
  <si>
    <t>МО "Федьковское</t>
  </si>
  <si>
    <t>МО "Город Новодвинск"</t>
  </si>
  <si>
    <t>ОАО "Сети"</t>
  </si>
  <si>
    <t>МО "Город Коряжма"</t>
  </si>
  <si>
    <t>МУП "ПУ ЖКХ"</t>
  </si>
  <si>
    <t>ООО "ОНИКС"</t>
  </si>
  <si>
    <t>пос. Катунино, дер. Лахта</t>
  </si>
  <si>
    <t>МУП "Чистая вода"</t>
  </si>
  <si>
    <t>ООО "Няндомская вода"</t>
  </si>
  <si>
    <t>ООО "Няндомское ВКХ"</t>
  </si>
  <si>
    <t>МО "Кушкопальское", "Лавельское"</t>
  </si>
  <si>
    <t>ООО "ГК "УЛК"</t>
  </si>
  <si>
    <t xml:space="preserve">ООО "ЕмецкСтройСервис" </t>
  </si>
  <si>
    <t>ООО "ТЭК"</t>
  </si>
  <si>
    <t xml:space="preserve">д. Большая Корзиха, Волохница, Любовское, Окулово, Семеново, Часовенское </t>
  </si>
  <si>
    <t>ООО "ВодаСтоки"</t>
  </si>
  <si>
    <t>ООО "ЖКХ Савинский"</t>
  </si>
  <si>
    <t>ООО "Павловск ЖКХ"</t>
  </si>
  <si>
    <t>ООО "Предприятие коммунального снабжения"</t>
  </si>
  <si>
    <t>МУП "Жилкомсервис"</t>
  </si>
  <si>
    <t xml:space="preserve">ООО "Удар" </t>
  </si>
  <si>
    <t>МУП "ТеплоСервис"</t>
  </si>
  <si>
    <t>МО "Вохтомское"</t>
  </si>
  <si>
    <t>СОГЛАСОВАНО:</t>
  </si>
  <si>
    <t>Д.Н. Поташев</t>
  </si>
  <si>
    <t>Руководитель АТиЦ АО</t>
  </si>
  <si>
    <t xml:space="preserve">2904028490
</t>
  </si>
  <si>
    <t>ООО "Альтернатива"</t>
  </si>
  <si>
    <t>АО "ПО "Севмаш"</t>
  </si>
  <si>
    <t xml:space="preserve"> кроме д. Григорово</t>
  </si>
  <si>
    <t>МО "Пуйское"</t>
  </si>
  <si>
    <t>МО "Усть-Вельское"</t>
  </si>
  <si>
    <t>МО "Волошское"</t>
  </si>
  <si>
    <t>МО "Лихачевское"</t>
  </si>
  <si>
    <t>МУП "ЖЭУ"</t>
  </si>
  <si>
    <t>МО "Верхнешоношское"</t>
  </si>
  <si>
    <t>МО "Усть-Шоношское"</t>
  </si>
  <si>
    <t>МО "Попонаволоцкое"</t>
  </si>
  <si>
    <t>ООО "Энергосфера"</t>
  </si>
  <si>
    <t>МО "Шилегское"</t>
  </si>
  <si>
    <t>МО "Луковецкое"</t>
  </si>
  <si>
    <t>МО "Ракульское"</t>
  </si>
  <si>
    <t>ООО «ФинансГрупп»</t>
  </si>
  <si>
    <t xml:space="preserve">1 квартал </t>
  </si>
  <si>
    <t>ООО "ТеплоСнаб"</t>
  </si>
  <si>
    <t xml:space="preserve">ООО "ОК и ТС" </t>
  </si>
  <si>
    <t xml:space="preserve">ООО "ТеплоСнаб" </t>
  </si>
  <si>
    <t>Муниципальный район/городской округ</t>
  </si>
  <si>
    <t>Вельский муниципальный район Арх.обл.</t>
  </si>
  <si>
    <t>Верхнетоемский муниципальный район Арх.обл.</t>
  </si>
  <si>
    <t>Виноградовский муниципальный район Арх.обл.</t>
  </si>
  <si>
    <t>городской округ "Город Архангельск"</t>
  </si>
  <si>
    <t>городской округ Арх.обл. "Город Новодвинск"</t>
  </si>
  <si>
    <t>Каргопольский муниципальный район Арх.обл.</t>
  </si>
  <si>
    <t>Коношский муниципальный район Арх.обл.</t>
  </si>
  <si>
    <t>городской округ Арх.обл.  "Коряжма"</t>
  </si>
  <si>
    <t>городской округ Арх.обл. "Котлас"</t>
  </si>
  <si>
    <t>Котласский муниципальный район Арх.обл.</t>
  </si>
  <si>
    <t>Красноборский муниципальный район Арх.обл.</t>
  </si>
  <si>
    <t>Ленский муниципальный район Арх.обл.</t>
  </si>
  <si>
    <t>Лешуконский муниципальный район Арх.обл.</t>
  </si>
  <si>
    <t>Мезенский муниципальный район Арх.обл.</t>
  </si>
  <si>
    <t>городской округ Арх.обл. "Мирный"</t>
  </si>
  <si>
    <t>Няндомский муниципальный район Арх.обл.</t>
  </si>
  <si>
    <t>Онежский муниципальный район Арх.обл.</t>
  </si>
  <si>
    <t>Пинежский муниципальный район Арх.обл.</t>
  </si>
  <si>
    <t>Плесецкий муниципальный район Арх.обл.</t>
  </si>
  <si>
    <t>Приморский муниципальный район Арх.обл.</t>
  </si>
  <si>
    <t>городской округ Арх.обл. "Северодвинск"</t>
  </si>
  <si>
    <t>Устьянский муниципальный район Арх.обл.</t>
  </si>
  <si>
    <t>Холмогорский муниципальный район Арх.обл.</t>
  </si>
  <si>
    <t>Шенкурский муниципальный район Арх.обл.</t>
  </si>
  <si>
    <t>Вилегодский муниципальный район Арх.обл.</t>
  </si>
  <si>
    <t>ГОРЯЧАЯ ВОДА</t>
  </si>
  <si>
    <t xml:space="preserve">1 кв </t>
  </si>
  <si>
    <t>2 кв</t>
  </si>
  <si>
    <t>3 кв</t>
  </si>
  <si>
    <t>4 кв</t>
  </si>
  <si>
    <t>всего</t>
  </si>
  <si>
    <t>2908004701</t>
  </si>
  <si>
    <t>2922008546</t>
  </si>
  <si>
    <t>2910005090</t>
  </si>
  <si>
    <t>ООО "Борок"</t>
  </si>
  <si>
    <t>ООО "РВК-Архангельск"</t>
  </si>
  <si>
    <t>МО "Каргопольское", МО "Павловское"</t>
  </si>
  <si>
    <t>2901280678</t>
  </si>
  <si>
    <t>ООО "Астрея Поморья"</t>
  </si>
  <si>
    <t>2921128103</t>
  </si>
  <si>
    <t>ООО "Оникс"</t>
  </si>
  <si>
    <t>дер. Большое Анисимово</t>
  </si>
  <si>
    <t>2901286983</t>
  </si>
  <si>
    <t>ООО "УК "Квант"</t>
  </si>
  <si>
    <t>2901291983</t>
  </si>
  <si>
    <t>ООО "Поморские коммунальные системы"</t>
  </si>
  <si>
    <t>2901291984</t>
  </si>
  <si>
    <t>2901294173</t>
  </si>
  <si>
    <t>2901182053</t>
  </si>
  <si>
    <t>ООО "Пятый элемент"</t>
  </si>
  <si>
    <t>2901265373</t>
  </si>
  <si>
    <t>ООО "РЭП 1"</t>
  </si>
  <si>
    <t>2923006372</t>
  </si>
  <si>
    <t>ООО "ПКФ "Холмогоры"</t>
  </si>
  <si>
    <t>2923005837</t>
  </si>
  <si>
    <t>ООО "Спектр"</t>
  </si>
  <si>
    <t>2923007312</t>
  </si>
  <si>
    <t>МУП "Холмогорская ВОДООЧИСТКА"</t>
  </si>
  <si>
    <t>2917126181</t>
  </si>
  <si>
    <t>ООО "Мезенская снабжающая компания"</t>
  </si>
  <si>
    <t>МО "Аргуновское", "Вельское", "Муравьевское"</t>
  </si>
  <si>
    <t>2910005269</t>
  </si>
  <si>
    <t>7726747370</t>
  </si>
  <si>
    <t xml:space="preserve">пос. Катунино </t>
  </si>
  <si>
    <t>2923006774</t>
  </si>
  <si>
    <t>2904030161</t>
  </si>
  <si>
    <t>ООО "ОК и ТС"</t>
  </si>
  <si>
    <t>кроме поселка Вычегодский</t>
  </si>
  <si>
    <t>поселок Вычегодский</t>
  </si>
  <si>
    <t>2906006238</t>
  </si>
  <si>
    <t>ООО "ПКТС"</t>
  </si>
  <si>
    <t>7606053324</t>
  </si>
  <si>
    <t>ПАО "ТГК-2"</t>
  </si>
  <si>
    <t>Министр ТЭК и ЖКХ АО</t>
  </si>
  <si>
    <t xml:space="preserve">ООО "Водоснабжение" </t>
  </si>
  <si>
    <t>услуга</t>
  </si>
  <si>
    <t>МО "Долгощельское, МО "Соянское",
МО"Совпольское",
 МО Козьмогородское",
МО "Целегорское",
 МО "Жердское"</t>
  </si>
  <si>
    <t xml:space="preserve">ВСЕГО </t>
  </si>
  <si>
    <t>ИТОГО Горячая вода</t>
  </si>
  <si>
    <t xml:space="preserve">Кредиторская задолженность
 на 01.01.2021 г., руб. </t>
  </si>
  <si>
    <t>МО "Кенозерское"</t>
  </si>
  <si>
    <t>292001629</t>
  </si>
  <si>
    <t>ООО "Гидроресурс"</t>
  </si>
  <si>
    <t>МО "Федовское", "Коневское"</t>
  </si>
  <si>
    <t>ООО "НордСервис" (вместо ООО "Север")</t>
  </si>
  <si>
    <t>ООО "Ремстройсервис" (вместо МУП "Холмогорский ВОДОКАНАЛ")</t>
  </si>
  <si>
    <t xml:space="preserve">ООО "РемСтройСервис" 
</t>
  </si>
  <si>
    <t>МО "Вельское"
МО "Аргуновское",
 МО "Муравьевское"</t>
  </si>
  <si>
    <t>одноставочный тариф для населения и потребителей приравненных к населению
(без НДС), руб./куб.м.</t>
  </si>
  <si>
    <t>одноставочный тариф для прочих потребителей 
(без НДС), руб./куб.м.</t>
  </si>
  <si>
    <t>дер. Гридинская МО "Борецкое"</t>
  </si>
  <si>
    <t>ООО Капитель"</t>
  </si>
  <si>
    <t>МО "Алексеевское"</t>
  </si>
  <si>
    <t>Плановый расчет 
потребности в средствах областного бюджета по субсидии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
 на 2022 год</t>
  </si>
  <si>
    <t>Плановый расчет 
потребности в средствах областного бюджета по субсидии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
 на 2023 год</t>
  </si>
  <si>
    <t>МУП МО "Каргопольский муниципальный район" "Казаково"</t>
  </si>
  <si>
    <t>МУП МО "Каргопольский муниципальный район" "Архангело"</t>
  </si>
  <si>
    <t>МО "Приозерное"</t>
  </si>
  <si>
    <t>МУП МО "Каргопольский муниципальный район" "Тихманьга"</t>
  </si>
  <si>
    <t>МО "Ухотское"</t>
  </si>
  <si>
    <t>МУП МО "Каргопольский муниципальный район" "Ошевенское"</t>
  </si>
  <si>
    <t>МО "Ошевенское"</t>
  </si>
  <si>
    <t>МУП МО "Каргопольский муниципальный район" "Печниково"</t>
  </si>
  <si>
    <t>МО "Печниковское"</t>
  </si>
  <si>
    <t>Запланированный объем ресурса, куб.м.</t>
  </si>
  <si>
    <t>МО "Североонежское",  МО "Ундозерское"</t>
  </si>
  <si>
    <t xml:space="preserve">Кредиторская задолженность
 на 01.01.2022 г., руб. </t>
  </si>
  <si>
    <t xml:space="preserve">Кредиторская задолженность
 на 01.01.2023 г., руб. </t>
  </si>
  <si>
    <t xml:space="preserve">Декабрь 2022 г., руб. </t>
  </si>
  <si>
    <t xml:space="preserve">Декабрь 2021 г., руб. </t>
  </si>
  <si>
    <t>Потребность в средствах субсидии за январь - ноябрь  с учетом кредиторской задолженности, руб.</t>
  </si>
  <si>
    <t xml:space="preserve">Декабрь 2023 г., руб. </t>
  </si>
  <si>
    <t>ФКУ ИК-21 ОУХД УФСИН по АО (возможна передача объектов другому юр.лицу)</t>
  </si>
  <si>
    <t xml:space="preserve">ООО "Каскад" (тариф отменен с 2020 года, возможно другое предприятие) 
</t>
  </si>
  <si>
    <t>ООО "Каскад" (тариф отменен) с 2020 года  возможно лругое предприятие)</t>
  </si>
  <si>
    <r>
      <t>ООО "Каскад"</t>
    </r>
    <r>
      <rPr>
        <sz val="9"/>
        <rFont val="Tahoma"/>
        <family val="2"/>
        <charset val="204"/>
      </rPr>
      <t xml:space="preserve"> (тариф отменен с 2020 года,  возможно другое предприятие) </t>
    </r>
  </si>
  <si>
    <t>Прогнозная дельта "В"</t>
  </si>
  <si>
    <t>план 2020 (учтено в тарифах)</t>
  </si>
  <si>
    <t>рост, %</t>
  </si>
  <si>
    <t>Причина роста  дельта "В" в 2021 году:</t>
  </si>
  <si>
    <t>ООО "Гидротехнологии"</t>
  </si>
  <si>
    <t>МО "Вилегодское"</t>
  </si>
  <si>
    <t>ООО "Промсток"</t>
  </si>
  <si>
    <t>ООО "Вилегодск ЖКХ"</t>
  </si>
  <si>
    <t>МО "Павловское" 
МО "Селянское"</t>
  </si>
  <si>
    <t>ООО "Газпром теплоэнерго Плесецк"</t>
  </si>
  <si>
    <t>МО "Североонежское"</t>
  </si>
  <si>
    <t>МО "Никольское"</t>
  </si>
  <si>
    <t xml:space="preserve">МО "Никольское" 
</t>
  </si>
  <si>
    <t>запланирована доп дельта по АО "ПО Севмаш", ПУ "ЖКХ Коряжма", Каргопольский район, Вилегодский район, а таккже учтен рост тарифов по г. Котласу на 130 % (холодная вода), г. Мирный  на 135,0 %  (водоотведение), г. Архангельск РВК и Водоочистка</t>
  </si>
  <si>
    <t>отклонение</t>
  </si>
  <si>
    <t>Плановый расчет потребности в средствах областного бюджета по субсидии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
 на 2021 год</t>
  </si>
  <si>
    <t>Приложение № 12 к пояснительной записке</t>
  </si>
  <si>
    <t>Таблица № 1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</si>
</sst>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(* #,##0.00_);_(* \(\ #,##0.00\ \);_(* &quot;-&quot;??_);_(\ @_ \)"/>
    <numFmt numFmtId="165" formatCode="#,##0.000"/>
    <numFmt numFmtId="166" formatCode="#,##0.00_ ;\-#,##0.00\ "/>
    <numFmt numFmtId="167" formatCode="0.0%"/>
    <numFmt numFmtId="168" formatCode="_(* #,##0.000_);_(* \(\ #,##0.000\ \);_(* &quot;-&quot;??_);_(\ @_ \)"/>
    <numFmt numFmtId="169" formatCode="_-* #,##0.000\ _₽_-;\-* #,##0.000\ _₽_-;_-* &quot;-&quot;???\ _₽_-;_-@_-"/>
  </numFmts>
  <fonts count="66">
    <font>
      <sz val="10"/>
      <name val="Tahoma"/>
    </font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Tahoma"/>
      <family val="2"/>
      <charset val="204"/>
    </font>
    <font>
      <b/>
      <sz val="18"/>
      <name val="Tahoma"/>
      <family val="2"/>
      <charset val="204"/>
    </font>
    <font>
      <b/>
      <sz val="16"/>
      <name val="Times New Roman"/>
      <family val="1"/>
      <charset val="204"/>
    </font>
    <font>
      <b/>
      <sz val="16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ahoma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rgb="FFFF0000"/>
      <name val="Tahoma"/>
      <family val="2"/>
      <charset val="204"/>
    </font>
    <font>
      <sz val="18"/>
      <name val="Calibri"/>
      <family val="2"/>
      <charset val="204"/>
      <scheme val="minor"/>
    </font>
    <font>
      <b/>
      <sz val="10"/>
      <color rgb="FFFF0000"/>
      <name val="Tahoma"/>
      <family val="2"/>
      <charset val="204"/>
    </font>
    <font>
      <sz val="10"/>
      <color theme="0" tint="-0.249977111117893"/>
      <name val="Tahoma"/>
      <family val="2"/>
      <charset val="204"/>
    </font>
    <font>
      <b/>
      <sz val="10"/>
      <color theme="0" tint="-0.249977111117893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82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6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6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7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28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29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0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1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2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34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4" fillId="0" borderId="0"/>
    <xf numFmtId="0" fontId="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1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225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25" fillId="0" borderId="0" xfId="0" applyFont="1" applyFill="1"/>
    <xf numFmtId="165" fontId="0" fillId="0" borderId="0" xfId="0" applyNumberFormat="1" applyFill="1"/>
    <xf numFmtId="0" fontId="2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51" fillId="0" borderId="0" xfId="0" applyFont="1" applyFill="1"/>
    <xf numFmtId="0" fontId="4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52" fillId="0" borderId="0" xfId="0" applyFont="1" applyFill="1"/>
    <xf numFmtId="0" fontId="43" fillId="0" borderId="0" xfId="214" applyFont="1" applyFill="1" applyAlignment="1">
      <alignment horizontal="left" wrapText="1"/>
    </xf>
    <xf numFmtId="0" fontId="53" fillId="0" borderId="0" xfId="0" applyFont="1" applyFill="1"/>
    <xf numFmtId="0" fontId="44" fillId="0" borderId="0" xfId="0" applyFont="1" applyFill="1"/>
    <xf numFmtId="0" fontId="54" fillId="0" borderId="0" xfId="0" applyFont="1" applyFill="1"/>
    <xf numFmtId="0" fontId="43" fillId="0" borderId="0" xfId="215" applyFont="1" applyFill="1"/>
    <xf numFmtId="0" fontId="45" fillId="0" borderId="0" xfId="0" applyFont="1" applyFill="1"/>
    <xf numFmtId="0" fontId="46" fillId="0" borderId="10" xfId="214" applyFont="1" applyFill="1" applyBorder="1"/>
    <xf numFmtId="0" fontId="43" fillId="0" borderId="10" xfId="215" applyFont="1" applyFill="1" applyBorder="1"/>
    <xf numFmtId="0" fontId="43" fillId="0" borderId="0" xfId="214" applyFont="1" applyFill="1"/>
    <xf numFmtId="0" fontId="54" fillId="0" borderId="0" xfId="0" applyFont="1" applyFill="1" applyBorder="1"/>
    <xf numFmtId="0" fontId="55" fillId="0" borderId="0" xfId="0" applyFont="1" applyFill="1" applyBorder="1" applyAlignment="1">
      <alignment horizontal="left"/>
    </xf>
    <xf numFmtId="0" fontId="56" fillId="0" borderId="10" xfId="0" applyFont="1" applyFill="1" applyBorder="1"/>
    <xf numFmtId="0" fontId="57" fillId="0" borderId="0" xfId="0" applyFont="1" applyFill="1"/>
    <xf numFmtId="0" fontId="3" fillId="24" borderId="0" xfId="0" applyFont="1" applyFill="1" applyAlignment="1">
      <alignment horizontal="center" vertical="center" wrapText="1" shrinkToFit="1"/>
    </xf>
    <xf numFmtId="165" fontId="5" fillId="0" borderId="0" xfId="0" applyNumberFormat="1" applyFont="1" applyFill="1" applyBorder="1" applyAlignment="1">
      <alignment horizontal="center" vertical="center" wrapText="1" shrinkToFit="1"/>
    </xf>
    <xf numFmtId="0" fontId="58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center" vertical="center" wrapText="1" shrinkToFit="1"/>
    </xf>
    <xf numFmtId="165" fontId="2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center" vertical="center" wrapText="1" shrinkToFit="1"/>
    </xf>
    <xf numFmtId="0" fontId="24" fillId="24" borderId="0" xfId="0" applyFont="1" applyFill="1" applyAlignment="1">
      <alignment horizontal="center" vertical="center" wrapText="1" shrinkToFit="1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24" borderId="0" xfId="0" applyFont="1" applyFill="1"/>
    <xf numFmtId="0" fontId="24" fillId="24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7" fillId="0" borderId="0" xfId="214" applyFont="1" applyFill="1" applyAlignment="1">
      <alignment horizontal="left" wrapText="1"/>
    </xf>
    <xf numFmtId="165" fontId="0" fillId="0" borderId="0" xfId="0" applyNumberFormat="1" applyFont="1" applyFill="1"/>
    <xf numFmtId="0" fontId="0" fillId="0" borderId="0" xfId="0" applyFont="1" applyFill="1"/>
    <xf numFmtId="0" fontId="59" fillId="0" borderId="0" xfId="0" applyFont="1" applyFill="1"/>
    <xf numFmtId="0" fontId="59" fillId="0" borderId="0" xfId="0" applyFont="1" applyFill="1" applyAlignment="1">
      <alignment horizontal="left"/>
    </xf>
    <xf numFmtId="0" fontId="58" fillId="24" borderId="0" xfId="0" applyFont="1" applyFill="1" applyAlignment="1">
      <alignment horizontal="center" vertical="center"/>
    </xf>
    <xf numFmtId="0" fontId="58" fillId="24" borderId="0" xfId="0" applyFont="1" applyFill="1" applyAlignment="1">
      <alignment horizontal="center" vertical="center" wrapText="1" shrinkToFit="1"/>
    </xf>
    <xf numFmtId="0" fontId="43" fillId="0" borderId="10" xfId="214" applyFont="1" applyFill="1" applyBorder="1" applyAlignment="1">
      <alignment horizontal="left" wrapText="1"/>
    </xf>
    <xf numFmtId="0" fontId="43" fillId="0" borderId="10" xfId="0" applyFont="1" applyFill="1" applyBorder="1" applyAlignment="1">
      <alignment horizontal="left"/>
    </xf>
    <xf numFmtId="0" fontId="48" fillId="0" borderId="0" xfId="243" applyFont="1" applyFill="1" applyBorder="1" applyAlignment="1">
      <alignment horizontal="center" vertical="center" wrapText="1"/>
    </xf>
    <xf numFmtId="0" fontId="24" fillId="0" borderId="11" xfId="215" applyFont="1" applyFill="1" applyBorder="1" applyAlignment="1">
      <alignment horizontal="left" vertical="center" wrapText="1"/>
    </xf>
    <xf numFmtId="0" fontId="24" fillId="0" borderId="11" xfId="215" applyFont="1" applyFill="1" applyBorder="1" applyAlignment="1">
      <alignment vertical="center" wrapText="1"/>
    </xf>
    <xf numFmtId="165" fontId="24" fillId="0" borderId="11" xfId="215" applyNumberFormat="1" applyFont="1" applyFill="1" applyBorder="1" applyAlignment="1">
      <alignment horizontal="center" vertical="center" wrapText="1"/>
    </xf>
    <xf numFmtId="0" fontId="60" fillId="0" borderId="11" xfId="215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left" vertical="center" wrapText="1" shrinkToFit="1"/>
    </xf>
    <xf numFmtId="165" fontId="24" fillId="24" borderId="11" xfId="0" applyNumberFormat="1" applyFont="1" applyFill="1" applyBorder="1" applyAlignment="1">
      <alignment horizontal="center" vertical="center" wrapText="1" shrinkToFit="1"/>
    </xf>
    <xf numFmtId="166" fontId="24" fillId="24" borderId="11" xfId="0" applyNumberFormat="1" applyFont="1" applyFill="1" applyBorder="1" applyAlignment="1">
      <alignment horizontal="center" vertical="center" wrapText="1" shrinkToFit="1"/>
    </xf>
    <xf numFmtId="4" fontId="24" fillId="24" borderId="11" xfId="0" applyNumberFormat="1" applyFont="1" applyFill="1" applyBorder="1" applyAlignment="1">
      <alignment horizontal="center" vertical="center" wrapText="1" shrinkToFit="1"/>
    </xf>
    <xf numFmtId="0" fontId="3" fillId="24" borderId="11" xfId="0" applyFont="1" applyFill="1" applyBorder="1" applyAlignment="1">
      <alignment horizontal="left" vertical="center" wrapText="1" shrinkToFit="1"/>
    </xf>
    <xf numFmtId="0" fontId="3" fillId="24" borderId="11" xfId="0" applyFont="1" applyFill="1" applyBorder="1" applyAlignment="1">
      <alignment horizontal="center" vertical="center" wrapText="1" shrinkToFit="1"/>
    </xf>
    <xf numFmtId="166" fontId="61" fillId="24" borderId="11" xfId="0" applyNumberFormat="1" applyFont="1" applyFill="1" applyBorder="1" applyAlignment="1">
      <alignment horizontal="center" vertical="center" wrapText="1" shrinkToFit="1"/>
    </xf>
    <xf numFmtId="4" fontId="3" fillId="24" borderId="11" xfId="0" applyNumberFormat="1" applyFont="1" applyFill="1" applyBorder="1" applyAlignment="1">
      <alignment horizontal="center" vertical="center" wrapText="1" shrinkToFit="1"/>
    </xf>
    <xf numFmtId="1" fontId="3" fillId="24" borderId="11" xfId="0" applyNumberFormat="1" applyFont="1" applyFill="1" applyBorder="1" applyAlignment="1">
      <alignment horizontal="left" vertical="center" wrapText="1" shrinkToFit="1"/>
    </xf>
    <xf numFmtId="165" fontId="3" fillId="0" borderId="11" xfId="0" applyNumberFormat="1" applyFont="1" applyFill="1" applyBorder="1" applyAlignment="1">
      <alignment horizontal="center" vertical="center" wrapText="1" shrinkToFit="1"/>
    </xf>
    <xf numFmtId="0" fontId="3" fillId="24" borderId="12" xfId="0" applyFont="1" applyFill="1" applyBorder="1" applyAlignment="1">
      <alignment horizontal="center" vertical="center" wrapText="1" shrinkToFit="1"/>
    </xf>
    <xf numFmtId="0" fontId="24" fillId="24" borderId="13" xfId="0" applyFont="1" applyFill="1" applyBorder="1" applyAlignment="1">
      <alignment horizontal="left" vertical="center" wrapText="1" shrinkToFit="1"/>
    </xf>
    <xf numFmtId="0" fontId="24" fillId="24" borderId="14" xfId="0" applyFont="1" applyFill="1" applyBorder="1" applyAlignment="1">
      <alignment horizontal="left" vertical="center" wrapText="1" shrinkToFit="1"/>
    </xf>
    <xf numFmtId="0" fontId="3" fillId="24" borderId="13" xfId="0" applyFont="1" applyFill="1" applyBorder="1" applyAlignment="1">
      <alignment horizontal="left" vertical="center" wrapText="1" shrinkToFit="1"/>
    </xf>
    <xf numFmtId="0" fontId="3" fillId="24" borderId="14" xfId="0" applyFont="1" applyFill="1" applyBorder="1" applyAlignment="1">
      <alignment horizontal="left" vertical="center" wrapText="1" shrinkToFit="1"/>
    </xf>
    <xf numFmtId="0" fontId="24" fillId="24" borderId="12" xfId="0" applyFont="1" applyFill="1" applyBorder="1" applyAlignment="1">
      <alignment horizontal="left" vertical="center" wrapText="1" shrinkToFit="1"/>
    </xf>
    <xf numFmtId="166" fontId="62" fillId="24" borderId="11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24" borderId="12" xfId="0" applyFont="1" applyFill="1" applyBorder="1" applyAlignment="1">
      <alignment horizontal="left" vertical="center" wrapText="1" shrinkToFit="1"/>
    </xf>
    <xf numFmtId="0" fontId="58" fillId="24" borderId="11" xfId="0" applyFont="1" applyFill="1" applyBorder="1" applyAlignment="1">
      <alignment horizontal="left" vertical="center" wrapText="1" shrinkToFit="1"/>
    </xf>
    <xf numFmtId="0" fontId="58" fillId="24" borderId="11" xfId="0" applyFont="1" applyFill="1" applyBorder="1" applyAlignment="1">
      <alignment horizontal="center" vertical="center" wrapText="1" shrinkToFit="1"/>
    </xf>
    <xf numFmtId="4" fontId="58" fillId="24" borderId="11" xfId="0" applyNumberFormat="1" applyFont="1" applyFill="1" applyBorder="1" applyAlignment="1">
      <alignment horizontal="center" vertical="center" wrapText="1" shrinkToFit="1"/>
    </xf>
    <xf numFmtId="165" fontId="3" fillId="25" borderId="11" xfId="215" applyNumberFormat="1" applyFont="1" applyFill="1" applyBorder="1" applyAlignment="1">
      <alignment horizontal="center" vertical="center" wrapText="1"/>
    </xf>
    <xf numFmtId="0" fontId="3" fillId="25" borderId="11" xfId="215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center" vertical="center" wrapText="1" shrinkToFit="1"/>
    </xf>
    <xf numFmtId="165" fontId="24" fillId="25" borderId="11" xfId="0" applyNumberFormat="1" applyFont="1" applyFill="1" applyBorder="1" applyAlignment="1">
      <alignment horizontal="center" vertical="center" wrapText="1" shrinkToFit="1"/>
    </xf>
    <xf numFmtId="165" fontId="62" fillId="25" borderId="11" xfId="0" applyNumberFormat="1" applyFont="1" applyFill="1" applyBorder="1" applyAlignment="1">
      <alignment horizontal="center" vertical="center" wrapText="1" shrinkToFit="1"/>
    </xf>
    <xf numFmtId="4" fontId="24" fillId="25" borderId="11" xfId="0" applyNumberFormat="1" applyFont="1" applyFill="1" applyBorder="1" applyAlignment="1">
      <alignment horizontal="center" vertical="center" wrapText="1" shrinkToFit="1"/>
    </xf>
    <xf numFmtId="4" fontId="3" fillId="25" borderId="1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/>
    </xf>
    <xf numFmtId="0" fontId="24" fillId="25" borderId="11" xfId="243" applyFont="1" applyFill="1" applyBorder="1" applyAlignment="1">
      <alignment horizontal="left" vertical="center"/>
    </xf>
    <xf numFmtId="0" fontId="24" fillId="25" borderId="11" xfId="0" applyFont="1" applyFill="1" applyBorder="1" applyAlignment="1">
      <alignment horizontal="left" vertical="center" wrapText="1" shrinkToFit="1"/>
    </xf>
    <xf numFmtId="165" fontId="62" fillId="25" borderId="11" xfId="0" applyNumberFormat="1" applyFont="1" applyFill="1" applyBorder="1" applyAlignment="1">
      <alignment horizontal="right" vertical="center" wrapText="1" shrinkToFit="1"/>
    </xf>
    <xf numFmtId="0" fontId="43" fillId="0" borderId="0" xfId="214" applyFont="1" applyFill="1" applyAlignment="1">
      <alignment horizontal="left"/>
    </xf>
    <xf numFmtId="0" fontId="44" fillId="0" borderId="0" xfId="0" applyFont="1" applyFill="1" applyAlignment="1">
      <alignment horizontal="left"/>
    </xf>
    <xf numFmtId="165" fontId="0" fillId="0" borderId="0" xfId="0" applyNumberFormat="1" applyFont="1" applyFill="1" applyAlignment="1">
      <alignment horizontal="left"/>
    </xf>
    <xf numFmtId="0" fontId="3" fillId="25" borderId="11" xfId="215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left" vertical="center" wrapText="1" shrinkToFit="1"/>
    </xf>
    <xf numFmtId="0" fontId="24" fillId="24" borderId="13" xfId="0" applyFont="1" applyFill="1" applyBorder="1" applyAlignment="1">
      <alignment horizontal="left" vertical="center" wrapText="1" shrinkToFit="1"/>
    </xf>
    <xf numFmtId="0" fontId="24" fillId="24" borderId="12" xfId="0" applyFont="1" applyFill="1" applyBorder="1" applyAlignment="1">
      <alignment horizontal="left" vertical="center" wrapText="1" shrinkToFit="1"/>
    </xf>
    <xf numFmtId="165" fontId="24" fillId="0" borderId="11" xfId="0" applyNumberFormat="1" applyFont="1" applyFill="1" applyBorder="1" applyAlignment="1">
      <alignment horizontal="center" vertical="center" wrapText="1" shrinkToFit="1"/>
    </xf>
    <xf numFmtId="0" fontId="3" fillId="26" borderId="11" xfId="0" applyFont="1" applyFill="1" applyBorder="1" applyAlignment="1">
      <alignment vertical="center"/>
    </xf>
    <xf numFmtId="165" fontId="24" fillId="26" borderId="11" xfId="0" applyNumberFormat="1" applyFont="1" applyFill="1" applyBorder="1" applyAlignment="1">
      <alignment horizontal="center" vertical="center" wrapText="1" shrinkToFit="1"/>
    </xf>
    <xf numFmtId="0" fontId="61" fillId="26" borderId="11" xfId="0" applyFont="1" applyFill="1" applyBorder="1" applyAlignment="1">
      <alignment vertical="center"/>
    </xf>
    <xf numFmtId="4" fontId="24" fillId="26" borderId="11" xfId="0" applyNumberFormat="1" applyFont="1" applyFill="1" applyBorder="1" applyAlignment="1">
      <alignment horizontal="center" vertical="center" wrapText="1" shrinkToFit="1"/>
    </xf>
    <xf numFmtId="0" fontId="3" fillId="26" borderId="0" xfId="0" applyFont="1" applyFill="1" applyAlignment="1">
      <alignment vertical="center"/>
    </xf>
    <xf numFmtId="4" fontId="3" fillId="0" borderId="11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166" fontId="3" fillId="24" borderId="11" xfId="0" applyNumberFormat="1" applyFont="1" applyFill="1" applyBorder="1" applyAlignment="1">
      <alignment horizontal="center" vertical="center" wrapText="1" shrinkToFit="1"/>
    </xf>
    <xf numFmtId="165" fontId="24" fillId="25" borderId="11" xfId="0" applyNumberFormat="1" applyFont="1" applyFill="1" applyBorder="1" applyAlignment="1">
      <alignment horizontal="right" vertical="center" wrapText="1" shrinkToFit="1"/>
    </xf>
    <xf numFmtId="165" fontId="3" fillId="24" borderId="11" xfId="0" applyNumberFormat="1" applyFont="1" applyFill="1" applyBorder="1" applyAlignment="1">
      <alignment horizontal="center" vertical="center" wrapText="1" shrinkToFit="1"/>
    </xf>
    <xf numFmtId="0" fontId="3" fillId="25" borderId="11" xfId="0" applyFont="1" applyFill="1" applyBorder="1" applyAlignment="1">
      <alignment horizontal="center" vertical="center" wrapText="1"/>
    </xf>
    <xf numFmtId="167" fontId="24" fillId="24" borderId="0" xfId="263" applyNumberFormat="1" applyFont="1" applyFill="1" applyAlignment="1">
      <alignment horizontal="center" vertical="center" wrapText="1" shrinkToFit="1"/>
    </xf>
    <xf numFmtId="167" fontId="24" fillId="26" borderId="11" xfId="263" applyNumberFormat="1" applyFont="1" applyFill="1" applyBorder="1" applyAlignment="1">
      <alignment horizontal="center" vertical="center" wrapText="1" shrinkToFit="1"/>
    </xf>
    <xf numFmtId="166" fontId="63" fillId="24" borderId="11" xfId="0" applyNumberFormat="1" applyFont="1" applyFill="1" applyBorder="1" applyAlignment="1">
      <alignment horizontal="center" vertical="center" wrapText="1" shrinkToFit="1"/>
    </xf>
    <xf numFmtId="167" fontId="64" fillId="24" borderId="11" xfId="263" applyNumberFormat="1" applyFont="1" applyFill="1" applyBorder="1" applyAlignment="1">
      <alignment horizontal="center" vertical="center" wrapText="1" shrinkToFit="1"/>
    </xf>
    <xf numFmtId="167" fontId="24" fillId="24" borderId="11" xfId="263" applyNumberFormat="1" applyFont="1" applyFill="1" applyBorder="1" applyAlignment="1">
      <alignment horizontal="center" vertical="center" wrapText="1" shrinkToFit="1"/>
    </xf>
    <xf numFmtId="166" fontId="3" fillId="0" borderId="11" xfId="0" applyNumberFormat="1" applyFont="1" applyFill="1" applyBorder="1" applyAlignment="1">
      <alignment horizontal="center" vertical="center" wrapText="1" shrinkToFit="1"/>
    </xf>
    <xf numFmtId="167" fontId="3" fillId="0" borderId="11" xfId="263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24" fillId="25" borderId="0" xfId="0" applyFont="1" applyFill="1" applyAlignment="1">
      <alignment horizontal="center" vertical="center" wrapText="1" shrinkToFit="1"/>
    </xf>
    <xf numFmtId="0" fontId="24" fillId="25" borderId="0" xfId="0" applyFont="1" applyFill="1" applyAlignment="1">
      <alignment horizontal="center" vertical="center"/>
    </xf>
    <xf numFmtId="0" fontId="25" fillId="0" borderId="12" xfId="0" applyFont="1" applyBorder="1" applyAlignment="1">
      <alignment horizontal="center" vertical="center" wrapText="1" shrinkToFit="1"/>
    </xf>
    <xf numFmtId="0" fontId="49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left" vertical="center" wrapText="1" shrinkToFit="1"/>
    </xf>
    <xf numFmtId="166" fontId="24" fillId="0" borderId="11" xfId="0" applyNumberFormat="1" applyFont="1" applyFill="1" applyBorder="1" applyAlignment="1">
      <alignment horizontal="center" vertical="center" wrapText="1" shrinkToFit="1"/>
    </xf>
    <xf numFmtId="4" fontId="24" fillId="0" borderId="11" xfId="0" applyNumberFormat="1" applyFont="1" applyFill="1" applyBorder="1" applyAlignment="1">
      <alignment horizontal="center" vertical="center" wrapText="1" shrinkToFit="1"/>
    </xf>
    <xf numFmtId="166" fontId="61" fillId="0" borderId="11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horizontal="left" vertical="center" wrapText="1" shrinkToFit="1"/>
    </xf>
    <xf numFmtId="0" fontId="24" fillId="0" borderId="14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165" fontId="62" fillId="0" borderId="11" xfId="0" applyNumberFormat="1" applyFont="1" applyFill="1" applyBorder="1" applyAlignment="1">
      <alignment horizontal="center" vertical="center" wrapText="1" shrinkToFit="1"/>
    </xf>
    <xf numFmtId="167" fontId="24" fillId="0" borderId="11" xfId="263" applyNumberFormat="1" applyFont="1" applyFill="1" applyBorder="1" applyAlignment="1">
      <alignment horizontal="center" vertical="center" wrapText="1" shrinkToFit="1"/>
    </xf>
    <xf numFmtId="167" fontId="24" fillId="0" borderId="0" xfId="263" applyNumberFormat="1" applyFont="1" applyFill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 shrinkToFit="1"/>
    </xf>
    <xf numFmtId="166" fontId="62" fillId="0" borderId="11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 shrinkToFit="1"/>
    </xf>
    <xf numFmtId="0" fontId="24" fillId="0" borderId="11" xfId="243" applyFont="1" applyFill="1" applyBorder="1" applyAlignment="1">
      <alignment horizontal="left" vertical="center"/>
    </xf>
    <xf numFmtId="167" fontId="64" fillId="0" borderId="11" xfId="263" applyNumberFormat="1" applyFont="1" applyFill="1" applyBorder="1" applyAlignment="1">
      <alignment horizontal="center" vertical="center" wrapText="1" shrinkToFit="1"/>
    </xf>
    <xf numFmtId="0" fontId="58" fillId="0" borderId="11" xfId="0" applyFont="1" applyFill="1" applyBorder="1" applyAlignment="1">
      <alignment horizontal="left" vertical="center" wrapText="1" shrinkToFit="1"/>
    </xf>
    <xf numFmtId="0" fontId="58" fillId="0" borderId="11" xfId="0" applyFont="1" applyFill="1" applyBorder="1" applyAlignment="1">
      <alignment horizontal="center" vertical="center" wrapText="1" shrinkToFit="1"/>
    </xf>
    <xf numFmtId="4" fontId="58" fillId="0" borderId="11" xfId="0" applyNumberFormat="1" applyFont="1" applyFill="1" applyBorder="1" applyAlignment="1">
      <alignment horizontal="center" vertical="center" wrapText="1" shrinkToFit="1"/>
    </xf>
    <xf numFmtId="0" fontId="58" fillId="0" borderId="0" xfId="0" applyFont="1" applyFill="1" applyAlignment="1">
      <alignment horizontal="center" vertical="center" wrapText="1" shrinkToFit="1"/>
    </xf>
    <xf numFmtId="0" fontId="58" fillId="0" borderId="0" xfId="0" applyFont="1" applyFill="1" applyAlignment="1">
      <alignment horizontal="center" vertical="center"/>
    </xf>
    <xf numFmtId="0" fontId="3" fillId="27" borderId="11" xfId="0" applyFont="1" applyFill="1" applyBorder="1" applyAlignment="1">
      <alignment horizontal="left" vertical="center" wrapText="1" shrinkToFit="1"/>
    </xf>
    <xf numFmtId="2" fontId="3" fillId="26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horizontal="center" vertical="center" wrapText="1" shrinkToFit="1"/>
    </xf>
    <xf numFmtId="2" fontId="3" fillId="0" borderId="0" xfId="0" applyNumberFormat="1" applyFont="1" applyFill="1"/>
    <xf numFmtId="166" fontId="3" fillId="27" borderId="11" xfId="0" applyNumberFormat="1" applyFont="1" applyFill="1" applyBorder="1" applyAlignment="1">
      <alignment horizontal="center" vertical="center" wrapText="1" shrinkToFit="1"/>
    </xf>
    <xf numFmtId="166" fontId="3" fillId="27" borderId="12" xfId="0" applyNumberFormat="1" applyFont="1" applyFill="1" applyBorder="1" applyAlignment="1">
      <alignment horizontal="center" vertical="center" wrapText="1" shrinkToFit="1"/>
    </xf>
    <xf numFmtId="2" fontId="0" fillId="0" borderId="0" xfId="0" applyNumberFormat="1" applyFill="1"/>
    <xf numFmtId="164" fontId="3" fillId="26" borderId="0" xfId="276" applyFont="1" applyFill="1" applyAlignment="1">
      <alignment vertical="center"/>
    </xf>
    <xf numFmtId="43" fontId="0" fillId="0" borderId="0" xfId="0" applyNumberFormat="1" applyFill="1"/>
    <xf numFmtId="165" fontId="24" fillId="28" borderId="11" xfId="0" applyNumberFormat="1" applyFont="1" applyFill="1" applyBorder="1" applyAlignment="1">
      <alignment horizontal="center" vertical="center" wrapText="1" shrinkToFit="1"/>
    </xf>
    <xf numFmtId="165" fontId="24" fillId="0" borderId="0" xfId="0" applyNumberFormat="1" applyFont="1" applyFill="1" applyBorder="1" applyAlignment="1">
      <alignment horizontal="center" vertical="center" wrapText="1" shrinkToFit="1"/>
    </xf>
    <xf numFmtId="168" fontId="3" fillId="26" borderId="0" xfId="276" applyNumberFormat="1" applyFont="1" applyFill="1" applyAlignment="1">
      <alignment vertical="center"/>
    </xf>
    <xf numFmtId="169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>
      <alignment wrapText="1"/>
    </xf>
    <xf numFmtId="0" fontId="3" fillId="0" borderId="0" xfId="0" applyFont="1"/>
    <xf numFmtId="0" fontId="0" fillId="0" borderId="15" xfId="0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167" fontId="0" fillId="0" borderId="15" xfId="263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167" fontId="3" fillId="0" borderId="0" xfId="263" applyNumberFormat="1" applyFont="1" applyFill="1" applyAlignment="1">
      <alignment horizontal="center" vertical="center" wrapText="1" shrinkToFit="1"/>
    </xf>
    <xf numFmtId="0" fontId="24" fillId="24" borderId="11" xfId="0" applyFont="1" applyFill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center" vertical="center" wrapText="1"/>
    </xf>
    <xf numFmtId="4" fontId="5" fillId="24" borderId="0" xfId="0" applyNumberFormat="1" applyFont="1" applyFill="1" applyBorder="1" applyAlignment="1">
      <alignment horizontal="center" vertical="center" wrapText="1" shrinkToFit="1"/>
    </xf>
    <xf numFmtId="166" fontId="3" fillId="0" borderId="12" xfId="0" applyNumberFormat="1" applyFont="1" applyFill="1" applyBorder="1" applyAlignment="1">
      <alignment horizontal="center" vertical="center" wrapText="1" shrinkToFit="1"/>
    </xf>
    <xf numFmtId="165" fontId="3" fillId="0" borderId="12" xfId="0" applyNumberFormat="1" applyFont="1" applyFill="1" applyBorder="1" applyAlignment="1">
      <alignment horizontal="center" vertical="center" wrapText="1" shrinkToFit="1"/>
    </xf>
    <xf numFmtId="165" fontId="24" fillId="0" borderId="12" xfId="0" applyNumberFormat="1" applyFont="1" applyFill="1" applyBorder="1" applyAlignment="1">
      <alignment horizontal="center" vertical="center" wrapText="1" shrinkToFit="1"/>
    </xf>
    <xf numFmtId="0" fontId="25" fillId="0" borderId="12" xfId="0" applyFont="1" applyFill="1" applyBorder="1" applyAlignment="1">
      <alignment horizontal="center" vertical="center" wrapText="1" shrinkToFit="1"/>
    </xf>
    <xf numFmtId="0" fontId="49" fillId="0" borderId="12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 wrapText="1" shrinkToFit="1"/>
    </xf>
    <xf numFmtId="165" fontId="3" fillId="25" borderId="12" xfId="21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65" fillId="0" borderId="0" xfId="243" applyFont="1" applyFill="1" applyBorder="1" applyAlignment="1">
      <alignment horizontal="center" vertical="center" wrapText="1"/>
    </xf>
    <xf numFmtId="0" fontId="65" fillId="0" borderId="0" xfId="243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left" vertical="center" wrapText="1" shrinkToFit="1"/>
    </xf>
    <xf numFmtId="0" fontId="24" fillId="24" borderId="12" xfId="0" applyFont="1" applyFill="1" applyBorder="1" applyAlignment="1">
      <alignment horizontal="left" vertical="center" wrapText="1" shrinkToFit="1"/>
    </xf>
    <xf numFmtId="0" fontId="24" fillId="25" borderId="13" xfId="243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24" fillId="26" borderId="13" xfId="0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horizontal="center" vertical="center"/>
    </xf>
    <xf numFmtId="0" fontId="24" fillId="26" borderId="12" xfId="0" applyFont="1" applyFill="1" applyBorder="1" applyAlignment="1">
      <alignment horizontal="center" vertical="center"/>
    </xf>
    <xf numFmtId="0" fontId="47" fillId="0" borderId="0" xfId="214" applyFont="1" applyFill="1" applyAlignment="1">
      <alignment horizontal="left" wrapText="1"/>
    </xf>
    <xf numFmtId="0" fontId="24" fillId="24" borderId="11" xfId="0" applyFont="1" applyFill="1" applyBorder="1" applyAlignment="1">
      <alignment horizontal="left" vertical="center" wrapText="1" shrinkToFit="1"/>
    </xf>
    <xf numFmtId="0" fontId="24" fillId="25" borderId="13" xfId="243" applyFont="1" applyFill="1" applyBorder="1" applyAlignment="1">
      <alignment horizontal="center" vertical="center"/>
    </xf>
    <xf numFmtId="0" fontId="24" fillId="25" borderId="16" xfId="243" applyFont="1" applyFill="1" applyBorder="1" applyAlignment="1">
      <alignment horizontal="center" vertical="center"/>
    </xf>
    <xf numFmtId="0" fontId="24" fillId="25" borderId="12" xfId="243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 wrapText="1"/>
    </xf>
    <xf numFmtId="0" fontId="3" fillId="25" borderId="17" xfId="215" applyFont="1" applyFill="1" applyBorder="1" applyAlignment="1">
      <alignment horizontal="center" vertical="center" wrapText="1"/>
    </xf>
    <xf numFmtId="0" fontId="3" fillId="25" borderId="18" xfId="215" applyFont="1" applyFill="1" applyBorder="1" applyAlignment="1">
      <alignment horizontal="center" vertical="center" wrapText="1"/>
    </xf>
    <xf numFmtId="0" fontId="3" fillId="25" borderId="11" xfId="215" applyFont="1" applyFill="1" applyBorder="1" applyAlignment="1">
      <alignment horizontal="center" vertical="center" wrapText="1"/>
    </xf>
    <xf numFmtId="0" fontId="3" fillId="25" borderId="13" xfId="215" applyFont="1" applyFill="1" applyBorder="1" applyAlignment="1">
      <alignment horizontal="center" vertical="center" wrapText="1"/>
    </xf>
    <xf numFmtId="0" fontId="3" fillId="25" borderId="12" xfId="215" applyFont="1" applyFill="1" applyBorder="1" applyAlignment="1">
      <alignment horizontal="center" vertical="center" wrapText="1"/>
    </xf>
    <xf numFmtId="0" fontId="3" fillId="25" borderId="16" xfId="215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3" fillId="0" borderId="0" xfId="214" applyFont="1" applyFill="1" applyAlignment="1">
      <alignment horizontal="left"/>
    </xf>
    <xf numFmtId="0" fontId="0" fillId="0" borderId="18" xfId="0" applyBorder="1" applyAlignment="1">
      <alignment horizontal="center"/>
    </xf>
    <xf numFmtId="0" fontId="24" fillId="0" borderId="11" xfId="0" applyFont="1" applyFill="1" applyBorder="1" applyAlignment="1">
      <alignment horizontal="left" vertical="center" wrapText="1" shrinkToFit="1"/>
    </xf>
    <xf numFmtId="0" fontId="24" fillId="0" borderId="13" xfId="0" applyFont="1" applyFill="1" applyBorder="1" applyAlignment="1">
      <alignment horizontal="left" vertical="center" wrapText="1" shrinkToFit="1"/>
    </xf>
    <xf numFmtId="0" fontId="24" fillId="0" borderId="12" xfId="0" applyFont="1" applyFill="1" applyBorder="1" applyAlignment="1">
      <alignment horizontal="left" vertical="center" wrapText="1" shrinkToFit="1"/>
    </xf>
    <xf numFmtId="0" fontId="24" fillId="0" borderId="13" xfId="243" applyFont="1" applyFill="1" applyBorder="1" applyAlignment="1">
      <alignment horizontal="center" vertical="center"/>
    </xf>
    <xf numFmtId="0" fontId="24" fillId="0" borderId="16" xfId="243" applyFont="1" applyFill="1" applyBorder="1" applyAlignment="1">
      <alignment horizontal="center" vertical="center"/>
    </xf>
    <xf numFmtId="0" fontId="24" fillId="0" borderId="12" xfId="243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282">
    <cellStyle name="20% - Акцент1 2" xfId="1"/>
    <cellStyle name="20% — акцент1 2" xfId="2"/>
    <cellStyle name="20% - Акцент1 2 2" xfId="3"/>
    <cellStyle name="20% - Акцент1 3" xfId="4"/>
    <cellStyle name="20% — акцент1 3" xfId="5"/>
    <cellStyle name="20% - Акцент1 3 2" xfId="6"/>
    <cellStyle name="20% — акцент1 4" xfId="7"/>
    <cellStyle name="20% - Акцент2 2" xfId="8"/>
    <cellStyle name="20% — акцент2 2" xfId="9"/>
    <cellStyle name="20% - Акцент2 2 2" xfId="10"/>
    <cellStyle name="20% - Акцент2 3" xfId="11"/>
    <cellStyle name="20% — акцент2 3" xfId="12"/>
    <cellStyle name="20% - Акцент2 3 2" xfId="13"/>
    <cellStyle name="20% — акцент2 4" xfId="14"/>
    <cellStyle name="20% - Акцент3 2" xfId="15"/>
    <cellStyle name="20% — акцент3 2" xfId="16"/>
    <cellStyle name="20% - Акцент3 2 2" xfId="17"/>
    <cellStyle name="20% - Акцент3 3" xfId="18"/>
    <cellStyle name="20% — акцент3 3" xfId="19"/>
    <cellStyle name="20% - Акцент3 3 2" xfId="20"/>
    <cellStyle name="20% — акцент3 4" xfId="21"/>
    <cellStyle name="20% - Акцент4 2" xfId="22"/>
    <cellStyle name="20% — акцент4 2" xfId="23"/>
    <cellStyle name="20% - Акцент4 2 2" xfId="24"/>
    <cellStyle name="20% - Акцент4 3" xfId="25"/>
    <cellStyle name="20% — акцент4 3" xfId="26"/>
    <cellStyle name="20% - Акцент4 3 2" xfId="27"/>
    <cellStyle name="20% — акцент4 4" xfId="28"/>
    <cellStyle name="20% - Акцент5 2" xfId="29"/>
    <cellStyle name="20% — акцент5 2" xfId="30"/>
    <cellStyle name="20% - Акцент5 2 2" xfId="31"/>
    <cellStyle name="20% - Акцент5 3" xfId="32"/>
    <cellStyle name="20% — акцент5 3" xfId="33"/>
    <cellStyle name="20% - Акцент5 3 2" xfId="34"/>
    <cellStyle name="20% — акцент5 4" xfId="35"/>
    <cellStyle name="20% - Акцент6 2" xfId="36"/>
    <cellStyle name="20% — акцент6 2" xfId="37"/>
    <cellStyle name="20% - Акцент6 2 2" xfId="38"/>
    <cellStyle name="20% - Акцент6 3" xfId="39"/>
    <cellStyle name="20% — акцент6 3" xfId="40"/>
    <cellStyle name="20% - Акцент6 3 2" xfId="41"/>
    <cellStyle name="20% — акцент6 4" xfId="42"/>
    <cellStyle name="40% - Акцент1 2" xfId="43"/>
    <cellStyle name="40% — акцент1 2" xfId="44"/>
    <cellStyle name="40% - Акцент1 2 2" xfId="45"/>
    <cellStyle name="40% - Акцент1 3" xfId="46"/>
    <cellStyle name="40% — акцент1 3" xfId="47"/>
    <cellStyle name="40% - Акцент1 3 2" xfId="48"/>
    <cellStyle name="40% — акцент1 4" xfId="49"/>
    <cellStyle name="40% - Акцент2 2" xfId="50"/>
    <cellStyle name="40% — акцент2 2" xfId="51"/>
    <cellStyle name="40% - Акцент2 2 2" xfId="52"/>
    <cellStyle name="40% - Акцент2 3" xfId="53"/>
    <cellStyle name="40% — акцент2 3" xfId="54"/>
    <cellStyle name="40% - Акцент2 3 2" xfId="55"/>
    <cellStyle name="40% — акцент2 4" xfId="56"/>
    <cellStyle name="40% - Акцент3 2" xfId="57"/>
    <cellStyle name="40% — акцент3 2" xfId="58"/>
    <cellStyle name="40% - Акцент3 2 2" xfId="59"/>
    <cellStyle name="40% - Акцент3 3" xfId="60"/>
    <cellStyle name="40% — акцент3 3" xfId="61"/>
    <cellStyle name="40% - Акцент3 3 2" xfId="62"/>
    <cellStyle name="40% — акцент3 4" xfId="63"/>
    <cellStyle name="40% - Акцент4 2" xfId="64"/>
    <cellStyle name="40% — акцент4 2" xfId="65"/>
    <cellStyle name="40% - Акцент4 2 2" xfId="66"/>
    <cellStyle name="40% - Акцент4 3" xfId="67"/>
    <cellStyle name="40% — акцент4 3" xfId="68"/>
    <cellStyle name="40% - Акцент4 3 2" xfId="69"/>
    <cellStyle name="40% — акцент4 4" xfId="70"/>
    <cellStyle name="40% - Акцент5 2" xfId="71"/>
    <cellStyle name="40% — акцент5 2" xfId="72"/>
    <cellStyle name="40% - Акцент5 2 2" xfId="73"/>
    <cellStyle name="40% - Акцент5 3" xfId="74"/>
    <cellStyle name="40% — акцент5 3" xfId="75"/>
    <cellStyle name="40% - Акцент5 3 2" xfId="76"/>
    <cellStyle name="40% — акцент5 4" xfId="77"/>
    <cellStyle name="40% - Акцент6 2" xfId="78"/>
    <cellStyle name="40% — акцент6 2" xfId="79"/>
    <cellStyle name="40% - Акцент6 2 2" xfId="80"/>
    <cellStyle name="40% - Акцент6 3" xfId="81"/>
    <cellStyle name="40% — акцент6 3" xfId="82"/>
    <cellStyle name="40% - Акцент6 3 2" xfId="83"/>
    <cellStyle name="40% — акцент6 4" xfId="84"/>
    <cellStyle name="60% - Акцент1 2" xfId="85"/>
    <cellStyle name="60% — акцент1 2" xfId="86"/>
    <cellStyle name="60% - Акцент1 2 2" xfId="87"/>
    <cellStyle name="60% - Акцент1 3" xfId="88"/>
    <cellStyle name="60% — акцент1 3" xfId="89"/>
    <cellStyle name="60% - Акцент1 3 2" xfId="90"/>
    <cellStyle name="60% — акцент1 4" xfId="91"/>
    <cellStyle name="60% - Акцент2 2" xfId="92"/>
    <cellStyle name="60% — акцент2 2" xfId="93"/>
    <cellStyle name="60% - Акцент2 2 2" xfId="94"/>
    <cellStyle name="60% - Акцент2 3" xfId="95"/>
    <cellStyle name="60% — акцент2 3" xfId="96"/>
    <cellStyle name="60% - Акцент2 3 2" xfId="97"/>
    <cellStyle name="60% — акцент2 4" xfId="98"/>
    <cellStyle name="60% - Акцент3 2" xfId="99"/>
    <cellStyle name="60% — акцент3 2" xfId="100"/>
    <cellStyle name="60% - Акцент3 2 2" xfId="101"/>
    <cellStyle name="60% - Акцент3 3" xfId="102"/>
    <cellStyle name="60% — акцент3 3" xfId="103"/>
    <cellStyle name="60% - Акцент3 3 2" xfId="104"/>
    <cellStyle name="60% — акцент3 4" xfId="105"/>
    <cellStyle name="60% - Акцент4 2" xfId="106"/>
    <cellStyle name="60% — акцент4 2" xfId="107"/>
    <cellStyle name="60% - Акцент4 2 2" xfId="108"/>
    <cellStyle name="60% - Акцент4 3" xfId="109"/>
    <cellStyle name="60% — акцент4 3" xfId="110"/>
    <cellStyle name="60% - Акцент4 3 2" xfId="111"/>
    <cellStyle name="60% — акцент4 4" xfId="112"/>
    <cellStyle name="60% - Акцент5 2" xfId="113"/>
    <cellStyle name="60% — акцент5 2" xfId="114"/>
    <cellStyle name="60% - Акцент5 2 2" xfId="115"/>
    <cellStyle name="60% - Акцент5 3" xfId="116"/>
    <cellStyle name="60% — акцент5 3" xfId="117"/>
    <cellStyle name="60% - Акцент5 3 2" xfId="118"/>
    <cellStyle name="60% — акцент5 4" xfId="119"/>
    <cellStyle name="60% - Акцент6 2" xfId="120"/>
    <cellStyle name="60% — акцент6 2" xfId="121"/>
    <cellStyle name="60% - Акцент6 2 2" xfId="122"/>
    <cellStyle name="60% - Акцент6 3" xfId="123"/>
    <cellStyle name="60% — акцент6 3" xfId="124"/>
    <cellStyle name="60% - Акцент6 3 2" xfId="125"/>
    <cellStyle name="60% — акцент6 4" xfId="126"/>
    <cellStyle name="Акцент1" xfId="127" builtinId="29" customBuiltin="1"/>
    <cellStyle name="Акцент1 2" xfId="128"/>
    <cellStyle name="Акцент1 2 2" xfId="129"/>
    <cellStyle name="Акцент1 3" xfId="130"/>
    <cellStyle name="Акцент1 3 2" xfId="131"/>
    <cellStyle name="Акцент2" xfId="132" builtinId="33" customBuiltin="1"/>
    <cellStyle name="Акцент2 2" xfId="133"/>
    <cellStyle name="Акцент2 2 2" xfId="134"/>
    <cellStyle name="Акцент2 3" xfId="135"/>
    <cellStyle name="Акцент2 3 2" xfId="136"/>
    <cellStyle name="Акцент3" xfId="137" builtinId="37" customBuiltin="1"/>
    <cellStyle name="Акцент3 2" xfId="138"/>
    <cellStyle name="Акцент3 2 2" xfId="139"/>
    <cellStyle name="Акцент3 3" xfId="140"/>
    <cellStyle name="Акцент3 3 2" xfId="141"/>
    <cellStyle name="Акцент4" xfId="142" builtinId="41" customBuiltin="1"/>
    <cellStyle name="Акцент4 2" xfId="143"/>
    <cellStyle name="Акцент4 2 2" xfId="144"/>
    <cellStyle name="Акцент4 3" xfId="145"/>
    <cellStyle name="Акцент4 3 2" xfId="146"/>
    <cellStyle name="Акцент5" xfId="147" builtinId="45" customBuiltin="1"/>
    <cellStyle name="Акцент5 2" xfId="148"/>
    <cellStyle name="Акцент5 2 2" xfId="149"/>
    <cellStyle name="Акцент5 3" xfId="150"/>
    <cellStyle name="Акцент5 3 2" xfId="151"/>
    <cellStyle name="Акцент6" xfId="152" builtinId="49" customBuiltin="1"/>
    <cellStyle name="Акцент6 2" xfId="153"/>
    <cellStyle name="Акцент6 2 2" xfId="154"/>
    <cellStyle name="Акцент6 3" xfId="155"/>
    <cellStyle name="Акцент6 3 2" xfId="156"/>
    <cellStyle name="Ввод " xfId="157" builtinId="20" customBuiltin="1"/>
    <cellStyle name="Ввод  2" xfId="158"/>
    <cellStyle name="Ввод  2 2" xfId="159"/>
    <cellStyle name="Ввод  3" xfId="160"/>
    <cellStyle name="Ввод  3 2" xfId="161"/>
    <cellStyle name="Вывод" xfId="162" builtinId="21" customBuiltin="1"/>
    <cellStyle name="Вывод 2" xfId="163"/>
    <cellStyle name="Вывод 2 2" xfId="164"/>
    <cellStyle name="Вывод 3" xfId="165"/>
    <cellStyle name="Вывод 3 2" xfId="166"/>
    <cellStyle name="Вычисление" xfId="167" builtinId="22" customBuiltin="1"/>
    <cellStyle name="Вычисление 2" xfId="168"/>
    <cellStyle name="Вычисление 2 2" xfId="169"/>
    <cellStyle name="Вычисление 3" xfId="170"/>
    <cellStyle name="Вычисление 3 2" xfId="171"/>
    <cellStyle name="Заголовок 1" xfId="172" builtinId="16" customBuiltin="1"/>
    <cellStyle name="Заголовок 1 2" xfId="173"/>
    <cellStyle name="Заголовок 1 2 2" xfId="174"/>
    <cellStyle name="Заголовок 1 3" xfId="175"/>
    <cellStyle name="Заголовок 1 3 2" xfId="176"/>
    <cellStyle name="Заголовок 2" xfId="177" builtinId="17" customBuiltin="1"/>
    <cellStyle name="Заголовок 2 2" xfId="178"/>
    <cellStyle name="Заголовок 2 2 2" xfId="179"/>
    <cellStyle name="Заголовок 2 3" xfId="180"/>
    <cellStyle name="Заголовок 2 3 2" xfId="181"/>
    <cellStyle name="Заголовок 3" xfId="182" builtinId="18" customBuiltin="1"/>
    <cellStyle name="Заголовок 3 2" xfId="183"/>
    <cellStyle name="Заголовок 3 2 2" xfId="184"/>
    <cellStyle name="Заголовок 3 3" xfId="185"/>
    <cellStyle name="Заголовок 3 3 2" xfId="186"/>
    <cellStyle name="Заголовок 4" xfId="187" builtinId="19" customBuiltin="1"/>
    <cellStyle name="Заголовок 4 2" xfId="188"/>
    <cellStyle name="Заголовок 4 2 2" xfId="189"/>
    <cellStyle name="Заголовок 4 3" xfId="190"/>
    <cellStyle name="Заголовок 4 3 2" xfId="191"/>
    <cellStyle name="Итог" xfId="192" builtinId="25" customBuiltin="1"/>
    <cellStyle name="Итог 2" xfId="193"/>
    <cellStyle name="Итог 2 2" xfId="194"/>
    <cellStyle name="Итог 3" xfId="195"/>
    <cellStyle name="Итог 3 2" xfId="196"/>
    <cellStyle name="Контрольная ячейка" xfId="197" builtinId="23" customBuiltin="1"/>
    <cellStyle name="Контрольная ячейка 2" xfId="198"/>
    <cellStyle name="Контрольная ячейка 2 2" xfId="199"/>
    <cellStyle name="Контрольная ячейка 3" xfId="200"/>
    <cellStyle name="Контрольная ячейка 3 2" xfId="201"/>
    <cellStyle name="Название" xfId="202" builtinId="15" customBuiltin="1"/>
    <cellStyle name="Название 2" xfId="203"/>
    <cellStyle name="Название 2 2" xfId="204"/>
    <cellStyle name="Название 3" xfId="205"/>
    <cellStyle name="Название 3 2" xfId="206"/>
    <cellStyle name="Нейтральный" xfId="207" builtinId="28" customBuiltin="1"/>
    <cellStyle name="Нейтральный 2" xfId="208"/>
    <cellStyle name="Нейтральный 2 2" xfId="209"/>
    <cellStyle name="Нейтральный 3" xfId="210"/>
    <cellStyle name="Нейтральный 3 2" xfId="211"/>
    <cellStyle name="Обычный" xfId="0" builtinId="0"/>
    <cellStyle name="Обычный 10" xfId="212"/>
    <cellStyle name="Обычный 10 2" xfId="213"/>
    <cellStyle name="Обычный 10 2 4 2" xfId="214"/>
    <cellStyle name="Обычный 2" xfId="215"/>
    <cellStyle name="Обычный 2 2" xfId="216"/>
    <cellStyle name="Обычный 2 3" xfId="217"/>
    <cellStyle name="Обычный 2 4" xfId="218"/>
    <cellStyle name="Обычный 2 5" xfId="219"/>
    <cellStyle name="Обычный 3" xfId="220"/>
    <cellStyle name="Обычный 3 2" xfId="221"/>
    <cellStyle name="Обычный 3 3" xfId="222"/>
    <cellStyle name="Обычный 3 4" xfId="223"/>
    <cellStyle name="Обычный 3 5" xfId="224"/>
    <cellStyle name="Обычный 3 6" xfId="225"/>
    <cellStyle name="Обычный 3 7" xfId="226"/>
    <cellStyle name="Обычный 4" xfId="227"/>
    <cellStyle name="Обычный 4 2" xfId="228"/>
    <cellStyle name="Обычный 4 3" xfId="229"/>
    <cellStyle name="Обычный 4 4" xfId="230"/>
    <cellStyle name="Обычный 4 5" xfId="231"/>
    <cellStyle name="Обычный 4 6" xfId="232"/>
    <cellStyle name="Обычный 4 6 2" xfId="233"/>
    <cellStyle name="Обычный 4 7" xfId="234"/>
    <cellStyle name="Обычный 4 7 2" xfId="235"/>
    <cellStyle name="Обычный 4 8" xfId="236"/>
    <cellStyle name="Обычный 4 8 2" xfId="237"/>
    <cellStyle name="Обычный 4 9" xfId="238"/>
    <cellStyle name="Обычный 4 9 2" xfId="239"/>
    <cellStyle name="Обычный 5" xfId="240"/>
    <cellStyle name="Обычный 6" xfId="241"/>
    <cellStyle name="Обычный 7" xfId="242"/>
    <cellStyle name="Обычный 7 2" xfId="243"/>
    <cellStyle name="Обычный 8" xfId="244"/>
    <cellStyle name="Обычный 8 2" xfId="245"/>
    <cellStyle name="Обычный 9" xfId="246"/>
    <cellStyle name="Обычный 9 2" xfId="247"/>
    <cellStyle name="Плохой" xfId="248" builtinId="27" customBuiltin="1"/>
    <cellStyle name="Плохой 2" xfId="249"/>
    <cellStyle name="Плохой 2 2" xfId="250"/>
    <cellStyle name="Плохой 3" xfId="251"/>
    <cellStyle name="Плохой 3 2" xfId="252"/>
    <cellStyle name="Пояснение" xfId="253" builtinId="53" customBuiltin="1"/>
    <cellStyle name="Пояснение 2" xfId="254"/>
    <cellStyle name="Пояснение 2 2" xfId="255"/>
    <cellStyle name="Пояснение 3" xfId="256"/>
    <cellStyle name="Пояснение 3 2" xfId="257"/>
    <cellStyle name="Примечание" xfId="258" builtinId="10" customBuiltin="1"/>
    <cellStyle name="Примечание 2" xfId="259"/>
    <cellStyle name="Примечание 2 2" xfId="260"/>
    <cellStyle name="Примечание 3" xfId="261"/>
    <cellStyle name="Примечание 3 2" xfId="262"/>
    <cellStyle name="Процентный" xfId="263" builtinId="5"/>
    <cellStyle name="Процентный 2" xfId="264"/>
    <cellStyle name="Процентный 3" xfId="265"/>
    <cellStyle name="Связанная ячейка" xfId="266" builtinId="24" customBuiltin="1"/>
    <cellStyle name="Связанная ячейка 2" xfId="267"/>
    <cellStyle name="Связанная ячейка 2 2" xfId="268"/>
    <cellStyle name="Связанная ячейка 3" xfId="269"/>
    <cellStyle name="Связанная ячейка 3 2" xfId="270"/>
    <cellStyle name="Текст предупреждения" xfId="271" builtinId="11" customBuiltin="1"/>
    <cellStyle name="Текст предупреждения 2" xfId="272"/>
    <cellStyle name="Текст предупреждения 2 2" xfId="273"/>
    <cellStyle name="Текст предупреждения 3" xfId="274"/>
    <cellStyle name="Текст предупреждения 3 2" xfId="275"/>
    <cellStyle name="Финансовый" xfId="276" builtinId="3"/>
    <cellStyle name="Хороший" xfId="277" builtinId="26" customBuiltin="1"/>
    <cellStyle name="Хороший 2" xfId="278"/>
    <cellStyle name="Хороший 2 2" xfId="279"/>
    <cellStyle name="Хороший 3" xfId="280"/>
    <cellStyle name="Хороший 3 2" xfId="2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87a\&#1060;&#1080;&#1085;&#1072;&#1085;&#1089;&#1080;&#1088;&#1086;&#1074;&#1072;&#1085;&#1080;&#1077;\&#1041;&#1102;&#1076;&#1078;&#1077;&#1090;%202021-2023\3_%20&#1086;&#1090;%20&#1040;&#1058;&#1080;&#1062;%20&#1085;&#1072;%20&#1089;&#1086;&#1075;&#1083;&#1072;&#1089;&#1086;&#1074;&#1072;&#1085;&#1080;&#1077;\&#1050;&#1086;&#1087;&#1080;&#1103;%2006.08.2020%20&#1080;&#1085;&#1092;&#1086;%20&#1086;&#1090;%20&#1052;&#1080;&#1085;&#1058;&#1069;&#1050;_&#1044;&#1077;&#1083;&#1100;&#1090;&#1072;%20&#1042;-2&#1082;&#1072;&#1089;&#1082;&#1072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"/>
      <sheetName val="2022"/>
      <sheetName val="2023"/>
      <sheetName val="Лист1"/>
    </sheetNames>
    <sheetDataSet>
      <sheetData sheetId="0" refreshError="1">
        <row r="27">
          <cell r="P27">
            <v>33.141690399999995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331"/>
  <sheetViews>
    <sheetView tabSelected="1" view="pageLayout" topLeftCell="C1" zoomScaleNormal="80" zoomScaleSheetLayoutView="80" workbookViewId="0">
      <selection activeCell="F3" sqref="F3"/>
    </sheetView>
  </sheetViews>
  <sheetFormatPr defaultRowHeight="12.75" outlineLevelRow="1"/>
  <cols>
    <col min="1" max="1" width="13.7109375" style="38" customWidth="1"/>
    <col min="2" max="2" width="30.140625" style="38" customWidth="1"/>
    <col min="3" max="3" width="31.140625" style="38" customWidth="1"/>
    <col min="4" max="4" width="22.42578125" style="38" customWidth="1"/>
    <col min="5" max="5" width="19.85546875" style="1" customWidth="1"/>
    <col min="6" max="6" width="19.7109375" style="1" customWidth="1"/>
    <col min="7" max="11" width="19.5703125" style="44" customWidth="1"/>
    <col min="12" max="15" width="16.85546875" style="1" customWidth="1"/>
    <col min="16" max="19" width="21.7109375" style="2" customWidth="1"/>
    <col min="20" max="20" width="23" style="1" customWidth="1"/>
    <col min="21" max="21" width="17.5703125" style="1" customWidth="1"/>
    <col min="22" max="22" width="18.7109375" style="1" customWidth="1"/>
    <col min="23" max="23" width="22.7109375" style="1" customWidth="1"/>
    <col min="24" max="24" width="18.7109375" style="1" customWidth="1"/>
    <col min="25" max="25" width="16.42578125" style="1" bestFit="1" customWidth="1"/>
    <col min="26" max="26" width="15.42578125" style="1" bestFit="1" customWidth="1"/>
    <col min="27" max="16384" width="9.140625" style="1"/>
  </cols>
  <sheetData>
    <row r="1" spans="1:145" ht="15.75" customHeight="1">
      <c r="M1" s="190" t="s">
        <v>358</v>
      </c>
      <c r="N1" s="189"/>
      <c r="O1" s="189"/>
    </row>
    <row r="2" spans="1:145" ht="18.75" customHeight="1">
      <c r="M2" s="190" t="s">
        <v>359</v>
      </c>
      <c r="N2" s="189"/>
      <c r="O2" s="189"/>
    </row>
    <row r="3" spans="1:145" ht="60.75" customHeight="1">
      <c r="B3" s="52"/>
      <c r="C3" s="52"/>
      <c r="D3" s="52"/>
      <c r="E3" s="52"/>
      <c r="F3" s="52"/>
      <c r="G3" s="192" t="s">
        <v>357</v>
      </c>
      <c r="H3" s="192"/>
      <c r="I3" s="192"/>
      <c r="J3" s="192"/>
      <c r="K3" s="192"/>
      <c r="L3" s="192"/>
      <c r="M3" s="192"/>
      <c r="N3" s="191"/>
      <c r="O3" s="191"/>
      <c r="P3" s="52"/>
      <c r="Q3" s="52"/>
      <c r="R3" s="52"/>
      <c r="S3" s="52"/>
      <c r="T3" s="52"/>
      <c r="U3" s="52"/>
      <c r="V3" s="52"/>
      <c r="W3" s="5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</row>
    <row r="4" spans="1:145" ht="7.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</row>
    <row r="5" spans="1:145" s="7" customFormat="1" ht="54" customHeight="1">
      <c r="A5" s="207" t="s">
        <v>0</v>
      </c>
      <c r="B5" s="207" t="s">
        <v>2</v>
      </c>
      <c r="C5" s="207" t="s">
        <v>225</v>
      </c>
      <c r="D5" s="207" t="s">
        <v>1</v>
      </c>
      <c r="E5" s="207" t="s">
        <v>5</v>
      </c>
      <c r="F5" s="207" t="s">
        <v>301</v>
      </c>
      <c r="G5" s="212" t="s">
        <v>330</v>
      </c>
      <c r="H5" s="213"/>
      <c r="I5" s="213"/>
      <c r="J5" s="213"/>
      <c r="K5" s="214"/>
      <c r="L5" s="209" t="s">
        <v>315</v>
      </c>
      <c r="M5" s="209"/>
      <c r="N5" s="210" t="s">
        <v>314</v>
      </c>
      <c r="O5" s="211"/>
      <c r="P5" s="206" t="s">
        <v>142</v>
      </c>
      <c r="Q5" s="206"/>
      <c r="R5" s="206"/>
      <c r="S5" s="206"/>
      <c r="T5" s="206"/>
      <c r="U5" s="206" t="s">
        <v>305</v>
      </c>
      <c r="V5" s="206" t="s">
        <v>335</v>
      </c>
      <c r="W5" s="206" t="s">
        <v>336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pans="1:145" s="7" customFormat="1" ht="24.75" customHeight="1">
      <c r="A6" s="208"/>
      <c r="B6" s="208"/>
      <c r="C6" s="208"/>
      <c r="D6" s="208"/>
      <c r="E6" s="208"/>
      <c r="F6" s="215"/>
      <c r="G6" s="188" t="s">
        <v>252</v>
      </c>
      <c r="H6" s="80" t="s">
        <v>253</v>
      </c>
      <c r="I6" s="80" t="s">
        <v>254</v>
      </c>
      <c r="J6" s="80" t="s">
        <v>255</v>
      </c>
      <c r="K6" s="80" t="s">
        <v>256</v>
      </c>
      <c r="L6" s="81" t="s">
        <v>3</v>
      </c>
      <c r="M6" s="81" t="s">
        <v>4</v>
      </c>
      <c r="N6" s="81" t="s">
        <v>3</v>
      </c>
      <c r="O6" s="81" t="s">
        <v>4</v>
      </c>
      <c r="P6" s="80" t="s">
        <v>221</v>
      </c>
      <c r="Q6" s="80" t="s">
        <v>171</v>
      </c>
      <c r="R6" s="80" t="s">
        <v>139</v>
      </c>
      <c r="S6" s="80" t="s">
        <v>140</v>
      </c>
      <c r="T6" s="82" t="s">
        <v>143</v>
      </c>
      <c r="U6" s="206"/>
      <c r="V6" s="206"/>
      <c r="W6" s="206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</row>
    <row r="7" spans="1:145" s="5" customFormat="1" ht="10.5" customHeight="1">
      <c r="A7" s="53"/>
      <c r="B7" s="53"/>
      <c r="C7" s="53"/>
      <c r="D7" s="53"/>
      <c r="E7" s="54"/>
      <c r="F7" s="54"/>
      <c r="G7" s="55"/>
      <c r="H7" s="55"/>
      <c r="I7" s="55"/>
      <c r="J7" s="55"/>
      <c r="K7" s="55"/>
      <c r="L7" s="56"/>
      <c r="M7" s="56"/>
      <c r="N7" s="56"/>
      <c r="O7" s="56"/>
      <c r="P7" s="57"/>
      <c r="Q7" s="57"/>
      <c r="R7" s="57"/>
      <c r="S7" s="57"/>
      <c r="T7" s="57"/>
      <c r="U7" s="57"/>
      <c r="V7" s="57"/>
      <c r="W7" s="5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</row>
    <row r="8" spans="1:145" s="36" customFormat="1" ht="36.75" customHeight="1">
      <c r="A8" s="202" t="s">
        <v>226</v>
      </c>
      <c r="B8" s="202"/>
      <c r="C8" s="58"/>
      <c r="D8" s="58"/>
      <c r="E8" s="33"/>
      <c r="F8" s="33"/>
      <c r="G8" s="59"/>
      <c r="H8" s="59"/>
      <c r="I8" s="59"/>
      <c r="J8" s="59"/>
      <c r="K8" s="59"/>
      <c r="L8" s="60"/>
      <c r="M8" s="60"/>
      <c r="N8" s="60"/>
      <c r="O8" s="60"/>
      <c r="P8" s="61"/>
      <c r="Q8" s="61"/>
      <c r="R8" s="61"/>
      <c r="S8" s="61"/>
      <c r="T8" s="33"/>
      <c r="U8" s="61"/>
      <c r="V8" s="61"/>
      <c r="W8" s="61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</row>
    <row r="9" spans="1:145" s="36" customFormat="1" ht="52.5" customHeight="1" outlineLevel="1">
      <c r="A9" s="62">
        <v>2907017553</v>
      </c>
      <c r="B9" s="62" t="s">
        <v>6</v>
      </c>
      <c r="C9" s="62" t="s">
        <v>226</v>
      </c>
      <c r="D9" s="62" t="s">
        <v>313</v>
      </c>
      <c r="E9" s="63"/>
      <c r="F9" s="63" t="s">
        <v>138</v>
      </c>
      <c r="G9" s="67">
        <v>163823.51199999999</v>
      </c>
      <c r="H9" s="67">
        <v>164164.18900000001</v>
      </c>
      <c r="I9" s="67">
        <v>149763.53899999999</v>
      </c>
      <c r="J9" s="67">
        <v>160605.75399999999</v>
      </c>
      <c r="K9" s="67">
        <f t="shared" ref="K9:K44" si="0">G9+H9+I9+J9</f>
        <v>638356.99399999995</v>
      </c>
      <c r="L9" s="108">
        <v>36.39</v>
      </c>
      <c r="M9" s="108">
        <f>L9</f>
        <v>36.39</v>
      </c>
      <c r="N9" s="108">
        <v>28.75</v>
      </c>
      <c r="O9" s="108">
        <f>N9*1.04</f>
        <v>29.900000000000002</v>
      </c>
      <c r="P9" s="65">
        <f t="shared" ref="P9:P25" si="1">(L9-N9)*G9</f>
        <v>1251611.6316800001</v>
      </c>
      <c r="Q9" s="65">
        <f t="shared" ref="Q9:Q25" si="2">(L9-N9)*H9</f>
        <v>1254214.4039600003</v>
      </c>
      <c r="R9" s="65">
        <f t="shared" ref="R9:R25" si="3">I9*(M9-O9)</f>
        <v>971965.36810999969</v>
      </c>
      <c r="S9" s="65">
        <f t="shared" ref="S9:S25" si="4">J9*(M9-O9)</f>
        <v>1042331.3434599997</v>
      </c>
      <c r="T9" s="65">
        <f>SUM(P9:S9)</f>
        <v>4520122.7472099997</v>
      </c>
      <c r="U9" s="65"/>
      <c r="V9" s="65"/>
      <c r="W9" s="65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</row>
    <row r="10" spans="1:145" s="36" customFormat="1" ht="34.5" customHeight="1" outlineLevel="1">
      <c r="A10" s="62">
        <v>2907017553</v>
      </c>
      <c r="B10" s="62" t="s">
        <v>6</v>
      </c>
      <c r="C10" s="62" t="s">
        <v>226</v>
      </c>
      <c r="D10" s="62" t="s">
        <v>87</v>
      </c>
      <c r="E10" s="63"/>
      <c r="F10" s="63" t="s">
        <v>138</v>
      </c>
      <c r="G10" s="67">
        <v>611.77</v>
      </c>
      <c r="H10" s="67">
        <v>678.94</v>
      </c>
      <c r="I10" s="67">
        <v>689.44999999999993</v>
      </c>
      <c r="J10" s="67">
        <v>700.23</v>
      </c>
      <c r="K10" s="67">
        <f t="shared" si="0"/>
        <v>2680.39</v>
      </c>
      <c r="L10" s="108">
        <v>41.88</v>
      </c>
      <c r="M10" s="108">
        <v>41.88</v>
      </c>
      <c r="N10" s="108">
        <v>28.75</v>
      </c>
      <c r="O10" s="108">
        <f t="shared" ref="O10:O24" si="5">N10*1.04</f>
        <v>29.900000000000002</v>
      </c>
      <c r="P10" s="65">
        <f t="shared" si="1"/>
        <v>8032.5401000000011</v>
      </c>
      <c r="Q10" s="65">
        <f t="shared" si="2"/>
        <v>8914.4822000000022</v>
      </c>
      <c r="R10" s="65">
        <f t="shared" si="3"/>
        <v>8259.610999999999</v>
      </c>
      <c r="S10" s="65">
        <f t="shared" si="4"/>
        <v>8388.7554</v>
      </c>
      <c r="T10" s="65">
        <f t="shared" ref="T10:T76" si="6">SUM(P10:S10)</f>
        <v>33595.388700000003</v>
      </c>
      <c r="U10" s="65"/>
      <c r="V10" s="65"/>
      <c r="W10" s="65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45" s="36" customFormat="1" ht="34.5" customHeight="1" outlineLevel="1">
      <c r="A11" s="62">
        <v>2907017553</v>
      </c>
      <c r="B11" s="62" t="s">
        <v>6</v>
      </c>
      <c r="C11" s="62" t="s">
        <v>226</v>
      </c>
      <c r="D11" s="62" t="s">
        <v>88</v>
      </c>
      <c r="E11" s="63"/>
      <c r="F11" s="63" t="s">
        <v>138</v>
      </c>
      <c r="G11" s="67">
        <v>1223.33</v>
      </c>
      <c r="H11" s="67">
        <v>1397.67</v>
      </c>
      <c r="I11" s="67">
        <v>1393.42</v>
      </c>
      <c r="J11" s="67">
        <v>1303.42</v>
      </c>
      <c r="K11" s="67">
        <f t="shared" si="0"/>
        <v>5317.84</v>
      </c>
      <c r="L11" s="108">
        <v>41.74</v>
      </c>
      <c r="M11" s="108">
        <v>42.09</v>
      </c>
      <c r="N11" s="108">
        <v>20.12</v>
      </c>
      <c r="O11" s="108">
        <f t="shared" si="5"/>
        <v>20.924800000000001</v>
      </c>
      <c r="P11" s="65">
        <f t="shared" si="1"/>
        <v>26448.3946</v>
      </c>
      <c r="Q11" s="65">
        <f t="shared" si="2"/>
        <v>30217.625400000004</v>
      </c>
      <c r="R11" s="65">
        <f t="shared" si="3"/>
        <v>29492.012984000005</v>
      </c>
      <c r="S11" s="65">
        <f t="shared" si="4"/>
        <v>27587.144984000006</v>
      </c>
      <c r="T11" s="65">
        <f t="shared" si="6"/>
        <v>113745.177968</v>
      </c>
      <c r="U11" s="65"/>
      <c r="V11" s="65"/>
      <c r="W11" s="6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</row>
    <row r="12" spans="1:145" s="36" customFormat="1" ht="34.5" customHeight="1" outlineLevel="1">
      <c r="A12" s="62">
        <v>2907017553</v>
      </c>
      <c r="B12" s="62" t="s">
        <v>6</v>
      </c>
      <c r="C12" s="62" t="s">
        <v>226</v>
      </c>
      <c r="D12" s="62" t="s">
        <v>89</v>
      </c>
      <c r="E12" s="63"/>
      <c r="F12" s="63" t="s">
        <v>138</v>
      </c>
      <c r="G12" s="67">
        <v>403.43999999999994</v>
      </c>
      <c r="H12" s="67">
        <v>417.9</v>
      </c>
      <c r="I12" s="67">
        <v>416.91999999999996</v>
      </c>
      <c r="J12" s="67">
        <v>384.71</v>
      </c>
      <c r="K12" s="67">
        <f t="shared" si="0"/>
        <v>1622.9699999999998</v>
      </c>
      <c r="L12" s="108">
        <v>51.21</v>
      </c>
      <c r="M12" s="108">
        <v>52.94</v>
      </c>
      <c r="N12" s="108">
        <v>38.93</v>
      </c>
      <c r="O12" s="108">
        <f t="shared" si="5"/>
        <v>40.487200000000001</v>
      </c>
      <c r="P12" s="65">
        <f t="shared" si="1"/>
        <v>4954.2431999999999</v>
      </c>
      <c r="Q12" s="65">
        <f t="shared" si="2"/>
        <v>5131.8119999999999</v>
      </c>
      <c r="R12" s="65">
        <f t="shared" si="3"/>
        <v>5191.8213759999981</v>
      </c>
      <c r="S12" s="65">
        <f t="shared" si="4"/>
        <v>4790.7166879999986</v>
      </c>
      <c r="T12" s="65">
        <f t="shared" si="6"/>
        <v>20068.593263999996</v>
      </c>
      <c r="U12" s="65"/>
      <c r="V12" s="65"/>
      <c r="W12" s="65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</row>
    <row r="13" spans="1:145" s="36" customFormat="1" ht="34.5" customHeight="1" outlineLevel="1">
      <c r="A13" s="62">
        <v>2907017553</v>
      </c>
      <c r="B13" s="62" t="s">
        <v>6</v>
      </c>
      <c r="C13" s="62" t="s">
        <v>226</v>
      </c>
      <c r="D13" s="62" t="s">
        <v>7</v>
      </c>
      <c r="E13" s="63"/>
      <c r="F13" s="63" t="s">
        <v>138</v>
      </c>
      <c r="G13" s="67">
        <v>2576.6679999999997</v>
      </c>
      <c r="H13" s="67">
        <v>2784</v>
      </c>
      <c r="I13" s="67">
        <v>2666.19</v>
      </c>
      <c r="J13" s="67">
        <v>2620.62</v>
      </c>
      <c r="K13" s="67">
        <f t="shared" si="0"/>
        <v>10647.477999999999</v>
      </c>
      <c r="L13" s="108">
        <v>37.33</v>
      </c>
      <c r="M13" s="108">
        <v>37.33</v>
      </c>
      <c r="N13" s="108">
        <v>28.75</v>
      </c>
      <c r="O13" s="108">
        <f t="shared" si="5"/>
        <v>29.900000000000002</v>
      </c>
      <c r="P13" s="65">
        <f t="shared" si="1"/>
        <v>22107.811439999994</v>
      </c>
      <c r="Q13" s="65">
        <f t="shared" si="2"/>
        <v>23886.719999999994</v>
      </c>
      <c r="R13" s="65">
        <f t="shared" si="3"/>
        <v>19809.791699999991</v>
      </c>
      <c r="S13" s="65">
        <f t="shared" si="4"/>
        <v>19471.20659999999</v>
      </c>
      <c r="T13" s="65">
        <f t="shared" si="6"/>
        <v>85275.529739999969</v>
      </c>
      <c r="U13" s="65"/>
      <c r="V13" s="65"/>
      <c r="W13" s="6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</row>
    <row r="14" spans="1:145" s="36" customFormat="1" ht="34.5" customHeight="1" outlineLevel="1">
      <c r="A14" s="62">
        <v>2907017553</v>
      </c>
      <c r="B14" s="62" t="s">
        <v>6</v>
      </c>
      <c r="C14" s="62" t="s">
        <v>226</v>
      </c>
      <c r="D14" s="62" t="s">
        <v>8</v>
      </c>
      <c r="E14" s="63"/>
      <c r="F14" s="63" t="s">
        <v>138</v>
      </c>
      <c r="G14" s="67">
        <v>913.67</v>
      </c>
      <c r="H14" s="67">
        <v>1087.0899999999999</v>
      </c>
      <c r="I14" s="67">
        <v>1005.3899999999999</v>
      </c>
      <c r="J14" s="67">
        <v>853.75999999999988</v>
      </c>
      <c r="K14" s="67">
        <f t="shared" si="0"/>
        <v>3859.9099999999994</v>
      </c>
      <c r="L14" s="108">
        <v>37.33</v>
      </c>
      <c r="M14" s="108">
        <v>37.33</v>
      </c>
      <c r="N14" s="108">
        <v>28.75</v>
      </c>
      <c r="O14" s="108">
        <f t="shared" si="5"/>
        <v>29.900000000000002</v>
      </c>
      <c r="P14" s="65">
        <f t="shared" si="1"/>
        <v>7839.288599999998</v>
      </c>
      <c r="Q14" s="65">
        <f t="shared" si="2"/>
        <v>9327.2321999999967</v>
      </c>
      <c r="R14" s="65">
        <f t="shared" si="3"/>
        <v>7470.0476999999955</v>
      </c>
      <c r="S14" s="65">
        <f t="shared" si="4"/>
        <v>6343.4367999999959</v>
      </c>
      <c r="T14" s="65">
        <f t="shared" si="6"/>
        <v>30980.005299999986</v>
      </c>
      <c r="U14" s="65"/>
      <c r="V14" s="65"/>
      <c r="W14" s="6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</row>
    <row r="15" spans="1:145" s="36" customFormat="1" ht="34.5" customHeight="1" outlineLevel="1">
      <c r="A15" s="62">
        <v>2907017553</v>
      </c>
      <c r="B15" s="62" t="s">
        <v>6</v>
      </c>
      <c r="C15" s="62" t="s">
        <v>226</v>
      </c>
      <c r="D15" s="62" t="s">
        <v>90</v>
      </c>
      <c r="E15" s="63"/>
      <c r="F15" s="63" t="s">
        <v>138</v>
      </c>
      <c r="G15" s="67">
        <v>451.45000000000005</v>
      </c>
      <c r="H15" s="67">
        <v>418.71</v>
      </c>
      <c r="I15" s="67">
        <v>459.16</v>
      </c>
      <c r="J15" s="67">
        <v>464.13</v>
      </c>
      <c r="K15" s="67">
        <f t="shared" si="0"/>
        <v>1793.4500000000003</v>
      </c>
      <c r="L15" s="108">
        <v>31.03</v>
      </c>
      <c r="M15" s="108">
        <v>33.51</v>
      </c>
      <c r="N15" s="108">
        <v>28.75</v>
      </c>
      <c r="O15" s="108">
        <f t="shared" si="5"/>
        <v>29.900000000000002</v>
      </c>
      <c r="P15" s="65">
        <f t="shared" si="1"/>
        <v>1029.3060000000007</v>
      </c>
      <c r="Q15" s="65">
        <f t="shared" si="2"/>
        <v>954.65880000000038</v>
      </c>
      <c r="R15" s="65">
        <f t="shared" si="3"/>
        <v>1657.5675999999983</v>
      </c>
      <c r="S15" s="65">
        <f t="shared" si="4"/>
        <v>1675.5092999999981</v>
      </c>
      <c r="T15" s="65">
        <f t="shared" si="6"/>
        <v>5317.041699999997</v>
      </c>
      <c r="U15" s="65"/>
      <c r="V15" s="65"/>
      <c r="W15" s="6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</row>
    <row r="16" spans="1:145" s="36" customFormat="1" ht="34.5" customHeight="1" outlineLevel="1">
      <c r="A16" s="62">
        <v>2907017553</v>
      </c>
      <c r="B16" s="62" t="s">
        <v>6</v>
      </c>
      <c r="C16" s="62" t="s">
        <v>226</v>
      </c>
      <c r="D16" s="62" t="s">
        <v>9</v>
      </c>
      <c r="E16" s="63"/>
      <c r="F16" s="63" t="s">
        <v>138</v>
      </c>
      <c r="G16" s="67">
        <v>3803</v>
      </c>
      <c r="H16" s="67">
        <v>3800.67</v>
      </c>
      <c r="I16" s="67">
        <v>3570.06</v>
      </c>
      <c r="J16" s="67">
        <v>3589.01</v>
      </c>
      <c r="K16" s="67">
        <f t="shared" si="0"/>
        <v>14762.74</v>
      </c>
      <c r="L16" s="108">
        <v>59.4</v>
      </c>
      <c r="M16" s="108">
        <v>59.4</v>
      </c>
      <c r="N16" s="108">
        <v>27.92</v>
      </c>
      <c r="O16" s="108">
        <f t="shared" si="5"/>
        <v>29.036800000000003</v>
      </c>
      <c r="P16" s="65">
        <f t="shared" si="1"/>
        <v>119718.43999999999</v>
      </c>
      <c r="Q16" s="65">
        <f t="shared" si="2"/>
        <v>119645.09159999999</v>
      </c>
      <c r="R16" s="65">
        <f t="shared" si="3"/>
        <v>108398.44579199998</v>
      </c>
      <c r="S16" s="65">
        <f t="shared" si="4"/>
        <v>108973.82843199999</v>
      </c>
      <c r="T16" s="65">
        <f t="shared" si="6"/>
        <v>456735.80582399998</v>
      </c>
      <c r="U16" s="65"/>
      <c r="V16" s="65"/>
      <c r="W16" s="6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</row>
    <row r="17" spans="1:145" s="36" customFormat="1" ht="34.5" customHeight="1" outlineLevel="1">
      <c r="A17" s="62">
        <v>2907017553</v>
      </c>
      <c r="B17" s="62" t="s">
        <v>6</v>
      </c>
      <c r="C17" s="62" t="s">
        <v>226</v>
      </c>
      <c r="D17" s="62" t="s">
        <v>91</v>
      </c>
      <c r="E17" s="63"/>
      <c r="F17" s="63" t="s">
        <v>138</v>
      </c>
      <c r="G17" s="67">
        <v>3512.21</v>
      </c>
      <c r="H17" s="67">
        <v>3292.76</v>
      </c>
      <c r="I17" s="67">
        <v>4060.0600000000004</v>
      </c>
      <c r="J17" s="67">
        <v>3597.6099999999997</v>
      </c>
      <c r="K17" s="67">
        <f t="shared" si="0"/>
        <v>14462.64</v>
      </c>
      <c r="L17" s="108">
        <v>49.11</v>
      </c>
      <c r="M17" s="108">
        <v>49.11</v>
      </c>
      <c r="N17" s="108">
        <v>36.020000000000003</v>
      </c>
      <c r="O17" s="108">
        <v>37.47</v>
      </c>
      <c r="P17" s="65">
        <f t="shared" si="1"/>
        <v>45974.828899999986</v>
      </c>
      <c r="Q17" s="65">
        <f t="shared" si="2"/>
        <v>43102.228399999993</v>
      </c>
      <c r="R17" s="65">
        <f t="shared" si="3"/>
        <v>47259.09840000001</v>
      </c>
      <c r="S17" s="65">
        <f t="shared" si="4"/>
        <v>41876.180399999997</v>
      </c>
      <c r="T17" s="65">
        <f t="shared" si="6"/>
        <v>178212.33610000001</v>
      </c>
      <c r="U17" s="65"/>
      <c r="V17" s="65"/>
      <c r="W17" s="65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</row>
    <row r="18" spans="1:145" s="36" customFormat="1" ht="34.5" customHeight="1" outlineLevel="1">
      <c r="A18" s="62">
        <v>2907010396</v>
      </c>
      <c r="B18" s="62" t="s">
        <v>93</v>
      </c>
      <c r="C18" s="62" t="s">
        <v>226</v>
      </c>
      <c r="D18" s="62" t="s">
        <v>92</v>
      </c>
      <c r="E18" s="63"/>
      <c r="F18" s="63" t="s">
        <v>138</v>
      </c>
      <c r="G18" s="67">
        <v>435.60900000000004</v>
      </c>
      <c r="H18" s="67">
        <v>547.24900000000002</v>
      </c>
      <c r="I18" s="67">
        <v>585.68899999999996</v>
      </c>
      <c r="J18" s="67">
        <v>446.38900000000001</v>
      </c>
      <c r="K18" s="67">
        <f t="shared" si="0"/>
        <v>2014.9360000000001</v>
      </c>
      <c r="L18" s="108">
        <v>71.47</v>
      </c>
      <c r="M18" s="108">
        <v>71.47</v>
      </c>
      <c r="N18" s="108">
        <v>28.75</v>
      </c>
      <c r="O18" s="108">
        <f t="shared" si="5"/>
        <v>29.900000000000002</v>
      </c>
      <c r="P18" s="65">
        <f t="shared" si="1"/>
        <v>18609.216480000003</v>
      </c>
      <c r="Q18" s="65">
        <f t="shared" si="2"/>
        <v>23378.477279999999</v>
      </c>
      <c r="R18" s="65">
        <f t="shared" si="3"/>
        <v>24347.091729999993</v>
      </c>
      <c r="S18" s="65">
        <f t="shared" si="4"/>
        <v>18556.390729999999</v>
      </c>
      <c r="T18" s="65">
        <f t="shared" si="6"/>
        <v>84891.176219999994</v>
      </c>
      <c r="U18" s="65"/>
      <c r="V18" s="65"/>
      <c r="W18" s="6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</row>
    <row r="19" spans="1:145" s="36" customFormat="1" ht="34.5" customHeight="1" outlineLevel="1">
      <c r="A19" s="62">
        <v>2907014249</v>
      </c>
      <c r="B19" s="62" t="s">
        <v>11</v>
      </c>
      <c r="C19" s="62" t="s">
        <v>226</v>
      </c>
      <c r="D19" s="62" t="s">
        <v>10</v>
      </c>
      <c r="E19" s="63"/>
      <c r="F19" s="63" t="s">
        <v>138</v>
      </c>
      <c r="G19" s="67">
        <v>30137.531999999999</v>
      </c>
      <c r="H19" s="67">
        <v>33647.879999999997</v>
      </c>
      <c r="I19" s="67">
        <v>37592.709000000003</v>
      </c>
      <c r="J19" s="67">
        <v>29074.164999999997</v>
      </c>
      <c r="K19" s="67">
        <f t="shared" si="0"/>
        <v>130452.28599999999</v>
      </c>
      <c r="L19" s="108">
        <v>61.87</v>
      </c>
      <c r="M19" s="108">
        <v>66.819999999999993</v>
      </c>
      <c r="N19" s="108">
        <v>25.75</v>
      </c>
      <c r="O19" s="108">
        <f t="shared" si="5"/>
        <v>26.78</v>
      </c>
      <c r="P19" s="65">
        <f t="shared" si="1"/>
        <v>1088567.6558399999</v>
      </c>
      <c r="Q19" s="65">
        <f t="shared" si="2"/>
        <v>1215361.4255999997</v>
      </c>
      <c r="R19" s="65">
        <f t="shared" si="3"/>
        <v>1505212.0683599999</v>
      </c>
      <c r="S19" s="65">
        <f t="shared" si="4"/>
        <v>1164129.5665999996</v>
      </c>
      <c r="T19" s="65">
        <f t="shared" si="6"/>
        <v>4973270.7163999993</v>
      </c>
      <c r="U19" s="65"/>
      <c r="V19" s="65"/>
      <c r="W19" s="65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</row>
    <row r="20" spans="1:145" s="36" customFormat="1" ht="34.5" customHeight="1" outlineLevel="1">
      <c r="A20" s="62">
        <v>2907017553</v>
      </c>
      <c r="B20" s="62" t="s">
        <v>6</v>
      </c>
      <c r="C20" s="62" t="s">
        <v>226</v>
      </c>
      <c r="D20" s="62" t="s">
        <v>12</v>
      </c>
      <c r="E20" s="63"/>
      <c r="F20" s="63" t="s">
        <v>138</v>
      </c>
      <c r="G20" s="67">
        <v>546.65599999999995</v>
      </c>
      <c r="H20" s="67">
        <v>578.66000000000008</v>
      </c>
      <c r="I20" s="67">
        <v>583.83000000000004</v>
      </c>
      <c r="J20" s="67">
        <v>516.57000000000005</v>
      </c>
      <c r="K20" s="67">
        <f t="shared" si="0"/>
        <v>2225.7160000000003</v>
      </c>
      <c r="L20" s="108">
        <v>54.02</v>
      </c>
      <c r="M20" s="108">
        <v>57.02</v>
      </c>
      <c r="N20" s="108">
        <v>28.75</v>
      </c>
      <c r="O20" s="108">
        <f t="shared" si="5"/>
        <v>29.900000000000002</v>
      </c>
      <c r="P20" s="65">
        <f t="shared" si="1"/>
        <v>13813.99712</v>
      </c>
      <c r="Q20" s="65">
        <f t="shared" si="2"/>
        <v>14622.738200000003</v>
      </c>
      <c r="R20" s="65">
        <f t="shared" si="3"/>
        <v>15833.469600000002</v>
      </c>
      <c r="S20" s="65">
        <f t="shared" si="4"/>
        <v>14009.378400000001</v>
      </c>
      <c r="T20" s="65">
        <f t="shared" si="6"/>
        <v>58279.583320000005</v>
      </c>
      <c r="U20" s="65"/>
      <c r="V20" s="65"/>
      <c r="W20" s="6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</row>
    <row r="21" spans="1:145" s="36" customFormat="1" ht="34.5" customHeight="1" outlineLevel="1">
      <c r="A21" s="62">
        <v>2907017553</v>
      </c>
      <c r="B21" s="62" t="s">
        <v>6</v>
      </c>
      <c r="C21" s="62" t="s">
        <v>226</v>
      </c>
      <c r="D21" s="62" t="s">
        <v>213</v>
      </c>
      <c r="E21" s="63"/>
      <c r="F21" s="63" t="s">
        <v>138</v>
      </c>
      <c r="G21" s="67">
        <v>43.75</v>
      </c>
      <c r="H21" s="67">
        <v>43.75</v>
      </c>
      <c r="I21" s="67">
        <v>43.75</v>
      </c>
      <c r="J21" s="67">
        <v>43.75</v>
      </c>
      <c r="K21" s="67">
        <f t="shared" si="0"/>
        <v>175</v>
      </c>
      <c r="L21" s="108">
        <v>37.130000000000003</v>
      </c>
      <c r="M21" s="108">
        <v>40.1</v>
      </c>
      <c r="N21" s="108">
        <v>37.130000000000003</v>
      </c>
      <c r="O21" s="108">
        <f t="shared" si="5"/>
        <v>38.615200000000002</v>
      </c>
      <c r="P21" s="65">
        <f t="shared" si="1"/>
        <v>0</v>
      </c>
      <c r="Q21" s="65">
        <f t="shared" si="2"/>
        <v>0</v>
      </c>
      <c r="R21" s="65">
        <f t="shared" si="3"/>
        <v>64.959999999999994</v>
      </c>
      <c r="S21" s="65">
        <f t="shared" si="4"/>
        <v>64.959999999999994</v>
      </c>
      <c r="T21" s="65">
        <f t="shared" si="6"/>
        <v>129.91999999999999</v>
      </c>
      <c r="U21" s="65"/>
      <c r="V21" s="65"/>
      <c r="W21" s="65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</row>
    <row r="22" spans="1:145" s="36" customFormat="1" ht="34.5" customHeight="1" outlineLevel="1">
      <c r="A22" s="62">
        <v>2907017553</v>
      </c>
      <c r="B22" s="62" t="s">
        <v>6</v>
      </c>
      <c r="C22" s="62" t="s">
        <v>226</v>
      </c>
      <c r="D22" s="62" t="s">
        <v>214</v>
      </c>
      <c r="E22" s="63"/>
      <c r="F22" s="63" t="s">
        <v>138</v>
      </c>
      <c r="G22" s="110">
        <v>297.5</v>
      </c>
      <c r="H22" s="110">
        <v>297.5</v>
      </c>
      <c r="I22" s="110">
        <v>297.5</v>
      </c>
      <c r="J22" s="110">
        <v>297.5</v>
      </c>
      <c r="K22" s="110">
        <f t="shared" si="0"/>
        <v>1190</v>
      </c>
      <c r="L22" s="108">
        <v>46.63</v>
      </c>
      <c r="M22" s="108">
        <v>46.63</v>
      </c>
      <c r="N22" s="108">
        <f>L22</f>
        <v>46.63</v>
      </c>
      <c r="O22" s="108">
        <f>M22</f>
        <v>46.63</v>
      </c>
      <c r="P22" s="65">
        <f t="shared" si="1"/>
        <v>0</v>
      </c>
      <c r="Q22" s="65">
        <f t="shared" si="2"/>
        <v>0</v>
      </c>
      <c r="R22" s="65">
        <f t="shared" si="3"/>
        <v>0</v>
      </c>
      <c r="S22" s="65">
        <f t="shared" si="4"/>
        <v>0</v>
      </c>
      <c r="T22" s="65">
        <f t="shared" si="6"/>
        <v>0</v>
      </c>
      <c r="U22" s="65"/>
      <c r="V22" s="65"/>
      <c r="W22" s="6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</row>
    <row r="23" spans="1:145" s="36" customFormat="1" ht="34.5" customHeight="1" outlineLevel="1">
      <c r="A23" s="62">
        <v>2907017553</v>
      </c>
      <c r="B23" s="62" t="s">
        <v>6</v>
      </c>
      <c r="C23" s="62" t="s">
        <v>226</v>
      </c>
      <c r="D23" s="62" t="s">
        <v>208</v>
      </c>
      <c r="E23" s="63"/>
      <c r="F23" s="63" t="s">
        <v>138</v>
      </c>
      <c r="G23" s="110">
        <v>1200</v>
      </c>
      <c r="H23" s="110">
        <v>1200</v>
      </c>
      <c r="I23" s="110">
        <v>1200</v>
      </c>
      <c r="J23" s="110">
        <v>1200</v>
      </c>
      <c r="K23" s="110">
        <f t="shared" si="0"/>
        <v>4800</v>
      </c>
      <c r="L23" s="108">
        <v>47.24</v>
      </c>
      <c r="M23" s="108">
        <v>47.24</v>
      </c>
      <c r="N23" s="108">
        <v>42.4</v>
      </c>
      <c r="O23" s="108">
        <f t="shared" si="5"/>
        <v>44.095999999999997</v>
      </c>
      <c r="P23" s="65">
        <f t="shared" si="1"/>
        <v>5808.0000000000036</v>
      </c>
      <c r="Q23" s="65">
        <f t="shared" si="2"/>
        <v>5808.0000000000036</v>
      </c>
      <c r="R23" s="65">
        <f t="shared" si="3"/>
        <v>3772.8000000000065</v>
      </c>
      <c r="S23" s="65">
        <f t="shared" si="4"/>
        <v>3772.8000000000065</v>
      </c>
      <c r="T23" s="65">
        <f t="shared" si="6"/>
        <v>19161.60000000002</v>
      </c>
      <c r="U23" s="65"/>
      <c r="V23" s="65"/>
      <c r="W23" s="6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</row>
    <row r="24" spans="1:145" s="36" customFormat="1" ht="34.5" customHeight="1" outlineLevel="1">
      <c r="A24" s="62">
        <v>2907017553</v>
      </c>
      <c r="B24" s="62" t="s">
        <v>6</v>
      </c>
      <c r="C24" s="62" t="s">
        <v>226</v>
      </c>
      <c r="D24" s="62" t="s">
        <v>209</v>
      </c>
      <c r="E24" s="63"/>
      <c r="F24" s="63" t="s">
        <v>138</v>
      </c>
      <c r="G24" s="110">
        <v>1440</v>
      </c>
      <c r="H24" s="110">
        <v>1440</v>
      </c>
      <c r="I24" s="110">
        <v>1440</v>
      </c>
      <c r="J24" s="110">
        <v>1440</v>
      </c>
      <c r="K24" s="110">
        <f t="shared" si="0"/>
        <v>5760</v>
      </c>
      <c r="L24" s="108">
        <v>53.08</v>
      </c>
      <c r="M24" s="108">
        <v>53.08</v>
      </c>
      <c r="N24" s="108">
        <v>44.33</v>
      </c>
      <c r="O24" s="108">
        <f t="shared" si="5"/>
        <v>46.103200000000001</v>
      </c>
      <c r="P24" s="65">
        <f t="shared" si="1"/>
        <v>12600</v>
      </c>
      <c r="Q24" s="65">
        <f t="shared" si="2"/>
        <v>12600</v>
      </c>
      <c r="R24" s="65">
        <f t="shared" si="3"/>
        <v>10046.591999999997</v>
      </c>
      <c r="S24" s="65">
        <f t="shared" si="4"/>
        <v>10046.591999999997</v>
      </c>
      <c r="T24" s="65">
        <f t="shared" si="6"/>
        <v>45293.183999999994</v>
      </c>
      <c r="U24" s="65"/>
      <c r="V24" s="65"/>
      <c r="W24" s="65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</row>
    <row r="25" spans="1:145" s="36" customFormat="1" ht="34.5" customHeight="1" outlineLevel="1">
      <c r="A25" s="62">
        <v>2907017553</v>
      </c>
      <c r="B25" s="62" t="s">
        <v>6</v>
      </c>
      <c r="C25" s="62" t="s">
        <v>226</v>
      </c>
      <c r="D25" s="62" t="s">
        <v>215</v>
      </c>
      <c r="E25" s="63"/>
      <c r="F25" s="63" t="s">
        <v>138</v>
      </c>
      <c r="G25" s="110">
        <v>502.75</v>
      </c>
      <c r="H25" s="110">
        <v>502.75</v>
      </c>
      <c r="I25" s="110">
        <v>502.75</v>
      </c>
      <c r="J25" s="110">
        <v>502.75</v>
      </c>
      <c r="K25" s="110">
        <f t="shared" si="0"/>
        <v>2011</v>
      </c>
      <c r="L25" s="108">
        <v>36.11</v>
      </c>
      <c r="M25" s="108">
        <v>36.29</v>
      </c>
      <c r="N25" s="108">
        <v>36.11</v>
      </c>
      <c r="O25" s="108">
        <f>M25</f>
        <v>36.29</v>
      </c>
      <c r="P25" s="65">
        <f t="shared" si="1"/>
        <v>0</v>
      </c>
      <c r="Q25" s="65">
        <f t="shared" si="2"/>
        <v>0</v>
      </c>
      <c r="R25" s="65">
        <f t="shared" si="3"/>
        <v>0</v>
      </c>
      <c r="S25" s="65">
        <f t="shared" si="4"/>
        <v>0</v>
      </c>
      <c r="T25" s="65">
        <f t="shared" si="6"/>
        <v>0</v>
      </c>
      <c r="U25" s="65"/>
      <c r="V25" s="65"/>
      <c r="W25" s="6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</row>
    <row r="26" spans="1:145" s="36" customFormat="1" ht="34.5" customHeight="1">
      <c r="A26" s="202" t="s">
        <v>250</v>
      </c>
      <c r="B26" s="202"/>
      <c r="C26" s="179"/>
      <c r="D26" s="179"/>
      <c r="E26" s="33"/>
      <c r="F26" s="33"/>
      <c r="G26" s="67"/>
      <c r="H26" s="67"/>
      <c r="I26" s="67"/>
      <c r="J26" s="67"/>
      <c r="K26" s="67"/>
      <c r="L26" s="108"/>
      <c r="M26" s="108"/>
      <c r="N26" s="108"/>
      <c r="O26" s="108"/>
      <c r="P26" s="65"/>
      <c r="Q26" s="65"/>
      <c r="R26" s="65"/>
      <c r="S26" s="65"/>
      <c r="T26" s="65"/>
      <c r="U26" s="65"/>
      <c r="V26" s="65"/>
      <c r="W26" s="65"/>
      <c r="X26" s="26"/>
      <c r="Y26" s="26"/>
      <c r="Z26" s="26"/>
      <c r="AA26" s="32"/>
      <c r="AB26" s="26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</row>
    <row r="27" spans="1:145" s="120" customFormat="1" ht="34.5" customHeight="1" outlineLevel="1">
      <c r="A27" s="107">
        <v>2909003034</v>
      </c>
      <c r="B27" s="107" t="s">
        <v>349</v>
      </c>
      <c r="C27" s="107" t="s">
        <v>250</v>
      </c>
      <c r="D27" s="107" t="s">
        <v>347</v>
      </c>
      <c r="E27" s="75"/>
      <c r="F27" s="75" t="s">
        <v>138</v>
      </c>
      <c r="G27" s="67">
        <f>K27/4</f>
        <v>1451</v>
      </c>
      <c r="H27" s="67">
        <f t="shared" ref="H27:J29" si="7">G27</f>
        <v>1451</v>
      </c>
      <c r="I27" s="67">
        <f t="shared" si="7"/>
        <v>1451</v>
      </c>
      <c r="J27" s="67">
        <f t="shared" si="7"/>
        <v>1451</v>
      </c>
      <c r="K27" s="67">
        <v>5804</v>
      </c>
      <c r="L27" s="117">
        <v>31.92</v>
      </c>
      <c r="M27" s="117">
        <v>34.47359999999999</v>
      </c>
      <c r="N27" s="117">
        <v>31.92</v>
      </c>
      <c r="O27" s="117">
        <f>N27*1.04</f>
        <v>33.196800000000003</v>
      </c>
      <c r="P27" s="106">
        <f>(L27-N27)*G27</f>
        <v>0</v>
      </c>
      <c r="Q27" s="106">
        <f>(L27-N27)*H27</f>
        <v>0</v>
      </c>
      <c r="R27" s="106">
        <f>I27*(M27-O27)</f>
        <v>1852.6367999999816</v>
      </c>
      <c r="S27" s="106">
        <f>J27*(M27-O27)</f>
        <v>1852.6367999999816</v>
      </c>
      <c r="T27" s="106">
        <f>SUM(P27:S27)</f>
        <v>3705.2735999999632</v>
      </c>
      <c r="U27" s="106"/>
      <c r="V27" s="106"/>
      <c r="W27" s="106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</row>
    <row r="28" spans="1:145" s="120" customFormat="1" ht="51" customHeight="1" outlineLevel="1">
      <c r="A28" s="107">
        <v>2909002440</v>
      </c>
      <c r="B28" s="107" t="s">
        <v>195</v>
      </c>
      <c r="C28" s="107" t="s">
        <v>250</v>
      </c>
      <c r="D28" s="107" t="s">
        <v>350</v>
      </c>
      <c r="E28" s="75"/>
      <c r="F28" s="75" t="s">
        <v>138</v>
      </c>
      <c r="G28" s="67">
        <f>K28/4</f>
        <v>3119.75</v>
      </c>
      <c r="H28" s="67">
        <f t="shared" si="7"/>
        <v>3119.75</v>
      </c>
      <c r="I28" s="67">
        <f t="shared" si="7"/>
        <v>3119.75</v>
      </c>
      <c r="J28" s="67">
        <f t="shared" si="7"/>
        <v>3119.75</v>
      </c>
      <c r="K28" s="67">
        <v>12479</v>
      </c>
      <c r="L28" s="117">
        <v>40.03</v>
      </c>
      <c r="M28" s="182">
        <v>42.608400000000003</v>
      </c>
      <c r="N28" s="117">
        <v>40.03</v>
      </c>
      <c r="O28" s="117">
        <f>N28*1.04</f>
        <v>41.6312</v>
      </c>
      <c r="P28" s="106">
        <f>(L28-N28)*G28</f>
        <v>0</v>
      </c>
      <c r="Q28" s="106">
        <f>(L28-N28)*H28</f>
        <v>0</v>
      </c>
      <c r="R28" s="106">
        <f>I28*(M28-O28)</f>
        <v>3048.6197000000107</v>
      </c>
      <c r="S28" s="106">
        <f>J28*(M28-O28)</f>
        <v>3048.6197000000107</v>
      </c>
      <c r="T28" s="106">
        <f>SUM(P28:S28)</f>
        <v>6097.2394000000213</v>
      </c>
      <c r="U28" s="106"/>
      <c r="V28" s="106"/>
      <c r="W28" s="106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</row>
    <row r="29" spans="1:145" s="120" customFormat="1" ht="51" customHeight="1" outlineLevel="1">
      <c r="A29" s="107">
        <v>2909003115</v>
      </c>
      <c r="B29" s="107" t="s">
        <v>348</v>
      </c>
      <c r="C29" s="107" t="s">
        <v>250</v>
      </c>
      <c r="D29" s="107" t="s">
        <v>354</v>
      </c>
      <c r="E29" s="75"/>
      <c r="F29" s="75" t="s">
        <v>138</v>
      </c>
      <c r="G29" s="67">
        <f>K29/4</f>
        <v>3356.75</v>
      </c>
      <c r="H29" s="67">
        <f t="shared" si="7"/>
        <v>3356.75</v>
      </c>
      <c r="I29" s="67">
        <f t="shared" si="7"/>
        <v>3356.75</v>
      </c>
      <c r="J29" s="67">
        <f t="shared" si="7"/>
        <v>3356.75</v>
      </c>
      <c r="K29" s="67">
        <v>13427</v>
      </c>
      <c r="L29" s="117">
        <v>41.22</v>
      </c>
      <c r="M29" s="182">
        <v>43.87</v>
      </c>
      <c r="N29" s="117">
        <v>40.270000000000003</v>
      </c>
      <c r="O29" s="117">
        <v>41.88</v>
      </c>
      <c r="P29" s="106">
        <f>(L29-N29)*G29</f>
        <v>3188.9124999999858</v>
      </c>
      <c r="Q29" s="106">
        <f>(L29-N29)*H29</f>
        <v>3188.9124999999858</v>
      </c>
      <c r="R29" s="106">
        <f>I29*(M29-O29)</f>
        <v>6679.9324999999826</v>
      </c>
      <c r="S29" s="106">
        <f>J29*(M29-O29)</f>
        <v>6679.9324999999826</v>
      </c>
      <c r="T29" s="106">
        <f>SUM(P29:S29)</f>
        <v>19737.689999999937</v>
      </c>
      <c r="U29" s="106"/>
      <c r="V29" s="106"/>
      <c r="W29" s="106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</row>
    <row r="30" spans="1:145" s="36" customFormat="1" ht="34.5" customHeight="1">
      <c r="A30" s="202" t="s">
        <v>227</v>
      </c>
      <c r="B30" s="202"/>
      <c r="C30" s="58"/>
      <c r="D30" s="58"/>
      <c r="E30" s="33"/>
      <c r="F30" s="33"/>
      <c r="G30" s="67"/>
      <c r="H30" s="67"/>
      <c r="I30" s="67"/>
      <c r="J30" s="67"/>
      <c r="K30" s="67"/>
      <c r="L30" s="108"/>
      <c r="M30" s="108"/>
      <c r="N30" s="108"/>
      <c r="O30" s="108"/>
      <c r="P30" s="65"/>
      <c r="Q30" s="65"/>
      <c r="R30" s="65"/>
      <c r="S30" s="65"/>
      <c r="T30" s="65"/>
      <c r="U30" s="65"/>
      <c r="V30" s="65"/>
      <c r="W30" s="65"/>
      <c r="X30" s="26"/>
      <c r="Y30" s="26"/>
      <c r="Z30" s="26"/>
      <c r="AA30" s="32"/>
      <c r="AB30" s="26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</row>
    <row r="31" spans="1:145" s="36" customFormat="1" ht="34.5" customHeight="1" outlineLevel="1">
      <c r="A31" s="62" t="s">
        <v>257</v>
      </c>
      <c r="B31" s="62" t="s">
        <v>96</v>
      </c>
      <c r="C31" s="62" t="s">
        <v>227</v>
      </c>
      <c r="D31" s="107" t="s">
        <v>13</v>
      </c>
      <c r="E31" s="63"/>
      <c r="F31" s="63" t="s">
        <v>138</v>
      </c>
      <c r="G31" s="67">
        <v>10154.794</v>
      </c>
      <c r="H31" s="67">
        <v>9672.3770000000004</v>
      </c>
      <c r="I31" s="67">
        <v>10740.223</v>
      </c>
      <c r="J31" s="67">
        <v>9563.0760000000009</v>
      </c>
      <c r="K31" s="67">
        <f t="shared" si="0"/>
        <v>40130.47</v>
      </c>
      <c r="L31" s="108">
        <v>99.27</v>
      </c>
      <c r="M31" s="108">
        <v>102.02</v>
      </c>
      <c r="N31" s="108">
        <v>38.44</v>
      </c>
      <c r="O31" s="108">
        <f>N31*1.04</f>
        <v>39.977600000000002</v>
      </c>
      <c r="P31" s="65">
        <f>(L31-N31)*G31</f>
        <v>617716.11901999998</v>
      </c>
      <c r="Q31" s="65">
        <f>(L31-N31)*H31</f>
        <v>588370.69290999998</v>
      </c>
      <c r="R31" s="65">
        <f>I31*(M31-O31)</f>
        <v>666349.21145519998</v>
      </c>
      <c r="S31" s="65">
        <f>J31*(M31-O31)</f>
        <v>593316.18642239994</v>
      </c>
      <c r="T31" s="65">
        <f t="shared" si="6"/>
        <v>2465752.2098075999</v>
      </c>
      <c r="U31" s="65"/>
      <c r="V31" s="65"/>
      <c r="W31" s="65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</row>
    <row r="32" spans="1:145" s="36" customFormat="1" ht="51" customHeight="1" outlineLevel="1">
      <c r="A32" s="62">
        <v>2901286856</v>
      </c>
      <c r="B32" s="107" t="s">
        <v>339</v>
      </c>
      <c r="C32" s="62" t="s">
        <v>227</v>
      </c>
      <c r="D32" s="107" t="s">
        <v>94</v>
      </c>
      <c r="E32" s="63"/>
      <c r="F32" s="63" t="s">
        <v>138</v>
      </c>
      <c r="G32" s="67">
        <v>188</v>
      </c>
      <c r="H32" s="67">
        <v>402</v>
      </c>
      <c r="I32" s="67">
        <v>269</v>
      </c>
      <c r="J32" s="67">
        <v>405</v>
      </c>
      <c r="K32" s="67">
        <f t="shared" si="0"/>
        <v>1264</v>
      </c>
      <c r="L32" s="158">
        <v>64</v>
      </c>
      <c r="M32" s="159">
        <v>66.56</v>
      </c>
      <c r="N32" s="158">
        <v>31.87</v>
      </c>
      <c r="O32" s="159">
        <v>33.14</v>
      </c>
      <c r="P32" s="65">
        <f>(L32-N32)*G32</f>
        <v>6040.4399999999987</v>
      </c>
      <c r="Q32" s="65">
        <f>(L32-N32)*H32</f>
        <v>12916.259999999998</v>
      </c>
      <c r="R32" s="65">
        <f>I32*(M32-O32)</f>
        <v>8989.98</v>
      </c>
      <c r="S32" s="65">
        <f>J32*(M32-O32)</f>
        <v>13535.1</v>
      </c>
      <c r="T32" s="65">
        <f t="shared" si="6"/>
        <v>41481.78</v>
      </c>
      <c r="U32" s="65"/>
      <c r="V32" s="65"/>
      <c r="W32" s="6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</row>
    <row r="33" spans="1:145" s="36" customFormat="1" ht="34.5" customHeight="1" outlineLevel="1">
      <c r="A33" s="62">
        <v>2908004701</v>
      </c>
      <c r="B33" s="62" t="s">
        <v>96</v>
      </c>
      <c r="C33" s="62" t="s">
        <v>227</v>
      </c>
      <c r="D33" s="107" t="s">
        <v>95</v>
      </c>
      <c r="E33" s="63"/>
      <c r="F33" s="63" t="s">
        <v>138</v>
      </c>
      <c r="G33" s="67">
        <v>9912.094000000001</v>
      </c>
      <c r="H33" s="67">
        <v>10604.223</v>
      </c>
      <c r="I33" s="67">
        <v>10294.09</v>
      </c>
      <c r="J33" s="67">
        <v>10455.297</v>
      </c>
      <c r="K33" s="67">
        <f t="shared" si="0"/>
        <v>41265.704000000005</v>
      </c>
      <c r="L33" s="108">
        <v>63.63</v>
      </c>
      <c r="M33" s="108">
        <v>63.63</v>
      </c>
      <c r="N33" s="108">
        <v>38.44</v>
      </c>
      <c r="O33" s="108">
        <f>N33*1.04</f>
        <v>39.977600000000002</v>
      </c>
      <c r="P33" s="65">
        <f>(L33-N33)*G33</f>
        <v>249685.64786000008</v>
      </c>
      <c r="Q33" s="65">
        <f>(L33-N33)*H33</f>
        <v>267120.37737000006</v>
      </c>
      <c r="R33" s="65">
        <f>I33*(M33-O33)</f>
        <v>243479.934316</v>
      </c>
      <c r="S33" s="65">
        <f>J33*(M33-O33)</f>
        <v>247292.86676280003</v>
      </c>
      <c r="T33" s="65">
        <f t="shared" si="6"/>
        <v>1007578.8263088001</v>
      </c>
      <c r="U33" s="65"/>
      <c r="V33" s="65"/>
      <c r="W33" s="6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</row>
    <row r="34" spans="1:145" s="36" customFormat="1" ht="34.5" customHeight="1" outlineLevel="1">
      <c r="A34" s="66">
        <v>290800806963</v>
      </c>
      <c r="B34" s="62" t="s">
        <v>177</v>
      </c>
      <c r="C34" s="62" t="s">
        <v>227</v>
      </c>
      <c r="D34" s="107" t="s">
        <v>178</v>
      </c>
      <c r="E34" s="63"/>
      <c r="F34" s="63" t="s">
        <v>138</v>
      </c>
      <c r="G34" s="67">
        <v>3353.797</v>
      </c>
      <c r="H34" s="67">
        <v>3414.145</v>
      </c>
      <c r="I34" s="67">
        <v>3350</v>
      </c>
      <c r="J34" s="67">
        <v>3343</v>
      </c>
      <c r="K34" s="67">
        <f t="shared" si="0"/>
        <v>13460.941999999999</v>
      </c>
      <c r="L34" s="108">
        <v>54.93</v>
      </c>
      <c r="M34" s="108">
        <v>54.93</v>
      </c>
      <c r="N34" s="108">
        <v>37.72</v>
      </c>
      <c r="O34" s="108">
        <f>N34*1.04</f>
        <v>39.2288</v>
      </c>
      <c r="P34" s="65">
        <f>(L34-N34)*G34</f>
        <v>57718.846370000007</v>
      </c>
      <c r="Q34" s="65">
        <f>(L34-N34)*H34</f>
        <v>58757.435450000004</v>
      </c>
      <c r="R34" s="65">
        <f>I34*(M34-O34)</f>
        <v>52599.02</v>
      </c>
      <c r="S34" s="65">
        <f>J34*(M34-O34)</f>
        <v>52489.111599999997</v>
      </c>
      <c r="T34" s="65">
        <f t="shared" si="6"/>
        <v>221564.41342</v>
      </c>
      <c r="U34" s="65"/>
      <c r="V34" s="65"/>
      <c r="W34" s="6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</row>
    <row r="35" spans="1:145" s="36" customFormat="1" ht="34.5" customHeight="1">
      <c r="A35" s="202" t="s">
        <v>228</v>
      </c>
      <c r="B35" s="202"/>
      <c r="C35" s="58"/>
      <c r="D35" s="58"/>
      <c r="E35" s="33"/>
      <c r="F35" s="33"/>
      <c r="G35" s="67"/>
      <c r="H35" s="67"/>
      <c r="I35" s="67"/>
      <c r="J35" s="67"/>
      <c r="K35" s="67"/>
      <c r="L35" s="108"/>
      <c r="M35" s="108"/>
      <c r="N35" s="108"/>
      <c r="O35" s="108"/>
      <c r="P35" s="65"/>
      <c r="Q35" s="65"/>
      <c r="R35" s="65"/>
      <c r="S35" s="65"/>
      <c r="T35" s="65"/>
      <c r="U35" s="65"/>
      <c r="V35" s="65"/>
      <c r="W35" s="65"/>
      <c r="X35" s="26"/>
      <c r="Y35" s="26"/>
      <c r="Z35" s="26"/>
      <c r="AA35" s="32"/>
      <c r="AB35" s="26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</row>
    <row r="36" spans="1:145" s="36" customFormat="1" ht="34.5" customHeight="1" outlineLevel="1">
      <c r="A36" s="62">
        <v>2910005156</v>
      </c>
      <c r="B36" s="62" t="s">
        <v>98</v>
      </c>
      <c r="C36" s="62" t="s">
        <v>228</v>
      </c>
      <c r="D36" s="62" t="s">
        <v>97</v>
      </c>
      <c r="E36" s="63"/>
      <c r="F36" s="63" t="s">
        <v>138</v>
      </c>
      <c r="G36" s="67">
        <v>583.26800000000003</v>
      </c>
      <c r="H36" s="67">
        <v>568.72500000000002</v>
      </c>
      <c r="I36" s="67">
        <v>641.33600000000001</v>
      </c>
      <c r="J36" s="67">
        <v>678.29600000000005</v>
      </c>
      <c r="K36" s="67">
        <f t="shared" si="0"/>
        <v>2471.625</v>
      </c>
      <c r="L36" s="108">
        <v>247.04</v>
      </c>
      <c r="M36" s="108">
        <f>L36*1.04</f>
        <v>256.92160000000001</v>
      </c>
      <c r="N36" s="108">
        <v>58.3</v>
      </c>
      <c r="O36" s="108">
        <f>N36*1.04</f>
        <v>60.631999999999998</v>
      </c>
      <c r="P36" s="65">
        <f>(L36-N36)*G36</f>
        <v>110086.00232000001</v>
      </c>
      <c r="Q36" s="65">
        <f>(L36-N36)*H36</f>
        <v>107341.15650000001</v>
      </c>
      <c r="R36" s="65">
        <f>I36*(M36-O36)</f>
        <v>125887.58690560001</v>
      </c>
      <c r="S36" s="65">
        <f>J36*(M36-O36)</f>
        <v>133142.45052160003</v>
      </c>
      <c r="T36" s="65">
        <f t="shared" si="6"/>
        <v>476457.19624720007</v>
      </c>
      <c r="U36" s="65"/>
      <c r="V36" s="65"/>
      <c r="W36" s="6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</row>
    <row r="37" spans="1:145" s="36" customFormat="1" ht="34.5" customHeight="1" outlineLevel="1">
      <c r="A37" s="62">
        <v>2910005156</v>
      </c>
      <c r="B37" s="62" t="s">
        <v>98</v>
      </c>
      <c r="C37" s="62" t="s">
        <v>228</v>
      </c>
      <c r="D37" s="62" t="s">
        <v>99</v>
      </c>
      <c r="E37" s="63"/>
      <c r="F37" s="63" t="s">
        <v>138</v>
      </c>
      <c r="G37" s="67">
        <v>296.07900000000001</v>
      </c>
      <c r="H37" s="67">
        <v>258.584</v>
      </c>
      <c r="I37" s="67">
        <v>374.94000000000005</v>
      </c>
      <c r="J37" s="67">
        <v>381.399</v>
      </c>
      <c r="K37" s="67">
        <f t="shared" si="0"/>
        <v>1311.002</v>
      </c>
      <c r="L37" s="108">
        <v>176.97</v>
      </c>
      <c r="M37" s="108">
        <f>L37*1.04</f>
        <v>184.0488</v>
      </c>
      <c r="N37" s="108">
        <v>26.06</v>
      </c>
      <c r="O37" s="108">
        <f>N37*1.04</f>
        <v>27.102399999999999</v>
      </c>
      <c r="P37" s="65">
        <f>(L37-N37)*G37</f>
        <v>44681.281889999998</v>
      </c>
      <c r="Q37" s="65">
        <f>(L37-N37)*H37</f>
        <v>39022.911439999996</v>
      </c>
      <c r="R37" s="65">
        <f>I37*(M37-O37)</f>
        <v>58845.483216000015</v>
      </c>
      <c r="S37" s="65">
        <f>J37*(M37-O37)</f>
        <v>59859.200013600006</v>
      </c>
      <c r="T37" s="65">
        <f t="shared" si="6"/>
        <v>202408.8765596</v>
      </c>
      <c r="U37" s="65"/>
      <c r="V37" s="65"/>
      <c r="W37" s="65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</row>
    <row r="38" spans="1:145" s="36" customFormat="1" ht="34.5" customHeight="1" outlineLevel="1">
      <c r="A38" s="62">
        <v>2910005156</v>
      </c>
      <c r="B38" s="62" t="s">
        <v>98</v>
      </c>
      <c r="C38" s="62" t="s">
        <v>228</v>
      </c>
      <c r="D38" s="62" t="s">
        <v>100</v>
      </c>
      <c r="E38" s="63"/>
      <c r="F38" s="63" t="s">
        <v>138</v>
      </c>
      <c r="G38" s="67">
        <v>2332.0210000000002</v>
      </c>
      <c r="H38" s="67">
        <v>2321.2800000000002</v>
      </c>
      <c r="I38" s="67">
        <v>2250.9769999999999</v>
      </c>
      <c r="J38" s="67">
        <v>2343.7469999999998</v>
      </c>
      <c r="K38" s="67">
        <f t="shared" si="0"/>
        <v>9248.0249999999996</v>
      </c>
      <c r="L38" s="108">
        <v>144.06</v>
      </c>
      <c r="M38" s="108">
        <f>L38*1.04</f>
        <v>149.82240000000002</v>
      </c>
      <c r="N38" s="108">
        <v>63.94</v>
      </c>
      <c r="O38" s="108">
        <f>N38*1.04</f>
        <v>66.497600000000006</v>
      </c>
      <c r="P38" s="65">
        <f>(L38-N38)*G38</f>
        <v>186841.52252000003</v>
      </c>
      <c r="Q38" s="65">
        <f>(L38-N38)*H38</f>
        <v>185980.95360000004</v>
      </c>
      <c r="R38" s="65">
        <f>I38*(M38-O38)</f>
        <v>187562.20832960002</v>
      </c>
      <c r="S38" s="65">
        <f>J38*(M38-O38)</f>
        <v>195292.25002560002</v>
      </c>
      <c r="T38" s="65">
        <f t="shared" si="6"/>
        <v>755676.93447520002</v>
      </c>
      <c r="U38" s="65"/>
      <c r="V38" s="65"/>
      <c r="W38" s="6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</row>
    <row r="39" spans="1:145" s="36" customFormat="1" ht="34.5" customHeight="1" outlineLevel="1">
      <c r="A39" s="62" t="s">
        <v>258</v>
      </c>
      <c r="B39" s="62" t="s">
        <v>189</v>
      </c>
      <c r="C39" s="62" t="s">
        <v>228</v>
      </c>
      <c r="D39" s="62" t="s">
        <v>14</v>
      </c>
      <c r="E39" s="63"/>
      <c r="F39" s="63" t="s">
        <v>138</v>
      </c>
      <c r="G39" s="67">
        <v>7033.9400000000005</v>
      </c>
      <c r="H39" s="67">
        <v>8169.8600000000006</v>
      </c>
      <c r="I39" s="67">
        <v>6611.1450000000004</v>
      </c>
      <c r="J39" s="67">
        <v>6611.1450000000004</v>
      </c>
      <c r="K39" s="110">
        <f t="shared" si="0"/>
        <v>28426.09</v>
      </c>
      <c r="L39" s="108">
        <v>70.760000000000005</v>
      </c>
      <c r="M39" s="108">
        <v>73.040000000000006</v>
      </c>
      <c r="N39" s="108">
        <v>22.29</v>
      </c>
      <c r="O39" s="108">
        <f>N39*1.04</f>
        <v>23.1816</v>
      </c>
      <c r="P39" s="65">
        <f>(L39-N39)*G39</f>
        <v>340935.07180000009</v>
      </c>
      <c r="Q39" s="65">
        <f>(L39-N39)*H39</f>
        <v>395993.11420000007</v>
      </c>
      <c r="R39" s="65">
        <f>I39*(M39-O39)</f>
        <v>329621.11186800007</v>
      </c>
      <c r="S39" s="65">
        <f>J39*(M39-O39)</f>
        <v>329621.11186800007</v>
      </c>
      <c r="T39" s="65">
        <f t="shared" si="6"/>
        <v>1396170.4097360005</v>
      </c>
      <c r="U39" s="65"/>
      <c r="V39" s="65"/>
      <c r="W39" s="6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</row>
    <row r="40" spans="1:145" s="36" customFormat="1" ht="34.5" customHeight="1" outlineLevel="1">
      <c r="A40" s="62" t="s">
        <v>259</v>
      </c>
      <c r="B40" s="62" t="s">
        <v>260</v>
      </c>
      <c r="C40" s="62" t="s">
        <v>228</v>
      </c>
      <c r="D40" s="62" t="s">
        <v>316</v>
      </c>
      <c r="E40" s="68"/>
      <c r="F40" s="63" t="s">
        <v>138</v>
      </c>
      <c r="G40" s="67">
        <v>395.065</v>
      </c>
      <c r="H40" s="67">
        <v>694.14099999999996</v>
      </c>
      <c r="I40" s="67">
        <v>1126.4675</v>
      </c>
      <c r="J40" s="67">
        <v>1126.4675</v>
      </c>
      <c r="K40" s="67">
        <f t="shared" si="0"/>
        <v>3342.1409999999996</v>
      </c>
      <c r="L40" s="108">
        <v>73.78</v>
      </c>
      <c r="M40" s="108">
        <v>79.69</v>
      </c>
      <c r="N40" s="108">
        <v>46.8</v>
      </c>
      <c r="O40" s="108">
        <f>N40*1.04</f>
        <v>48.671999999999997</v>
      </c>
      <c r="P40" s="65">
        <f>(L40-N40)*G40</f>
        <v>10658.853700000001</v>
      </c>
      <c r="Q40" s="65">
        <f>(L40-N40)*H40</f>
        <v>18727.924180000002</v>
      </c>
      <c r="R40" s="65">
        <f>I40*(M40-O40)</f>
        <v>34940.768915000001</v>
      </c>
      <c r="S40" s="65">
        <f>J40*(M40-O40)</f>
        <v>34940.768915000001</v>
      </c>
      <c r="T40" s="65">
        <f t="shared" si="6"/>
        <v>99268.315709999995</v>
      </c>
      <c r="U40" s="65"/>
      <c r="V40" s="65"/>
      <c r="W40" s="6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</row>
    <row r="41" spans="1:145" s="36" customFormat="1" ht="30" customHeight="1">
      <c r="A41" s="202" t="s">
        <v>229</v>
      </c>
      <c r="B41" s="202"/>
      <c r="C41" s="69"/>
      <c r="D41" s="70"/>
      <c r="E41" s="68"/>
      <c r="F41" s="68"/>
      <c r="G41" s="67"/>
      <c r="H41" s="67"/>
      <c r="I41" s="67"/>
      <c r="J41" s="67"/>
      <c r="K41" s="67"/>
      <c r="L41" s="108"/>
      <c r="M41" s="108"/>
      <c r="N41" s="108"/>
      <c r="O41" s="108"/>
      <c r="P41" s="65"/>
      <c r="Q41" s="65"/>
      <c r="R41" s="65"/>
      <c r="S41" s="65"/>
      <c r="T41" s="65"/>
      <c r="U41" s="65"/>
      <c r="V41" s="65"/>
      <c r="W41" s="65"/>
      <c r="X41" s="26"/>
      <c r="Y41" s="26"/>
      <c r="Z41" s="26"/>
      <c r="AA41" s="32"/>
      <c r="AB41" s="26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</row>
    <row r="42" spans="1:145" s="36" customFormat="1" ht="34.5" customHeight="1" outlineLevel="1">
      <c r="A42" s="62">
        <v>7726747370</v>
      </c>
      <c r="B42" s="62" t="s">
        <v>261</v>
      </c>
      <c r="C42" s="71" t="s">
        <v>229</v>
      </c>
      <c r="D42" s="72"/>
      <c r="E42" s="68"/>
      <c r="F42" s="63" t="s">
        <v>138</v>
      </c>
      <c r="G42" s="67">
        <v>3914532.7199999997</v>
      </c>
      <c r="H42" s="67">
        <v>3849520.8599999994</v>
      </c>
      <c r="I42" s="67">
        <v>3449386.9980000001</v>
      </c>
      <c r="J42" s="67">
        <v>3970408.8280000002</v>
      </c>
      <c r="K42" s="67">
        <f t="shared" si="0"/>
        <v>15183849.405999999</v>
      </c>
      <c r="L42" s="108">
        <v>59.92</v>
      </c>
      <c r="M42" s="108">
        <v>64.11</v>
      </c>
      <c r="N42" s="108">
        <v>33.619999999999997</v>
      </c>
      <c r="O42" s="108">
        <v>34.96</v>
      </c>
      <c r="P42" s="65">
        <f>(L42-N42)*G42</f>
        <v>102952210.53600001</v>
      </c>
      <c r="Q42" s="65">
        <f>(L42-N42)*H42</f>
        <v>101242398.618</v>
      </c>
      <c r="R42" s="65">
        <f>I42*(M42-O42)</f>
        <v>100549630.99169999</v>
      </c>
      <c r="S42" s="65">
        <f>J42*(M42-O42)</f>
        <v>115737417.3362</v>
      </c>
      <c r="T42" s="65">
        <f t="shared" si="6"/>
        <v>420481657.48189998</v>
      </c>
      <c r="U42" s="65"/>
      <c r="V42" s="65"/>
      <c r="W42" s="65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</row>
    <row r="43" spans="1:145" s="36" customFormat="1" ht="34.5" customHeight="1" outlineLevel="1">
      <c r="A43" s="62">
        <v>7708503727</v>
      </c>
      <c r="B43" s="62" t="s">
        <v>147</v>
      </c>
      <c r="C43" s="71" t="s">
        <v>229</v>
      </c>
      <c r="D43" s="72"/>
      <c r="E43" s="68"/>
      <c r="F43" s="63" t="s">
        <v>138</v>
      </c>
      <c r="G43" s="67">
        <v>809.79</v>
      </c>
      <c r="H43" s="67">
        <v>517.86</v>
      </c>
      <c r="I43" s="67">
        <v>729.79</v>
      </c>
      <c r="J43" s="67">
        <v>773.79</v>
      </c>
      <c r="K43" s="67">
        <f t="shared" si="0"/>
        <v>2831.23</v>
      </c>
      <c r="L43" s="108">
        <v>41.71</v>
      </c>
      <c r="M43" s="108">
        <v>44.5</v>
      </c>
      <c r="N43" s="108">
        <v>33.619999999999997</v>
      </c>
      <c r="O43" s="108">
        <v>34.96</v>
      </c>
      <c r="P43" s="65">
        <f>(L43-N43)*G43</f>
        <v>6551.201100000002</v>
      </c>
      <c r="Q43" s="65">
        <f>(L43-N43)*H43</f>
        <v>4189.4874000000018</v>
      </c>
      <c r="R43" s="65">
        <f>I43*(M43-O43)</f>
        <v>6962.1965999999993</v>
      </c>
      <c r="S43" s="65">
        <f>J43*(M43-O43)</f>
        <v>7381.9565999999986</v>
      </c>
      <c r="T43" s="65">
        <f t="shared" si="6"/>
        <v>25084.841700000001</v>
      </c>
      <c r="U43" s="65"/>
      <c r="V43" s="65"/>
      <c r="W43" s="6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</row>
    <row r="44" spans="1:145" s="36" customFormat="1" ht="34.5" customHeight="1" outlineLevel="1">
      <c r="A44" s="62">
        <v>2901243725</v>
      </c>
      <c r="B44" s="62" t="s">
        <v>16</v>
      </c>
      <c r="C44" s="71" t="s">
        <v>229</v>
      </c>
      <c r="D44" s="72"/>
      <c r="E44" s="68"/>
      <c r="F44" s="63" t="s">
        <v>138</v>
      </c>
      <c r="G44" s="67">
        <v>219126.67300000001</v>
      </c>
      <c r="H44" s="67">
        <v>221906.02699999997</v>
      </c>
      <c r="I44" s="67">
        <v>214037.53599999999</v>
      </c>
      <c r="J44" s="67">
        <v>209610.43599999999</v>
      </c>
      <c r="K44" s="67">
        <f t="shared" si="0"/>
        <v>864680.6719999999</v>
      </c>
      <c r="L44" s="108">
        <v>199.22</v>
      </c>
      <c r="M44" s="108">
        <v>215.16</v>
      </c>
      <c r="N44" s="108">
        <v>33.619999999999997</v>
      </c>
      <c r="O44" s="108">
        <v>34.96</v>
      </c>
      <c r="P44" s="65">
        <f>(L44-N44)*G44</f>
        <v>36287377.048799999</v>
      </c>
      <c r="Q44" s="65">
        <f>(L44-N44)*H44</f>
        <v>36747638.071199991</v>
      </c>
      <c r="R44" s="65">
        <f>I44*(M44-O44)</f>
        <v>38569563.987199999</v>
      </c>
      <c r="S44" s="65">
        <f>J44*(M44-O44)</f>
        <v>37771800.567199998</v>
      </c>
      <c r="T44" s="65">
        <f t="shared" si="6"/>
        <v>149376379.6744</v>
      </c>
      <c r="U44" s="65"/>
      <c r="V44" s="65"/>
      <c r="W44" s="65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</row>
    <row r="45" spans="1:145" s="36" customFormat="1" ht="34.5" customHeight="1">
      <c r="A45" s="202" t="s">
        <v>230</v>
      </c>
      <c r="B45" s="202"/>
      <c r="C45" s="58"/>
      <c r="D45" s="58"/>
      <c r="E45" s="33"/>
      <c r="F45" s="33"/>
      <c r="G45" s="67"/>
      <c r="H45" s="67"/>
      <c r="I45" s="67"/>
      <c r="J45" s="67"/>
      <c r="K45" s="67"/>
      <c r="L45" s="108"/>
      <c r="M45" s="108"/>
      <c r="N45" s="108"/>
      <c r="O45" s="108"/>
      <c r="P45" s="65"/>
      <c r="Q45" s="65"/>
      <c r="R45" s="65"/>
      <c r="S45" s="65"/>
      <c r="T45" s="65"/>
      <c r="U45" s="65"/>
      <c r="V45" s="65"/>
      <c r="W45" s="65"/>
      <c r="X45" s="26"/>
      <c r="Y45" s="26"/>
      <c r="Z45" s="26"/>
      <c r="AA45" s="32"/>
      <c r="AB45" s="26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</row>
    <row r="46" spans="1:145" s="36" customFormat="1" ht="34.5" customHeight="1" outlineLevel="1">
      <c r="A46" s="62">
        <v>2903011092</v>
      </c>
      <c r="B46" s="62" t="s">
        <v>180</v>
      </c>
      <c r="C46" s="62" t="s">
        <v>230</v>
      </c>
      <c r="D46" s="62" t="s">
        <v>179</v>
      </c>
      <c r="E46" s="63"/>
      <c r="F46" s="63" t="s">
        <v>138</v>
      </c>
      <c r="G46" s="67">
        <v>318079.52</v>
      </c>
      <c r="H46" s="67">
        <v>324652.78000000003</v>
      </c>
      <c r="I46" s="67">
        <v>291013.70999999996</v>
      </c>
      <c r="J46" s="67">
        <v>316320.39</v>
      </c>
      <c r="K46" s="67">
        <f t="shared" ref="K46:K82" si="8">G46+H46+I46+J46</f>
        <v>1250066.3999999999</v>
      </c>
      <c r="L46" s="108">
        <v>52.32</v>
      </c>
      <c r="M46" s="108">
        <v>59.15</v>
      </c>
      <c r="N46" s="108">
        <v>40</v>
      </c>
      <c r="O46" s="108">
        <f>N46*1.04</f>
        <v>41.6</v>
      </c>
      <c r="P46" s="65">
        <f>(L46-N46)*G46</f>
        <v>3918739.6864000005</v>
      </c>
      <c r="Q46" s="65">
        <f>(L46-N46)*H46</f>
        <v>3999722.2496000002</v>
      </c>
      <c r="R46" s="65">
        <f>I46*(M46-O46)</f>
        <v>5107290.6104999986</v>
      </c>
      <c r="S46" s="65">
        <f>J46*(M46-O46)</f>
        <v>5551422.8444999997</v>
      </c>
      <c r="T46" s="65">
        <f t="shared" si="6"/>
        <v>18577175.390999999</v>
      </c>
      <c r="U46" s="65"/>
      <c r="V46" s="65"/>
      <c r="W46" s="65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</row>
    <row r="47" spans="1:145" s="36" customFormat="1" ht="34.5" customHeight="1">
      <c r="A47" s="202" t="s">
        <v>231</v>
      </c>
      <c r="B47" s="202"/>
      <c r="C47" s="58"/>
      <c r="D47" s="58"/>
      <c r="E47" s="33"/>
      <c r="F47" s="33"/>
      <c r="G47" s="67"/>
      <c r="H47" s="67"/>
      <c r="I47" s="67"/>
      <c r="J47" s="67"/>
      <c r="K47" s="67"/>
      <c r="L47" s="108"/>
      <c r="M47" s="108"/>
      <c r="N47" s="108"/>
      <c r="O47" s="108"/>
      <c r="P47" s="65"/>
      <c r="Q47" s="65"/>
      <c r="R47" s="65"/>
      <c r="S47" s="65"/>
      <c r="T47" s="65"/>
      <c r="U47" s="65"/>
      <c r="V47" s="65"/>
      <c r="W47" s="65"/>
      <c r="X47" s="26"/>
      <c r="Y47" s="26"/>
      <c r="Z47" s="26"/>
      <c r="AA47" s="32"/>
      <c r="AB47" s="26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</row>
    <row r="48" spans="1:145" s="120" customFormat="1" ht="44.25" customHeight="1" outlineLevel="1">
      <c r="A48" s="107">
        <v>2911004363</v>
      </c>
      <c r="B48" s="107" t="s">
        <v>324</v>
      </c>
      <c r="C48" s="107" t="s">
        <v>231</v>
      </c>
      <c r="D48" s="107" t="s">
        <v>325</v>
      </c>
      <c r="E48" s="127"/>
      <c r="F48" s="75" t="s">
        <v>138</v>
      </c>
      <c r="G48" s="67">
        <v>569.58904199999995</v>
      </c>
      <c r="H48" s="67">
        <v>575.91780800000004</v>
      </c>
      <c r="I48" s="67">
        <v>582.24657500000001</v>
      </c>
      <c r="J48" s="67">
        <v>582.24657500000001</v>
      </c>
      <c r="K48" s="67">
        <f t="shared" si="8"/>
        <v>2310</v>
      </c>
      <c r="L48" s="108">
        <v>116.6</v>
      </c>
      <c r="M48" s="108">
        <v>140.16</v>
      </c>
      <c r="N48" s="117">
        <v>116.6</v>
      </c>
      <c r="O48" s="117">
        <v>121.26</v>
      </c>
      <c r="P48" s="65">
        <f t="shared" ref="P48:P53" si="9">(L48-N48)*G48</f>
        <v>0</v>
      </c>
      <c r="Q48" s="65">
        <f t="shared" ref="Q48:Q53" si="10">(L48-N48)*H48</f>
        <v>0</v>
      </c>
      <c r="R48" s="65">
        <f t="shared" ref="R48:R53" si="11">I48*(M48-O48)</f>
        <v>11004.460267499995</v>
      </c>
      <c r="S48" s="65">
        <f t="shared" ref="S48:S53" si="12">J48*(M48-O48)</f>
        <v>11004.460267499995</v>
      </c>
      <c r="T48" s="65">
        <f t="shared" si="6"/>
        <v>22008.92053499999</v>
      </c>
      <c r="U48" s="106"/>
      <c r="V48" s="106"/>
      <c r="W48" s="106"/>
      <c r="X48" s="26"/>
      <c r="Y48" s="26"/>
      <c r="Z48" s="26"/>
      <c r="AA48" s="128"/>
      <c r="AB48" s="26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</row>
    <row r="49" spans="1:145" s="120" customFormat="1" ht="47.25" customHeight="1" outlineLevel="1">
      <c r="A49" s="107">
        <v>2911004405</v>
      </c>
      <c r="B49" s="107" t="s">
        <v>321</v>
      </c>
      <c r="C49" s="107" t="s">
        <v>231</v>
      </c>
      <c r="D49" s="107" t="s">
        <v>101</v>
      </c>
      <c r="E49" s="127"/>
      <c r="F49" s="75" t="s">
        <v>138</v>
      </c>
      <c r="G49" s="67">
        <v>1393.39726</v>
      </c>
      <c r="H49" s="67">
        <v>1408.8794519999999</v>
      </c>
      <c r="I49" s="67">
        <v>1424.3616440000001</v>
      </c>
      <c r="J49" s="67">
        <v>1424.3616440000001</v>
      </c>
      <c r="K49" s="67">
        <f t="shared" si="8"/>
        <v>5651</v>
      </c>
      <c r="L49" s="108">
        <v>112.36</v>
      </c>
      <c r="M49" s="108">
        <v>112.36</v>
      </c>
      <c r="N49" s="117">
        <v>104</v>
      </c>
      <c r="O49" s="117">
        <v>108.16</v>
      </c>
      <c r="P49" s="65">
        <f t="shared" si="9"/>
        <v>11648.801093599999</v>
      </c>
      <c r="Q49" s="65">
        <f t="shared" si="10"/>
        <v>11778.232218719999</v>
      </c>
      <c r="R49" s="65">
        <f t="shared" si="11"/>
        <v>5982.318904800004</v>
      </c>
      <c r="S49" s="65">
        <f t="shared" si="12"/>
        <v>5982.318904800004</v>
      </c>
      <c r="T49" s="65">
        <f t="shared" si="6"/>
        <v>35391.671121920008</v>
      </c>
      <c r="U49" s="106"/>
      <c r="V49" s="106"/>
      <c r="W49" s="106"/>
      <c r="X49" s="26"/>
      <c r="Y49" s="26"/>
      <c r="Z49" s="26"/>
      <c r="AA49" s="128"/>
      <c r="AB49" s="26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</row>
    <row r="50" spans="1:145" s="120" customFormat="1" ht="48" customHeight="1" outlineLevel="1">
      <c r="A50" s="107">
        <v>2911004420</v>
      </c>
      <c r="B50" s="107" t="s">
        <v>322</v>
      </c>
      <c r="C50" s="107" t="s">
        <v>231</v>
      </c>
      <c r="D50" s="107" t="s">
        <v>323</v>
      </c>
      <c r="E50" s="127"/>
      <c r="F50" s="75" t="s">
        <v>138</v>
      </c>
      <c r="G50" s="67">
        <v>1777.068493</v>
      </c>
      <c r="H50" s="67">
        <v>1796.813699</v>
      </c>
      <c r="I50" s="67">
        <v>1816.558904</v>
      </c>
      <c r="J50" s="67">
        <v>1816.558904</v>
      </c>
      <c r="K50" s="67">
        <f t="shared" si="8"/>
        <v>7207</v>
      </c>
      <c r="L50" s="108">
        <v>125</v>
      </c>
      <c r="M50" s="108">
        <v>126.73</v>
      </c>
      <c r="N50" s="117">
        <v>125</v>
      </c>
      <c r="O50" s="117">
        <f>M50</f>
        <v>126.73</v>
      </c>
      <c r="P50" s="65">
        <f t="shared" si="9"/>
        <v>0</v>
      </c>
      <c r="Q50" s="65">
        <f t="shared" si="10"/>
        <v>0</v>
      </c>
      <c r="R50" s="65">
        <f t="shared" si="11"/>
        <v>0</v>
      </c>
      <c r="S50" s="65">
        <f t="shared" si="12"/>
        <v>0</v>
      </c>
      <c r="T50" s="65">
        <f t="shared" si="6"/>
        <v>0</v>
      </c>
      <c r="U50" s="106"/>
      <c r="V50" s="106"/>
      <c r="W50" s="106"/>
      <c r="X50" s="26"/>
      <c r="Y50" s="26"/>
      <c r="Z50" s="26"/>
      <c r="AA50" s="128"/>
      <c r="AB50" s="26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</row>
    <row r="51" spans="1:145" s="120" customFormat="1" ht="48" customHeight="1" outlineLevel="1">
      <c r="A51" s="107">
        <v>2911004331</v>
      </c>
      <c r="B51" s="107" t="s">
        <v>328</v>
      </c>
      <c r="C51" s="107" t="s">
        <v>231</v>
      </c>
      <c r="D51" s="107" t="s">
        <v>329</v>
      </c>
      <c r="E51" s="127"/>
      <c r="F51" s="75" t="s">
        <v>138</v>
      </c>
      <c r="G51" s="67">
        <v>2860.2739729999998</v>
      </c>
      <c r="H51" s="67">
        <v>2892.054795</v>
      </c>
      <c r="I51" s="67">
        <v>2923.8356159999998</v>
      </c>
      <c r="J51" s="67">
        <v>2923.8356159999998</v>
      </c>
      <c r="K51" s="67">
        <f t="shared" si="8"/>
        <v>11600</v>
      </c>
      <c r="L51" s="108">
        <v>88.19</v>
      </c>
      <c r="M51" s="108">
        <v>108.1</v>
      </c>
      <c r="N51" s="117">
        <v>88.19</v>
      </c>
      <c r="O51" s="117">
        <v>91.72</v>
      </c>
      <c r="P51" s="65">
        <f t="shared" si="9"/>
        <v>0</v>
      </c>
      <c r="Q51" s="65">
        <f t="shared" si="10"/>
        <v>0</v>
      </c>
      <c r="R51" s="65">
        <f t="shared" si="11"/>
        <v>47892.427390079982</v>
      </c>
      <c r="S51" s="65">
        <f t="shared" si="12"/>
        <v>47892.427390079982</v>
      </c>
      <c r="T51" s="65">
        <f t="shared" si="6"/>
        <v>95784.854780159963</v>
      </c>
      <c r="U51" s="106"/>
      <c r="V51" s="106"/>
      <c r="W51" s="106"/>
      <c r="X51" s="26"/>
      <c r="Y51" s="26"/>
      <c r="Z51" s="26"/>
      <c r="AA51" s="128"/>
      <c r="AB51" s="26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</row>
    <row r="52" spans="1:145" s="120" customFormat="1" ht="51" customHeight="1" outlineLevel="1">
      <c r="A52" s="107">
        <v>2911004356</v>
      </c>
      <c r="B52" s="107" t="s">
        <v>326</v>
      </c>
      <c r="C52" s="107" t="s">
        <v>231</v>
      </c>
      <c r="D52" s="107" t="s">
        <v>327</v>
      </c>
      <c r="E52" s="127"/>
      <c r="F52" s="75" t="s">
        <v>138</v>
      </c>
      <c r="G52" s="67">
        <v>156.328767</v>
      </c>
      <c r="H52" s="67">
        <v>158.065753</v>
      </c>
      <c r="I52" s="67">
        <v>159.80240000000001</v>
      </c>
      <c r="J52" s="67">
        <v>159.80274</v>
      </c>
      <c r="K52" s="67">
        <f t="shared" si="8"/>
        <v>633.99965999999995</v>
      </c>
      <c r="L52" s="108">
        <v>120.35</v>
      </c>
      <c r="M52" s="108">
        <v>158.19</v>
      </c>
      <c r="N52" s="117">
        <v>120.35</v>
      </c>
      <c r="O52" s="117">
        <v>125.17</v>
      </c>
      <c r="P52" s="65">
        <f t="shared" si="9"/>
        <v>0</v>
      </c>
      <c r="Q52" s="65">
        <f t="shared" si="10"/>
        <v>0</v>
      </c>
      <c r="R52" s="65">
        <f t="shared" si="11"/>
        <v>5276.6752479999996</v>
      </c>
      <c r="S52" s="65">
        <f t="shared" si="12"/>
        <v>5276.6864747999998</v>
      </c>
      <c r="T52" s="65">
        <f t="shared" si="6"/>
        <v>10553.3617228</v>
      </c>
      <c r="U52" s="106"/>
      <c r="V52" s="106"/>
      <c r="W52" s="106"/>
      <c r="X52" s="26"/>
      <c r="Y52" s="26"/>
      <c r="Z52" s="26"/>
      <c r="AA52" s="128"/>
      <c r="AB52" s="26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</row>
    <row r="53" spans="1:145" s="36" customFormat="1" ht="34.5" customHeight="1" outlineLevel="1">
      <c r="A53" s="62">
        <v>2911005590</v>
      </c>
      <c r="B53" s="62" t="s">
        <v>18</v>
      </c>
      <c r="C53" s="62" t="s">
        <v>231</v>
      </c>
      <c r="D53" s="62" t="s">
        <v>262</v>
      </c>
      <c r="E53" s="63"/>
      <c r="F53" s="63" t="s">
        <v>138</v>
      </c>
      <c r="G53" s="67">
        <v>24559.224000000002</v>
      </c>
      <c r="H53" s="67">
        <v>26156.714</v>
      </c>
      <c r="I53" s="67">
        <v>24107.394</v>
      </c>
      <c r="J53" s="67">
        <v>26799.021000000001</v>
      </c>
      <c r="K53" s="67">
        <f t="shared" si="8"/>
        <v>101622.353</v>
      </c>
      <c r="L53" s="108">
        <v>75.53</v>
      </c>
      <c r="M53" s="108">
        <v>78.37</v>
      </c>
      <c r="N53" s="108">
        <v>54</v>
      </c>
      <c r="O53" s="108">
        <v>56.16</v>
      </c>
      <c r="P53" s="65">
        <f t="shared" si="9"/>
        <v>528760.09272000007</v>
      </c>
      <c r="Q53" s="65">
        <f t="shared" si="10"/>
        <v>563154.05242000008</v>
      </c>
      <c r="R53" s="65">
        <f t="shared" si="11"/>
        <v>535425.22074000025</v>
      </c>
      <c r="S53" s="65">
        <f t="shared" si="12"/>
        <v>595206.25641000026</v>
      </c>
      <c r="T53" s="65">
        <f t="shared" si="6"/>
        <v>2222545.6222900008</v>
      </c>
      <c r="U53" s="65"/>
      <c r="V53" s="65"/>
      <c r="W53" s="65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</row>
    <row r="54" spans="1:145" s="36" customFormat="1" ht="34.5" customHeight="1">
      <c r="A54" s="202" t="s">
        <v>232</v>
      </c>
      <c r="B54" s="202"/>
      <c r="C54" s="58"/>
      <c r="D54" s="58"/>
      <c r="E54" s="33"/>
      <c r="F54" s="33"/>
      <c r="G54" s="67"/>
      <c r="H54" s="67"/>
      <c r="I54" s="67"/>
      <c r="J54" s="67"/>
      <c r="K54" s="67"/>
      <c r="L54" s="108"/>
      <c r="M54" s="108"/>
      <c r="N54" s="108"/>
      <c r="O54" s="108"/>
      <c r="P54" s="65"/>
      <c r="Q54" s="65"/>
      <c r="R54" s="65"/>
      <c r="S54" s="65"/>
      <c r="T54" s="65"/>
      <c r="U54" s="65"/>
      <c r="V54" s="65"/>
      <c r="W54" s="65"/>
      <c r="X54" s="26"/>
      <c r="Y54" s="26"/>
      <c r="Z54" s="26"/>
      <c r="AA54" s="32"/>
      <c r="AB54" s="26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</row>
    <row r="55" spans="1:145" s="36" customFormat="1" ht="34.5" customHeight="1" outlineLevel="1">
      <c r="A55" s="62">
        <v>3525428419</v>
      </c>
      <c r="B55" s="62" t="s">
        <v>191</v>
      </c>
      <c r="C55" s="62" t="s">
        <v>232</v>
      </c>
      <c r="D55" s="62" t="s">
        <v>19</v>
      </c>
      <c r="E55" s="63"/>
      <c r="F55" s="63" t="s">
        <v>138</v>
      </c>
      <c r="G55" s="110">
        <v>36357.35</v>
      </c>
      <c r="H55" s="110">
        <v>34846.29</v>
      </c>
      <c r="I55" s="110">
        <v>35970.949999999997</v>
      </c>
      <c r="J55" s="110">
        <v>38303.32</v>
      </c>
      <c r="K55" s="110">
        <f t="shared" si="8"/>
        <v>145477.91</v>
      </c>
      <c r="L55" s="108">
        <v>53.83</v>
      </c>
      <c r="M55" s="108">
        <v>58.14</v>
      </c>
      <c r="N55" s="108">
        <v>53</v>
      </c>
      <c r="O55" s="108">
        <f>N55*1.04</f>
        <v>55.120000000000005</v>
      </c>
      <c r="P55" s="65">
        <f t="shared" ref="P55:P64" si="13">(L55-N55)*G55</f>
        <v>30176.600499999935</v>
      </c>
      <c r="Q55" s="65">
        <f t="shared" ref="Q55:Q64" si="14">(L55-N55)*H55</f>
        <v>28922.420699999941</v>
      </c>
      <c r="R55" s="65">
        <f t="shared" ref="R55:R64" si="15">I55*(M55-O55)</f>
        <v>108632.26899999985</v>
      </c>
      <c r="S55" s="65">
        <f t="shared" ref="S55:S64" si="16">J55*(M55-O55)</f>
        <v>115676.02639999984</v>
      </c>
      <c r="T55" s="65">
        <f t="shared" si="6"/>
        <v>283407.31659999955</v>
      </c>
      <c r="U55" s="65"/>
      <c r="V55" s="65"/>
      <c r="W55" s="65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</row>
    <row r="56" spans="1:145" s="36" customFormat="1" ht="34.5" customHeight="1" outlineLevel="1">
      <c r="A56" s="62">
        <v>7708503727</v>
      </c>
      <c r="B56" s="62" t="s">
        <v>147</v>
      </c>
      <c r="C56" s="62" t="s">
        <v>232</v>
      </c>
      <c r="D56" s="62" t="s">
        <v>19</v>
      </c>
      <c r="E56" s="63"/>
      <c r="F56" s="63" t="s">
        <v>138</v>
      </c>
      <c r="G56" s="110">
        <v>11013</v>
      </c>
      <c r="H56" s="110">
        <v>11013</v>
      </c>
      <c r="I56" s="110">
        <v>11013</v>
      </c>
      <c r="J56" s="110">
        <v>11013</v>
      </c>
      <c r="K56" s="110">
        <f t="shared" si="8"/>
        <v>44052</v>
      </c>
      <c r="L56" s="108">
        <v>41.71</v>
      </c>
      <c r="M56" s="108">
        <v>44.5</v>
      </c>
      <c r="N56" s="108">
        <v>39.69</v>
      </c>
      <c r="O56" s="108">
        <f t="shared" ref="O56:O64" si="17">N56*1.04</f>
        <v>41.2776</v>
      </c>
      <c r="P56" s="65">
        <f t="shared" si="13"/>
        <v>22246.260000000035</v>
      </c>
      <c r="Q56" s="65">
        <f t="shared" si="14"/>
        <v>22246.260000000035</v>
      </c>
      <c r="R56" s="65">
        <f t="shared" si="15"/>
        <v>35488.291200000007</v>
      </c>
      <c r="S56" s="65">
        <f t="shared" si="16"/>
        <v>35488.291200000007</v>
      </c>
      <c r="T56" s="65">
        <f t="shared" si="6"/>
        <v>115469.10240000009</v>
      </c>
      <c r="U56" s="65"/>
      <c r="V56" s="65"/>
      <c r="W56" s="65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</row>
    <row r="57" spans="1:145" s="36" customFormat="1" ht="34.5" customHeight="1" outlineLevel="1">
      <c r="A57" s="62">
        <v>2912005994</v>
      </c>
      <c r="B57" s="62" t="s">
        <v>199</v>
      </c>
      <c r="C57" s="62" t="s">
        <v>232</v>
      </c>
      <c r="D57" s="62" t="s">
        <v>150</v>
      </c>
      <c r="E57" s="63"/>
      <c r="F57" s="63" t="s">
        <v>138</v>
      </c>
      <c r="G57" s="110">
        <v>831.36</v>
      </c>
      <c r="H57" s="110">
        <v>844.54</v>
      </c>
      <c r="I57" s="110">
        <v>776.95</v>
      </c>
      <c r="J57" s="110">
        <v>805.96</v>
      </c>
      <c r="K57" s="110">
        <f t="shared" si="8"/>
        <v>3258.8100000000004</v>
      </c>
      <c r="L57" s="108">
        <v>73.59</v>
      </c>
      <c r="M57" s="108">
        <v>79.48</v>
      </c>
      <c r="N57" s="108">
        <v>55.12</v>
      </c>
      <c r="O57" s="108">
        <f t="shared" si="17"/>
        <v>57.324799999999996</v>
      </c>
      <c r="P57" s="65">
        <f t="shared" si="13"/>
        <v>15355.219200000005</v>
      </c>
      <c r="Q57" s="65">
        <f t="shared" si="14"/>
        <v>15598.653800000004</v>
      </c>
      <c r="R57" s="65">
        <f t="shared" si="15"/>
        <v>17213.482640000006</v>
      </c>
      <c r="S57" s="65">
        <f t="shared" si="16"/>
        <v>17856.204992000006</v>
      </c>
      <c r="T57" s="65">
        <f t="shared" si="6"/>
        <v>66023.560632000008</v>
      </c>
      <c r="U57" s="65"/>
      <c r="V57" s="65"/>
      <c r="W57" s="65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</row>
    <row r="58" spans="1:145" s="36" customFormat="1" ht="34.5" customHeight="1" outlineLevel="1">
      <c r="A58" s="62">
        <v>2912005994</v>
      </c>
      <c r="B58" s="62" t="s">
        <v>199</v>
      </c>
      <c r="C58" s="62" t="s">
        <v>232</v>
      </c>
      <c r="D58" s="62" t="s">
        <v>149</v>
      </c>
      <c r="E58" s="63"/>
      <c r="F58" s="63" t="s">
        <v>138</v>
      </c>
      <c r="G58" s="110">
        <v>1157.0300000000002</v>
      </c>
      <c r="H58" s="110">
        <v>1135.76</v>
      </c>
      <c r="I58" s="110">
        <v>1124.5</v>
      </c>
      <c r="J58" s="110">
        <v>791.67000000000007</v>
      </c>
      <c r="K58" s="110">
        <f t="shared" si="8"/>
        <v>4208.96</v>
      </c>
      <c r="L58" s="108">
        <v>96.85</v>
      </c>
      <c r="M58" s="108">
        <v>98.5</v>
      </c>
      <c r="N58" s="108">
        <v>58.52</v>
      </c>
      <c r="O58" s="108">
        <f t="shared" si="17"/>
        <v>60.860800000000005</v>
      </c>
      <c r="P58" s="65">
        <f t="shared" si="13"/>
        <v>44348.959899999994</v>
      </c>
      <c r="Q58" s="65">
        <f t="shared" si="14"/>
        <v>43533.680799999987</v>
      </c>
      <c r="R58" s="65">
        <f t="shared" si="15"/>
        <v>42325.280399999996</v>
      </c>
      <c r="S58" s="65">
        <f t="shared" si="16"/>
        <v>29797.825463999998</v>
      </c>
      <c r="T58" s="65">
        <f t="shared" si="6"/>
        <v>160005.74656399997</v>
      </c>
      <c r="U58" s="65"/>
      <c r="V58" s="65"/>
      <c r="W58" s="65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</row>
    <row r="59" spans="1:145" s="36" customFormat="1" ht="34.5" customHeight="1" outlineLevel="1">
      <c r="A59" s="62">
        <v>2912005994</v>
      </c>
      <c r="B59" s="62" t="s">
        <v>199</v>
      </c>
      <c r="C59" s="62" t="s">
        <v>232</v>
      </c>
      <c r="D59" s="62" t="s">
        <v>200</v>
      </c>
      <c r="E59" s="63"/>
      <c r="F59" s="63" t="s">
        <v>138</v>
      </c>
      <c r="G59" s="110">
        <v>117.06</v>
      </c>
      <c r="H59" s="110">
        <v>113</v>
      </c>
      <c r="I59" s="110">
        <v>132.29</v>
      </c>
      <c r="J59" s="110">
        <v>122.74</v>
      </c>
      <c r="K59" s="110">
        <f t="shared" si="8"/>
        <v>485.09000000000003</v>
      </c>
      <c r="L59" s="108">
        <v>96.85</v>
      </c>
      <c r="M59" s="108">
        <v>98.5</v>
      </c>
      <c r="N59" s="108">
        <v>71.25</v>
      </c>
      <c r="O59" s="108">
        <f t="shared" si="17"/>
        <v>74.100000000000009</v>
      </c>
      <c r="P59" s="65">
        <f t="shared" si="13"/>
        <v>2996.7359999999994</v>
      </c>
      <c r="Q59" s="65">
        <f t="shared" si="14"/>
        <v>2892.7999999999993</v>
      </c>
      <c r="R59" s="65">
        <f t="shared" si="15"/>
        <v>3227.8759999999988</v>
      </c>
      <c r="S59" s="65">
        <f t="shared" si="16"/>
        <v>2994.8559999999989</v>
      </c>
      <c r="T59" s="65">
        <f t="shared" si="6"/>
        <v>12112.267999999996</v>
      </c>
      <c r="U59" s="65"/>
      <c r="V59" s="65"/>
      <c r="W59" s="65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</row>
    <row r="60" spans="1:145" s="36" customFormat="1" ht="34.5" customHeight="1" outlineLevel="1">
      <c r="A60" s="62">
        <v>2912005994</v>
      </c>
      <c r="B60" s="62" t="s">
        <v>199</v>
      </c>
      <c r="C60" s="62" t="s">
        <v>232</v>
      </c>
      <c r="D60" s="62" t="s">
        <v>210</v>
      </c>
      <c r="E60" s="63"/>
      <c r="F60" s="63" t="s">
        <v>138</v>
      </c>
      <c r="G60" s="110">
        <v>857</v>
      </c>
      <c r="H60" s="110">
        <v>857</v>
      </c>
      <c r="I60" s="110">
        <v>857</v>
      </c>
      <c r="J60" s="110">
        <v>857</v>
      </c>
      <c r="K60" s="110">
        <f t="shared" si="8"/>
        <v>3428</v>
      </c>
      <c r="L60" s="108">
        <v>56.23</v>
      </c>
      <c r="M60" s="108">
        <v>57.37</v>
      </c>
      <c r="N60" s="108">
        <v>56.23</v>
      </c>
      <c r="O60" s="108">
        <f>M60</f>
        <v>57.37</v>
      </c>
      <c r="P60" s="65">
        <f t="shared" si="13"/>
        <v>0</v>
      </c>
      <c r="Q60" s="65">
        <f t="shared" si="14"/>
        <v>0</v>
      </c>
      <c r="R60" s="65">
        <f t="shared" si="15"/>
        <v>0</v>
      </c>
      <c r="S60" s="65">
        <f t="shared" si="16"/>
        <v>0</v>
      </c>
      <c r="T60" s="65">
        <f t="shared" si="6"/>
        <v>0</v>
      </c>
      <c r="U60" s="65"/>
      <c r="V60" s="65"/>
      <c r="W60" s="65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</row>
    <row r="61" spans="1:145" s="36" customFormat="1" ht="34.5" customHeight="1" outlineLevel="1">
      <c r="A61" s="62">
        <v>2912006155</v>
      </c>
      <c r="B61" s="62" t="s">
        <v>103</v>
      </c>
      <c r="C61" s="62" t="s">
        <v>232</v>
      </c>
      <c r="D61" s="62" t="s">
        <v>102</v>
      </c>
      <c r="E61" s="63"/>
      <c r="F61" s="63" t="s">
        <v>138</v>
      </c>
      <c r="G61" s="67">
        <v>8161.8209999999999</v>
      </c>
      <c r="H61" s="67">
        <v>8226.7790000000005</v>
      </c>
      <c r="I61" s="67">
        <v>8312.0679999999993</v>
      </c>
      <c r="J61" s="67">
        <v>8161.4500000000007</v>
      </c>
      <c r="K61" s="67">
        <f t="shared" si="8"/>
        <v>32862.118000000002</v>
      </c>
      <c r="L61" s="108">
        <v>55.19</v>
      </c>
      <c r="M61" s="108">
        <v>57.09</v>
      </c>
      <c r="N61" s="108">
        <v>51.5</v>
      </c>
      <c r="O61" s="108">
        <f t="shared" si="17"/>
        <v>53.56</v>
      </c>
      <c r="P61" s="65">
        <f t="shared" si="13"/>
        <v>30117.119489999983</v>
      </c>
      <c r="Q61" s="65">
        <f t="shared" si="14"/>
        <v>30356.814509999982</v>
      </c>
      <c r="R61" s="65">
        <f t="shared" si="15"/>
        <v>29341.600040000008</v>
      </c>
      <c r="S61" s="65">
        <f t="shared" si="16"/>
        <v>28809.918500000011</v>
      </c>
      <c r="T61" s="65">
        <f t="shared" si="6"/>
        <v>118625.45253999998</v>
      </c>
      <c r="U61" s="65"/>
      <c r="V61" s="65"/>
      <c r="W61" s="65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</row>
    <row r="62" spans="1:145" s="36" customFormat="1" ht="34.5" customHeight="1" outlineLevel="1">
      <c r="A62" s="62">
        <v>2912006155</v>
      </c>
      <c r="B62" s="62" t="s">
        <v>103</v>
      </c>
      <c r="C62" s="62" t="s">
        <v>232</v>
      </c>
      <c r="D62" s="62" t="s">
        <v>172</v>
      </c>
      <c r="E62" s="63"/>
      <c r="F62" s="63" t="s">
        <v>138</v>
      </c>
      <c r="G62" s="67">
        <v>373.14299999999997</v>
      </c>
      <c r="H62" s="67">
        <v>599.02599999999995</v>
      </c>
      <c r="I62" s="67">
        <v>372.33699999999999</v>
      </c>
      <c r="J62" s="67">
        <v>498.94499999999999</v>
      </c>
      <c r="K62" s="67">
        <f t="shared" si="8"/>
        <v>1843.4509999999998</v>
      </c>
      <c r="L62" s="108">
        <v>108.05</v>
      </c>
      <c r="M62" s="108">
        <v>116.69</v>
      </c>
      <c r="N62" s="108">
        <v>60.64</v>
      </c>
      <c r="O62" s="108">
        <f t="shared" si="17"/>
        <v>63.065600000000003</v>
      </c>
      <c r="P62" s="65">
        <f t="shared" si="13"/>
        <v>17690.709629999998</v>
      </c>
      <c r="Q62" s="65">
        <f t="shared" si="14"/>
        <v>28399.822659999994</v>
      </c>
      <c r="R62" s="65">
        <f t="shared" si="15"/>
        <v>19966.348222799996</v>
      </c>
      <c r="S62" s="65">
        <f t="shared" si="16"/>
        <v>26755.626257999997</v>
      </c>
      <c r="T62" s="65">
        <f t="shared" si="6"/>
        <v>92812.506770799984</v>
      </c>
      <c r="U62" s="65"/>
      <c r="V62" s="65"/>
      <c r="W62" s="65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</row>
    <row r="63" spans="1:145" s="36" customFormat="1" ht="34.5" customHeight="1" outlineLevel="1">
      <c r="A63" s="62">
        <v>2912006155</v>
      </c>
      <c r="B63" s="62" t="s">
        <v>103</v>
      </c>
      <c r="C63" s="62" t="s">
        <v>232</v>
      </c>
      <c r="D63" s="62" t="s">
        <v>104</v>
      </c>
      <c r="E63" s="63"/>
      <c r="F63" s="63" t="s">
        <v>138</v>
      </c>
      <c r="G63" s="67">
        <v>531.95899999999995</v>
      </c>
      <c r="H63" s="67">
        <v>406.06200000000001</v>
      </c>
      <c r="I63" s="67">
        <v>695.71600000000001</v>
      </c>
      <c r="J63" s="67">
        <v>658.47500000000002</v>
      </c>
      <c r="K63" s="67">
        <f t="shared" si="8"/>
        <v>2292.212</v>
      </c>
      <c r="L63" s="108">
        <v>80.86</v>
      </c>
      <c r="M63" s="108">
        <v>80.86</v>
      </c>
      <c r="N63" s="108">
        <v>55.12</v>
      </c>
      <c r="O63" s="108">
        <f t="shared" si="17"/>
        <v>57.324799999999996</v>
      </c>
      <c r="P63" s="65">
        <f t="shared" si="13"/>
        <v>13692.624659999999</v>
      </c>
      <c r="Q63" s="65">
        <f t="shared" si="14"/>
        <v>10452.035880000001</v>
      </c>
      <c r="R63" s="65">
        <f t="shared" si="15"/>
        <v>16373.815203200002</v>
      </c>
      <c r="S63" s="65">
        <f t="shared" si="16"/>
        <v>15497.340820000003</v>
      </c>
      <c r="T63" s="65">
        <f t="shared" si="6"/>
        <v>56015.816563200009</v>
      </c>
      <c r="U63" s="65"/>
      <c r="V63" s="65"/>
      <c r="W63" s="65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</row>
    <row r="64" spans="1:145" s="36" customFormat="1" ht="34.5" customHeight="1" outlineLevel="1">
      <c r="A64" s="62">
        <v>2912004912</v>
      </c>
      <c r="B64" s="62" t="s">
        <v>197</v>
      </c>
      <c r="C64" s="62" t="s">
        <v>232</v>
      </c>
      <c r="D64" s="62" t="s">
        <v>19</v>
      </c>
      <c r="E64" s="63"/>
      <c r="F64" s="63" t="s">
        <v>138</v>
      </c>
      <c r="G64" s="67">
        <v>2468</v>
      </c>
      <c r="H64" s="67">
        <v>2468</v>
      </c>
      <c r="I64" s="67">
        <v>2468</v>
      </c>
      <c r="J64" s="67">
        <v>2468</v>
      </c>
      <c r="K64" s="67">
        <f t="shared" si="8"/>
        <v>9872</v>
      </c>
      <c r="L64" s="108">
        <v>43.19</v>
      </c>
      <c r="M64" s="108">
        <v>46.65</v>
      </c>
      <c r="N64" s="108">
        <v>43.19</v>
      </c>
      <c r="O64" s="108">
        <f t="shared" si="17"/>
        <v>44.9176</v>
      </c>
      <c r="P64" s="65">
        <f t="shared" si="13"/>
        <v>0</v>
      </c>
      <c r="Q64" s="65">
        <f t="shared" si="14"/>
        <v>0</v>
      </c>
      <c r="R64" s="65">
        <f t="shared" si="15"/>
        <v>4275.563199999996</v>
      </c>
      <c r="S64" s="65">
        <f t="shared" si="16"/>
        <v>4275.563199999996</v>
      </c>
      <c r="T64" s="65">
        <f t="shared" si="6"/>
        <v>8551.1263999999919</v>
      </c>
      <c r="U64" s="65"/>
      <c r="V64" s="65"/>
      <c r="W64" s="65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</row>
    <row r="65" spans="1:145" s="36" customFormat="1" ht="34.5" customHeight="1">
      <c r="A65" s="202" t="s">
        <v>233</v>
      </c>
      <c r="B65" s="202"/>
      <c r="C65" s="58"/>
      <c r="D65" s="58"/>
      <c r="E65" s="63"/>
      <c r="F65" s="63"/>
      <c r="G65" s="67"/>
      <c r="H65" s="67"/>
      <c r="I65" s="67"/>
      <c r="J65" s="67"/>
      <c r="K65" s="67"/>
      <c r="L65" s="108"/>
      <c r="M65" s="108"/>
      <c r="N65" s="108"/>
      <c r="O65" s="108"/>
      <c r="P65" s="65"/>
      <c r="Q65" s="65"/>
      <c r="R65" s="65"/>
      <c r="S65" s="65"/>
      <c r="T65" s="65"/>
      <c r="U65" s="65"/>
      <c r="V65" s="65"/>
      <c r="W65" s="65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</row>
    <row r="66" spans="1:145" s="36" customFormat="1" ht="34.5" customHeight="1" outlineLevel="1">
      <c r="A66" s="62">
        <v>2905001195</v>
      </c>
      <c r="B66" s="62" t="s">
        <v>182</v>
      </c>
      <c r="C66" s="62" t="s">
        <v>233</v>
      </c>
      <c r="D66" s="62" t="s">
        <v>181</v>
      </c>
      <c r="E66" s="63"/>
      <c r="F66" s="63" t="s">
        <v>138</v>
      </c>
      <c r="G66" s="67">
        <v>324850</v>
      </c>
      <c r="H66" s="67">
        <v>324850</v>
      </c>
      <c r="I66" s="67">
        <v>324850</v>
      </c>
      <c r="J66" s="67">
        <v>324850</v>
      </c>
      <c r="K66" s="67">
        <f t="shared" si="8"/>
        <v>1299400</v>
      </c>
      <c r="L66" s="108">
        <v>23.41</v>
      </c>
      <c r="M66" s="108">
        <v>25.17</v>
      </c>
      <c r="N66" s="108">
        <v>23.41</v>
      </c>
      <c r="O66" s="108">
        <v>24.35</v>
      </c>
      <c r="P66" s="65">
        <f>(L66-N66)*G66</f>
        <v>0</v>
      </c>
      <c r="Q66" s="65">
        <f>(L66-N66)*H66</f>
        <v>0</v>
      </c>
      <c r="R66" s="65">
        <f>I66*(M66-O66)</f>
        <v>266377.00000000012</v>
      </c>
      <c r="S66" s="65">
        <f>J66*(M66-O66)</f>
        <v>266377.00000000012</v>
      </c>
      <c r="T66" s="65">
        <f t="shared" si="6"/>
        <v>532754.00000000023</v>
      </c>
      <c r="U66" s="65"/>
      <c r="V66" s="65"/>
      <c r="W66" s="65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</row>
    <row r="67" spans="1:145" s="36" customFormat="1" ht="34.5" customHeight="1">
      <c r="A67" s="202" t="s">
        <v>234</v>
      </c>
      <c r="B67" s="202"/>
      <c r="C67" s="58"/>
      <c r="D67" s="58"/>
      <c r="E67" s="33"/>
      <c r="F67" s="33"/>
      <c r="G67" s="67"/>
      <c r="H67" s="67"/>
      <c r="I67" s="67"/>
      <c r="J67" s="67"/>
      <c r="K67" s="67"/>
      <c r="L67" s="108"/>
      <c r="M67" s="108"/>
      <c r="N67" s="108"/>
      <c r="O67" s="108"/>
      <c r="P67" s="65"/>
      <c r="Q67" s="65"/>
      <c r="R67" s="65"/>
      <c r="S67" s="65"/>
      <c r="T67" s="65"/>
      <c r="U67" s="65"/>
      <c r="V67" s="65"/>
      <c r="W67" s="65"/>
      <c r="X67" s="26"/>
      <c r="Y67" s="26"/>
      <c r="Z67" s="26"/>
      <c r="AA67" s="32"/>
      <c r="AB67" s="26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</row>
    <row r="68" spans="1:145" s="36" customFormat="1" ht="34.5" customHeight="1" outlineLevel="1">
      <c r="A68" s="62">
        <v>2904002069</v>
      </c>
      <c r="B68" s="62" t="s">
        <v>20</v>
      </c>
      <c r="C68" s="62" t="s">
        <v>234</v>
      </c>
      <c r="D68" s="62"/>
      <c r="E68" s="63"/>
      <c r="F68" s="63" t="s">
        <v>138</v>
      </c>
      <c r="G68" s="67">
        <v>604180.97200000007</v>
      </c>
      <c r="H68" s="67">
        <v>612208.20200000005</v>
      </c>
      <c r="I68" s="67">
        <v>604409.23300000001</v>
      </c>
      <c r="J68" s="67">
        <v>592645.81199999992</v>
      </c>
      <c r="K68" s="67">
        <f t="shared" si="8"/>
        <v>2413444.219</v>
      </c>
      <c r="L68" s="108">
        <v>39.6</v>
      </c>
      <c r="M68" s="108">
        <v>54.57</v>
      </c>
      <c r="N68" s="108">
        <v>32.229999999999997</v>
      </c>
      <c r="O68" s="108">
        <v>33.520000000000003</v>
      </c>
      <c r="P68" s="65">
        <f>(L68-N68)*G68</f>
        <v>4452813.7636400033</v>
      </c>
      <c r="Q68" s="65">
        <f>(L68-N68)*H68</f>
        <v>4511974.4487400027</v>
      </c>
      <c r="R68" s="65">
        <f>I68*(M68-O68)</f>
        <v>12722814.354649998</v>
      </c>
      <c r="S68" s="65">
        <f>J68*(M68-O68)</f>
        <v>12475194.342599997</v>
      </c>
      <c r="T68" s="65">
        <f t="shared" si="6"/>
        <v>34162796.909630001</v>
      </c>
      <c r="U68" s="65"/>
      <c r="V68" s="65"/>
      <c r="W68" s="65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</row>
    <row r="69" spans="1:145" s="36" customFormat="1" ht="34.5" customHeight="1" outlineLevel="1">
      <c r="A69" s="62">
        <v>7708503727</v>
      </c>
      <c r="B69" s="62" t="s">
        <v>21</v>
      </c>
      <c r="C69" s="62" t="s">
        <v>234</v>
      </c>
      <c r="D69" s="62"/>
      <c r="E69" s="63"/>
      <c r="F69" s="63" t="s">
        <v>138</v>
      </c>
      <c r="G69" s="67">
        <v>87759.785999999993</v>
      </c>
      <c r="H69" s="67">
        <v>89869.334999999992</v>
      </c>
      <c r="I69" s="67">
        <v>89673.101999999999</v>
      </c>
      <c r="J69" s="67">
        <v>84077.459000000003</v>
      </c>
      <c r="K69" s="67">
        <f t="shared" si="8"/>
        <v>351379.68200000003</v>
      </c>
      <c r="L69" s="108">
        <v>49.39</v>
      </c>
      <c r="M69" s="108">
        <v>65.63</v>
      </c>
      <c r="N69" s="108">
        <v>31.58</v>
      </c>
      <c r="O69" s="108">
        <v>32.840000000000003</v>
      </c>
      <c r="P69" s="65">
        <f>(L69-N69)*G69</f>
        <v>1563001.7886600001</v>
      </c>
      <c r="Q69" s="65">
        <f>(L69-N69)*H69</f>
        <v>1600572.85635</v>
      </c>
      <c r="R69" s="65">
        <f>I69*(M69-O69)</f>
        <v>2940381.0145799993</v>
      </c>
      <c r="S69" s="65">
        <f>J69*(M69-O69)</f>
        <v>2756899.8806099994</v>
      </c>
      <c r="T69" s="65">
        <f t="shared" si="6"/>
        <v>8860855.5401999988</v>
      </c>
      <c r="U69" s="65"/>
      <c r="V69" s="65"/>
      <c r="W69" s="65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</row>
    <row r="70" spans="1:145" s="36" customFormat="1" ht="34.5" customHeight="1">
      <c r="A70" s="202" t="s">
        <v>235</v>
      </c>
      <c r="B70" s="202"/>
      <c r="C70" s="58"/>
      <c r="D70" s="58"/>
      <c r="E70" s="33"/>
      <c r="F70" s="33"/>
      <c r="G70" s="67"/>
      <c r="H70" s="67"/>
      <c r="I70" s="67"/>
      <c r="J70" s="67"/>
      <c r="K70" s="67"/>
      <c r="L70" s="108"/>
      <c r="M70" s="108"/>
      <c r="N70" s="108"/>
      <c r="O70" s="108"/>
      <c r="P70" s="65"/>
      <c r="Q70" s="65"/>
      <c r="R70" s="65"/>
      <c r="S70" s="65"/>
      <c r="T70" s="65"/>
      <c r="U70" s="65"/>
      <c r="V70" s="65"/>
      <c r="W70" s="65"/>
      <c r="X70" s="26"/>
      <c r="Y70" s="26"/>
      <c r="Z70" s="26"/>
      <c r="AA70" s="32"/>
      <c r="AB70" s="26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</row>
    <row r="71" spans="1:145" s="36" customFormat="1" ht="34.5" customHeight="1" outlineLevel="1">
      <c r="A71" s="62" t="s">
        <v>204</v>
      </c>
      <c r="B71" s="62" t="s">
        <v>205</v>
      </c>
      <c r="C71" s="62" t="s">
        <v>235</v>
      </c>
      <c r="D71" s="62" t="s">
        <v>22</v>
      </c>
      <c r="E71" s="63"/>
      <c r="F71" s="63" t="s">
        <v>138</v>
      </c>
      <c r="G71" s="67">
        <v>11257.175999999999</v>
      </c>
      <c r="H71" s="67">
        <v>10880.168000000001</v>
      </c>
      <c r="I71" s="67">
        <v>11786.326000000001</v>
      </c>
      <c r="J71" s="67">
        <v>9433.9239999999991</v>
      </c>
      <c r="K71" s="67">
        <f t="shared" si="8"/>
        <v>43357.593999999997</v>
      </c>
      <c r="L71" s="108">
        <v>103.68</v>
      </c>
      <c r="M71" s="108">
        <v>121.89</v>
      </c>
      <c r="N71" s="108">
        <v>99.2</v>
      </c>
      <c r="O71" s="108">
        <v>103.17</v>
      </c>
      <c r="P71" s="65">
        <f t="shared" ref="P71:P76" si="18">(L71-N71)*G71</f>
        <v>50432.14848000004</v>
      </c>
      <c r="Q71" s="65">
        <f t="shared" ref="Q71:Q76" si="19">(L71-N71)*H71</f>
        <v>48743.152640000051</v>
      </c>
      <c r="R71" s="65">
        <f t="shared" ref="R71:R76" si="20">I71*(M71-O71)</f>
        <v>220640.02272000001</v>
      </c>
      <c r="S71" s="65">
        <f t="shared" ref="S71:S76" si="21">J71*(M71-O71)</f>
        <v>176603.05727999998</v>
      </c>
      <c r="T71" s="65">
        <f t="shared" si="6"/>
        <v>496418.38112000003</v>
      </c>
      <c r="U71" s="65"/>
      <c r="V71" s="65"/>
      <c r="W71" s="65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</row>
    <row r="72" spans="1:145" s="36" customFormat="1" ht="34.5" customHeight="1" outlineLevel="1">
      <c r="A72" s="62">
        <v>2908004966</v>
      </c>
      <c r="B72" s="62" t="s">
        <v>198</v>
      </c>
      <c r="C72" s="62" t="s">
        <v>235</v>
      </c>
      <c r="D72" s="62" t="s">
        <v>27</v>
      </c>
      <c r="E72" s="63"/>
      <c r="F72" s="63" t="s">
        <v>138</v>
      </c>
      <c r="G72" s="67">
        <v>611.77499999999998</v>
      </c>
      <c r="H72" s="67">
        <v>648.63700000000006</v>
      </c>
      <c r="I72" s="67">
        <v>592.5</v>
      </c>
      <c r="J72" s="67">
        <v>719.4430000000001</v>
      </c>
      <c r="K72" s="67">
        <f t="shared" si="8"/>
        <v>2572.355</v>
      </c>
      <c r="L72" s="108">
        <v>155.69</v>
      </c>
      <c r="M72" s="108">
        <v>230.41</v>
      </c>
      <c r="N72" s="108">
        <v>92.94</v>
      </c>
      <c r="O72" s="108">
        <f>N72*1.04</f>
        <v>96.657600000000002</v>
      </c>
      <c r="P72" s="65">
        <f t="shared" si="18"/>
        <v>38388.881249999999</v>
      </c>
      <c r="Q72" s="65">
        <f t="shared" si="19"/>
        <v>40701.971750000004</v>
      </c>
      <c r="R72" s="65">
        <f t="shared" si="20"/>
        <v>79248.296999999991</v>
      </c>
      <c r="S72" s="65">
        <f t="shared" si="21"/>
        <v>96227.227913200011</v>
      </c>
      <c r="T72" s="65">
        <f t="shared" si="6"/>
        <v>254566.37791320001</v>
      </c>
      <c r="U72" s="65"/>
      <c r="V72" s="65"/>
      <c r="W72" s="65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</row>
    <row r="73" spans="1:145" s="36" customFormat="1" ht="34.5" customHeight="1" outlineLevel="1">
      <c r="A73" s="62">
        <v>2901179251</v>
      </c>
      <c r="B73" s="62" t="s">
        <v>25</v>
      </c>
      <c r="C73" s="62" t="s">
        <v>235</v>
      </c>
      <c r="D73" s="62" t="s">
        <v>23</v>
      </c>
      <c r="E73" s="63" t="s">
        <v>26</v>
      </c>
      <c r="F73" s="63" t="s">
        <v>138</v>
      </c>
      <c r="G73" s="67">
        <v>14350</v>
      </c>
      <c r="H73" s="67">
        <v>14350</v>
      </c>
      <c r="I73" s="67">
        <v>14350</v>
      </c>
      <c r="J73" s="67">
        <v>14350</v>
      </c>
      <c r="K73" s="67">
        <f t="shared" si="8"/>
        <v>57400</v>
      </c>
      <c r="L73" s="108">
        <v>66.66</v>
      </c>
      <c r="M73" s="108">
        <v>66.66</v>
      </c>
      <c r="N73" s="108">
        <v>60.94</v>
      </c>
      <c r="O73" s="108">
        <f>N73*1.04</f>
        <v>63.377600000000001</v>
      </c>
      <c r="P73" s="65">
        <f t="shared" si="18"/>
        <v>82081.999999999985</v>
      </c>
      <c r="Q73" s="65">
        <f t="shared" si="19"/>
        <v>82081.999999999985</v>
      </c>
      <c r="R73" s="65">
        <f t="shared" si="20"/>
        <v>47102.439999999937</v>
      </c>
      <c r="S73" s="65">
        <f t="shared" si="21"/>
        <v>47102.439999999937</v>
      </c>
      <c r="T73" s="65">
        <f t="shared" si="6"/>
        <v>258368.87999999986</v>
      </c>
      <c r="U73" s="65"/>
      <c r="V73" s="65"/>
      <c r="W73" s="65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</row>
    <row r="74" spans="1:145" s="36" customFormat="1" ht="34.5" customHeight="1" outlineLevel="1">
      <c r="A74" s="62">
        <v>2901179251</v>
      </c>
      <c r="B74" s="62" t="s">
        <v>25</v>
      </c>
      <c r="C74" s="62" t="s">
        <v>235</v>
      </c>
      <c r="D74" s="62" t="s">
        <v>23</v>
      </c>
      <c r="E74" s="63" t="s">
        <v>24</v>
      </c>
      <c r="F74" s="63" t="s">
        <v>138</v>
      </c>
      <c r="G74" s="67">
        <v>1660.2940000000001</v>
      </c>
      <c r="H74" s="67">
        <v>1732.7660000000001</v>
      </c>
      <c r="I74" s="67">
        <v>1815.1020000000001</v>
      </c>
      <c r="J74" s="67">
        <v>1625.7419999999997</v>
      </c>
      <c r="K74" s="67">
        <f t="shared" si="8"/>
        <v>6833.9040000000005</v>
      </c>
      <c r="L74" s="108">
        <v>163</v>
      </c>
      <c r="M74" s="108">
        <v>163</v>
      </c>
      <c r="N74" s="108">
        <v>75.38</v>
      </c>
      <c r="O74" s="108">
        <v>78.39</v>
      </c>
      <c r="P74" s="65">
        <f t="shared" si="18"/>
        <v>145474.96028000003</v>
      </c>
      <c r="Q74" s="65">
        <f t="shared" si="19"/>
        <v>151824.95692000003</v>
      </c>
      <c r="R74" s="65">
        <f t="shared" si="20"/>
        <v>153575.78022000002</v>
      </c>
      <c r="S74" s="65">
        <f t="shared" si="21"/>
        <v>137554.03061999998</v>
      </c>
      <c r="T74" s="65">
        <f t="shared" si="6"/>
        <v>588429.72803999996</v>
      </c>
      <c r="U74" s="65"/>
      <c r="V74" s="65"/>
      <c r="W74" s="65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</row>
    <row r="75" spans="1:145" s="36" customFormat="1" ht="55.5" customHeight="1" outlineLevel="1">
      <c r="A75" s="62">
        <v>2904027521</v>
      </c>
      <c r="B75" s="62" t="s">
        <v>205</v>
      </c>
      <c r="C75" s="62" t="s">
        <v>235</v>
      </c>
      <c r="D75" s="62" t="s">
        <v>27</v>
      </c>
      <c r="E75" s="63" t="s">
        <v>105</v>
      </c>
      <c r="F75" s="63" t="s">
        <v>138</v>
      </c>
      <c r="G75" s="67">
        <v>24220.584999999999</v>
      </c>
      <c r="H75" s="67">
        <v>23810.504000000001</v>
      </c>
      <c r="I75" s="67">
        <v>28590.462</v>
      </c>
      <c r="J75" s="67">
        <v>22594.167999999998</v>
      </c>
      <c r="K75" s="67">
        <f t="shared" si="8"/>
        <v>99215.719000000012</v>
      </c>
      <c r="L75" s="108">
        <v>47.48</v>
      </c>
      <c r="M75" s="108">
        <v>49.81</v>
      </c>
      <c r="N75" s="108">
        <f>L75</f>
        <v>47.48</v>
      </c>
      <c r="O75" s="108">
        <f>N75*1.04</f>
        <v>49.379199999999997</v>
      </c>
      <c r="P75" s="65">
        <f t="shared" si="18"/>
        <v>0</v>
      </c>
      <c r="Q75" s="65">
        <f t="shared" si="19"/>
        <v>0</v>
      </c>
      <c r="R75" s="65">
        <f t="shared" si="20"/>
        <v>12316.771029600142</v>
      </c>
      <c r="S75" s="65">
        <f t="shared" si="21"/>
        <v>9733.567574400111</v>
      </c>
      <c r="T75" s="65">
        <f t="shared" si="6"/>
        <v>22050.338604000252</v>
      </c>
      <c r="U75" s="65"/>
      <c r="V75" s="65"/>
      <c r="W75" s="65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</row>
    <row r="76" spans="1:145" s="36" customFormat="1" ht="47.25" customHeight="1" outlineLevel="1">
      <c r="A76" s="62">
        <v>2904027514</v>
      </c>
      <c r="B76" s="62" t="s">
        <v>205</v>
      </c>
      <c r="C76" s="62" t="s">
        <v>235</v>
      </c>
      <c r="D76" s="62" t="s">
        <v>27</v>
      </c>
      <c r="E76" s="63" t="s">
        <v>28</v>
      </c>
      <c r="F76" s="63" t="s">
        <v>138</v>
      </c>
      <c r="G76" s="67">
        <v>5429.5</v>
      </c>
      <c r="H76" s="67">
        <v>6222.8850000000002</v>
      </c>
      <c r="I76" s="67">
        <v>7053.29</v>
      </c>
      <c r="J76" s="67">
        <v>5408.1630000000005</v>
      </c>
      <c r="K76" s="67">
        <f t="shared" si="8"/>
        <v>24113.838</v>
      </c>
      <c r="L76" s="108">
        <v>135.08000000000001</v>
      </c>
      <c r="M76" s="108">
        <v>136.13</v>
      </c>
      <c r="N76" s="108">
        <v>47.48</v>
      </c>
      <c r="O76" s="108">
        <f>N76*1.04</f>
        <v>49.379199999999997</v>
      </c>
      <c r="P76" s="65">
        <f t="shared" si="18"/>
        <v>475624.20000000013</v>
      </c>
      <c r="Q76" s="65">
        <f t="shared" si="19"/>
        <v>545124.72600000014</v>
      </c>
      <c r="R76" s="65">
        <f t="shared" si="20"/>
        <v>611878.550132</v>
      </c>
      <c r="S76" s="65">
        <f t="shared" si="21"/>
        <v>469162.46678040002</v>
      </c>
      <c r="T76" s="65">
        <f t="shared" si="6"/>
        <v>2101789.9429124002</v>
      </c>
      <c r="U76" s="65"/>
      <c r="V76" s="65"/>
      <c r="W76" s="65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</row>
    <row r="77" spans="1:145" s="36" customFormat="1" ht="34.5" customHeight="1">
      <c r="A77" s="202" t="s">
        <v>236</v>
      </c>
      <c r="B77" s="202"/>
      <c r="C77" s="58"/>
      <c r="D77" s="58"/>
      <c r="E77" s="33"/>
      <c r="F77" s="33"/>
      <c r="G77" s="67"/>
      <c r="H77" s="67"/>
      <c r="I77" s="67"/>
      <c r="J77" s="67"/>
      <c r="K77" s="67"/>
      <c r="L77" s="108"/>
      <c r="M77" s="108"/>
      <c r="N77" s="108"/>
      <c r="O77" s="108"/>
      <c r="P77" s="65"/>
      <c r="Q77" s="65"/>
      <c r="R77" s="65"/>
      <c r="S77" s="65"/>
      <c r="T77" s="65"/>
      <c r="U77" s="65"/>
      <c r="V77" s="65"/>
      <c r="W77" s="65"/>
      <c r="X77" s="26"/>
      <c r="Y77" s="26"/>
      <c r="Z77" s="26"/>
      <c r="AA77" s="32"/>
      <c r="AB77" s="26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</row>
    <row r="78" spans="1:145" s="36" customFormat="1" ht="34.5" customHeight="1" outlineLevel="1">
      <c r="A78" s="62">
        <v>2914003174</v>
      </c>
      <c r="B78" s="62" t="s">
        <v>107</v>
      </c>
      <c r="C78" s="62" t="s">
        <v>236</v>
      </c>
      <c r="D78" s="62" t="s">
        <v>106</v>
      </c>
      <c r="E78" s="63"/>
      <c r="F78" s="63" t="s">
        <v>138</v>
      </c>
      <c r="G78" s="67">
        <v>2932.884</v>
      </c>
      <c r="H78" s="67">
        <v>2972.143</v>
      </c>
      <c r="I78" s="67">
        <v>3160.2060000000001</v>
      </c>
      <c r="J78" s="67">
        <v>2902.1260000000002</v>
      </c>
      <c r="K78" s="67">
        <f t="shared" si="8"/>
        <v>11967.359</v>
      </c>
      <c r="L78" s="108">
        <v>58.88</v>
      </c>
      <c r="M78" s="108">
        <v>71.98</v>
      </c>
      <c r="N78" s="108">
        <v>25.54</v>
      </c>
      <c r="O78" s="108">
        <f>N78*1.04</f>
        <v>26.561599999999999</v>
      </c>
      <c r="P78" s="65">
        <f>(L78-N78)*G78</f>
        <v>97782.352560000014</v>
      </c>
      <c r="Q78" s="65">
        <f>(L78-N78)*H78</f>
        <v>99091.247620000009</v>
      </c>
      <c r="R78" s="65">
        <f>I78*(M78-O78)</f>
        <v>143531.50019040002</v>
      </c>
      <c r="S78" s="65">
        <f>J78*(M78-O78)</f>
        <v>131809.91951840001</v>
      </c>
      <c r="T78" s="65">
        <f t="shared" ref="T78:T144" si="22">SUM(P78:S78)</f>
        <v>472215.01988879999</v>
      </c>
      <c r="U78" s="65"/>
      <c r="V78" s="65"/>
      <c r="W78" s="65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</row>
    <row r="79" spans="1:145" s="36" customFormat="1" ht="34.5" customHeight="1" outlineLevel="1">
      <c r="A79" s="62">
        <v>2914000511</v>
      </c>
      <c r="B79" s="62" t="s">
        <v>158</v>
      </c>
      <c r="C79" s="62" t="s">
        <v>236</v>
      </c>
      <c r="D79" s="62" t="s">
        <v>106</v>
      </c>
      <c r="E79" s="63"/>
      <c r="F79" s="63" t="s">
        <v>138</v>
      </c>
      <c r="G79" s="67">
        <v>125</v>
      </c>
      <c r="H79" s="67">
        <v>125</v>
      </c>
      <c r="I79" s="67">
        <v>125</v>
      </c>
      <c r="J79" s="67">
        <v>125</v>
      </c>
      <c r="K79" s="67">
        <f t="shared" si="8"/>
        <v>500</v>
      </c>
      <c r="L79" s="108">
        <v>31.48</v>
      </c>
      <c r="M79" s="108">
        <v>34</v>
      </c>
      <c r="N79" s="108">
        <v>25.54</v>
      </c>
      <c r="O79" s="108">
        <f>N79*1.04</f>
        <v>26.561599999999999</v>
      </c>
      <c r="P79" s="65">
        <f>(L79-N79)*G79</f>
        <v>742.50000000000011</v>
      </c>
      <c r="Q79" s="65">
        <f>(L79-N79)*H79</f>
        <v>742.50000000000011</v>
      </c>
      <c r="R79" s="65">
        <f>I79*(M79-O79)</f>
        <v>929.80000000000018</v>
      </c>
      <c r="S79" s="65">
        <f>J79*(M79-O79)</f>
        <v>929.80000000000018</v>
      </c>
      <c r="T79" s="65">
        <f t="shared" si="22"/>
        <v>3344.6000000000004</v>
      </c>
      <c r="U79" s="65"/>
      <c r="V79" s="65"/>
      <c r="W79" s="65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</row>
    <row r="80" spans="1:145" s="120" customFormat="1" ht="34.5" customHeight="1" outlineLevel="1">
      <c r="A80" s="107">
        <v>2904025965</v>
      </c>
      <c r="B80" s="107" t="s">
        <v>317</v>
      </c>
      <c r="C80" s="107" t="s">
        <v>236</v>
      </c>
      <c r="D80" s="107" t="s">
        <v>318</v>
      </c>
      <c r="E80" s="75"/>
      <c r="F80" s="75" t="s">
        <v>138</v>
      </c>
      <c r="G80" s="67">
        <f>K80/4</f>
        <v>6335</v>
      </c>
      <c r="H80" s="67">
        <f>K80/4</f>
        <v>6335</v>
      </c>
      <c r="I80" s="67">
        <f>K80/4</f>
        <v>6335</v>
      </c>
      <c r="J80" s="67">
        <f>K80/4</f>
        <v>6335</v>
      </c>
      <c r="K80" s="67">
        <v>25340</v>
      </c>
      <c r="L80" s="117">
        <v>74.709999999999994</v>
      </c>
      <c r="M80" s="117">
        <v>77.7</v>
      </c>
      <c r="N80" s="117">
        <v>22.36</v>
      </c>
      <c r="O80" s="117">
        <f>N80*1.04</f>
        <v>23.2544</v>
      </c>
      <c r="P80" s="65">
        <f>(L80-N80)*G80</f>
        <v>331637.24999999994</v>
      </c>
      <c r="Q80" s="65">
        <f>(L80-N80)*H80</f>
        <v>331637.24999999994</v>
      </c>
      <c r="R80" s="65">
        <f>I80*(M80-O80)</f>
        <v>344912.87599999999</v>
      </c>
      <c r="S80" s="65">
        <f>J80*(M80-O80)</f>
        <v>344912.87599999999</v>
      </c>
      <c r="T80" s="65">
        <f t="shared" si="22"/>
        <v>1353100.2519999999</v>
      </c>
      <c r="U80" s="106"/>
      <c r="V80" s="106"/>
      <c r="W80" s="106"/>
      <c r="X80" s="26"/>
      <c r="Y80" s="26"/>
      <c r="Z80" s="26"/>
      <c r="AA80" s="119"/>
      <c r="AB80" s="26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</row>
    <row r="81" spans="1:145" s="36" customFormat="1" ht="34.5" customHeight="1">
      <c r="A81" s="202" t="s">
        <v>237</v>
      </c>
      <c r="B81" s="202"/>
      <c r="C81" s="58"/>
      <c r="D81" s="58"/>
      <c r="E81" s="33"/>
      <c r="F81" s="33"/>
      <c r="G81" s="67"/>
      <c r="H81" s="67"/>
      <c r="I81" s="67"/>
      <c r="J81" s="67"/>
      <c r="K81" s="67"/>
      <c r="L81" s="108"/>
      <c r="M81" s="108"/>
      <c r="N81" s="108"/>
      <c r="O81" s="108"/>
      <c r="P81" s="65"/>
      <c r="Q81" s="65"/>
      <c r="R81" s="65"/>
      <c r="S81" s="65"/>
      <c r="T81" s="65"/>
      <c r="U81" s="65"/>
      <c r="V81" s="65"/>
      <c r="W81" s="65"/>
      <c r="X81" s="26"/>
      <c r="Y81" s="26"/>
      <c r="Z81" s="26"/>
      <c r="AA81" s="32"/>
      <c r="AB81" s="26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</row>
    <row r="82" spans="1:145" s="36" customFormat="1" ht="34.5" customHeight="1" outlineLevel="1">
      <c r="A82" s="62">
        <v>2915003297</v>
      </c>
      <c r="B82" s="62" t="s">
        <v>30</v>
      </c>
      <c r="C82" s="62" t="s">
        <v>237</v>
      </c>
      <c r="D82" s="62" t="s">
        <v>29</v>
      </c>
      <c r="E82" s="63"/>
      <c r="F82" s="63" t="s">
        <v>138</v>
      </c>
      <c r="G82" s="67">
        <v>8116.0299999999988</v>
      </c>
      <c r="H82" s="67">
        <v>8590.4089999999997</v>
      </c>
      <c r="I82" s="67">
        <v>8392.09</v>
      </c>
      <c r="J82" s="67">
        <v>8753.2999999999993</v>
      </c>
      <c r="K82" s="67">
        <f t="shared" si="8"/>
        <v>33851.828999999998</v>
      </c>
      <c r="L82" s="108">
        <v>98.44</v>
      </c>
      <c r="M82" s="108">
        <v>103.84</v>
      </c>
      <c r="N82" s="108">
        <v>42</v>
      </c>
      <c r="O82" s="108">
        <v>43.68</v>
      </c>
      <c r="P82" s="65">
        <f>(L82-N82)*G82</f>
        <v>458068.7331999999</v>
      </c>
      <c r="Q82" s="65">
        <f>(L82-N82)*H82</f>
        <v>484842.68395999994</v>
      </c>
      <c r="R82" s="65">
        <f>I82*(M82-O82)</f>
        <v>504868.13440000004</v>
      </c>
      <c r="S82" s="65">
        <f>J82*(M82-O82)</f>
        <v>526598.52799999993</v>
      </c>
      <c r="T82" s="65">
        <f t="shared" si="22"/>
        <v>1974378.0795599998</v>
      </c>
      <c r="U82" s="65"/>
      <c r="V82" s="65"/>
      <c r="W82" s="65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</row>
    <row r="83" spans="1:145" s="36" customFormat="1" ht="34.5" customHeight="1" outlineLevel="1">
      <c r="A83" s="62">
        <v>2915003297</v>
      </c>
      <c r="B83" s="62" t="s">
        <v>30</v>
      </c>
      <c r="C83" s="62" t="s">
        <v>237</v>
      </c>
      <c r="D83" s="62" t="s">
        <v>108</v>
      </c>
      <c r="E83" s="63"/>
      <c r="F83" s="63" t="s">
        <v>138</v>
      </c>
      <c r="G83" s="67">
        <v>1627.17</v>
      </c>
      <c r="H83" s="67">
        <v>1528.21</v>
      </c>
      <c r="I83" s="67">
        <v>1446.2940000000001</v>
      </c>
      <c r="J83" s="67">
        <v>1611.64</v>
      </c>
      <c r="K83" s="67">
        <f t="shared" ref="K83:K114" si="23">G83+H83+I83+J83</f>
        <v>6213.3140000000003</v>
      </c>
      <c r="L83" s="108">
        <v>90.71</v>
      </c>
      <c r="M83" s="108">
        <v>97.97</v>
      </c>
      <c r="N83" s="108">
        <v>48.33</v>
      </c>
      <c r="O83" s="108">
        <v>50.26</v>
      </c>
      <c r="P83" s="65">
        <f>(L83-N83)*G83</f>
        <v>68959.464599999992</v>
      </c>
      <c r="Q83" s="65">
        <f>(L83-N83)*H83</f>
        <v>64765.539799999991</v>
      </c>
      <c r="R83" s="65">
        <f>I83*(M83-O83)</f>
        <v>69002.686740000005</v>
      </c>
      <c r="S83" s="65">
        <f>J83*(M83-O83)</f>
        <v>76891.344400000002</v>
      </c>
      <c r="T83" s="65">
        <f t="shared" si="22"/>
        <v>279619.03553999995</v>
      </c>
      <c r="U83" s="65"/>
      <c r="V83" s="65"/>
      <c r="W83" s="65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</row>
    <row r="84" spans="1:145" s="36" customFormat="1" ht="34.5" customHeight="1" outlineLevel="1">
      <c r="A84" s="62">
        <v>7736186950</v>
      </c>
      <c r="B84" s="62" t="s">
        <v>152</v>
      </c>
      <c r="C84" s="62" t="s">
        <v>237</v>
      </c>
      <c r="D84" s="62" t="s">
        <v>151</v>
      </c>
      <c r="E84" s="63"/>
      <c r="F84" s="63" t="s">
        <v>138</v>
      </c>
      <c r="G84" s="67">
        <v>16023.406499999999</v>
      </c>
      <c r="H84" s="67">
        <v>16023.406499999999</v>
      </c>
      <c r="I84" s="67">
        <v>15547.404</v>
      </c>
      <c r="J84" s="67">
        <v>15153.834999999999</v>
      </c>
      <c r="K84" s="67">
        <f t="shared" si="23"/>
        <v>62748.051999999996</v>
      </c>
      <c r="L84" s="108">
        <v>67.790000000000006</v>
      </c>
      <c r="M84" s="108">
        <v>67.790000000000006</v>
      </c>
      <c r="N84" s="108">
        <v>20.92</v>
      </c>
      <c r="O84" s="108">
        <v>21.76</v>
      </c>
      <c r="P84" s="65">
        <f>(L84-N84)*G84</f>
        <v>751017.06265500002</v>
      </c>
      <c r="Q84" s="65">
        <f>(L84-N84)*H84</f>
        <v>751017.06265500002</v>
      </c>
      <c r="R84" s="65">
        <f>I84*(M84-O84)</f>
        <v>715647.00612000003</v>
      </c>
      <c r="S84" s="65">
        <f>J84*(M84-O84)</f>
        <v>697531.02504999994</v>
      </c>
      <c r="T84" s="65">
        <f t="shared" si="22"/>
        <v>2915212.1564799999</v>
      </c>
      <c r="U84" s="65"/>
      <c r="V84" s="65"/>
      <c r="W84" s="65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</row>
    <row r="85" spans="1:145" s="36" customFormat="1" ht="34.5" customHeight="1" outlineLevel="1">
      <c r="A85" s="62">
        <v>2915004011</v>
      </c>
      <c r="B85" s="62" t="s">
        <v>216</v>
      </c>
      <c r="C85" s="62" t="s">
        <v>237</v>
      </c>
      <c r="D85" s="62" t="s">
        <v>151</v>
      </c>
      <c r="E85" s="63"/>
      <c r="F85" s="63" t="s">
        <v>138</v>
      </c>
      <c r="G85" s="67">
        <v>4466</v>
      </c>
      <c r="H85" s="67">
        <v>4466</v>
      </c>
      <c r="I85" s="67">
        <v>4466</v>
      </c>
      <c r="J85" s="67">
        <v>4466</v>
      </c>
      <c r="K85" s="67">
        <f t="shared" si="23"/>
        <v>17864</v>
      </c>
      <c r="L85" s="108">
        <f>53.19</f>
        <v>53.19</v>
      </c>
      <c r="M85" s="108">
        <f>L85*1.04</f>
        <v>55.317599999999999</v>
      </c>
      <c r="N85" s="108">
        <v>45.12</v>
      </c>
      <c r="O85" s="108">
        <f>N85*1.04</f>
        <v>46.924799999999998</v>
      </c>
      <c r="P85" s="65">
        <f>(L85-N85)*G85</f>
        <v>36040.620000000003</v>
      </c>
      <c r="Q85" s="65">
        <f>(L85-N85)*H85</f>
        <v>36040.620000000003</v>
      </c>
      <c r="R85" s="65">
        <f>I85*(M85-O85)</f>
        <v>37482.244800000008</v>
      </c>
      <c r="S85" s="65">
        <f>J85*(M85-O85)</f>
        <v>37482.244800000008</v>
      </c>
      <c r="T85" s="65">
        <f t="shared" si="22"/>
        <v>147045.72960000002</v>
      </c>
      <c r="U85" s="65"/>
      <c r="V85" s="65"/>
      <c r="W85" s="65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</row>
    <row r="86" spans="1:145" s="36" customFormat="1" ht="34.5" customHeight="1">
      <c r="A86" s="202" t="s">
        <v>238</v>
      </c>
      <c r="B86" s="202"/>
      <c r="C86" s="58"/>
      <c r="D86" s="58"/>
      <c r="E86" s="33"/>
      <c r="F86" s="33"/>
      <c r="G86" s="67"/>
      <c r="H86" s="67"/>
      <c r="I86" s="67"/>
      <c r="J86" s="67"/>
      <c r="K86" s="67"/>
      <c r="L86" s="108"/>
      <c r="M86" s="108"/>
      <c r="N86" s="108"/>
      <c r="O86" s="108"/>
      <c r="P86" s="65"/>
      <c r="Q86" s="65"/>
      <c r="R86" s="65"/>
      <c r="S86" s="65"/>
      <c r="T86" s="65"/>
      <c r="U86" s="65"/>
      <c r="V86" s="65"/>
      <c r="W86" s="65"/>
      <c r="X86" s="26"/>
      <c r="Y86" s="26"/>
      <c r="Z86" s="26"/>
      <c r="AA86" s="32"/>
      <c r="AB86" s="26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</row>
    <row r="87" spans="1:145" s="36" customFormat="1" ht="34.5" customHeight="1" outlineLevel="1">
      <c r="A87" s="62">
        <v>2901179251</v>
      </c>
      <c r="B87" s="62" t="s">
        <v>25</v>
      </c>
      <c r="C87" s="62" t="s">
        <v>238</v>
      </c>
      <c r="D87" s="62"/>
      <c r="E87" s="63"/>
      <c r="F87" s="63" t="s">
        <v>138</v>
      </c>
      <c r="G87" s="67">
        <v>378.49900000000002</v>
      </c>
      <c r="H87" s="67">
        <v>378.49900000000002</v>
      </c>
      <c r="I87" s="67">
        <v>253.29300000000001</v>
      </c>
      <c r="J87" s="67">
        <v>384.137</v>
      </c>
      <c r="K87" s="67">
        <f t="shared" si="23"/>
        <v>1394.4280000000001</v>
      </c>
      <c r="L87" s="108">
        <v>112.85</v>
      </c>
      <c r="M87" s="108">
        <v>121.88</v>
      </c>
      <c r="N87" s="108">
        <v>57.8</v>
      </c>
      <c r="O87" s="108">
        <f>N87*1.04</f>
        <v>60.112000000000002</v>
      </c>
      <c r="P87" s="65">
        <f>(L87-N87)*G87</f>
        <v>20836.36995</v>
      </c>
      <c r="Q87" s="65">
        <f>(L87-N87)*H87</f>
        <v>20836.36995</v>
      </c>
      <c r="R87" s="65">
        <f>I87*(M87-O87)</f>
        <v>15645.402023999999</v>
      </c>
      <c r="S87" s="65">
        <f>J87*(M87-O87)</f>
        <v>23727.374215999997</v>
      </c>
      <c r="T87" s="65">
        <f t="shared" si="22"/>
        <v>81045.516139999992</v>
      </c>
      <c r="U87" s="65"/>
      <c r="V87" s="65"/>
      <c r="W87" s="65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</row>
    <row r="88" spans="1:145" s="36" customFormat="1" ht="34.5" customHeight="1">
      <c r="A88" s="202" t="s">
        <v>239</v>
      </c>
      <c r="B88" s="202"/>
      <c r="C88" s="58"/>
      <c r="D88" s="58"/>
      <c r="E88" s="33"/>
      <c r="F88" s="33"/>
      <c r="G88" s="67"/>
      <c r="H88" s="67"/>
      <c r="I88" s="67"/>
      <c r="J88" s="67"/>
      <c r="K88" s="67"/>
      <c r="L88" s="108"/>
      <c r="M88" s="108"/>
      <c r="N88" s="108"/>
      <c r="O88" s="108"/>
      <c r="P88" s="65"/>
      <c r="Q88" s="65"/>
      <c r="R88" s="65"/>
      <c r="S88" s="65"/>
      <c r="T88" s="65"/>
      <c r="U88" s="65"/>
      <c r="V88" s="65"/>
      <c r="W88" s="65"/>
      <c r="X88" s="26"/>
      <c r="Y88" s="26"/>
      <c r="Z88" s="26"/>
      <c r="AA88" s="32"/>
      <c r="AB88" s="26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</row>
    <row r="89" spans="1:145" s="36" customFormat="1" ht="34.5" customHeight="1" outlineLevel="1">
      <c r="A89" s="62">
        <v>2901179251</v>
      </c>
      <c r="B89" s="62" t="s">
        <v>25</v>
      </c>
      <c r="C89" s="62" t="s">
        <v>239</v>
      </c>
      <c r="D89" s="62"/>
      <c r="E89" s="63"/>
      <c r="F89" s="63" t="s">
        <v>138</v>
      </c>
      <c r="G89" s="67">
        <v>5717.7139999999999</v>
      </c>
      <c r="H89" s="67">
        <v>7713.4480000000003</v>
      </c>
      <c r="I89" s="67">
        <v>6302.8680000000004</v>
      </c>
      <c r="J89" s="67">
        <v>5721.1730000000007</v>
      </c>
      <c r="K89" s="67">
        <f t="shared" si="23"/>
        <v>25455.203000000001</v>
      </c>
      <c r="L89" s="108">
        <v>105.73</v>
      </c>
      <c r="M89" s="108">
        <v>114.19</v>
      </c>
      <c r="N89" s="108">
        <v>61.73</v>
      </c>
      <c r="O89" s="108">
        <f>N89*1.04</f>
        <v>64.199200000000005</v>
      </c>
      <c r="P89" s="65">
        <f>(L89-N89)*G89</f>
        <v>251579.41600000003</v>
      </c>
      <c r="Q89" s="65">
        <f>(L89-N89)*H89</f>
        <v>339391.71200000006</v>
      </c>
      <c r="R89" s="65">
        <f>I89*(M89-O89)</f>
        <v>315085.41361439996</v>
      </c>
      <c r="S89" s="65">
        <f>J89*(M89-O89)</f>
        <v>286006.01520839997</v>
      </c>
      <c r="T89" s="65">
        <f t="shared" si="22"/>
        <v>1192062.5568228001</v>
      </c>
      <c r="U89" s="65"/>
      <c r="V89" s="65"/>
      <c r="W89" s="65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</row>
    <row r="90" spans="1:145" s="36" customFormat="1" ht="98.25" customHeight="1" outlineLevel="1">
      <c r="A90" s="62" t="s">
        <v>284</v>
      </c>
      <c r="B90" s="62" t="s">
        <v>285</v>
      </c>
      <c r="C90" s="62" t="s">
        <v>239</v>
      </c>
      <c r="D90" s="62" t="s">
        <v>302</v>
      </c>
      <c r="E90" s="63"/>
      <c r="F90" s="63" t="s">
        <v>138</v>
      </c>
      <c r="G90" s="67">
        <v>4997.3060000000005</v>
      </c>
      <c r="H90" s="67">
        <v>5830.3819999999996</v>
      </c>
      <c r="I90" s="67">
        <v>8298.1489999999994</v>
      </c>
      <c r="J90" s="67">
        <v>5390.6409999999996</v>
      </c>
      <c r="K90" s="67">
        <f t="shared" si="23"/>
        <v>24516.477999999999</v>
      </c>
      <c r="L90" s="108">
        <v>187.1</v>
      </c>
      <c r="M90" s="108">
        <v>187.1</v>
      </c>
      <c r="N90" s="108">
        <v>74.08</v>
      </c>
      <c r="O90" s="108">
        <v>77.040000000000006</v>
      </c>
      <c r="P90" s="65">
        <f>(L90-N90)*G90</f>
        <v>564795.52412000007</v>
      </c>
      <c r="Q90" s="65">
        <f>(L90-N90)*H90</f>
        <v>658949.77363999991</v>
      </c>
      <c r="R90" s="65">
        <f>I90*(M90-O90)</f>
        <v>913294.27893999987</v>
      </c>
      <c r="S90" s="65">
        <f>J90*(M90-O90)</f>
        <v>593293.94845999987</v>
      </c>
      <c r="T90" s="65">
        <f t="shared" si="22"/>
        <v>2730333.5251599997</v>
      </c>
      <c r="U90" s="65"/>
      <c r="V90" s="65"/>
      <c r="W90" s="65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</row>
    <row r="91" spans="1:145" s="36" customFormat="1" ht="34.5" customHeight="1">
      <c r="A91" s="202" t="s">
        <v>240</v>
      </c>
      <c r="B91" s="202"/>
      <c r="C91" s="58"/>
      <c r="D91" s="58"/>
      <c r="E91" s="33"/>
      <c r="F91" s="33"/>
      <c r="G91" s="67"/>
      <c r="H91" s="67"/>
      <c r="I91" s="67"/>
      <c r="J91" s="67"/>
      <c r="K91" s="67"/>
      <c r="L91" s="108"/>
      <c r="M91" s="108"/>
      <c r="N91" s="108"/>
      <c r="O91" s="108"/>
      <c r="P91" s="65"/>
      <c r="Q91" s="65"/>
      <c r="R91" s="65"/>
      <c r="S91" s="65"/>
      <c r="T91" s="65"/>
      <c r="U91" s="65"/>
      <c r="V91" s="65"/>
      <c r="W91" s="65"/>
      <c r="X91" s="26"/>
      <c r="Y91" s="26"/>
      <c r="Z91" s="26"/>
      <c r="AA91" s="32"/>
      <c r="AB91" s="26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</row>
    <row r="92" spans="1:145" s="36" customFormat="1" ht="34.5" customHeight="1" outlineLevel="1">
      <c r="A92" s="62">
        <v>2925003747</v>
      </c>
      <c r="B92" s="62" t="s">
        <v>212</v>
      </c>
      <c r="C92" s="62" t="s">
        <v>240</v>
      </c>
      <c r="D92" s="62" t="s">
        <v>149</v>
      </c>
      <c r="E92" s="63"/>
      <c r="F92" s="63" t="s">
        <v>138</v>
      </c>
      <c r="G92" s="110">
        <v>413017</v>
      </c>
      <c r="H92" s="110">
        <v>413017</v>
      </c>
      <c r="I92" s="110">
        <v>413017</v>
      </c>
      <c r="J92" s="110">
        <v>413017</v>
      </c>
      <c r="K92" s="110">
        <f t="shared" si="23"/>
        <v>1652068</v>
      </c>
      <c r="L92" s="108">
        <v>25.72</v>
      </c>
      <c r="M92" s="108">
        <f>L92*1.04</f>
        <v>26.748799999999999</v>
      </c>
      <c r="N92" s="108">
        <v>25.72</v>
      </c>
      <c r="O92" s="108">
        <f>N92*1.04</f>
        <v>26.748799999999999</v>
      </c>
      <c r="P92" s="65">
        <f>(L92-N92)*G92</f>
        <v>0</v>
      </c>
      <c r="Q92" s="65">
        <f>(L92-N92)*H92</f>
        <v>0</v>
      </c>
      <c r="R92" s="65">
        <f>I92*(M92-O92)</f>
        <v>0</v>
      </c>
      <c r="S92" s="65">
        <f>J92*(M92-O92)</f>
        <v>0</v>
      </c>
      <c r="T92" s="65">
        <f t="shared" si="22"/>
        <v>0</v>
      </c>
      <c r="U92" s="65"/>
      <c r="V92" s="65"/>
      <c r="W92" s="65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</row>
    <row r="93" spans="1:145" s="36" customFormat="1" ht="34.5" customHeight="1">
      <c r="A93" s="202" t="s">
        <v>241</v>
      </c>
      <c r="B93" s="202"/>
      <c r="C93" s="58"/>
      <c r="D93" s="58"/>
      <c r="E93" s="33"/>
      <c r="F93" s="33"/>
      <c r="G93" s="67"/>
      <c r="H93" s="67"/>
      <c r="I93" s="67"/>
      <c r="J93" s="67"/>
      <c r="K93" s="67"/>
      <c r="L93" s="108"/>
      <c r="M93" s="108"/>
      <c r="N93" s="108"/>
      <c r="O93" s="108"/>
      <c r="P93" s="65"/>
      <c r="Q93" s="65"/>
      <c r="R93" s="65"/>
      <c r="S93" s="65"/>
      <c r="T93" s="65"/>
      <c r="U93" s="65"/>
      <c r="V93" s="65"/>
      <c r="W93" s="65"/>
      <c r="X93" s="26"/>
      <c r="Y93" s="26"/>
      <c r="Z93" s="26"/>
      <c r="AA93" s="32"/>
      <c r="AB93" s="26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</row>
    <row r="94" spans="1:145" s="36" customFormat="1" ht="34.5" customHeight="1" outlineLevel="1">
      <c r="A94" s="62">
        <v>2918002171</v>
      </c>
      <c r="B94" s="62" t="s">
        <v>111</v>
      </c>
      <c r="C94" s="62" t="s">
        <v>241</v>
      </c>
      <c r="D94" s="62" t="s">
        <v>109</v>
      </c>
      <c r="E94" s="63" t="s">
        <v>110</v>
      </c>
      <c r="F94" s="63" t="s">
        <v>138</v>
      </c>
      <c r="G94" s="67">
        <v>1044.5250000000001</v>
      </c>
      <c r="H94" s="67">
        <v>1067.1179999999999</v>
      </c>
      <c r="I94" s="67">
        <v>1203.03</v>
      </c>
      <c r="J94" s="67">
        <v>1112.4279999999999</v>
      </c>
      <c r="K94" s="67">
        <f t="shared" si="23"/>
        <v>4427.1009999999997</v>
      </c>
      <c r="L94" s="108">
        <v>255.77</v>
      </c>
      <c r="M94" s="108">
        <v>255.77</v>
      </c>
      <c r="N94" s="108">
        <v>80.900000000000006</v>
      </c>
      <c r="O94" s="108">
        <f>N94*1.04</f>
        <v>84.13600000000001</v>
      </c>
      <c r="P94" s="65">
        <f t="shared" ref="P94:P99" si="24">(L94-N94)*G94</f>
        <v>182656.08675000002</v>
      </c>
      <c r="Q94" s="65">
        <f t="shared" ref="Q94:Q99" si="25">(L94-N94)*H94</f>
        <v>186606.92465999999</v>
      </c>
      <c r="R94" s="65">
        <f t="shared" ref="R94:R99" si="26">I94*(M94-O94)</f>
        <v>206480.85102</v>
      </c>
      <c r="S94" s="65">
        <f t="shared" ref="S94:S99" si="27">J94*(M94-O94)</f>
        <v>190930.46735200001</v>
      </c>
      <c r="T94" s="65">
        <f t="shared" si="22"/>
        <v>766674.32978200004</v>
      </c>
      <c r="U94" s="65"/>
      <c r="V94" s="65"/>
      <c r="W94" s="65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</row>
    <row r="95" spans="1:145" s="36" customFormat="1" ht="34.5" customHeight="1" outlineLevel="1">
      <c r="A95" s="62">
        <v>2918002171</v>
      </c>
      <c r="B95" s="62" t="s">
        <v>111</v>
      </c>
      <c r="C95" s="62" t="s">
        <v>241</v>
      </c>
      <c r="D95" s="62" t="s">
        <v>109</v>
      </c>
      <c r="E95" s="63" t="s">
        <v>112</v>
      </c>
      <c r="F95" s="63" t="s">
        <v>138</v>
      </c>
      <c r="G95" s="67">
        <v>199.173</v>
      </c>
      <c r="H95" s="67">
        <v>197.35300000000001</v>
      </c>
      <c r="I95" s="67">
        <v>248.39699999999999</v>
      </c>
      <c r="J95" s="67">
        <v>210.01300000000001</v>
      </c>
      <c r="K95" s="67">
        <f t="shared" si="23"/>
        <v>854.93600000000004</v>
      </c>
      <c r="L95" s="108">
        <v>255.77</v>
      </c>
      <c r="M95" s="108">
        <v>255.77</v>
      </c>
      <c r="N95" s="108">
        <v>71.900000000000006</v>
      </c>
      <c r="O95" s="108">
        <f>N95*1.04</f>
        <v>74.77600000000001</v>
      </c>
      <c r="P95" s="65">
        <f t="shared" si="24"/>
        <v>36621.939510000004</v>
      </c>
      <c r="Q95" s="65">
        <f t="shared" si="25"/>
        <v>36287.296110000003</v>
      </c>
      <c r="R95" s="65">
        <f t="shared" si="26"/>
        <v>44958.366618</v>
      </c>
      <c r="S95" s="65">
        <f t="shared" si="27"/>
        <v>38011.092922000003</v>
      </c>
      <c r="T95" s="65">
        <f t="shared" si="22"/>
        <v>155878.69516</v>
      </c>
      <c r="U95" s="65"/>
      <c r="V95" s="65"/>
      <c r="W95" s="65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</row>
    <row r="96" spans="1:145" s="36" customFormat="1" ht="34.5" customHeight="1" outlineLevel="1">
      <c r="A96" s="62">
        <v>2918002171</v>
      </c>
      <c r="B96" s="62" t="s">
        <v>111</v>
      </c>
      <c r="C96" s="62" t="s">
        <v>241</v>
      </c>
      <c r="D96" s="62" t="s">
        <v>109</v>
      </c>
      <c r="E96" s="63" t="s">
        <v>113</v>
      </c>
      <c r="F96" s="63" t="s">
        <v>138</v>
      </c>
      <c r="G96" s="67">
        <v>674.17599999999993</v>
      </c>
      <c r="H96" s="67">
        <v>664.93200000000002</v>
      </c>
      <c r="I96" s="67">
        <v>740.85300000000007</v>
      </c>
      <c r="J96" s="67">
        <v>726.78300000000002</v>
      </c>
      <c r="K96" s="67">
        <f t="shared" si="23"/>
        <v>2806.7440000000001</v>
      </c>
      <c r="L96" s="108">
        <v>255.77</v>
      </c>
      <c r="M96" s="108">
        <v>255.77</v>
      </c>
      <c r="N96" s="108">
        <v>22</v>
      </c>
      <c r="O96" s="108">
        <f>N96*1.04</f>
        <v>22.880000000000003</v>
      </c>
      <c r="P96" s="65">
        <f t="shared" si="24"/>
        <v>157602.12351999999</v>
      </c>
      <c r="Q96" s="65">
        <f t="shared" si="25"/>
        <v>155441.15364</v>
      </c>
      <c r="R96" s="65">
        <f t="shared" si="26"/>
        <v>172537.25517000002</v>
      </c>
      <c r="S96" s="65">
        <f t="shared" si="27"/>
        <v>169260.49287000002</v>
      </c>
      <c r="T96" s="65">
        <f t="shared" si="22"/>
        <v>654841.02520000003</v>
      </c>
      <c r="U96" s="65"/>
      <c r="V96" s="65"/>
      <c r="W96" s="65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</row>
    <row r="97" spans="1:145" s="36" customFormat="1" ht="34.5" customHeight="1" outlineLevel="1">
      <c r="A97" s="62">
        <v>7708503727</v>
      </c>
      <c r="B97" s="62" t="s">
        <v>147</v>
      </c>
      <c r="C97" s="62" t="s">
        <v>241</v>
      </c>
      <c r="D97" s="62" t="s">
        <v>31</v>
      </c>
      <c r="E97" s="63"/>
      <c r="F97" s="63" t="s">
        <v>138</v>
      </c>
      <c r="G97" s="67">
        <v>9553</v>
      </c>
      <c r="H97" s="67">
        <v>8423.1710000000003</v>
      </c>
      <c r="I97" s="67">
        <v>9553</v>
      </c>
      <c r="J97" s="67">
        <v>9553</v>
      </c>
      <c r="K97" s="67">
        <f t="shared" si="23"/>
        <v>37082.171000000002</v>
      </c>
      <c r="L97" s="108">
        <v>41.71</v>
      </c>
      <c r="M97" s="108">
        <v>44.5</v>
      </c>
      <c r="N97" s="108">
        <v>40.71</v>
      </c>
      <c r="O97" s="108">
        <v>42.34</v>
      </c>
      <c r="P97" s="65">
        <f t="shared" si="24"/>
        <v>9553</v>
      </c>
      <c r="Q97" s="65">
        <f t="shared" si="25"/>
        <v>8423.1710000000003</v>
      </c>
      <c r="R97" s="65">
        <f t="shared" si="26"/>
        <v>20634.479999999967</v>
      </c>
      <c r="S97" s="65">
        <f t="shared" si="27"/>
        <v>20634.479999999967</v>
      </c>
      <c r="T97" s="65">
        <f t="shared" si="22"/>
        <v>59245.130999999936</v>
      </c>
      <c r="U97" s="65"/>
      <c r="V97" s="65"/>
      <c r="W97" s="65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</row>
    <row r="98" spans="1:145" s="36" customFormat="1" ht="34.5" customHeight="1" outlineLevel="1">
      <c r="A98" s="62">
        <v>2918011257</v>
      </c>
      <c r="B98" s="62" t="s">
        <v>159</v>
      </c>
      <c r="C98" s="62" t="s">
        <v>241</v>
      </c>
      <c r="D98" s="62" t="s">
        <v>160</v>
      </c>
      <c r="E98" s="63"/>
      <c r="F98" s="63" t="s">
        <v>138</v>
      </c>
      <c r="G98" s="67">
        <v>3416</v>
      </c>
      <c r="H98" s="67">
        <v>3447.3609999999999</v>
      </c>
      <c r="I98" s="67">
        <v>2572</v>
      </c>
      <c r="J98" s="67">
        <v>2887.1400000000003</v>
      </c>
      <c r="K98" s="67">
        <f t="shared" si="23"/>
        <v>12322.501</v>
      </c>
      <c r="L98" s="108">
        <v>72.72</v>
      </c>
      <c r="M98" s="108">
        <v>72.72</v>
      </c>
      <c r="N98" s="108">
        <v>40.65</v>
      </c>
      <c r="O98" s="108">
        <f>N98*1.04</f>
        <v>42.276000000000003</v>
      </c>
      <c r="P98" s="65">
        <f t="shared" si="24"/>
        <v>109551.12</v>
      </c>
      <c r="Q98" s="65">
        <f t="shared" si="25"/>
        <v>110556.86727</v>
      </c>
      <c r="R98" s="65">
        <f t="shared" si="26"/>
        <v>78301.967999999993</v>
      </c>
      <c r="S98" s="65">
        <f t="shared" si="27"/>
        <v>87896.090159999992</v>
      </c>
      <c r="T98" s="65">
        <f t="shared" si="22"/>
        <v>386306.04542999994</v>
      </c>
      <c r="U98" s="65"/>
      <c r="V98" s="65"/>
      <c r="W98" s="65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</row>
    <row r="99" spans="1:145" s="36" customFormat="1" ht="34.5" customHeight="1" outlineLevel="1">
      <c r="A99" s="62">
        <v>2918012010</v>
      </c>
      <c r="B99" s="62" t="s">
        <v>186</v>
      </c>
      <c r="C99" s="62" t="s">
        <v>241</v>
      </c>
      <c r="D99" s="62" t="s">
        <v>31</v>
      </c>
      <c r="E99" s="63"/>
      <c r="F99" s="63" t="s">
        <v>138</v>
      </c>
      <c r="G99" s="67">
        <v>92208.218999999997</v>
      </c>
      <c r="H99" s="67">
        <v>101273.77099999998</v>
      </c>
      <c r="I99" s="67">
        <v>91452.28</v>
      </c>
      <c r="J99" s="67">
        <v>96169.421000000017</v>
      </c>
      <c r="K99" s="67">
        <f t="shared" si="23"/>
        <v>381103.69100000005</v>
      </c>
      <c r="L99" s="108">
        <v>80.33</v>
      </c>
      <c r="M99" s="108">
        <v>80.989999999999995</v>
      </c>
      <c r="N99" s="108">
        <v>48.54</v>
      </c>
      <c r="O99" s="108">
        <f>N99*1.04</f>
        <v>50.4816</v>
      </c>
      <c r="P99" s="65">
        <f t="shared" si="24"/>
        <v>2931299.2820099997</v>
      </c>
      <c r="Q99" s="65">
        <f t="shared" si="25"/>
        <v>3219493.1800899995</v>
      </c>
      <c r="R99" s="65">
        <f t="shared" si="26"/>
        <v>2790062.7391519994</v>
      </c>
      <c r="S99" s="65">
        <f t="shared" si="27"/>
        <v>2933975.1636363999</v>
      </c>
      <c r="T99" s="65">
        <f t="shared" si="22"/>
        <v>11874830.364888398</v>
      </c>
      <c r="U99" s="65"/>
      <c r="V99" s="65"/>
      <c r="W99" s="65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</row>
    <row r="100" spans="1:145" s="36" customFormat="1" ht="34.5" customHeight="1">
      <c r="A100" s="202" t="s">
        <v>242</v>
      </c>
      <c r="B100" s="202"/>
      <c r="C100" s="58"/>
      <c r="D100" s="58"/>
      <c r="E100" s="33"/>
      <c r="F100" s="33"/>
      <c r="G100" s="67"/>
      <c r="H100" s="67"/>
      <c r="I100" s="67"/>
      <c r="J100" s="67"/>
      <c r="K100" s="67"/>
      <c r="L100" s="108"/>
      <c r="M100" s="108"/>
      <c r="N100" s="108"/>
      <c r="O100" s="108"/>
      <c r="P100" s="65"/>
      <c r="Q100" s="65"/>
      <c r="R100" s="65"/>
      <c r="S100" s="65"/>
      <c r="T100" s="65"/>
      <c r="U100" s="65"/>
      <c r="V100" s="65"/>
      <c r="W100" s="65"/>
      <c r="X100" s="26"/>
      <c r="Y100" s="26"/>
      <c r="Z100" s="26"/>
      <c r="AA100" s="32"/>
      <c r="AB100" s="26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</row>
    <row r="101" spans="1:145" s="36" customFormat="1" ht="34.5" customHeight="1" outlineLevel="1">
      <c r="A101" s="62">
        <v>2906007552</v>
      </c>
      <c r="B101" s="62" t="s">
        <v>34</v>
      </c>
      <c r="C101" s="62" t="s">
        <v>242</v>
      </c>
      <c r="D101" s="62" t="s">
        <v>32</v>
      </c>
      <c r="E101" s="63" t="s">
        <v>33</v>
      </c>
      <c r="F101" s="63" t="s">
        <v>138</v>
      </c>
      <c r="G101" s="67">
        <v>3832.3029999999999</v>
      </c>
      <c r="H101" s="67">
        <v>3927.616</v>
      </c>
      <c r="I101" s="67">
        <v>3915.7469999999994</v>
      </c>
      <c r="J101" s="67">
        <v>3838.8719999999998</v>
      </c>
      <c r="K101" s="67">
        <f t="shared" si="23"/>
        <v>15514.537999999999</v>
      </c>
      <c r="L101" s="108">
        <v>97.07</v>
      </c>
      <c r="M101" s="108">
        <v>104.84</v>
      </c>
      <c r="N101" s="108">
        <v>35.700000000000003</v>
      </c>
      <c r="O101" s="108">
        <v>37.130000000000003</v>
      </c>
      <c r="P101" s="65">
        <f t="shared" ref="P101:P109" si="28">(L101-N101)*G101</f>
        <v>235188.43510999996</v>
      </c>
      <c r="Q101" s="65">
        <f t="shared" ref="Q101:Q109" si="29">(L101-N101)*H101</f>
        <v>241037.79391999997</v>
      </c>
      <c r="R101" s="65">
        <f t="shared" ref="R101:R109" si="30">I101*(M101-O101)</f>
        <v>265135.22937000002</v>
      </c>
      <c r="S101" s="65">
        <f t="shared" ref="S101:S109" si="31">J101*(M101-O101)</f>
        <v>259930.02312000003</v>
      </c>
      <c r="T101" s="65">
        <f t="shared" si="22"/>
        <v>1001291.4815199999</v>
      </c>
      <c r="U101" s="65"/>
      <c r="V101" s="65"/>
      <c r="W101" s="65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</row>
    <row r="102" spans="1:145" s="36" customFormat="1" ht="34.5" customHeight="1" outlineLevel="1">
      <c r="A102" s="62">
        <v>2906007552</v>
      </c>
      <c r="B102" s="62" t="s">
        <v>34</v>
      </c>
      <c r="C102" s="62" t="s">
        <v>242</v>
      </c>
      <c r="D102" s="62" t="s">
        <v>32</v>
      </c>
      <c r="E102" s="63" t="s">
        <v>35</v>
      </c>
      <c r="F102" s="63" t="s">
        <v>138</v>
      </c>
      <c r="G102" s="67">
        <v>3048.4459999999999</v>
      </c>
      <c r="H102" s="67">
        <v>2999.759</v>
      </c>
      <c r="I102" s="67">
        <v>3043.2649999999999</v>
      </c>
      <c r="J102" s="67">
        <v>3056.585</v>
      </c>
      <c r="K102" s="67">
        <f t="shared" si="23"/>
        <v>12148.055</v>
      </c>
      <c r="L102" s="108">
        <v>54.64</v>
      </c>
      <c r="M102" s="108">
        <v>59.01</v>
      </c>
      <c r="N102" s="108">
        <v>35.700000000000003</v>
      </c>
      <c r="O102" s="108">
        <v>37.130000000000003</v>
      </c>
      <c r="P102" s="65">
        <f t="shared" si="28"/>
        <v>57737.567239999989</v>
      </c>
      <c r="Q102" s="65">
        <f t="shared" si="29"/>
        <v>56815.435459999993</v>
      </c>
      <c r="R102" s="65">
        <f t="shared" si="30"/>
        <v>66586.638199999987</v>
      </c>
      <c r="S102" s="65">
        <f t="shared" si="31"/>
        <v>66878.079799999992</v>
      </c>
      <c r="T102" s="65">
        <f t="shared" si="22"/>
        <v>248017.72069999995</v>
      </c>
      <c r="U102" s="65"/>
      <c r="V102" s="65"/>
      <c r="W102" s="65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</row>
    <row r="103" spans="1:145" s="36" customFormat="1" ht="34.5" customHeight="1" outlineLevel="1">
      <c r="A103" s="62">
        <v>2906008059</v>
      </c>
      <c r="B103" s="62" t="s">
        <v>37</v>
      </c>
      <c r="C103" s="62" t="s">
        <v>242</v>
      </c>
      <c r="D103" s="62" t="s">
        <v>36</v>
      </c>
      <c r="E103" s="63"/>
      <c r="F103" s="63" t="s">
        <v>138</v>
      </c>
      <c r="G103" s="67">
        <v>126479.825</v>
      </c>
      <c r="H103" s="67">
        <v>126649.481</v>
      </c>
      <c r="I103" s="67">
        <v>120862.84700000001</v>
      </c>
      <c r="J103" s="67">
        <v>121306.90599999999</v>
      </c>
      <c r="K103" s="67">
        <f t="shared" si="23"/>
        <v>495299.05900000001</v>
      </c>
      <c r="L103" s="108">
        <v>48.5</v>
      </c>
      <c r="M103" s="108">
        <v>73.88</v>
      </c>
      <c r="N103" s="108">
        <v>39.06</v>
      </c>
      <c r="O103" s="108">
        <v>40.619999999999997</v>
      </c>
      <c r="P103" s="65">
        <f t="shared" si="28"/>
        <v>1193969.5479999997</v>
      </c>
      <c r="Q103" s="65">
        <f t="shared" si="29"/>
        <v>1195571.1006399996</v>
      </c>
      <c r="R103" s="65">
        <f t="shared" si="30"/>
        <v>4019898.29122</v>
      </c>
      <c r="S103" s="65">
        <f t="shared" si="31"/>
        <v>4034667.6935599996</v>
      </c>
      <c r="T103" s="65">
        <f t="shared" si="22"/>
        <v>10444106.633419998</v>
      </c>
      <c r="U103" s="65"/>
      <c r="V103" s="65"/>
      <c r="W103" s="65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</row>
    <row r="104" spans="1:145" s="36" customFormat="1" ht="34.5" customHeight="1" outlineLevel="1">
      <c r="A104" s="62">
        <v>7708503727</v>
      </c>
      <c r="B104" s="62" t="s">
        <v>147</v>
      </c>
      <c r="C104" s="62" t="s">
        <v>242</v>
      </c>
      <c r="D104" s="62" t="s">
        <v>174</v>
      </c>
      <c r="E104" s="63"/>
      <c r="F104" s="63" t="s">
        <v>138</v>
      </c>
      <c r="G104" s="67">
        <v>17283.5</v>
      </c>
      <c r="H104" s="67">
        <v>14417.585000000001</v>
      </c>
      <c r="I104" s="67">
        <v>17283.5</v>
      </c>
      <c r="J104" s="67">
        <v>17283.5</v>
      </c>
      <c r="K104" s="67">
        <f t="shared" si="23"/>
        <v>66268.084999999992</v>
      </c>
      <c r="L104" s="108">
        <v>41.71</v>
      </c>
      <c r="M104" s="108">
        <v>44.5</v>
      </c>
      <c r="N104" s="108">
        <v>40.71</v>
      </c>
      <c r="O104" s="108">
        <v>42.3384</v>
      </c>
      <c r="P104" s="65">
        <f t="shared" si="28"/>
        <v>17283.5</v>
      </c>
      <c r="Q104" s="65">
        <f t="shared" si="29"/>
        <v>14417.585000000001</v>
      </c>
      <c r="R104" s="65">
        <f t="shared" si="30"/>
        <v>37360.013599999998</v>
      </c>
      <c r="S104" s="65">
        <f t="shared" si="31"/>
        <v>37360.013599999998</v>
      </c>
      <c r="T104" s="65">
        <f t="shared" si="22"/>
        <v>106421.1122</v>
      </c>
      <c r="U104" s="65"/>
      <c r="V104" s="65"/>
      <c r="W104" s="65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</row>
    <row r="105" spans="1:145" s="36" customFormat="1" ht="34.5" customHeight="1" outlineLevel="1">
      <c r="A105" s="62">
        <v>2906008154</v>
      </c>
      <c r="B105" s="62" t="s">
        <v>161</v>
      </c>
      <c r="C105" s="62" t="s">
        <v>242</v>
      </c>
      <c r="D105" s="62" t="s">
        <v>162</v>
      </c>
      <c r="E105" s="63" t="s">
        <v>163</v>
      </c>
      <c r="F105" s="63" t="s">
        <v>138</v>
      </c>
      <c r="G105" s="67">
        <v>1641.442</v>
      </c>
      <c r="H105" s="67">
        <v>1636.5410000000002</v>
      </c>
      <c r="I105" s="67">
        <v>1728.4170000000001</v>
      </c>
      <c r="J105" s="67">
        <v>1725.15</v>
      </c>
      <c r="K105" s="67">
        <f t="shared" si="23"/>
        <v>6731.5500000000011</v>
      </c>
      <c r="L105" s="108">
        <v>109.06</v>
      </c>
      <c r="M105" s="108">
        <v>117.78</v>
      </c>
      <c r="N105" s="108">
        <v>78.319999999999993</v>
      </c>
      <c r="O105" s="108">
        <v>81.45</v>
      </c>
      <c r="P105" s="65">
        <f t="shared" si="28"/>
        <v>50457.927080000016</v>
      </c>
      <c r="Q105" s="65">
        <f t="shared" si="29"/>
        <v>50307.270340000017</v>
      </c>
      <c r="R105" s="65">
        <f t="shared" si="30"/>
        <v>62793.389610000006</v>
      </c>
      <c r="S105" s="65">
        <f t="shared" si="31"/>
        <v>62674.699500000002</v>
      </c>
      <c r="T105" s="65">
        <f t="shared" si="22"/>
        <v>226233.28653000004</v>
      </c>
      <c r="U105" s="65"/>
      <c r="V105" s="65"/>
      <c r="W105" s="65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</row>
    <row r="106" spans="1:145" s="36" customFormat="1" ht="34.5" customHeight="1" outlineLevel="1">
      <c r="A106" s="62">
        <v>2906008154</v>
      </c>
      <c r="B106" s="62" t="s">
        <v>161</v>
      </c>
      <c r="C106" s="62" t="s">
        <v>242</v>
      </c>
      <c r="D106" s="62" t="s">
        <v>164</v>
      </c>
      <c r="E106" s="63" t="s">
        <v>165</v>
      </c>
      <c r="F106" s="63" t="s">
        <v>138</v>
      </c>
      <c r="G106" s="67">
        <v>1503.4870000000001</v>
      </c>
      <c r="H106" s="67">
        <v>1497.7549999999999</v>
      </c>
      <c r="I106" s="67">
        <v>1516.346</v>
      </c>
      <c r="J106" s="67">
        <v>1513.3229999999999</v>
      </c>
      <c r="K106" s="67">
        <f t="shared" si="23"/>
        <v>6030.9110000000001</v>
      </c>
      <c r="L106" s="108">
        <v>72.89</v>
      </c>
      <c r="M106" s="108">
        <v>72.959999999999994</v>
      </c>
      <c r="N106" s="108">
        <v>28.11</v>
      </c>
      <c r="O106" s="108">
        <v>29.23</v>
      </c>
      <c r="P106" s="65">
        <f t="shared" si="28"/>
        <v>67326.147860000012</v>
      </c>
      <c r="Q106" s="65">
        <f t="shared" si="29"/>
        <v>67069.468899999993</v>
      </c>
      <c r="R106" s="65">
        <f t="shared" si="30"/>
        <v>66309.81057999999</v>
      </c>
      <c r="S106" s="65">
        <f t="shared" si="31"/>
        <v>66177.614789999978</v>
      </c>
      <c r="T106" s="65">
        <f t="shared" si="22"/>
        <v>266883.04212999996</v>
      </c>
      <c r="U106" s="65"/>
      <c r="V106" s="65"/>
      <c r="W106" s="65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</row>
    <row r="107" spans="1:145" s="36" customFormat="1" ht="34.5" customHeight="1" outlineLevel="1">
      <c r="A107" s="62">
        <v>2906008154</v>
      </c>
      <c r="B107" s="62" t="s">
        <v>161</v>
      </c>
      <c r="C107" s="62" t="s">
        <v>242</v>
      </c>
      <c r="D107" s="62" t="s">
        <v>166</v>
      </c>
      <c r="E107" s="63" t="s">
        <v>167</v>
      </c>
      <c r="F107" s="63" t="s">
        <v>138</v>
      </c>
      <c r="G107" s="67">
        <v>616.00400000000002</v>
      </c>
      <c r="H107" s="67">
        <v>597.75</v>
      </c>
      <c r="I107" s="67">
        <v>608.63200000000006</v>
      </c>
      <c r="J107" s="67">
        <v>670.61900000000003</v>
      </c>
      <c r="K107" s="67">
        <f t="shared" si="23"/>
        <v>2493.0050000000001</v>
      </c>
      <c r="L107" s="108">
        <v>106.34</v>
      </c>
      <c r="M107" s="108">
        <v>114.85</v>
      </c>
      <c r="N107" s="108">
        <v>40</v>
      </c>
      <c r="O107" s="108">
        <v>41.6</v>
      </c>
      <c r="P107" s="65">
        <f t="shared" si="28"/>
        <v>40865.70536</v>
      </c>
      <c r="Q107" s="65">
        <f t="shared" si="29"/>
        <v>39654.735000000001</v>
      </c>
      <c r="R107" s="65">
        <f t="shared" si="30"/>
        <v>44582.294000000002</v>
      </c>
      <c r="S107" s="65">
        <f t="shared" si="31"/>
        <v>49122.84175</v>
      </c>
      <c r="T107" s="65">
        <f t="shared" si="22"/>
        <v>174225.57610999999</v>
      </c>
      <c r="U107" s="65"/>
      <c r="V107" s="65"/>
      <c r="W107" s="65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</row>
    <row r="108" spans="1:145" s="36" customFormat="1" ht="34.5" customHeight="1" outlineLevel="1">
      <c r="A108" s="62">
        <v>2906008154</v>
      </c>
      <c r="B108" s="62" t="s">
        <v>161</v>
      </c>
      <c r="C108" s="62" t="s">
        <v>242</v>
      </c>
      <c r="D108" s="62" t="s">
        <v>166</v>
      </c>
      <c r="E108" s="63" t="s">
        <v>168</v>
      </c>
      <c r="F108" s="63" t="s">
        <v>138</v>
      </c>
      <c r="G108" s="67">
        <v>4719.0570000000007</v>
      </c>
      <c r="H108" s="67">
        <v>4831.7359999999999</v>
      </c>
      <c r="I108" s="67">
        <v>5041.7819999999992</v>
      </c>
      <c r="J108" s="67">
        <v>5005.9220000000005</v>
      </c>
      <c r="K108" s="67">
        <f t="shared" si="23"/>
        <v>19598.497000000003</v>
      </c>
      <c r="L108" s="108">
        <v>60.31</v>
      </c>
      <c r="M108" s="108">
        <v>60.31</v>
      </c>
      <c r="N108" s="108">
        <v>40</v>
      </c>
      <c r="O108" s="108">
        <v>41.6</v>
      </c>
      <c r="P108" s="65">
        <f t="shared" si="28"/>
        <v>95844.047670000029</v>
      </c>
      <c r="Q108" s="65">
        <f t="shared" si="29"/>
        <v>98132.558160000015</v>
      </c>
      <c r="R108" s="65">
        <f t="shared" si="30"/>
        <v>94331.741219999996</v>
      </c>
      <c r="S108" s="65">
        <f t="shared" si="31"/>
        <v>93660.800620000009</v>
      </c>
      <c r="T108" s="65">
        <f t="shared" si="22"/>
        <v>381969.14767000003</v>
      </c>
      <c r="U108" s="65"/>
      <c r="V108" s="65"/>
      <c r="W108" s="65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</row>
    <row r="109" spans="1:145" s="36" customFormat="1" ht="34.5" customHeight="1" outlineLevel="1">
      <c r="A109" s="62">
        <v>2906008154</v>
      </c>
      <c r="B109" s="62" t="s">
        <v>161</v>
      </c>
      <c r="C109" s="62" t="s">
        <v>242</v>
      </c>
      <c r="D109" s="62" t="s">
        <v>169</v>
      </c>
      <c r="E109" s="63" t="s">
        <v>170</v>
      </c>
      <c r="F109" s="63" t="s">
        <v>138</v>
      </c>
      <c r="G109" s="67">
        <v>912.5</v>
      </c>
      <c r="H109" s="67">
        <v>912.5</v>
      </c>
      <c r="I109" s="67">
        <v>912.5</v>
      </c>
      <c r="J109" s="67">
        <v>912.5</v>
      </c>
      <c r="K109" s="67">
        <f t="shared" si="23"/>
        <v>3650</v>
      </c>
      <c r="L109" s="108">
        <v>91.77</v>
      </c>
      <c r="M109" s="108">
        <v>99.11</v>
      </c>
      <c r="N109" s="108">
        <v>77.23</v>
      </c>
      <c r="O109" s="108">
        <v>80.319999999999993</v>
      </c>
      <c r="P109" s="65">
        <f t="shared" si="28"/>
        <v>13267.749999999993</v>
      </c>
      <c r="Q109" s="65">
        <f t="shared" si="29"/>
        <v>13267.749999999993</v>
      </c>
      <c r="R109" s="65">
        <f t="shared" si="30"/>
        <v>17145.875000000007</v>
      </c>
      <c r="S109" s="65">
        <f t="shared" si="31"/>
        <v>17145.875000000007</v>
      </c>
      <c r="T109" s="65">
        <f t="shared" si="22"/>
        <v>60827.25</v>
      </c>
      <c r="U109" s="65"/>
      <c r="V109" s="65"/>
      <c r="W109" s="65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</row>
    <row r="110" spans="1:145" s="36" customFormat="1" ht="34.5" customHeight="1">
      <c r="A110" s="202" t="s">
        <v>243</v>
      </c>
      <c r="B110" s="202"/>
      <c r="C110" s="58"/>
      <c r="D110" s="58"/>
      <c r="E110" s="33"/>
      <c r="F110" s="33"/>
      <c r="G110" s="67"/>
      <c r="H110" s="67"/>
      <c r="I110" s="67"/>
      <c r="J110" s="67"/>
      <c r="K110" s="67"/>
      <c r="L110" s="108"/>
      <c r="M110" s="108"/>
      <c r="N110" s="108"/>
      <c r="O110" s="108"/>
      <c r="P110" s="65"/>
      <c r="Q110" s="65"/>
      <c r="R110" s="65"/>
      <c r="S110" s="65"/>
      <c r="T110" s="65"/>
      <c r="U110" s="65"/>
      <c r="V110" s="65"/>
      <c r="W110" s="65"/>
      <c r="X110" s="26"/>
      <c r="Y110" s="26"/>
      <c r="Z110" s="26"/>
      <c r="AA110" s="32"/>
      <c r="AB110" s="26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</row>
    <row r="111" spans="1:145" s="36" customFormat="1" ht="34.5" customHeight="1" outlineLevel="1">
      <c r="A111" s="62">
        <v>2919006299</v>
      </c>
      <c r="B111" s="62" t="s">
        <v>39</v>
      </c>
      <c r="C111" s="62" t="s">
        <v>243</v>
      </c>
      <c r="D111" s="62" t="s">
        <v>38</v>
      </c>
      <c r="E111" s="63"/>
      <c r="F111" s="63" t="s">
        <v>138</v>
      </c>
      <c r="G111" s="67">
        <v>6711.5</v>
      </c>
      <c r="H111" s="67">
        <v>7512.7999999999993</v>
      </c>
      <c r="I111" s="67">
        <v>7398.7</v>
      </c>
      <c r="J111" s="67">
        <v>7254.6</v>
      </c>
      <c r="K111" s="67">
        <f t="shared" si="23"/>
        <v>28877.599999999999</v>
      </c>
      <c r="L111" s="108">
        <v>75.680000000000007</v>
      </c>
      <c r="M111" s="108">
        <v>75.680000000000007</v>
      </c>
      <c r="N111" s="108">
        <v>47.26</v>
      </c>
      <c r="O111" s="108">
        <f t="shared" ref="O111:O116" si="32">N111*1.04</f>
        <v>49.150399999999998</v>
      </c>
      <c r="P111" s="65">
        <f t="shared" ref="P111:P117" si="33">(L111-N111)*G111</f>
        <v>190740.83000000005</v>
      </c>
      <c r="Q111" s="65">
        <f t="shared" ref="Q111:Q117" si="34">(L111-N111)*H111</f>
        <v>213513.77600000004</v>
      </c>
      <c r="R111" s="65">
        <f t="shared" ref="R111:R117" si="35">I111*(M111-O111)</f>
        <v>196284.55152000007</v>
      </c>
      <c r="S111" s="65">
        <f t="shared" ref="S111:S117" si="36">J111*(M111-O111)</f>
        <v>192461.63616000008</v>
      </c>
      <c r="T111" s="65">
        <f t="shared" si="22"/>
        <v>793000.79368000024</v>
      </c>
      <c r="U111" s="65"/>
      <c r="V111" s="65"/>
      <c r="W111" s="65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</row>
    <row r="112" spans="1:145" s="36" customFormat="1" ht="34.5" customHeight="1" outlineLevel="1">
      <c r="A112" s="62">
        <v>2919006299</v>
      </c>
      <c r="B112" s="62" t="s">
        <v>39</v>
      </c>
      <c r="C112" s="62" t="s">
        <v>243</v>
      </c>
      <c r="D112" s="62" t="s">
        <v>114</v>
      </c>
      <c r="E112" s="63"/>
      <c r="F112" s="63" t="s">
        <v>138</v>
      </c>
      <c r="G112" s="67">
        <v>818.9</v>
      </c>
      <c r="H112" s="67">
        <v>829.2</v>
      </c>
      <c r="I112" s="67">
        <v>753.9</v>
      </c>
      <c r="J112" s="67">
        <v>830</v>
      </c>
      <c r="K112" s="67">
        <f t="shared" si="23"/>
        <v>3232</v>
      </c>
      <c r="L112" s="108">
        <v>321.77999999999997</v>
      </c>
      <c r="M112" s="108">
        <v>347.52</v>
      </c>
      <c r="N112" s="108">
        <v>102.22</v>
      </c>
      <c r="O112" s="108">
        <f t="shared" si="32"/>
        <v>106.30880000000001</v>
      </c>
      <c r="P112" s="65">
        <f t="shared" si="33"/>
        <v>179797.68399999998</v>
      </c>
      <c r="Q112" s="65">
        <f t="shared" si="34"/>
        <v>182059.152</v>
      </c>
      <c r="R112" s="65">
        <f t="shared" si="35"/>
        <v>181849.12367999996</v>
      </c>
      <c r="S112" s="65">
        <f t="shared" si="36"/>
        <v>200205.29599999997</v>
      </c>
      <c r="T112" s="65">
        <f t="shared" si="22"/>
        <v>743911.25567999994</v>
      </c>
      <c r="U112" s="65"/>
      <c r="V112" s="65"/>
      <c r="W112" s="65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</row>
    <row r="113" spans="1:145" s="36" customFormat="1" ht="34.5" customHeight="1" outlineLevel="1">
      <c r="A113" s="62">
        <v>2919000794</v>
      </c>
      <c r="B113" s="62" t="s">
        <v>116</v>
      </c>
      <c r="C113" s="62" t="s">
        <v>243</v>
      </c>
      <c r="D113" s="62" t="s">
        <v>40</v>
      </c>
      <c r="E113" s="63"/>
      <c r="F113" s="63" t="s">
        <v>138</v>
      </c>
      <c r="G113" s="67">
        <v>16080.887999999999</v>
      </c>
      <c r="H113" s="67">
        <v>19095</v>
      </c>
      <c r="I113" s="67">
        <v>19420.534</v>
      </c>
      <c r="J113" s="67">
        <v>17891.93</v>
      </c>
      <c r="K113" s="67">
        <f t="shared" si="23"/>
        <v>72488.351999999999</v>
      </c>
      <c r="L113" s="108">
        <v>94.03</v>
      </c>
      <c r="M113" s="108">
        <v>101.55</v>
      </c>
      <c r="N113" s="108">
        <v>67.09</v>
      </c>
      <c r="O113" s="108">
        <f t="shared" si="32"/>
        <v>69.773600000000002</v>
      </c>
      <c r="P113" s="65">
        <f t="shared" si="33"/>
        <v>433219.12271999993</v>
      </c>
      <c r="Q113" s="65">
        <f t="shared" si="34"/>
        <v>514419.29999999993</v>
      </c>
      <c r="R113" s="65">
        <f t="shared" si="35"/>
        <v>617114.65659759985</v>
      </c>
      <c r="S113" s="65">
        <f t="shared" si="36"/>
        <v>568541.1244519999</v>
      </c>
      <c r="T113" s="65">
        <f t="shared" si="22"/>
        <v>2133294.2037695996</v>
      </c>
      <c r="U113" s="65"/>
      <c r="V113" s="65"/>
      <c r="W113" s="65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</row>
    <row r="114" spans="1:145" s="36" customFormat="1" ht="34.5" customHeight="1" outlineLevel="1">
      <c r="A114" s="62">
        <v>2901249879</v>
      </c>
      <c r="B114" s="62" t="s">
        <v>41</v>
      </c>
      <c r="C114" s="62" t="s">
        <v>243</v>
      </c>
      <c r="D114" s="62" t="s">
        <v>217</v>
      </c>
      <c r="E114" s="63"/>
      <c r="F114" s="63" t="s">
        <v>138</v>
      </c>
      <c r="G114" s="67">
        <v>13202.5</v>
      </c>
      <c r="H114" s="67">
        <v>13202.5</v>
      </c>
      <c r="I114" s="67">
        <v>13202.5</v>
      </c>
      <c r="J114" s="67">
        <v>13202.5</v>
      </c>
      <c r="K114" s="67">
        <f t="shared" si="23"/>
        <v>52810</v>
      </c>
      <c r="L114" s="108">
        <v>67.66</v>
      </c>
      <c r="M114" s="108">
        <v>70.13</v>
      </c>
      <c r="N114" s="108">
        <v>67.66</v>
      </c>
      <c r="O114" s="108">
        <f>M114</f>
        <v>70.13</v>
      </c>
      <c r="P114" s="65">
        <f t="shared" si="33"/>
        <v>0</v>
      </c>
      <c r="Q114" s="65">
        <f t="shared" si="34"/>
        <v>0</v>
      </c>
      <c r="R114" s="65">
        <f t="shared" si="35"/>
        <v>0</v>
      </c>
      <c r="S114" s="65">
        <f t="shared" si="36"/>
        <v>0</v>
      </c>
      <c r="T114" s="65">
        <f t="shared" si="22"/>
        <v>0</v>
      </c>
      <c r="U114" s="65"/>
      <c r="V114" s="65"/>
      <c r="W114" s="65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</row>
    <row r="115" spans="1:145" s="36" customFormat="1" ht="34.5" customHeight="1" outlineLevel="1">
      <c r="A115" s="62" t="s">
        <v>263</v>
      </c>
      <c r="B115" s="62" t="s">
        <v>264</v>
      </c>
      <c r="C115" s="62" t="s">
        <v>243</v>
      </c>
      <c r="D115" s="62" t="s">
        <v>188</v>
      </c>
      <c r="E115" s="63"/>
      <c r="F115" s="63" t="s">
        <v>138</v>
      </c>
      <c r="G115" s="67">
        <v>689.51400000000001</v>
      </c>
      <c r="H115" s="67">
        <v>696.83299999999997</v>
      </c>
      <c r="I115" s="67">
        <v>820.80499999999995</v>
      </c>
      <c r="J115" s="67">
        <v>478.23899999999998</v>
      </c>
      <c r="K115" s="67">
        <f t="shared" ref="K115:K150" si="37">G115+H115+I115+J115</f>
        <v>2685.3910000000001</v>
      </c>
      <c r="L115" s="108">
        <v>290.87</v>
      </c>
      <c r="M115" s="108">
        <v>292.07</v>
      </c>
      <c r="N115" s="108">
        <v>82.49</v>
      </c>
      <c r="O115" s="108">
        <f t="shared" si="32"/>
        <v>85.789599999999993</v>
      </c>
      <c r="P115" s="65">
        <f t="shared" si="33"/>
        <v>143680.92731999999</v>
      </c>
      <c r="Q115" s="65">
        <f t="shared" si="34"/>
        <v>145206.06053999998</v>
      </c>
      <c r="R115" s="65">
        <f t="shared" si="35"/>
        <v>169315.98372199998</v>
      </c>
      <c r="S115" s="65">
        <f t="shared" si="36"/>
        <v>98651.332215599992</v>
      </c>
      <c r="T115" s="65">
        <f t="shared" si="22"/>
        <v>556854.30379759998</v>
      </c>
      <c r="U115" s="65"/>
      <c r="V115" s="65"/>
      <c r="W115" s="65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</row>
    <row r="116" spans="1:145" s="36" customFormat="1" ht="34.5" customHeight="1" outlineLevel="1">
      <c r="A116" s="62">
        <v>2919000794</v>
      </c>
      <c r="B116" s="62" t="s">
        <v>116</v>
      </c>
      <c r="C116" s="62" t="s">
        <v>243</v>
      </c>
      <c r="D116" s="62" t="s">
        <v>115</v>
      </c>
      <c r="E116" s="63"/>
      <c r="F116" s="63" t="s">
        <v>138</v>
      </c>
      <c r="G116" s="67">
        <v>7967.6640000000007</v>
      </c>
      <c r="H116" s="67">
        <v>8575.27</v>
      </c>
      <c r="I116" s="67">
        <v>8704.15</v>
      </c>
      <c r="J116" s="67">
        <v>8388.92</v>
      </c>
      <c r="K116" s="67">
        <f t="shared" si="37"/>
        <v>33636.004000000001</v>
      </c>
      <c r="L116" s="108">
        <v>119.69</v>
      </c>
      <c r="M116" s="108">
        <v>123.18</v>
      </c>
      <c r="N116" s="108">
        <v>102.22</v>
      </c>
      <c r="O116" s="108">
        <f t="shared" si="32"/>
        <v>106.30880000000001</v>
      </c>
      <c r="P116" s="65">
        <f t="shared" si="33"/>
        <v>139195.09007999999</v>
      </c>
      <c r="Q116" s="65">
        <f t="shared" si="34"/>
        <v>149809.9669</v>
      </c>
      <c r="R116" s="65">
        <f t="shared" si="35"/>
        <v>146849.45548</v>
      </c>
      <c r="S116" s="65">
        <f t="shared" si="36"/>
        <v>141531.147104</v>
      </c>
      <c r="T116" s="65">
        <f t="shared" si="22"/>
        <v>577385.65956399997</v>
      </c>
      <c r="U116" s="65"/>
      <c r="V116" s="65"/>
      <c r="W116" s="65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</row>
    <row r="117" spans="1:145" s="120" customFormat="1" ht="34.5" customHeight="1" outlineLevel="1">
      <c r="A117" s="107">
        <v>2919007479</v>
      </c>
      <c r="B117" s="107" t="s">
        <v>156</v>
      </c>
      <c r="C117" s="107" t="s">
        <v>243</v>
      </c>
      <c r="D117" s="107" t="s">
        <v>157</v>
      </c>
      <c r="E117" s="75"/>
      <c r="F117" s="75" t="s">
        <v>138</v>
      </c>
      <c r="G117" s="67">
        <f>K117/4</f>
        <v>6764</v>
      </c>
      <c r="H117" s="67">
        <f>G117</f>
        <v>6764</v>
      </c>
      <c r="I117" s="67">
        <f>H117</f>
        <v>6764</v>
      </c>
      <c r="J117" s="67">
        <f>I117</f>
        <v>6764</v>
      </c>
      <c r="K117" s="67">
        <v>27056</v>
      </c>
      <c r="L117" s="117">
        <v>64.290000000000006</v>
      </c>
      <c r="M117" s="117">
        <v>69.430000000000007</v>
      </c>
      <c r="N117" s="117">
        <v>64.290000000000006</v>
      </c>
      <c r="O117" s="117">
        <v>66.86</v>
      </c>
      <c r="P117" s="106">
        <f t="shared" si="33"/>
        <v>0</v>
      </c>
      <c r="Q117" s="106">
        <f t="shared" si="34"/>
        <v>0</v>
      </c>
      <c r="R117" s="106">
        <f t="shared" si="35"/>
        <v>17383.48000000005</v>
      </c>
      <c r="S117" s="106">
        <f t="shared" si="36"/>
        <v>17383.48000000005</v>
      </c>
      <c r="T117" s="106">
        <f>SUM(P117:S117)</f>
        <v>34766.960000000101</v>
      </c>
      <c r="U117" s="106"/>
      <c r="V117" s="106"/>
      <c r="W117" s="106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19"/>
      <c r="BV117" s="119"/>
      <c r="BW117" s="119"/>
      <c r="BX117" s="119"/>
      <c r="BY117" s="119"/>
      <c r="BZ117" s="119"/>
      <c r="CA117" s="119"/>
      <c r="CB117" s="119"/>
      <c r="CC117" s="119"/>
      <c r="CD117" s="119"/>
      <c r="CE117" s="119"/>
      <c r="CF117" s="119"/>
      <c r="CG117" s="119"/>
      <c r="CH117" s="119"/>
      <c r="CI117" s="119"/>
      <c r="CJ117" s="119"/>
      <c r="CK117" s="119"/>
      <c r="CL117" s="119"/>
      <c r="CM117" s="119"/>
      <c r="CN117" s="119"/>
      <c r="CO117" s="119"/>
      <c r="CP117" s="119"/>
      <c r="CQ117" s="119"/>
      <c r="CR117" s="119"/>
      <c r="CS117" s="119"/>
      <c r="CT117" s="119"/>
      <c r="CU117" s="119"/>
      <c r="CV117" s="119"/>
      <c r="CW117" s="119"/>
      <c r="CX117" s="119"/>
      <c r="CY117" s="119"/>
      <c r="CZ117" s="119"/>
      <c r="DA117" s="119"/>
      <c r="DB117" s="119"/>
      <c r="DC117" s="119"/>
      <c r="DD117" s="119"/>
      <c r="DE117" s="119"/>
      <c r="DF117" s="119"/>
      <c r="DG117" s="119"/>
      <c r="DH117" s="119"/>
      <c r="DI117" s="119"/>
      <c r="DJ117" s="119"/>
      <c r="DK117" s="119"/>
      <c r="DL117" s="119"/>
      <c r="DM117" s="119"/>
      <c r="DN117" s="119"/>
      <c r="DO117" s="119"/>
      <c r="DP117" s="119"/>
      <c r="DQ117" s="119"/>
      <c r="DR117" s="119"/>
      <c r="DS117" s="119"/>
      <c r="DT117" s="119"/>
      <c r="DU117" s="119"/>
      <c r="DV117" s="119"/>
      <c r="DW117" s="119"/>
      <c r="DX117" s="119"/>
      <c r="DY117" s="119"/>
      <c r="DZ117" s="119"/>
      <c r="EA117" s="119"/>
      <c r="EB117" s="119"/>
      <c r="EC117" s="119"/>
      <c r="ED117" s="119"/>
      <c r="EE117" s="119"/>
      <c r="EF117" s="119"/>
      <c r="EG117" s="119"/>
      <c r="EH117" s="119"/>
      <c r="EI117" s="119"/>
      <c r="EJ117" s="119"/>
      <c r="EK117" s="119"/>
      <c r="EL117" s="119"/>
      <c r="EM117" s="119"/>
      <c r="EN117" s="119"/>
      <c r="EO117" s="119"/>
    </row>
    <row r="118" spans="1:145" s="36" customFormat="1" ht="34.5" customHeight="1">
      <c r="A118" s="202" t="s">
        <v>244</v>
      </c>
      <c r="B118" s="202"/>
      <c r="C118" s="58"/>
      <c r="D118" s="58"/>
      <c r="E118" s="33"/>
      <c r="F118" s="33"/>
      <c r="G118" s="67"/>
      <c r="H118" s="67"/>
      <c r="I118" s="67"/>
      <c r="J118" s="67"/>
      <c r="K118" s="67"/>
      <c r="L118" s="108"/>
      <c r="M118" s="108"/>
      <c r="N118" s="108"/>
      <c r="O118" s="108"/>
      <c r="P118" s="65"/>
      <c r="Q118" s="65"/>
      <c r="R118" s="65"/>
      <c r="S118" s="65"/>
      <c r="T118" s="65"/>
      <c r="U118" s="65"/>
      <c r="V118" s="65"/>
      <c r="W118" s="65"/>
      <c r="X118" s="26"/>
      <c r="Y118" s="26"/>
      <c r="Z118" s="26"/>
      <c r="AA118" s="32"/>
      <c r="AB118" s="26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</row>
    <row r="119" spans="1:145" s="36" customFormat="1" ht="34.5" customHeight="1" outlineLevel="1">
      <c r="A119" s="62">
        <v>2920015756</v>
      </c>
      <c r="B119" s="62" t="s">
        <v>43</v>
      </c>
      <c r="C119" s="62" t="s">
        <v>244</v>
      </c>
      <c r="D119" s="62" t="s">
        <v>42</v>
      </c>
      <c r="E119" s="63"/>
      <c r="F119" s="63" t="s">
        <v>138</v>
      </c>
      <c r="G119" s="67">
        <v>13675.7</v>
      </c>
      <c r="H119" s="67">
        <v>19540</v>
      </c>
      <c r="I119" s="67">
        <v>15677.35</v>
      </c>
      <c r="J119" s="67">
        <v>15929.52</v>
      </c>
      <c r="K119" s="67">
        <f t="shared" si="37"/>
        <v>64822.569999999992</v>
      </c>
      <c r="L119" s="108">
        <v>75.37</v>
      </c>
      <c r="M119" s="108">
        <v>81.400000000000006</v>
      </c>
      <c r="N119" s="108">
        <v>34.549999999999997</v>
      </c>
      <c r="O119" s="108">
        <v>35.93</v>
      </c>
      <c r="P119" s="65">
        <f t="shared" ref="P119:P130" si="38">(L119-N119)*G119</f>
        <v>558242.07400000014</v>
      </c>
      <c r="Q119" s="65">
        <f t="shared" ref="Q119:Q130" si="39">(L119-N119)*H119</f>
        <v>797622.80000000016</v>
      </c>
      <c r="R119" s="65">
        <f t="shared" ref="R119:R130" si="40">I119*(M119-O119)</f>
        <v>712849.10450000013</v>
      </c>
      <c r="S119" s="65">
        <f t="shared" ref="S119:S130" si="41">J119*(M119-O119)</f>
        <v>724315.27440000011</v>
      </c>
      <c r="T119" s="65">
        <f t="shared" si="22"/>
        <v>2793029.2529000007</v>
      </c>
      <c r="U119" s="65"/>
      <c r="V119" s="65"/>
      <c r="W119" s="65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</row>
    <row r="120" spans="1:145" s="36" customFormat="1" ht="34.5" customHeight="1" outlineLevel="1">
      <c r="A120" s="62">
        <v>2920016774</v>
      </c>
      <c r="B120" s="62" t="s">
        <v>194</v>
      </c>
      <c r="C120" s="62" t="s">
        <v>244</v>
      </c>
      <c r="D120" s="62" t="s">
        <v>44</v>
      </c>
      <c r="E120" s="63"/>
      <c r="F120" s="63" t="s">
        <v>138</v>
      </c>
      <c r="G120" s="67">
        <v>67136.315000000002</v>
      </c>
      <c r="H120" s="67">
        <v>60421.186999999998</v>
      </c>
      <c r="I120" s="67">
        <v>55395.138000000006</v>
      </c>
      <c r="J120" s="67">
        <v>64036.593000000001</v>
      </c>
      <c r="K120" s="67">
        <f t="shared" si="37"/>
        <v>246989.23300000001</v>
      </c>
      <c r="L120" s="108">
        <v>37.96</v>
      </c>
      <c r="M120" s="108">
        <v>38.04</v>
      </c>
      <c r="N120" s="108">
        <v>30.84</v>
      </c>
      <c r="O120" s="108">
        <v>32.07</v>
      </c>
      <c r="P120" s="65">
        <f t="shared" si="38"/>
        <v>478010.56280000007</v>
      </c>
      <c r="Q120" s="65">
        <f t="shared" si="39"/>
        <v>430198.85144000006</v>
      </c>
      <c r="R120" s="65">
        <f t="shared" si="40"/>
        <v>330708.97385999997</v>
      </c>
      <c r="S120" s="65">
        <f t="shared" si="41"/>
        <v>382298.46020999993</v>
      </c>
      <c r="T120" s="65">
        <f t="shared" si="22"/>
        <v>1621216.84831</v>
      </c>
      <c r="U120" s="65"/>
      <c r="V120" s="65"/>
      <c r="W120" s="65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</row>
    <row r="121" spans="1:145" s="36" customFormat="1" ht="34.5" customHeight="1" outlineLevel="1">
      <c r="A121" s="62">
        <v>2920011448</v>
      </c>
      <c r="B121" s="62" t="s">
        <v>118</v>
      </c>
      <c r="C121" s="62" t="s">
        <v>244</v>
      </c>
      <c r="D121" s="62" t="s">
        <v>117</v>
      </c>
      <c r="E121" s="63"/>
      <c r="F121" s="63" t="s">
        <v>138</v>
      </c>
      <c r="G121" s="67">
        <v>5165.95</v>
      </c>
      <c r="H121" s="67">
        <v>5232.3100000000004</v>
      </c>
      <c r="I121" s="67">
        <v>5091.5499999999993</v>
      </c>
      <c r="J121" s="67">
        <v>5197.5300000000007</v>
      </c>
      <c r="K121" s="67">
        <f t="shared" si="37"/>
        <v>20687.34</v>
      </c>
      <c r="L121" s="108">
        <v>128.22999999999999</v>
      </c>
      <c r="M121" s="108">
        <v>201.57</v>
      </c>
      <c r="N121" s="108">
        <v>83.01</v>
      </c>
      <c r="O121" s="108">
        <v>86.33</v>
      </c>
      <c r="P121" s="65">
        <f t="shared" si="38"/>
        <v>233604.2589999999</v>
      </c>
      <c r="Q121" s="65">
        <f t="shared" si="39"/>
        <v>236605.05819999994</v>
      </c>
      <c r="R121" s="65">
        <f t="shared" si="40"/>
        <v>586750.22199999983</v>
      </c>
      <c r="S121" s="65">
        <f t="shared" si="41"/>
        <v>598963.35720000009</v>
      </c>
      <c r="T121" s="65">
        <f t="shared" si="22"/>
        <v>1655922.8963999995</v>
      </c>
      <c r="U121" s="65"/>
      <c r="V121" s="65"/>
      <c r="W121" s="65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</row>
    <row r="122" spans="1:145" s="36" customFormat="1" ht="34.5" customHeight="1" outlineLevel="1">
      <c r="A122" s="62">
        <v>2920011448</v>
      </c>
      <c r="B122" s="62" t="s">
        <v>118</v>
      </c>
      <c r="C122" s="62" t="s">
        <v>244</v>
      </c>
      <c r="D122" s="62" t="s">
        <v>119</v>
      </c>
      <c r="E122" s="63"/>
      <c r="F122" s="63" t="s">
        <v>138</v>
      </c>
      <c r="G122" s="67">
        <v>506.29</v>
      </c>
      <c r="H122" s="67">
        <v>569.25</v>
      </c>
      <c r="I122" s="67">
        <v>405.78</v>
      </c>
      <c r="J122" s="67">
        <v>373.95000000000005</v>
      </c>
      <c r="K122" s="67">
        <f t="shared" si="37"/>
        <v>1855.27</v>
      </c>
      <c r="L122" s="108">
        <v>168.83</v>
      </c>
      <c r="M122" s="108">
        <v>168.83</v>
      </c>
      <c r="N122" s="108">
        <v>73.14</v>
      </c>
      <c r="O122" s="108">
        <v>76.069999999999993</v>
      </c>
      <c r="P122" s="65">
        <f t="shared" si="38"/>
        <v>48446.890100000011</v>
      </c>
      <c r="Q122" s="65">
        <f t="shared" si="39"/>
        <v>54471.532500000008</v>
      </c>
      <c r="R122" s="65">
        <f t="shared" si="40"/>
        <v>37640.152800000003</v>
      </c>
      <c r="S122" s="65">
        <f t="shared" si="41"/>
        <v>34687.602000000014</v>
      </c>
      <c r="T122" s="65">
        <f t="shared" si="22"/>
        <v>175246.17740000004</v>
      </c>
      <c r="U122" s="65"/>
      <c r="V122" s="65"/>
      <c r="W122" s="65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</row>
    <row r="123" spans="1:145" s="36" customFormat="1" ht="31.5" customHeight="1" outlineLevel="1">
      <c r="A123" s="62">
        <v>2920011448</v>
      </c>
      <c r="B123" s="62" t="s">
        <v>118</v>
      </c>
      <c r="C123" s="62" t="s">
        <v>244</v>
      </c>
      <c r="D123" s="62" t="s">
        <v>306</v>
      </c>
      <c r="E123" s="63"/>
      <c r="F123" s="63" t="s">
        <v>138</v>
      </c>
      <c r="G123" s="67">
        <v>543.75</v>
      </c>
      <c r="H123" s="67">
        <v>543.75</v>
      </c>
      <c r="I123" s="67">
        <v>543.75</v>
      </c>
      <c r="J123" s="67">
        <v>543.75</v>
      </c>
      <c r="K123" s="67">
        <f t="shared" si="37"/>
        <v>2175</v>
      </c>
      <c r="L123" s="108">
        <v>204.26</v>
      </c>
      <c r="M123" s="108">
        <v>204.58</v>
      </c>
      <c r="N123" s="108">
        <v>75.23</v>
      </c>
      <c r="O123" s="108">
        <v>78.239999999999995</v>
      </c>
      <c r="P123" s="65">
        <f t="shared" si="38"/>
        <v>70160.062499999985</v>
      </c>
      <c r="Q123" s="65">
        <f t="shared" si="39"/>
        <v>70160.062499999985</v>
      </c>
      <c r="R123" s="65">
        <f t="shared" si="40"/>
        <v>68697.375000000015</v>
      </c>
      <c r="S123" s="65">
        <f t="shared" si="41"/>
        <v>68697.375000000015</v>
      </c>
      <c r="T123" s="65">
        <f t="shared" si="22"/>
        <v>277714.875</v>
      </c>
      <c r="U123" s="65"/>
      <c r="V123" s="65"/>
      <c r="W123" s="65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</row>
    <row r="124" spans="1:145" s="120" customFormat="1" ht="31.5" customHeight="1" outlineLevel="1">
      <c r="A124" s="107">
        <v>2920011449</v>
      </c>
      <c r="B124" s="107" t="s">
        <v>118</v>
      </c>
      <c r="C124" s="107" t="s">
        <v>244</v>
      </c>
      <c r="D124" s="107" t="s">
        <v>352</v>
      </c>
      <c r="E124" s="75"/>
      <c r="F124" s="75" t="s">
        <v>138</v>
      </c>
      <c r="G124" s="67">
        <f>'2022'!G123</f>
        <v>43371.75</v>
      </c>
      <c r="H124" s="67">
        <f>'2022'!H123</f>
        <v>43371.75</v>
      </c>
      <c r="I124" s="67">
        <f>'2022'!I123</f>
        <v>43371.75</v>
      </c>
      <c r="J124" s="67">
        <f>'2022'!J123</f>
        <v>43371.75</v>
      </c>
      <c r="K124" s="67">
        <f t="shared" si="37"/>
        <v>173487</v>
      </c>
      <c r="L124" s="117">
        <v>25.65</v>
      </c>
      <c r="M124" s="117">
        <v>27.7</v>
      </c>
      <c r="N124" s="117">
        <v>25.65</v>
      </c>
      <c r="O124" s="117">
        <v>26.68</v>
      </c>
      <c r="P124" s="106">
        <f t="shared" si="38"/>
        <v>0</v>
      </c>
      <c r="Q124" s="106">
        <f t="shared" si="39"/>
        <v>0</v>
      </c>
      <c r="R124" s="106">
        <f t="shared" si="40"/>
        <v>44239.184999999983</v>
      </c>
      <c r="S124" s="106">
        <f t="shared" si="41"/>
        <v>44239.184999999983</v>
      </c>
      <c r="T124" s="106">
        <f>SUM(P124:S124)</f>
        <v>88478.369999999966</v>
      </c>
      <c r="U124" s="106"/>
      <c r="V124" s="106"/>
      <c r="W124" s="106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9"/>
      <c r="BT124" s="119"/>
      <c r="BU124" s="119"/>
      <c r="BV124" s="119"/>
      <c r="BW124" s="119"/>
      <c r="BX124" s="119"/>
      <c r="BY124" s="119"/>
      <c r="BZ124" s="119"/>
      <c r="CA124" s="119"/>
      <c r="CB124" s="119"/>
      <c r="CC124" s="119"/>
      <c r="CD124" s="119"/>
      <c r="CE124" s="119"/>
      <c r="CF124" s="119"/>
      <c r="CG124" s="119"/>
      <c r="CH124" s="119"/>
      <c r="CI124" s="119"/>
      <c r="CJ124" s="119"/>
      <c r="CK124" s="119"/>
      <c r="CL124" s="119"/>
      <c r="CM124" s="119"/>
      <c r="CN124" s="119"/>
      <c r="CO124" s="119"/>
      <c r="CP124" s="119"/>
      <c r="CQ124" s="119"/>
      <c r="CR124" s="119"/>
      <c r="CS124" s="119"/>
      <c r="CT124" s="119"/>
      <c r="CU124" s="119"/>
      <c r="CV124" s="119"/>
      <c r="CW124" s="119"/>
      <c r="CX124" s="119"/>
      <c r="CY124" s="119"/>
      <c r="CZ124" s="119"/>
      <c r="DA124" s="119"/>
      <c r="DB124" s="119"/>
      <c r="DC124" s="119"/>
      <c r="DD124" s="119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</row>
    <row r="125" spans="1:145" s="36" customFormat="1" ht="31.5" customHeight="1" outlineLevel="1">
      <c r="A125" s="62">
        <v>2920015308</v>
      </c>
      <c r="B125" s="62" t="s">
        <v>46</v>
      </c>
      <c r="C125" s="62" t="s">
        <v>244</v>
      </c>
      <c r="D125" s="62" t="s">
        <v>45</v>
      </c>
      <c r="E125" s="63"/>
      <c r="F125" s="63" t="s">
        <v>138</v>
      </c>
      <c r="G125" s="67">
        <v>85478.671000000002</v>
      </c>
      <c r="H125" s="67">
        <v>84069.298999999999</v>
      </c>
      <c r="I125" s="67">
        <v>78449.296999999991</v>
      </c>
      <c r="J125" s="67">
        <v>81611.165000000008</v>
      </c>
      <c r="K125" s="67">
        <f t="shared" si="37"/>
        <v>329608.43200000003</v>
      </c>
      <c r="L125" s="108">
        <v>72.84</v>
      </c>
      <c r="M125" s="108">
        <v>72.84</v>
      </c>
      <c r="N125" s="108">
        <v>46.35</v>
      </c>
      <c r="O125" s="108">
        <v>48.2</v>
      </c>
      <c r="P125" s="65">
        <f t="shared" si="38"/>
        <v>2264329.9947900004</v>
      </c>
      <c r="Q125" s="65">
        <f t="shared" si="39"/>
        <v>2226995.7305100001</v>
      </c>
      <c r="R125" s="65">
        <f t="shared" si="40"/>
        <v>1932990.6780799998</v>
      </c>
      <c r="S125" s="65">
        <f t="shared" si="41"/>
        <v>2010899.1056000004</v>
      </c>
      <c r="T125" s="65">
        <f t="shared" si="22"/>
        <v>8435215.5089800023</v>
      </c>
      <c r="U125" s="65"/>
      <c r="V125" s="65"/>
      <c r="W125" s="65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</row>
    <row r="126" spans="1:145" s="36" customFormat="1" ht="34.5" customHeight="1" outlineLevel="1">
      <c r="A126" s="62">
        <v>7708503727</v>
      </c>
      <c r="B126" s="62" t="s">
        <v>148</v>
      </c>
      <c r="C126" s="62" t="s">
        <v>244</v>
      </c>
      <c r="D126" s="62" t="s">
        <v>42</v>
      </c>
      <c r="E126" s="63"/>
      <c r="F126" s="63" t="s">
        <v>138</v>
      </c>
      <c r="G126" s="67">
        <v>4158.9769999999999</v>
      </c>
      <c r="H126" s="67">
        <v>2085.5789999999997</v>
      </c>
      <c r="I126" s="67">
        <v>3409.1619999999998</v>
      </c>
      <c r="J126" s="67">
        <v>2715.2280000000001</v>
      </c>
      <c r="K126" s="67">
        <f t="shared" si="37"/>
        <v>12368.946</v>
      </c>
      <c r="L126" s="108">
        <v>41.71</v>
      </c>
      <c r="M126" s="108">
        <v>44.5</v>
      </c>
      <c r="N126" s="108">
        <v>28.79</v>
      </c>
      <c r="O126" s="108">
        <v>29.94</v>
      </c>
      <c r="P126" s="65">
        <f t="shared" si="38"/>
        <v>53733.982840000004</v>
      </c>
      <c r="Q126" s="65">
        <f t="shared" si="39"/>
        <v>26945.680680000001</v>
      </c>
      <c r="R126" s="65">
        <f t="shared" si="40"/>
        <v>49637.39871999999</v>
      </c>
      <c r="S126" s="65">
        <f t="shared" si="41"/>
        <v>39533.719679999995</v>
      </c>
      <c r="T126" s="65">
        <f t="shared" si="22"/>
        <v>169850.78191999998</v>
      </c>
      <c r="U126" s="65"/>
      <c r="V126" s="65"/>
      <c r="W126" s="65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</row>
    <row r="127" spans="1:145" s="36" customFormat="1" ht="34.5" customHeight="1" outlineLevel="1">
      <c r="A127" s="62">
        <v>2920016125</v>
      </c>
      <c r="B127" s="62" t="s">
        <v>121</v>
      </c>
      <c r="C127" s="62" t="s">
        <v>244</v>
      </c>
      <c r="D127" s="62" t="s">
        <v>120</v>
      </c>
      <c r="E127" s="63"/>
      <c r="F127" s="63" t="s">
        <v>138</v>
      </c>
      <c r="G127" s="67">
        <v>1260</v>
      </c>
      <c r="H127" s="67">
        <v>1260</v>
      </c>
      <c r="I127" s="67">
        <v>1260</v>
      </c>
      <c r="J127" s="67">
        <v>1260</v>
      </c>
      <c r="K127" s="67">
        <f t="shared" si="37"/>
        <v>5040</v>
      </c>
      <c r="L127" s="108">
        <v>191.27</v>
      </c>
      <c r="M127" s="108">
        <v>350.05</v>
      </c>
      <c r="N127" s="108">
        <v>96.71</v>
      </c>
      <c r="O127" s="108">
        <v>100.58</v>
      </c>
      <c r="P127" s="65">
        <f t="shared" si="38"/>
        <v>119145.60000000002</v>
      </c>
      <c r="Q127" s="65">
        <f t="shared" si="39"/>
        <v>119145.60000000002</v>
      </c>
      <c r="R127" s="65">
        <f t="shared" si="40"/>
        <v>314332.2</v>
      </c>
      <c r="S127" s="65">
        <f t="shared" si="41"/>
        <v>314332.2</v>
      </c>
      <c r="T127" s="65">
        <f t="shared" si="22"/>
        <v>866955.60000000009</v>
      </c>
      <c r="U127" s="65"/>
      <c r="V127" s="65"/>
      <c r="W127" s="65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</row>
    <row r="128" spans="1:145" s="36" customFormat="1" ht="34.5" customHeight="1" outlineLevel="1">
      <c r="A128" s="62" t="s">
        <v>307</v>
      </c>
      <c r="B128" s="62" t="s">
        <v>308</v>
      </c>
      <c r="C128" s="62" t="s">
        <v>244</v>
      </c>
      <c r="D128" s="62" t="s">
        <v>309</v>
      </c>
      <c r="E128" s="63"/>
      <c r="F128" s="63" t="s">
        <v>138</v>
      </c>
      <c r="G128" s="67">
        <v>8950</v>
      </c>
      <c r="H128" s="67">
        <v>8950</v>
      </c>
      <c r="I128" s="67">
        <v>8950</v>
      </c>
      <c r="J128" s="67">
        <v>8950</v>
      </c>
      <c r="K128" s="67">
        <f t="shared" si="37"/>
        <v>35800</v>
      </c>
      <c r="L128" s="108">
        <v>73.13</v>
      </c>
      <c r="M128" s="108">
        <v>78.98</v>
      </c>
      <c r="N128" s="108">
        <v>30.78</v>
      </c>
      <c r="O128" s="108">
        <v>32.01</v>
      </c>
      <c r="P128" s="65">
        <f t="shared" si="38"/>
        <v>379032.49999999994</v>
      </c>
      <c r="Q128" s="65">
        <f t="shared" si="39"/>
        <v>379032.49999999994</v>
      </c>
      <c r="R128" s="65">
        <f t="shared" si="40"/>
        <v>420381.50000000006</v>
      </c>
      <c r="S128" s="65">
        <f t="shared" si="41"/>
        <v>420381.50000000006</v>
      </c>
      <c r="T128" s="65">
        <f t="shared" si="22"/>
        <v>1598828</v>
      </c>
      <c r="U128" s="65"/>
      <c r="V128" s="65"/>
      <c r="W128" s="65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</row>
    <row r="129" spans="1:145" s="36" customFormat="1" ht="48" customHeight="1" outlineLevel="1">
      <c r="A129" s="62">
        <v>2920008068</v>
      </c>
      <c r="B129" s="62" t="s">
        <v>338</v>
      </c>
      <c r="C129" s="62" t="s">
        <v>244</v>
      </c>
      <c r="D129" s="62" t="s">
        <v>331</v>
      </c>
      <c r="E129" s="123"/>
      <c r="F129" s="124" t="s">
        <v>138</v>
      </c>
      <c r="G129" s="67">
        <v>647.50684999999999</v>
      </c>
      <c r="H129" s="67">
        <v>654.70137</v>
      </c>
      <c r="I129" s="67">
        <v>661.89589000000001</v>
      </c>
      <c r="J129" s="67">
        <v>661.89589000000001</v>
      </c>
      <c r="K129" s="67">
        <f t="shared" si="37"/>
        <v>2626</v>
      </c>
      <c r="L129" s="108">
        <v>48.17</v>
      </c>
      <c r="M129" s="108">
        <v>52.02</v>
      </c>
      <c r="N129" s="108">
        <v>32.090000000000003</v>
      </c>
      <c r="O129" s="108">
        <v>33.369999999999997</v>
      </c>
      <c r="P129" s="65">
        <f t="shared" si="38"/>
        <v>10411.910147999999</v>
      </c>
      <c r="Q129" s="65">
        <f t="shared" si="39"/>
        <v>10527.598029599998</v>
      </c>
      <c r="R129" s="65">
        <f t="shared" si="40"/>
        <v>12344.358348500004</v>
      </c>
      <c r="S129" s="65">
        <f t="shared" si="41"/>
        <v>12344.358348500004</v>
      </c>
      <c r="T129" s="65">
        <f t="shared" si="22"/>
        <v>45628.224874600004</v>
      </c>
      <c r="U129" s="125"/>
      <c r="V129" s="126"/>
      <c r="W129" s="65"/>
      <c r="X129" s="26"/>
      <c r="Y129" s="26"/>
      <c r="Z129" s="26"/>
      <c r="AA129" s="126"/>
      <c r="AB129" s="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6"/>
      <c r="EE129" s="126"/>
      <c r="EF129" s="126"/>
      <c r="EG129" s="126"/>
      <c r="EH129" s="126"/>
      <c r="EI129" s="126"/>
      <c r="EJ129" s="126"/>
      <c r="EK129" s="126"/>
      <c r="EL129" s="126"/>
      <c r="EM129" s="126"/>
      <c r="EN129" s="26"/>
      <c r="EO129" s="26"/>
    </row>
    <row r="130" spans="1:145" s="120" customFormat="1" ht="48" customHeight="1" outlineLevel="1">
      <c r="A130" s="107">
        <v>2920015594</v>
      </c>
      <c r="B130" s="107" t="s">
        <v>351</v>
      </c>
      <c r="C130" s="107" t="s">
        <v>244</v>
      </c>
      <c r="D130" s="107" t="s">
        <v>352</v>
      </c>
      <c r="E130" s="185"/>
      <c r="F130" s="186" t="s">
        <v>138</v>
      </c>
      <c r="G130" s="67">
        <f>K130/4</f>
        <v>20585</v>
      </c>
      <c r="H130" s="67">
        <f>G130</f>
        <v>20585</v>
      </c>
      <c r="I130" s="67">
        <f>H130</f>
        <v>20585</v>
      </c>
      <c r="J130" s="67">
        <f>I130</f>
        <v>20585</v>
      </c>
      <c r="K130" s="67">
        <v>82340</v>
      </c>
      <c r="L130" s="117">
        <v>14.02</v>
      </c>
      <c r="M130" s="117">
        <v>15.14</v>
      </c>
      <c r="N130" s="117">
        <v>14.02</v>
      </c>
      <c r="O130" s="117">
        <v>14.58</v>
      </c>
      <c r="P130" s="106">
        <f t="shared" si="38"/>
        <v>0</v>
      </c>
      <c r="Q130" s="106">
        <f t="shared" si="39"/>
        <v>0</v>
      </c>
      <c r="R130" s="106">
        <f t="shared" si="40"/>
        <v>11527.600000000009</v>
      </c>
      <c r="S130" s="106">
        <f t="shared" si="41"/>
        <v>11527.600000000009</v>
      </c>
      <c r="T130" s="106">
        <f>SUM(P130:S130)</f>
        <v>23055.200000000019</v>
      </c>
      <c r="U130" s="187"/>
      <c r="V130" s="119"/>
      <c r="W130" s="106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  <c r="BR130" s="119"/>
      <c r="BS130" s="119"/>
      <c r="BT130" s="119"/>
      <c r="BU130" s="119"/>
      <c r="BV130" s="119"/>
      <c r="BW130" s="119"/>
      <c r="BX130" s="119"/>
      <c r="BY130" s="119"/>
      <c r="BZ130" s="119"/>
      <c r="CA130" s="119"/>
      <c r="CB130" s="119"/>
      <c r="CC130" s="119"/>
      <c r="CD130" s="119"/>
      <c r="CE130" s="119"/>
      <c r="CF130" s="119"/>
      <c r="CG130" s="119"/>
      <c r="CH130" s="119"/>
      <c r="CI130" s="119"/>
      <c r="CJ130" s="119"/>
      <c r="CK130" s="119"/>
      <c r="CL130" s="119"/>
      <c r="CM130" s="119"/>
      <c r="CN130" s="119"/>
      <c r="CO130" s="119"/>
      <c r="CP130" s="119"/>
      <c r="CQ130" s="119"/>
      <c r="CR130" s="119"/>
      <c r="CS130" s="119"/>
      <c r="CT130" s="119"/>
      <c r="CU130" s="119"/>
      <c r="CV130" s="119"/>
      <c r="CW130" s="119"/>
      <c r="CX130" s="119"/>
      <c r="CY130" s="119"/>
      <c r="CZ130" s="119"/>
      <c r="DA130" s="119"/>
      <c r="DB130" s="119"/>
      <c r="DC130" s="119"/>
      <c r="DD130" s="119"/>
      <c r="DE130" s="119"/>
      <c r="DF130" s="119"/>
      <c r="DG130" s="119"/>
      <c r="DH130" s="119"/>
      <c r="DI130" s="119"/>
      <c r="DJ130" s="119"/>
      <c r="DK130" s="119"/>
      <c r="DL130" s="119"/>
      <c r="DM130" s="119"/>
      <c r="DN130" s="119"/>
      <c r="DO130" s="119"/>
      <c r="DP130" s="119"/>
      <c r="DQ130" s="119"/>
      <c r="DR130" s="119"/>
      <c r="DS130" s="119"/>
      <c r="DT130" s="119"/>
      <c r="DU130" s="119"/>
      <c r="DV130" s="119"/>
      <c r="DW130" s="119"/>
      <c r="DX130" s="119"/>
      <c r="DY130" s="119"/>
      <c r="DZ130" s="119"/>
      <c r="EA130" s="119"/>
      <c r="EB130" s="119"/>
      <c r="EC130" s="119"/>
      <c r="ED130" s="119"/>
      <c r="EE130" s="119"/>
      <c r="EF130" s="119"/>
      <c r="EG130" s="119"/>
      <c r="EH130" s="119"/>
      <c r="EI130" s="119"/>
      <c r="EJ130" s="119"/>
      <c r="EK130" s="119"/>
      <c r="EL130" s="119"/>
      <c r="EM130" s="119"/>
      <c r="EN130" s="119"/>
      <c r="EO130" s="119"/>
    </row>
    <row r="131" spans="1:145" s="36" customFormat="1" ht="34.5" customHeight="1">
      <c r="A131" s="202" t="s">
        <v>245</v>
      </c>
      <c r="B131" s="202"/>
      <c r="C131" s="58"/>
      <c r="D131" s="58"/>
      <c r="E131" s="33"/>
      <c r="F131" s="33"/>
      <c r="G131" s="67"/>
      <c r="H131" s="67"/>
      <c r="I131" s="67"/>
      <c r="J131" s="67"/>
      <c r="K131" s="67"/>
      <c r="L131" s="108"/>
      <c r="M131" s="108"/>
      <c r="N131" s="108"/>
      <c r="O131" s="108"/>
      <c r="P131" s="65"/>
      <c r="Q131" s="65"/>
      <c r="R131" s="65"/>
      <c r="S131" s="65"/>
      <c r="T131" s="65"/>
      <c r="U131" s="65"/>
      <c r="V131" s="65"/>
      <c r="W131" s="65"/>
      <c r="X131" s="26"/>
      <c r="Y131" s="26"/>
      <c r="Z131" s="26"/>
      <c r="AA131" s="32"/>
      <c r="AB131" s="26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</row>
    <row r="132" spans="1:145" s="36" customFormat="1" ht="34.5" customHeight="1" outlineLevel="1">
      <c r="A132" s="62">
        <v>2901165080</v>
      </c>
      <c r="B132" s="62" t="s">
        <v>346</v>
      </c>
      <c r="C132" s="62" t="s">
        <v>245</v>
      </c>
      <c r="D132" s="62" t="s">
        <v>47</v>
      </c>
      <c r="E132" s="63" t="s">
        <v>48</v>
      </c>
      <c r="F132" s="63" t="s">
        <v>138</v>
      </c>
      <c r="G132" s="67">
        <v>3677.13</v>
      </c>
      <c r="H132" s="67">
        <v>3799.45</v>
      </c>
      <c r="I132" s="67">
        <v>3559.8599999999997</v>
      </c>
      <c r="J132" s="67">
        <v>3630.26</v>
      </c>
      <c r="K132" s="67">
        <f t="shared" si="37"/>
        <v>14666.699999999999</v>
      </c>
      <c r="L132" s="108">
        <v>120.78</v>
      </c>
      <c r="M132" s="108">
        <v>142.94</v>
      </c>
      <c r="N132" s="108">
        <v>31.53</v>
      </c>
      <c r="O132" s="108">
        <v>32.79</v>
      </c>
      <c r="P132" s="65">
        <f t="shared" ref="P132:P152" si="42">(L132-N132)*G132</f>
        <v>328183.85250000004</v>
      </c>
      <c r="Q132" s="65">
        <f t="shared" ref="Q132:Q152" si="43">(L132-N132)*H132</f>
        <v>339100.91249999998</v>
      </c>
      <c r="R132" s="65">
        <f t="shared" ref="R132:R152" si="44">I132*(M132-O132)</f>
        <v>392118.57899999997</v>
      </c>
      <c r="S132" s="65">
        <f t="shared" ref="S132:S152" si="45">J132*(M132-O132)</f>
        <v>399873.13900000002</v>
      </c>
      <c r="T132" s="65">
        <f t="shared" si="22"/>
        <v>1459276.483</v>
      </c>
      <c r="U132" s="65"/>
      <c r="V132" s="65"/>
      <c r="W132" s="65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</row>
    <row r="133" spans="1:145" s="36" customFormat="1" ht="34.5" customHeight="1" outlineLevel="1">
      <c r="A133" s="62" t="s">
        <v>270</v>
      </c>
      <c r="B133" s="62" t="s">
        <v>271</v>
      </c>
      <c r="C133" s="62" t="s">
        <v>245</v>
      </c>
      <c r="D133" s="62" t="s">
        <v>50</v>
      </c>
      <c r="E133" s="63" t="s">
        <v>51</v>
      </c>
      <c r="F133" s="63" t="s">
        <v>138</v>
      </c>
      <c r="G133" s="67">
        <v>5049.5200000000004</v>
      </c>
      <c r="H133" s="67">
        <v>4652.16</v>
      </c>
      <c r="I133" s="67">
        <v>958.49</v>
      </c>
      <c r="J133" s="67">
        <v>4880.7</v>
      </c>
      <c r="K133" s="67">
        <f t="shared" si="37"/>
        <v>15540.869999999999</v>
      </c>
      <c r="L133" s="108">
        <v>140.91</v>
      </c>
      <c r="M133" s="108">
        <v>150.44</v>
      </c>
      <c r="N133" s="108">
        <v>23.85</v>
      </c>
      <c r="O133" s="108">
        <v>24.8</v>
      </c>
      <c r="P133" s="65">
        <f t="shared" si="42"/>
        <v>591096.81120000011</v>
      </c>
      <c r="Q133" s="65">
        <f t="shared" si="43"/>
        <v>544581.84959999996</v>
      </c>
      <c r="R133" s="65">
        <f t="shared" si="44"/>
        <v>120424.6836</v>
      </c>
      <c r="S133" s="65">
        <f t="shared" si="45"/>
        <v>613211.14799999993</v>
      </c>
      <c r="T133" s="65">
        <f t="shared" si="22"/>
        <v>1869314.4924000003</v>
      </c>
      <c r="U133" s="65"/>
      <c r="V133" s="65"/>
      <c r="W133" s="65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</row>
    <row r="134" spans="1:145" s="36" customFormat="1" ht="34.5" customHeight="1" outlineLevel="1">
      <c r="A134" s="62">
        <v>2921128103</v>
      </c>
      <c r="B134" s="62" t="s">
        <v>183</v>
      </c>
      <c r="C134" s="62" t="s">
        <v>245</v>
      </c>
      <c r="D134" s="62" t="s">
        <v>52</v>
      </c>
      <c r="E134" s="63" t="s">
        <v>53</v>
      </c>
      <c r="F134" s="63" t="s">
        <v>138</v>
      </c>
      <c r="G134" s="67">
        <v>4434.4080000000004</v>
      </c>
      <c r="H134" s="67">
        <v>5512.6479999999992</v>
      </c>
      <c r="I134" s="67">
        <v>4803.6040000000003</v>
      </c>
      <c r="J134" s="67">
        <v>4694.3540000000003</v>
      </c>
      <c r="K134" s="67">
        <f t="shared" si="37"/>
        <v>19445.013999999999</v>
      </c>
      <c r="L134" s="108">
        <v>105.74</v>
      </c>
      <c r="M134" s="108">
        <v>117.21</v>
      </c>
      <c r="N134" s="108">
        <v>33.03</v>
      </c>
      <c r="O134" s="108">
        <v>34.35</v>
      </c>
      <c r="P134" s="65">
        <f t="shared" si="42"/>
        <v>322425.80567999999</v>
      </c>
      <c r="Q134" s="65">
        <f t="shared" si="43"/>
        <v>400824.63607999991</v>
      </c>
      <c r="R134" s="65">
        <f t="shared" si="44"/>
        <v>398026.62743999995</v>
      </c>
      <c r="S134" s="65">
        <f t="shared" si="45"/>
        <v>388974.17243999994</v>
      </c>
      <c r="T134" s="65">
        <f t="shared" si="22"/>
        <v>1510251.2416399997</v>
      </c>
      <c r="U134" s="65"/>
      <c r="V134" s="65"/>
      <c r="W134" s="65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</row>
    <row r="135" spans="1:145" s="36" customFormat="1" ht="34.5" customHeight="1" outlineLevel="1">
      <c r="A135" s="62">
        <v>2921128103</v>
      </c>
      <c r="B135" s="62" t="s">
        <v>183</v>
      </c>
      <c r="C135" s="62" t="s">
        <v>245</v>
      </c>
      <c r="D135" s="62" t="s">
        <v>52</v>
      </c>
      <c r="E135" s="63" t="s">
        <v>54</v>
      </c>
      <c r="F135" s="63" t="s">
        <v>138</v>
      </c>
      <c r="G135" s="67">
        <v>531</v>
      </c>
      <c r="H135" s="67">
        <v>976</v>
      </c>
      <c r="I135" s="67">
        <v>622</v>
      </c>
      <c r="J135" s="67">
        <v>495</v>
      </c>
      <c r="K135" s="67">
        <f t="shared" si="37"/>
        <v>2624</v>
      </c>
      <c r="L135" s="108">
        <v>270.91000000000003</v>
      </c>
      <c r="M135" s="108">
        <v>345.98</v>
      </c>
      <c r="N135" s="108">
        <v>37.840000000000003</v>
      </c>
      <c r="O135" s="108">
        <v>39.35</v>
      </c>
      <c r="P135" s="65">
        <f t="shared" si="42"/>
        <v>123760.17000000001</v>
      </c>
      <c r="Q135" s="65">
        <f t="shared" si="43"/>
        <v>227476.32</v>
      </c>
      <c r="R135" s="65">
        <f t="shared" si="44"/>
        <v>190723.86</v>
      </c>
      <c r="S135" s="65">
        <f t="shared" si="45"/>
        <v>151781.85</v>
      </c>
      <c r="T135" s="65">
        <f t="shared" si="22"/>
        <v>693742.2</v>
      </c>
      <c r="U135" s="65"/>
      <c r="V135" s="65"/>
      <c r="W135" s="65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</row>
    <row r="136" spans="1:145" s="36" customFormat="1" ht="34.5" customHeight="1" outlineLevel="1">
      <c r="A136" s="62">
        <v>2921128103</v>
      </c>
      <c r="B136" s="62" t="s">
        <v>183</v>
      </c>
      <c r="C136" s="62" t="s">
        <v>245</v>
      </c>
      <c r="D136" s="62" t="s">
        <v>52</v>
      </c>
      <c r="E136" s="63" t="s">
        <v>55</v>
      </c>
      <c r="F136" s="63" t="s">
        <v>138</v>
      </c>
      <c r="G136" s="67">
        <v>7462.1580000000004</v>
      </c>
      <c r="H136" s="67">
        <v>7745.2929999999997</v>
      </c>
      <c r="I136" s="67">
        <v>6632.93</v>
      </c>
      <c r="J136" s="67">
        <v>8216.0819999999985</v>
      </c>
      <c r="K136" s="67">
        <f t="shared" si="37"/>
        <v>30056.463</v>
      </c>
      <c r="L136" s="108">
        <v>114.88</v>
      </c>
      <c r="M136" s="108">
        <v>133.85</v>
      </c>
      <c r="N136" s="108">
        <v>37.840000000000003</v>
      </c>
      <c r="O136" s="108">
        <v>39.35</v>
      </c>
      <c r="P136" s="65">
        <f t="shared" si="42"/>
        <v>574884.65231999999</v>
      </c>
      <c r="Q136" s="65">
        <f t="shared" si="43"/>
        <v>596697.37271999987</v>
      </c>
      <c r="R136" s="65">
        <f t="shared" si="44"/>
        <v>626811.88500000001</v>
      </c>
      <c r="S136" s="65">
        <f t="shared" si="45"/>
        <v>776419.74899999984</v>
      </c>
      <c r="T136" s="65">
        <f t="shared" si="22"/>
        <v>2574813.6590399994</v>
      </c>
      <c r="U136" s="65"/>
      <c r="V136" s="65"/>
      <c r="W136" s="65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</row>
    <row r="137" spans="1:145" s="36" customFormat="1" ht="34.5" customHeight="1" outlineLevel="1">
      <c r="A137" s="62" t="s">
        <v>274</v>
      </c>
      <c r="B137" s="62" t="s">
        <v>275</v>
      </c>
      <c r="C137" s="62" t="s">
        <v>245</v>
      </c>
      <c r="D137" s="62" t="s">
        <v>56</v>
      </c>
      <c r="E137" s="63" t="s">
        <v>57</v>
      </c>
      <c r="F137" s="63" t="s">
        <v>138</v>
      </c>
      <c r="G137" s="67">
        <v>28389.087999999996</v>
      </c>
      <c r="H137" s="67">
        <v>14585.587</v>
      </c>
      <c r="I137" s="67">
        <v>14502.56</v>
      </c>
      <c r="J137" s="67">
        <v>14582.12</v>
      </c>
      <c r="K137" s="67">
        <f t="shared" si="37"/>
        <v>72059.354999999996</v>
      </c>
      <c r="L137" s="108">
        <v>95.09</v>
      </c>
      <c r="M137" s="108">
        <v>99.23</v>
      </c>
      <c r="N137" s="108">
        <v>23.4</v>
      </c>
      <c r="O137" s="108">
        <v>24.34</v>
      </c>
      <c r="P137" s="65">
        <f t="shared" si="42"/>
        <v>2035213.7187199998</v>
      </c>
      <c r="Q137" s="65">
        <f t="shared" si="43"/>
        <v>1045640.73203</v>
      </c>
      <c r="R137" s="65">
        <f t="shared" si="44"/>
        <v>1086096.7183999999</v>
      </c>
      <c r="S137" s="65">
        <f t="shared" si="45"/>
        <v>1092054.9668000001</v>
      </c>
      <c r="T137" s="65">
        <f t="shared" si="22"/>
        <v>5259006.1359499991</v>
      </c>
      <c r="U137" s="65"/>
      <c r="V137" s="65"/>
      <c r="W137" s="65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</row>
    <row r="138" spans="1:145" s="36" customFormat="1" ht="34.5" customHeight="1" outlineLevel="1">
      <c r="A138" s="62" t="s">
        <v>265</v>
      </c>
      <c r="B138" s="62" t="s">
        <v>266</v>
      </c>
      <c r="C138" s="62" t="s">
        <v>245</v>
      </c>
      <c r="D138" s="62" t="s">
        <v>58</v>
      </c>
      <c r="E138" s="63" t="s">
        <v>267</v>
      </c>
      <c r="F138" s="63" t="s">
        <v>138</v>
      </c>
      <c r="G138" s="67">
        <v>10407.710000000001</v>
      </c>
      <c r="H138" s="67">
        <v>10017.4</v>
      </c>
      <c r="I138" s="67">
        <v>9025.1099999999988</v>
      </c>
      <c r="J138" s="67">
        <v>9796.32</v>
      </c>
      <c r="K138" s="67">
        <f t="shared" si="37"/>
        <v>39246.54</v>
      </c>
      <c r="L138" s="108">
        <v>55.21</v>
      </c>
      <c r="M138" s="108">
        <v>58.48</v>
      </c>
      <c r="N138" s="108">
        <v>20.83</v>
      </c>
      <c r="O138" s="108">
        <v>21.67</v>
      </c>
      <c r="P138" s="65">
        <f t="shared" si="42"/>
        <v>357817.06980000006</v>
      </c>
      <c r="Q138" s="65">
        <f t="shared" si="43"/>
        <v>344398.212</v>
      </c>
      <c r="R138" s="65">
        <f t="shared" si="44"/>
        <v>332214.29909999989</v>
      </c>
      <c r="S138" s="65">
        <f t="shared" si="45"/>
        <v>360602.53919999994</v>
      </c>
      <c r="T138" s="65">
        <f t="shared" si="22"/>
        <v>1395032.1200999999</v>
      </c>
      <c r="U138" s="65"/>
      <c r="V138" s="65"/>
      <c r="W138" s="65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</row>
    <row r="139" spans="1:145" s="36" customFormat="1" ht="34.5" customHeight="1" outlineLevel="1">
      <c r="A139" s="62">
        <v>2921127533</v>
      </c>
      <c r="B139" s="62" t="s">
        <v>59</v>
      </c>
      <c r="C139" s="62" t="s">
        <v>245</v>
      </c>
      <c r="D139" s="62" t="s">
        <v>58</v>
      </c>
      <c r="E139" s="63"/>
      <c r="F139" s="63" t="s">
        <v>138</v>
      </c>
      <c r="G139" s="67">
        <v>3552.4270000000001</v>
      </c>
      <c r="H139" s="67">
        <v>3885.6690000000003</v>
      </c>
      <c r="I139" s="67">
        <v>3624.93</v>
      </c>
      <c r="J139" s="67">
        <v>3479.377</v>
      </c>
      <c r="K139" s="67">
        <f t="shared" si="37"/>
        <v>14542.403</v>
      </c>
      <c r="L139" s="108">
        <v>392.84</v>
      </c>
      <c r="M139" s="108">
        <v>469.2</v>
      </c>
      <c r="N139" s="108">
        <v>28.1</v>
      </c>
      <c r="O139" s="108">
        <v>29.22</v>
      </c>
      <c r="P139" s="65">
        <f t="shared" si="42"/>
        <v>1295712.2239799998</v>
      </c>
      <c r="Q139" s="65">
        <f t="shared" si="43"/>
        <v>1417258.9110599998</v>
      </c>
      <c r="R139" s="65">
        <f t="shared" si="44"/>
        <v>1594896.7013999999</v>
      </c>
      <c r="S139" s="65">
        <f t="shared" si="45"/>
        <v>1530856.2924600001</v>
      </c>
      <c r="T139" s="65">
        <f t="shared" si="22"/>
        <v>5838724.1288999999</v>
      </c>
      <c r="U139" s="65"/>
      <c r="V139" s="65"/>
      <c r="W139" s="65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</row>
    <row r="140" spans="1:145" s="36" customFormat="1" ht="34.5" customHeight="1" outlineLevel="1">
      <c r="A140" s="62">
        <v>2921127290</v>
      </c>
      <c r="B140" s="62" t="s">
        <v>310</v>
      </c>
      <c r="C140" s="62" t="s">
        <v>245</v>
      </c>
      <c r="D140" s="62" t="s">
        <v>60</v>
      </c>
      <c r="E140" s="63" t="s">
        <v>61</v>
      </c>
      <c r="F140" s="63" t="s">
        <v>138</v>
      </c>
      <c r="G140" s="67">
        <v>3961</v>
      </c>
      <c r="H140" s="67">
        <v>3901</v>
      </c>
      <c r="I140" s="67">
        <v>5357</v>
      </c>
      <c r="J140" s="67">
        <v>3781</v>
      </c>
      <c r="K140" s="67">
        <f t="shared" si="37"/>
        <v>17000</v>
      </c>
      <c r="L140" s="108">
        <v>263.88</v>
      </c>
      <c r="M140" s="108">
        <f>L140</f>
        <v>263.88</v>
      </c>
      <c r="N140" s="108">
        <v>24.68</v>
      </c>
      <c r="O140" s="108">
        <v>25.67</v>
      </c>
      <c r="P140" s="65">
        <f t="shared" si="42"/>
        <v>947471.2</v>
      </c>
      <c r="Q140" s="65">
        <f t="shared" si="43"/>
        <v>933119.2</v>
      </c>
      <c r="R140" s="65">
        <f t="shared" si="44"/>
        <v>1276090.97</v>
      </c>
      <c r="S140" s="65">
        <f t="shared" si="45"/>
        <v>900672.00999999989</v>
      </c>
      <c r="T140" s="65">
        <f t="shared" si="22"/>
        <v>4057353.38</v>
      </c>
      <c r="U140" s="65"/>
      <c r="V140" s="65"/>
      <c r="W140" s="65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</row>
    <row r="141" spans="1:145" s="36" customFormat="1" ht="34.5" customHeight="1" outlineLevel="1">
      <c r="A141" s="62">
        <v>2921127290</v>
      </c>
      <c r="B141" s="62" t="s">
        <v>310</v>
      </c>
      <c r="C141" s="62" t="s">
        <v>245</v>
      </c>
      <c r="D141" s="62" t="s">
        <v>60</v>
      </c>
      <c r="E141" s="63" t="s">
        <v>62</v>
      </c>
      <c r="F141" s="63" t="s">
        <v>138</v>
      </c>
      <c r="G141" s="67">
        <v>4749</v>
      </c>
      <c r="H141" s="67">
        <v>4749</v>
      </c>
      <c r="I141" s="67">
        <v>6306</v>
      </c>
      <c r="J141" s="67">
        <v>4736</v>
      </c>
      <c r="K141" s="67">
        <f t="shared" si="37"/>
        <v>20540</v>
      </c>
      <c r="L141" s="108">
        <v>126.66</v>
      </c>
      <c r="M141" s="108">
        <f>L141</f>
        <v>126.66</v>
      </c>
      <c r="N141" s="108">
        <v>33.6</v>
      </c>
      <c r="O141" s="108">
        <v>34.94</v>
      </c>
      <c r="P141" s="65">
        <f t="shared" si="42"/>
        <v>441941.94</v>
      </c>
      <c r="Q141" s="65">
        <f t="shared" si="43"/>
        <v>441941.94</v>
      </c>
      <c r="R141" s="65">
        <f t="shared" si="44"/>
        <v>578386.31999999995</v>
      </c>
      <c r="S141" s="65">
        <f t="shared" si="45"/>
        <v>434385.91999999998</v>
      </c>
      <c r="T141" s="65">
        <f t="shared" si="22"/>
        <v>1896656.1199999999</v>
      </c>
      <c r="U141" s="65"/>
      <c r="V141" s="65"/>
      <c r="W141" s="65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</row>
    <row r="142" spans="1:145" s="36" customFormat="1" ht="34.5" customHeight="1" outlineLevel="1">
      <c r="A142" s="62">
        <v>2921127290</v>
      </c>
      <c r="B142" s="62" t="s">
        <v>310</v>
      </c>
      <c r="C142" s="62" t="s">
        <v>245</v>
      </c>
      <c r="D142" s="62" t="s">
        <v>60</v>
      </c>
      <c r="E142" s="63" t="s">
        <v>63</v>
      </c>
      <c r="F142" s="63" t="s">
        <v>138</v>
      </c>
      <c r="G142" s="67">
        <v>3363</v>
      </c>
      <c r="H142" s="67">
        <v>3362</v>
      </c>
      <c r="I142" s="67">
        <v>4380</v>
      </c>
      <c r="J142" s="67">
        <v>3362</v>
      </c>
      <c r="K142" s="67">
        <f t="shared" si="37"/>
        <v>14467</v>
      </c>
      <c r="L142" s="108">
        <v>81.37</v>
      </c>
      <c r="M142" s="108">
        <f>L142</f>
        <v>81.37</v>
      </c>
      <c r="N142" s="108">
        <v>24.8</v>
      </c>
      <c r="O142" s="108">
        <v>25.79</v>
      </c>
      <c r="P142" s="65">
        <f t="shared" si="42"/>
        <v>190244.91000000003</v>
      </c>
      <c r="Q142" s="65">
        <f t="shared" si="43"/>
        <v>190188.34000000003</v>
      </c>
      <c r="R142" s="65">
        <f t="shared" si="44"/>
        <v>243440.40000000002</v>
      </c>
      <c r="S142" s="65">
        <f t="shared" si="45"/>
        <v>186859.96000000002</v>
      </c>
      <c r="T142" s="65">
        <f t="shared" si="22"/>
        <v>810733.6100000001</v>
      </c>
      <c r="U142" s="65"/>
      <c r="V142" s="65"/>
      <c r="W142" s="65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</row>
    <row r="143" spans="1:145" s="36" customFormat="1" ht="34.5" customHeight="1" outlineLevel="1">
      <c r="A143" s="62">
        <v>2921000738</v>
      </c>
      <c r="B143" s="62" t="s">
        <v>65</v>
      </c>
      <c r="C143" s="62" t="s">
        <v>245</v>
      </c>
      <c r="D143" s="62" t="s">
        <v>64</v>
      </c>
      <c r="E143" s="63"/>
      <c r="F143" s="63" t="s">
        <v>138</v>
      </c>
      <c r="G143" s="67">
        <v>168</v>
      </c>
      <c r="H143" s="67">
        <v>272</v>
      </c>
      <c r="I143" s="67">
        <v>200.85500000000002</v>
      </c>
      <c r="J143" s="67">
        <v>176.666</v>
      </c>
      <c r="K143" s="67">
        <f t="shared" si="37"/>
        <v>817.52099999999996</v>
      </c>
      <c r="L143" s="108">
        <v>39.229999999999997</v>
      </c>
      <c r="M143" s="108">
        <v>71.12</v>
      </c>
      <c r="N143" s="108">
        <v>26.18</v>
      </c>
      <c r="O143" s="108">
        <v>27.23</v>
      </c>
      <c r="P143" s="65">
        <f t="shared" si="42"/>
        <v>2192.3999999999996</v>
      </c>
      <c r="Q143" s="65">
        <f t="shared" si="43"/>
        <v>3549.5999999999995</v>
      </c>
      <c r="R143" s="65">
        <f t="shared" si="44"/>
        <v>8815.5259500000011</v>
      </c>
      <c r="S143" s="65">
        <f t="shared" si="45"/>
        <v>7753.8707400000003</v>
      </c>
      <c r="T143" s="65">
        <f t="shared" si="22"/>
        <v>22311.396690000001</v>
      </c>
      <c r="U143" s="65"/>
      <c r="V143" s="65"/>
      <c r="W143" s="65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</row>
    <row r="144" spans="1:145" s="36" customFormat="1" ht="104.25" customHeight="1" outlineLevel="1">
      <c r="A144" s="62">
        <v>2901295850</v>
      </c>
      <c r="B144" s="62" t="s">
        <v>193</v>
      </c>
      <c r="C144" s="62" t="s">
        <v>245</v>
      </c>
      <c r="D144" s="62" t="s">
        <v>56</v>
      </c>
      <c r="E144" s="63" t="s">
        <v>192</v>
      </c>
      <c r="F144" s="63" t="s">
        <v>138</v>
      </c>
      <c r="G144" s="67">
        <v>1896.6499999999996</v>
      </c>
      <c r="H144" s="67">
        <v>2068.3100000000004</v>
      </c>
      <c r="I144" s="67">
        <v>1864.94</v>
      </c>
      <c r="J144" s="67">
        <v>1909.41</v>
      </c>
      <c r="K144" s="67">
        <f t="shared" si="37"/>
        <v>7739.3099999999995</v>
      </c>
      <c r="L144" s="108">
        <v>98.99</v>
      </c>
      <c r="M144" s="108">
        <v>116.63</v>
      </c>
      <c r="N144" s="108">
        <v>30.13</v>
      </c>
      <c r="O144" s="108">
        <v>31.34</v>
      </c>
      <c r="P144" s="65">
        <f t="shared" si="42"/>
        <v>130603.31899999997</v>
      </c>
      <c r="Q144" s="65">
        <f t="shared" si="43"/>
        <v>142423.82660000003</v>
      </c>
      <c r="R144" s="65">
        <f t="shared" si="44"/>
        <v>159060.73259999999</v>
      </c>
      <c r="S144" s="65">
        <f t="shared" si="45"/>
        <v>162853.57889999999</v>
      </c>
      <c r="T144" s="65">
        <f t="shared" si="22"/>
        <v>594941.4571</v>
      </c>
      <c r="U144" s="65"/>
      <c r="V144" s="65"/>
      <c r="W144" s="65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</row>
    <row r="145" spans="1:145" s="36" customFormat="1" ht="34.5" customHeight="1" outlineLevel="1">
      <c r="A145" s="62">
        <v>2901295850</v>
      </c>
      <c r="B145" s="62" t="s">
        <v>193</v>
      </c>
      <c r="C145" s="62" t="s">
        <v>245</v>
      </c>
      <c r="D145" s="62" t="s">
        <v>56</v>
      </c>
      <c r="E145" s="63" t="s">
        <v>66</v>
      </c>
      <c r="F145" s="63" t="s">
        <v>138</v>
      </c>
      <c r="G145" s="67">
        <v>3562.0299999999997</v>
      </c>
      <c r="H145" s="67">
        <v>3692.66</v>
      </c>
      <c r="I145" s="67">
        <v>3686.83</v>
      </c>
      <c r="J145" s="67">
        <v>3761.25</v>
      </c>
      <c r="K145" s="67">
        <f t="shared" si="37"/>
        <v>14702.77</v>
      </c>
      <c r="L145" s="108">
        <v>115.56</v>
      </c>
      <c r="M145" s="108">
        <v>115.56</v>
      </c>
      <c r="N145" s="108">
        <v>30.13</v>
      </c>
      <c r="O145" s="108">
        <v>31.34</v>
      </c>
      <c r="P145" s="65">
        <f t="shared" si="42"/>
        <v>304304.22289999999</v>
      </c>
      <c r="Q145" s="65">
        <f t="shared" si="43"/>
        <v>315463.94380000001</v>
      </c>
      <c r="R145" s="65">
        <f t="shared" si="44"/>
        <v>310504.82260000001</v>
      </c>
      <c r="S145" s="65">
        <f t="shared" si="45"/>
        <v>316772.47499999998</v>
      </c>
      <c r="T145" s="65">
        <f t="shared" ref="T145:T180" si="46">SUM(P145:S145)</f>
        <v>1247045.4643000001</v>
      </c>
      <c r="U145" s="65"/>
      <c r="V145" s="65"/>
      <c r="W145" s="65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</row>
    <row r="146" spans="1:145" s="36" customFormat="1" ht="34.5" customHeight="1" outlineLevel="1">
      <c r="A146" s="62">
        <v>2901179251</v>
      </c>
      <c r="B146" s="62" t="s">
        <v>25</v>
      </c>
      <c r="C146" s="62" t="s">
        <v>245</v>
      </c>
      <c r="D146" s="62" t="s">
        <v>67</v>
      </c>
      <c r="E146" s="63"/>
      <c r="F146" s="63" t="s">
        <v>138</v>
      </c>
      <c r="G146" s="67">
        <v>6596.6459999999997</v>
      </c>
      <c r="H146" s="67">
        <v>6806.3350000000009</v>
      </c>
      <c r="I146" s="67">
        <v>9377.7289999999994</v>
      </c>
      <c r="J146" s="67">
        <v>7168.3140000000003</v>
      </c>
      <c r="K146" s="67">
        <f t="shared" si="37"/>
        <v>29949.023999999998</v>
      </c>
      <c r="L146" s="108">
        <v>153.62</v>
      </c>
      <c r="M146" s="108">
        <v>196.78</v>
      </c>
      <c r="N146" s="108">
        <v>49.84</v>
      </c>
      <c r="O146" s="108">
        <f>N146*1.04</f>
        <v>51.833600000000004</v>
      </c>
      <c r="P146" s="65">
        <f t="shared" si="42"/>
        <v>684599.92187999992</v>
      </c>
      <c r="Q146" s="65">
        <f t="shared" si="43"/>
        <v>706361.44630000007</v>
      </c>
      <c r="R146" s="65">
        <f t="shared" si="44"/>
        <v>1359268.0587255997</v>
      </c>
      <c r="S146" s="65">
        <f t="shared" si="45"/>
        <v>1039021.3083695999</v>
      </c>
      <c r="T146" s="65">
        <f t="shared" si="46"/>
        <v>3789250.7352751992</v>
      </c>
      <c r="U146" s="65"/>
      <c r="V146" s="65"/>
      <c r="W146" s="65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</row>
    <row r="147" spans="1:145" s="36" customFormat="1" ht="34.5" customHeight="1" outlineLevel="1">
      <c r="A147" s="62" t="s">
        <v>268</v>
      </c>
      <c r="B147" s="62" t="s">
        <v>269</v>
      </c>
      <c r="C147" s="62" t="s">
        <v>245</v>
      </c>
      <c r="D147" s="62" t="s">
        <v>50</v>
      </c>
      <c r="E147" s="63" t="s">
        <v>68</v>
      </c>
      <c r="F147" s="63" t="s">
        <v>138</v>
      </c>
      <c r="G147" s="67">
        <v>28953.642999999996</v>
      </c>
      <c r="H147" s="67">
        <v>29086.555</v>
      </c>
      <c r="I147" s="67">
        <v>28832.226999999999</v>
      </c>
      <c r="J147" s="67">
        <v>29047.226999999999</v>
      </c>
      <c r="K147" s="67">
        <f t="shared" si="37"/>
        <v>115919.65199999999</v>
      </c>
      <c r="L147" s="108">
        <v>140.44</v>
      </c>
      <c r="M147" s="108">
        <v>140.44</v>
      </c>
      <c r="N147" s="108">
        <v>36.08</v>
      </c>
      <c r="O147" s="108">
        <v>37.520000000000003</v>
      </c>
      <c r="P147" s="65">
        <f t="shared" si="42"/>
        <v>3021602.1834799997</v>
      </c>
      <c r="Q147" s="65">
        <f t="shared" si="43"/>
        <v>3035472.8798000002</v>
      </c>
      <c r="R147" s="65">
        <f t="shared" si="44"/>
        <v>2967412.8028399996</v>
      </c>
      <c r="S147" s="65">
        <f t="shared" si="45"/>
        <v>2989540.6028399994</v>
      </c>
      <c r="T147" s="65">
        <f t="shared" si="46"/>
        <v>12014028.468959998</v>
      </c>
      <c r="U147" s="65"/>
      <c r="V147" s="65"/>
      <c r="W147" s="65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</row>
    <row r="148" spans="1:145" s="36" customFormat="1" ht="34.5" customHeight="1" outlineLevel="1">
      <c r="A148" s="62" t="s">
        <v>270</v>
      </c>
      <c r="B148" s="62" t="s">
        <v>271</v>
      </c>
      <c r="C148" s="62" t="s">
        <v>245</v>
      </c>
      <c r="D148" s="62" t="s">
        <v>64</v>
      </c>
      <c r="E148" s="63" t="s">
        <v>70</v>
      </c>
      <c r="F148" s="63" t="s">
        <v>138</v>
      </c>
      <c r="G148" s="67">
        <v>2900.05</v>
      </c>
      <c r="H148" s="67">
        <v>3531.08</v>
      </c>
      <c r="I148" s="67">
        <v>2938.12</v>
      </c>
      <c r="J148" s="67">
        <v>2350.5500000000002</v>
      </c>
      <c r="K148" s="67">
        <f t="shared" si="37"/>
        <v>11719.8</v>
      </c>
      <c r="L148" s="108">
        <v>82.4</v>
      </c>
      <c r="M148" s="108">
        <v>110.65</v>
      </c>
      <c r="N148" s="108">
        <v>29.93</v>
      </c>
      <c r="O148" s="108">
        <v>31.13</v>
      </c>
      <c r="P148" s="65">
        <f t="shared" si="42"/>
        <v>152165.62350000002</v>
      </c>
      <c r="Q148" s="65">
        <f t="shared" si="43"/>
        <v>185275.76760000002</v>
      </c>
      <c r="R148" s="65">
        <f t="shared" si="44"/>
        <v>233639.30240000002</v>
      </c>
      <c r="S148" s="65">
        <f t="shared" si="45"/>
        <v>186915.73600000003</v>
      </c>
      <c r="T148" s="65">
        <f t="shared" si="46"/>
        <v>757996.42950000009</v>
      </c>
      <c r="U148" s="65"/>
      <c r="V148" s="65"/>
      <c r="W148" s="65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</row>
    <row r="149" spans="1:145" s="36" customFormat="1" ht="34.5" customHeight="1" outlineLevel="1">
      <c r="A149" s="62" t="s">
        <v>272</v>
      </c>
      <c r="B149" s="62" t="s">
        <v>271</v>
      </c>
      <c r="C149" s="62" t="s">
        <v>245</v>
      </c>
      <c r="D149" s="62" t="s">
        <v>64</v>
      </c>
      <c r="E149" s="63" t="s">
        <v>184</v>
      </c>
      <c r="F149" s="63" t="s">
        <v>138</v>
      </c>
      <c r="G149" s="67">
        <v>52096.37</v>
      </c>
      <c r="H149" s="67">
        <v>52118.92</v>
      </c>
      <c r="I149" s="67">
        <v>50073.069999999992</v>
      </c>
      <c r="J149" s="67">
        <v>50761.490000000005</v>
      </c>
      <c r="K149" s="67">
        <f t="shared" si="37"/>
        <v>205049.84999999998</v>
      </c>
      <c r="L149" s="108">
        <v>43.77</v>
      </c>
      <c r="M149" s="108">
        <v>54.02</v>
      </c>
      <c r="N149" s="108">
        <v>28.56</v>
      </c>
      <c r="O149" s="108">
        <v>29.7</v>
      </c>
      <c r="P149" s="65">
        <f t="shared" si="42"/>
        <v>792385.78770000022</v>
      </c>
      <c r="Q149" s="65">
        <f t="shared" si="43"/>
        <v>792728.77320000017</v>
      </c>
      <c r="R149" s="65">
        <f t="shared" si="44"/>
        <v>1217777.0623999999</v>
      </c>
      <c r="S149" s="65">
        <f t="shared" si="45"/>
        <v>1234519.4368000003</v>
      </c>
      <c r="T149" s="65">
        <f t="shared" si="46"/>
        <v>4037411.0601000004</v>
      </c>
      <c r="U149" s="65"/>
      <c r="V149" s="65"/>
      <c r="W149" s="65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</row>
    <row r="150" spans="1:145" s="36" customFormat="1" ht="34.5" customHeight="1" outlineLevel="1">
      <c r="A150" s="62">
        <v>2903003687</v>
      </c>
      <c r="B150" s="62" t="s">
        <v>72</v>
      </c>
      <c r="C150" s="62" t="s">
        <v>245</v>
      </c>
      <c r="D150" s="62" t="s">
        <v>47</v>
      </c>
      <c r="E150" s="63" t="s">
        <v>71</v>
      </c>
      <c r="F150" s="63" t="s">
        <v>138</v>
      </c>
      <c r="G150" s="67">
        <v>21132.05</v>
      </c>
      <c r="H150" s="67">
        <v>24663.885000000002</v>
      </c>
      <c r="I150" s="67">
        <v>18583.5</v>
      </c>
      <c r="J150" s="67">
        <v>23274.73</v>
      </c>
      <c r="K150" s="67">
        <f t="shared" si="37"/>
        <v>87654.164999999994</v>
      </c>
      <c r="L150" s="108">
        <v>115.4</v>
      </c>
      <c r="M150" s="108">
        <v>204.4</v>
      </c>
      <c r="N150" s="108">
        <v>31.26</v>
      </c>
      <c r="O150" s="108">
        <v>32.51</v>
      </c>
      <c r="P150" s="65">
        <f t="shared" si="42"/>
        <v>1778050.6869999999</v>
      </c>
      <c r="Q150" s="65">
        <f t="shared" si="43"/>
        <v>2075219.2839000002</v>
      </c>
      <c r="R150" s="65">
        <f t="shared" si="44"/>
        <v>3194317.8150000004</v>
      </c>
      <c r="S150" s="65">
        <f t="shared" si="45"/>
        <v>4000693.3397000004</v>
      </c>
      <c r="T150" s="65">
        <f t="shared" si="46"/>
        <v>11048281.125600001</v>
      </c>
      <c r="U150" s="65"/>
      <c r="V150" s="65"/>
      <c r="W150" s="65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</row>
    <row r="151" spans="1:145" s="36" customFormat="1" ht="34.5" customHeight="1" outlineLevel="1">
      <c r="A151" s="62" t="s">
        <v>273</v>
      </c>
      <c r="B151" s="62" t="s">
        <v>196</v>
      </c>
      <c r="C151" s="62" t="s">
        <v>245</v>
      </c>
      <c r="D151" s="62" t="s">
        <v>73</v>
      </c>
      <c r="E151" s="63"/>
      <c r="F151" s="63" t="s">
        <v>138</v>
      </c>
      <c r="G151" s="67">
        <v>31300.230000000003</v>
      </c>
      <c r="H151" s="67">
        <v>35237.67</v>
      </c>
      <c r="I151" s="67">
        <v>32589.060999999998</v>
      </c>
      <c r="J151" s="67">
        <v>35685.920000000006</v>
      </c>
      <c r="K151" s="67">
        <f t="shared" ref="K151:K178" si="47">G151+H151+I151+J151</f>
        <v>134812.88099999999</v>
      </c>
      <c r="L151" s="108">
        <v>143.96</v>
      </c>
      <c r="M151" s="108">
        <v>155.47999999999999</v>
      </c>
      <c r="N151" s="108">
        <v>42.87</v>
      </c>
      <c r="O151" s="108">
        <v>44.58</v>
      </c>
      <c r="P151" s="65">
        <f t="shared" si="42"/>
        <v>3164140.2507000002</v>
      </c>
      <c r="Q151" s="65">
        <f t="shared" si="43"/>
        <v>3562176.0603</v>
      </c>
      <c r="R151" s="65">
        <f t="shared" si="44"/>
        <v>3614126.8648999995</v>
      </c>
      <c r="S151" s="65">
        <f t="shared" si="45"/>
        <v>3957568.5280000004</v>
      </c>
      <c r="T151" s="65">
        <f t="shared" si="46"/>
        <v>14298011.703900002</v>
      </c>
      <c r="U151" s="65"/>
      <c r="V151" s="65"/>
      <c r="W151" s="65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</row>
    <row r="152" spans="1:145" s="36" customFormat="1" ht="34.5" customHeight="1" outlineLevel="1">
      <c r="A152" s="62">
        <v>2921010743</v>
      </c>
      <c r="B152" s="62" t="s">
        <v>196</v>
      </c>
      <c r="C152" s="62" t="s">
        <v>245</v>
      </c>
      <c r="D152" s="62" t="s">
        <v>73</v>
      </c>
      <c r="E152" s="63" t="s">
        <v>122</v>
      </c>
      <c r="F152" s="63" t="s">
        <v>138</v>
      </c>
      <c r="G152" s="67">
        <v>1732.854</v>
      </c>
      <c r="H152" s="67">
        <v>1686.04</v>
      </c>
      <c r="I152" s="67">
        <v>1731.2550000000001</v>
      </c>
      <c r="J152" s="67">
        <v>1683.1829999999998</v>
      </c>
      <c r="K152" s="67">
        <f t="shared" si="47"/>
        <v>6833.3320000000003</v>
      </c>
      <c r="L152" s="108">
        <v>143.96</v>
      </c>
      <c r="M152" s="108">
        <v>155.47999999999999</v>
      </c>
      <c r="N152" s="108">
        <v>42.87</v>
      </c>
      <c r="O152" s="108">
        <v>44.58</v>
      </c>
      <c r="P152" s="65">
        <f t="shared" si="42"/>
        <v>175174.21086000002</v>
      </c>
      <c r="Q152" s="65">
        <f t="shared" si="43"/>
        <v>170441.7836</v>
      </c>
      <c r="R152" s="65">
        <f t="shared" si="44"/>
        <v>191996.1795</v>
      </c>
      <c r="S152" s="65">
        <f t="shared" si="45"/>
        <v>186664.99469999995</v>
      </c>
      <c r="T152" s="65">
        <f t="shared" si="46"/>
        <v>724277.16865999997</v>
      </c>
      <c r="U152" s="65"/>
      <c r="V152" s="65"/>
      <c r="W152" s="65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</row>
    <row r="153" spans="1:145" s="36" customFormat="1" ht="34.5" customHeight="1">
      <c r="A153" s="202" t="s">
        <v>246</v>
      </c>
      <c r="B153" s="202"/>
      <c r="C153" s="58"/>
      <c r="D153" s="58"/>
      <c r="E153" s="33"/>
      <c r="F153" s="33"/>
      <c r="G153" s="67"/>
      <c r="H153" s="67"/>
      <c r="I153" s="67"/>
      <c r="J153" s="67"/>
      <c r="K153" s="67"/>
      <c r="L153" s="108"/>
      <c r="M153" s="108"/>
      <c r="N153" s="108"/>
      <c r="O153" s="108"/>
      <c r="P153" s="65"/>
      <c r="Q153" s="65"/>
      <c r="R153" s="65"/>
      <c r="S153" s="65"/>
      <c r="T153" s="65"/>
      <c r="U153" s="65"/>
      <c r="V153" s="65"/>
      <c r="W153" s="65"/>
      <c r="X153" s="26"/>
      <c r="Y153" s="26"/>
      <c r="Z153" s="26"/>
      <c r="AA153" s="32"/>
      <c r="AB153" s="26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</row>
    <row r="154" spans="1:145" s="36" customFormat="1" ht="34.5" customHeight="1">
      <c r="A154" s="62">
        <v>2902059091</v>
      </c>
      <c r="B154" s="62" t="s">
        <v>206</v>
      </c>
      <c r="C154" s="62" t="s">
        <v>246</v>
      </c>
      <c r="D154" s="62"/>
      <c r="E154" s="63"/>
      <c r="F154" s="63" t="s">
        <v>138</v>
      </c>
      <c r="G154" s="67">
        <f>K154/4</f>
        <v>1420664.5</v>
      </c>
      <c r="H154" s="67">
        <f>G154</f>
        <v>1420664.5</v>
      </c>
      <c r="I154" s="67">
        <f>H154</f>
        <v>1420664.5</v>
      </c>
      <c r="J154" s="67">
        <f>I154</f>
        <v>1420664.5</v>
      </c>
      <c r="K154" s="67">
        <v>5682658</v>
      </c>
      <c r="L154" s="108">
        <v>29.15</v>
      </c>
      <c r="M154" s="108">
        <v>31.74</v>
      </c>
      <c r="N154" s="108">
        <v>29.15</v>
      </c>
      <c r="O154" s="108">
        <f>N154*1.04</f>
        <v>30.315999999999999</v>
      </c>
      <c r="P154" s="65">
        <f>(L154-N154)*G154</f>
        <v>0</v>
      </c>
      <c r="Q154" s="65">
        <f>(L154-N154)*H154</f>
        <v>0</v>
      </c>
      <c r="R154" s="65">
        <f>I154*(M154-O154)</f>
        <v>2023026.2479999992</v>
      </c>
      <c r="S154" s="65">
        <f>J154*(M154-O154)</f>
        <v>2023026.2479999992</v>
      </c>
      <c r="T154" s="65">
        <f t="shared" si="46"/>
        <v>4046052.4959999984</v>
      </c>
      <c r="U154" s="65"/>
      <c r="V154" s="65"/>
      <c r="W154" s="65"/>
      <c r="X154" s="26"/>
      <c r="Y154" s="26"/>
      <c r="Z154" s="26"/>
      <c r="AA154" s="32"/>
      <c r="AB154" s="26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</row>
    <row r="155" spans="1:145" s="36" customFormat="1" ht="34.5" customHeight="1" outlineLevel="1">
      <c r="A155" s="62">
        <v>2902060361</v>
      </c>
      <c r="B155" s="62" t="s">
        <v>74</v>
      </c>
      <c r="C155" s="62" t="s">
        <v>246</v>
      </c>
      <c r="D155" s="62"/>
      <c r="E155" s="63"/>
      <c r="F155" s="63" t="s">
        <v>138</v>
      </c>
      <c r="G155" s="67">
        <v>255302.54200000002</v>
      </c>
      <c r="H155" s="67">
        <v>257279.55100000001</v>
      </c>
      <c r="I155" s="67">
        <v>218855.076</v>
      </c>
      <c r="J155" s="67">
        <v>245995.31699999998</v>
      </c>
      <c r="K155" s="67">
        <f t="shared" si="47"/>
        <v>977432.48600000003</v>
      </c>
      <c r="L155" s="108">
        <v>47.04</v>
      </c>
      <c r="M155" s="108">
        <v>49.67</v>
      </c>
      <c r="N155" s="108">
        <v>29.15</v>
      </c>
      <c r="O155" s="108">
        <f>N155*1.04</f>
        <v>30.315999999999999</v>
      </c>
      <c r="P155" s="65">
        <f>(L155-N155)*G155</f>
        <v>4567362.4763800008</v>
      </c>
      <c r="Q155" s="65">
        <f>(L155-N155)*H155</f>
        <v>4602731.1673900001</v>
      </c>
      <c r="R155" s="65">
        <f>I155*(M155-O155)</f>
        <v>4235721.140904001</v>
      </c>
      <c r="S155" s="65">
        <f>J155*(M155-O155)</f>
        <v>4760993.3652180005</v>
      </c>
      <c r="T155" s="65">
        <f t="shared" si="46"/>
        <v>18166808.149892002</v>
      </c>
      <c r="U155" s="65"/>
      <c r="V155" s="65"/>
      <c r="W155" s="65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</row>
    <row r="156" spans="1:145" s="36" customFormat="1" ht="25.5" customHeight="1">
      <c r="A156" s="202" t="s">
        <v>247</v>
      </c>
      <c r="B156" s="202"/>
      <c r="C156" s="58"/>
      <c r="D156" s="58"/>
      <c r="E156" s="33"/>
      <c r="F156" s="33"/>
      <c r="G156" s="67"/>
      <c r="H156" s="67"/>
      <c r="I156" s="67"/>
      <c r="J156" s="67"/>
      <c r="K156" s="67"/>
      <c r="L156" s="108"/>
      <c r="M156" s="108"/>
      <c r="N156" s="108"/>
      <c r="O156" s="108"/>
      <c r="P156" s="65"/>
      <c r="Q156" s="65"/>
      <c r="R156" s="65"/>
      <c r="S156" s="65"/>
      <c r="T156" s="65"/>
      <c r="U156" s="65"/>
      <c r="V156" s="65"/>
      <c r="W156" s="65"/>
      <c r="X156" s="26"/>
      <c r="Y156" s="26"/>
      <c r="Z156" s="26"/>
      <c r="AA156" s="32"/>
      <c r="AB156" s="26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</row>
    <row r="157" spans="1:145" s="36" customFormat="1" ht="34.5" customHeight="1" outlineLevel="1">
      <c r="A157" s="62">
        <v>2922008803</v>
      </c>
      <c r="B157" s="62" t="s">
        <v>224</v>
      </c>
      <c r="C157" s="62" t="s">
        <v>247</v>
      </c>
      <c r="D157" s="62" t="s">
        <v>75</v>
      </c>
      <c r="E157" s="63"/>
      <c r="F157" s="63" t="s">
        <v>138</v>
      </c>
      <c r="G157" s="67">
        <v>14312.535</v>
      </c>
      <c r="H157" s="67">
        <v>14508.650000000001</v>
      </c>
      <c r="I157" s="67">
        <v>14746.043</v>
      </c>
      <c r="J157" s="67">
        <v>14337.327000000001</v>
      </c>
      <c r="K157" s="67">
        <f t="shared" si="47"/>
        <v>57904.555000000008</v>
      </c>
      <c r="L157" s="108">
        <v>52.95</v>
      </c>
      <c r="M157" s="108">
        <v>57.19</v>
      </c>
      <c r="N157" s="108">
        <v>27.18</v>
      </c>
      <c r="O157" s="108">
        <f>N157*1.04</f>
        <v>28.267199999999999</v>
      </c>
      <c r="P157" s="65">
        <f t="shared" ref="P157:P168" si="48">(L157-N157)*G157</f>
        <v>368834.02695000003</v>
      </c>
      <c r="Q157" s="65">
        <f t="shared" ref="Q157:Q168" si="49">(L157-N157)*H157</f>
        <v>373887.91050000006</v>
      </c>
      <c r="R157" s="65">
        <f t="shared" ref="R157:R168" si="50">I157*(M157-O157)</f>
        <v>426496.85248039995</v>
      </c>
      <c r="S157" s="65">
        <f t="shared" ref="S157:S168" si="51">J157*(M157-O157)</f>
        <v>414675.64135560003</v>
      </c>
      <c r="T157" s="65">
        <f t="shared" si="46"/>
        <v>1583894.4312859999</v>
      </c>
      <c r="U157" s="65"/>
      <c r="V157" s="65"/>
      <c r="W157" s="65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</row>
    <row r="158" spans="1:145" s="36" customFormat="1" ht="34.5" customHeight="1" outlineLevel="1">
      <c r="A158" s="62">
        <v>2922008546</v>
      </c>
      <c r="B158" s="62" t="s">
        <v>189</v>
      </c>
      <c r="C158" s="62" t="s">
        <v>247</v>
      </c>
      <c r="D158" s="62" t="s">
        <v>76</v>
      </c>
      <c r="E158" s="63"/>
      <c r="F158" s="63" t="s">
        <v>138</v>
      </c>
      <c r="G158" s="67">
        <v>49588.51</v>
      </c>
      <c r="H158" s="67">
        <v>49916.600000000006</v>
      </c>
      <c r="I158" s="67">
        <v>49706.34</v>
      </c>
      <c r="J158" s="67">
        <v>49133.32</v>
      </c>
      <c r="K158" s="67">
        <f t="shared" si="47"/>
        <v>198344.77000000002</v>
      </c>
      <c r="L158" s="108">
        <v>59.19</v>
      </c>
      <c r="M158" s="108">
        <v>61.1</v>
      </c>
      <c r="N158" s="108">
        <v>35.6</v>
      </c>
      <c r="O158" s="108">
        <f t="shared" ref="O158:O167" si="52">N158*1.04</f>
        <v>37.024000000000001</v>
      </c>
      <c r="P158" s="65">
        <f t="shared" si="48"/>
        <v>1169792.9508999998</v>
      </c>
      <c r="Q158" s="65">
        <f t="shared" si="49"/>
        <v>1177532.594</v>
      </c>
      <c r="R158" s="65">
        <f t="shared" si="50"/>
        <v>1196729.8418399999</v>
      </c>
      <c r="S158" s="65">
        <f t="shared" si="51"/>
        <v>1182933.81232</v>
      </c>
      <c r="T158" s="65">
        <f t="shared" si="46"/>
        <v>4726989.1990600005</v>
      </c>
      <c r="U158" s="65"/>
      <c r="V158" s="65"/>
      <c r="W158" s="65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</row>
    <row r="159" spans="1:145" s="36" customFormat="1" ht="34.5" customHeight="1" outlineLevel="1">
      <c r="A159" s="62">
        <v>2922008546</v>
      </c>
      <c r="B159" s="62" t="s">
        <v>189</v>
      </c>
      <c r="C159" s="62" t="s">
        <v>247</v>
      </c>
      <c r="D159" s="62" t="s">
        <v>123</v>
      </c>
      <c r="E159" s="63"/>
      <c r="F159" s="63" t="s">
        <v>138</v>
      </c>
      <c r="G159" s="67">
        <v>1261.78</v>
      </c>
      <c r="H159" s="67">
        <v>1177.74</v>
      </c>
      <c r="I159" s="67">
        <v>1220.46</v>
      </c>
      <c r="J159" s="67">
        <v>1183.43</v>
      </c>
      <c r="K159" s="67">
        <f t="shared" si="47"/>
        <v>4843.41</v>
      </c>
      <c r="L159" s="108">
        <v>62.8</v>
      </c>
      <c r="M159" s="108">
        <v>62.8</v>
      </c>
      <c r="N159" s="108">
        <v>27.47</v>
      </c>
      <c r="O159" s="108">
        <f t="shared" si="52"/>
        <v>28.5688</v>
      </c>
      <c r="P159" s="65">
        <f t="shared" si="48"/>
        <v>44578.687399999995</v>
      </c>
      <c r="Q159" s="65">
        <f t="shared" si="49"/>
        <v>41609.554199999999</v>
      </c>
      <c r="R159" s="65">
        <f t="shared" si="50"/>
        <v>41777.810352</v>
      </c>
      <c r="S159" s="65">
        <f t="shared" si="51"/>
        <v>40510.229016000005</v>
      </c>
      <c r="T159" s="65">
        <f t="shared" si="46"/>
        <v>168476.28096800001</v>
      </c>
      <c r="U159" s="65"/>
      <c r="V159" s="65"/>
      <c r="W159" s="65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</row>
    <row r="160" spans="1:145" s="36" customFormat="1" ht="34.5" customHeight="1" outlineLevel="1">
      <c r="A160" s="62">
        <v>2922009317</v>
      </c>
      <c r="B160" s="62" t="s">
        <v>78</v>
      </c>
      <c r="C160" s="62" t="s">
        <v>247</v>
      </c>
      <c r="D160" s="62" t="s">
        <v>77</v>
      </c>
      <c r="E160" s="63"/>
      <c r="F160" s="63" t="s">
        <v>138</v>
      </c>
      <c r="G160" s="67">
        <v>7994.4850000000006</v>
      </c>
      <c r="H160" s="67">
        <v>7821.277</v>
      </c>
      <c r="I160" s="67">
        <v>8852.2569999999996</v>
      </c>
      <c r="J160" s="67">
        <v>7561.3349999999991</v>
      </c>
      <c r="K160" s="67">
        <f t="shared" si="47"/>
        <v>32229.353999999999</v>
      </c>
      <c r="L160" s="108">
        <v>76.930000000000007</v>
      </c>
      <c r="M160" s="108">
        <v>84.31</v>
      </c>
      <c r="N160" s="108">
        <v>36.07</v>
      </c>
      <c r="O160" s="108">
        <f t="shared" si="52"/>
        <v>37.512799999999999</v>
      </c>
      <c r="P160" s="65">
        <f t="shared" si="48"/>
        <v>326654.65710000007</v>
      </c>
      <c r="Q160" s="65">
        <f t="shared" si="49"/>
        <v>319577.37822000007</v>
      </c>
      <c r="R160" s="65">
        <f t="shared" si="50"/>
        <v>414260.8412804</v>
      </c>
      <c r="S160" s="65">
        <f t="shared" si="51"/>
        <v>353849.306262</v>
      </c>
      <c r="T160" s="65">
        <f t="shared" si="46"/>
        <v>1414342.1828624001</v>
      </c>
      <c r="U160" s="65"/>
      <c r="V160" s="65"/>
      <c r="W160" s="65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</row>
    <row r="161" spans="1:145" s="36" customFormat="1" ht="34.5" customHeight="1" outlineLevel="1">
      <c r="A161" s="62">
        <v>2922007013</v>
      </c>
      <c r="B161" s="62" t="s">
        <v>125</v>
      </c>
      <c r="C161" s="62" t="s">
        <v>247</v>
      </c>
      <c r="D161" s="62" t="s">
        <v>124</v>
      </c>
      <c r="E161" s="63"/>
      <c r="F161" s="63" t="s">
        <v>138</v>
      </c>
      <c r="G161" s="67">
        <v>2526.4589999999998</v>
      </c>
      <c r="H161" s="67">
        <v>2799.35</v>
      </c>
      <c r="I161" s="67">
        <v>2970.5370000000003</v>
      </c>
      <c r="J161" s="67">
        <v>2700.3679999999999</v>
      </c>
      <c r="K161" s="67">
        <f t="shared" si="47"/>
        <v>10996.714</v>
      </c>
      <c r="L161" s="108">
        <v>77.77</v>
      </c>
      <c r="M161" s="108">
        <v>77.77</v>
      </c>
      <c r="N161" s="108">
        <v>31.99</v>
      </c>
      <c r="O161" s="108">
        <f t="shared" si="52"/>
        <v>33.269599999999997</v>
      </c>
      <c r="P161" s="65">
        <f t="shared" si="48"/>
        <v>115661.29302</v>
      </c>
      <c r="Q161" s="65">
        <f t="shared" si="49"/>
        <v>128154.243</v>
      </c>
      <c r="R161" s="65">
        <f t="shared" si="50"/>
        <v>132190.0847148</v>
      </c>
      <c r="S161" s="65">
        <f t="shared" si="51"/>
        <v>120167.45614719999</v>
      </c>
      <c r="T161" s="65">
        <f t="shared" si="46"/>
        <v>496173.07688199996</v>
      </c>
      <c r="U161" s="65"/>
      <c r="V161" s="65"/>
      <c r="W161" s="65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</row>
    <row r="162" spans="1:145" s="36" customFormat="1" ht="34.5" customHeight="1" outlineLevel="1">
      <c r="A162" s="62" t="s">
        <v>276</v>
      </c>
      <c r="B162" s="62" t="s">
        <v>277</v>
      </c>
      <c r="C162" s="62" t="s">
        <v>247</v>
      </c>
      <c r="D162" s="62" t="s">
        <v>126</v>
      </c>
      <c r="E162" s="63"/>
      <c r="F162" s="63" t="s">
        <v>138</v>
      </c>
      <c r="G162" s="67">
        <v>2647.5299999999997</v>
      </c>
      <c r="H162" s="67">
        <v>3206.91</v>
      </c>
      <c r="I162" s="67">
        <v>3084.31</v>
      </c>
      <c r="J162" s="67">
        <v>4863.57</v>
      </c>
      <c r="K162" s="67">
        <f t="shared" si="47"/>
        <v>13802.32</v>
      </c>
      <c r="L162" s="108">
        <v>67.7</v>
      </c>
      <c r="M162" s="108">
        <v>70.31</v>
      </c>
      <c r="N162" s="108">
        <v>31.99</v>
      </c>
      <c r="O162" s="108">
        <f t="shared" si="52"/>
        <v>33.269599999999997</v>
      </c>
      <c r="P162" s="65">
        <f t="shared" si="48"/>
        <v>94543.296300000016</v>
      </c>
      <c r="Q162" s="65">
        <f t="shared" si="49"/>
        <v>114518.75610000001</v>
      </c>
      <c r="R162" s="65">
        <f t="shared" si="50"/>
        <v>114244.07612400001</v>
      </c>
      <c r="S162" s="65">
        <f t="shared" si="51"/>
        <v>180148.57822800003</v>
      </c>
      <c r="T162" s="65">
        <f t="shared" si="46"/>
        <v>503454.70675200009</v>
      </c>
      <c r="U162" s="65"/>
      <c r="V162" s="65"/>
      <c r="W162" s="65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</row>
    <row r="163" spans="1:145" s="36" customFormat="1" ht="34.5" customHeight="1" outlineLevel="1">
      <c r="A163" s="62">
        <v>2922007704</v>
      </c>
      <c r="B163" s="62" t="s">
        <v>128</v>
      </c>
      <c r="C163" s="62" t="s">
        <v>247</v>
      </c>
      <c r="D163" s="62" t="s">
        <v>127</v>
      </c>
      <c r="E163" s="63"/>
      <c r="F163" s="63" t="s">
        <v>138</v>
      </c>
      <c r="G163" s="67">
        <v>4525.9890000000005</v>
      </c>
      <c r="H163" s="67">
        <v>5086.0820000000003</v>
      </c>
      <c r="I163" s="67">
        <v>5296.6320000000005</v>
      </c>
      <c r="J163" s="67">
        <v>4612.5950000000003</v>
      </c>
      <c r="K163" s="67">
        <f t="shared" si="47"/>
        <v>19521.298000000003</v>
      </c>
      <c r="L163" s="108">
        <v>68.38</v>
      </c>
      <c r="M163" s="108">
        <v>73.849999999999994</v>
      </c>
      <c r="N163" s="108">
        <v>31.41</v>
      </c>
      <c r="O163" s="108">
        <f t="shared" si="52"/>
        <v>32.666400000000003</v>
      </c>
      <c r="P163" s="65">
        <f t="shared" si="48"/>
        <v>167325.81333</v>
      </c>
      <c r="Q163" s="65">
        <f t="shared" si="49"/>
        <v>188032.45154000001</v>
      </c>
      <c r="R163" s="65">
        <f t="shared" si="50"/>
        <v>218134.37363519997</v>
      </c>
      <c r="S163" s="65">
        <f t="shared" si="51"/>
        <v>189963.26744199998</v>
      </c>
      <c r="T163" s="65">
        <f t="shared" si="46"/>
        <v>763455.90594719991</v>
      </c>
      <c r="U163" s="65"/>
      <c r="V163" s="65"/>
      <c r="W163" s="65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</row>
    <row r="164" spans="1:145" s="36" customFormat="1" ht="34.5" customHeight="1" outlineLevel="1">
      <c r="A164" s="62">
        <v>2922007013</v>
      </c>
      <c r="B164" s="62" t="s">
        <v>125</v>
      </c>
      <c r="C164" s="62" t="s">
        <v>247</v>
      </c>
      <c r="D164" s="62" t="s">
        <v>129</v>
      </c>
      <c r="E164" s="63"/>
      <c r="F164" s="63" t="s">
        <v>138</v>
      </c>
      <c r="G164" s="67">
        <v>174.321</v>
      </c>
      <c r="H164" s="67">
        <v>680.67399999999998</v>
      </c>
      <c r="I164" s="67">
        <v>825.62699999999995</v>
      </c>
      <c r="J164" s="67">
        <v>538.63700000000006</v>
      </c>
      <c r="K164" s="67">
        <f t="shared" si="47"/>
        <v>2219.259</v>
      </c>
      <c r="L164" s="108">
        <v>63.11</v>
      </c>
      <c r="M164" s="108">
        <v>65.3</v>
      </c>
      <c r="N164" s="108">
        <v>31.99</v>
      </c>
      <c r="O164" s="108">
        <f t="shared" si="52"/>
        <v>33.269599999999997</v>
      </c>
      <c r="P164" s="65">
        <f t="shared" si="48"/>
        <v>5424.8695200000002</v>
      </c>
      <c r="Q164" s="65">
        <f t="shared" si="49"/>
        <v>21182.57488</v>
      </c>
      <c r="R164" s="65">
        <f t="shared" si="50"/>
        <v>26445.163060799998</v>
      </c>
      <c r="S164" s="65">
        <f t="shared" si="51"/>
        <v>17252.758564800002</v>
      </c>
      <c r="T164" s="65">
        <f t="shared" si="46"/>
        <v>70305.3660256</v>
      </c>
      <c r="U164" s="65"/>
      <c r="V164" s="65"/>
      <c r="W164" s="65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</row>
    <row r="165" spans="1:145" s="36" customFormat="1" ht="34.5" customHeight="1" outlineLevel="1">
      <c r="A165" s="62">
        <v>2922006980</v>
      </c>
      <c r="B165" s="62" t="s">
        <v>133</v>
      </c>
      <c r="C165" s="62" t="s">
        <v>247</v>
      </c>
      <c r="D165" s="62" t="s">
        <v>130</v>
      </c>
      <c r="E165" s="63"/>
      <c r="F165" s="63" t="s">
        <v>138</v>
      </c>
      <c r="G165" s="67">
        <v>891.59</v>
      </c>
      <c r="H165" s="67">
        <v>831.93999999999994</v>
      </c>
      <c r="I165" s="67">
        <v>898.98</v>
      </c>
      <c r="J165" s="67">
        <v>881.25</v>
      </c>
      <c r="K165" s="67">
        <f t="shared" si="47"/>
        <v>3503.76</v>
      </c>
      <c r="L165" s="108">
        <v>60.16</v>
      </c>
      <c r="M165" s="108">
        <v>60.55</v>
      </c>
      <c r="N165" s="108">
        <v>31.99</v>
      </c>
      <c r="O165" s="108">
        <f t="shared" si="52"/>
        <v>33.269599999999997</v>
      </c>
      <c r="P165" s="65">
        <f t="shared" si="48"/>
        <v>25116.0903</v>
      </c>
      <c r="Q165" s="65">
        <f t="shared" si="49"/>
        <v>23435.749799999998</v>
      </c>
      <c r="R165" s="65">
        <f t="shared" si="50"/>
        <v>24524.533992000001</v>
      </c>
      <c r="S165" s="65">
        <f t="shared" si="51"/>
        <v>24040.852500000001</v>
      </c>
      <c r="T165" s="65">
        <f t="shared" si="46"/>
        <v>97117.226591999992</v>
      </c>
      <c r="U165" s="65"/>
      <c r="V165" s="65"/>
      <c r="W165" s="65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</row>
    <row r="166" spans="1:145" s="36" customFormat="1" ht="34.5" customHeight="1" outlineLevel="1">
      <c r="A166" s="62">
        <v>2922007013</v>
      </c>
      <c r="B166" s="62" t="s">
        <v>125</v>
      </c>
      <c r="C166" s="62" t="s">
        <v>247</v>
      </c>
      <c r="D166" s="62" t="s">
        <v>131</v>
      </c>
      <c r="E166" s="63"/>
      <c r="F166" s="63" t="s">
        <v>138</v>
      </c>
      <c r="G166" s="67">
        <v>403.00700000000001</v>
      </c>
      <c r="H166" s="67">
        <v>1350.1849999999999</v>
      </c>
      <c r="I166" s="67">
        <v>1291.0070000000001</v>
      </c>
      <c r="J166" s="67">
        <v>1124.4180000000001</v>
      </c>
      <c r="K166" s="67">
        <f t="shared" si="47"/>
        <v>4168.6170000000002</v>
      </c>
      <c r="L166" s="108">
        <v>64.489999999999995</v>
      </c>
      <c r="M166" s="108">
        <v>69.650000000000006</v>
      </c>
      <c r="N166" s="108">
        <v>31.99</v>
      </c>
      <c r="O166" s="108">
        <f t="shared" si="52"/>
        <v>33.269599999999997</v>
      </c>
      <c r="P166" s="65">
        <f t="shared" si="48"/>
        <v>13097.727500000001</v>
      </c>
      <c r="Q166" s="65">
        <f t="shared" si="49"/>
        <v>43881.012499999997</v>
      </c>
      <c r="R166" s="65">
        <f t="shared" si="50"/>
        <v>46967.351062800015</v>
      </c>
      <c r="S166" s="65">
        <f t="shared" si="51"/>
        <v>40906.776607200016</v>
      </c>
      <c r="T166" s="65">
        <f t="shared" si="46"/>
        <v>144852.86767000004</v>
      </c>
      <c r="U166" s="65"/>
      <c r="V166" s="65"/>
      <c r="W166" s="65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</row>
    <row r="167" spans="1:145" s="36" customFormat="1" ht="34.5" customHeight="1" outlineLevel="1">
      <c r="A167" s="62">
        <v>2922006980</v>
      </c>
      <c r="B167" s="62" t="s">
        <v>133</v>
      </c>
      <c r="C167" s="62" t="s">
        <v>247</v>
      </c>
      <c r="D167" s="62" t="s">
        <v>132</v>
      </c>
      <c r="E167" s="63"/>
      <c r="F167" s="63" t="s">
        <v>138</v>
      </c>
      <c r="G167" s="67">
        <v>2406.75</v>
      </c>
      <c r="H167" s="67">
        <v>2435.71</v>
      </c>
      <c r="I167" s="67">
        <v>2698.8199999999997</v>
      </c>
      <c r="J167" s="67">
        <v>2557.98</v>
      </c>
      <c r="K167" s="67">
        <f t="shared" si="47"/>
        <v>10099.26</v>
      </c>
      <c r="L167" s="108">
        <v>60.77</v>
      </c>
      <c r="M167" s="108">
        <v>65.28</v>
      </c>
      <c r="N167" s="108">
        <v>31.99</v>
      </c>
      <c r="O167" s="108">
        <f t="shared" si="52"/>
        <v>33.269599999999997</v>
      </c>
      <c r="P167" s="65">
        <f t="shared" si="48"/>
        <v>69266.265000000014</v>
      </c>
      <c r="Q167" s="65">
        <f t="shared" si="49"/>
        <v>70099.733800000016</v>
      </c>
      <c r="R167" s="65">
        <f t="shared" si="50"/>
        <v>86390.307728</v>
      </c>
      <c r="S167" s="65">
        <f t="shared" si="51"/>
        <v>81881.962992000015</v>
      </c>
      <c r="T167" s="65">
        <f t="shared" si="46"/>
        <v>307638.26952000009</v>
      </c>
      <c r="U167" s="65"/>
      <c r="V167" s="65"/>
      <c r="W167" s="65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</row>
    <row r="168" spans="1:145" s="36" customFormat="1" ht="34.5" customHeight="1" outlineLevel="1">
      <c r="A168" s="62">
        <v>2922006980</v>
      </c>
      <c r="B168" s="62" t="s">
        <v>133</v>
      </c>
      <c r="C168" s="62" t="s">
        <v>247</v>
      </c>
      <c r="D168" s="62" t="s">
        <v>211</v>
      </c>
      <c r="E168" s="63"/>
      <c r="F168" s="63" t="s">
        <v>138</v>
      </c>
      <c r="G168" s="67">
        <v>696.25</v>
      </c>
      <c r="H168" s="67">
        <v>696.25</v>
      </c>
      <c r="I168" s="67">
        <v>696.25</v>
      </c>
      <c r="J168" s="67">
        <v>696.25</v>
      </c>
      <c r="K168" s="67">
        <f t="shared" si="47"/>
        <v>2785</v>
      </c>
      <c r="L168" s="108">
        <v>64.040000000000006</v>
      </c>
      <c r="M168" s="108">
        <v>65.22</v>
      </c>
      <c r="N168" s="108">
        <v>64.040000000000006</v>
      </c>
      <c r="O168" s="108">
        <f>M168</f>
        <v>65.22</v>
      </c>
      <c r="P168" s="65">
        <f t="shared" si="48"/>
        <v>0</v>
      </c>
      <c r="Q168" s="65">
        <f t="shared" si="49"/>
        <v>0</v>
      </c>
      <c r="R168" s="65">
        <f t="shared" si="50"/>
        <v>0</v>
      </c>
      <c r="S168" s="65">
        <f t="shared" si="51"/>
        <v>0</v>
      </c>
      <c r="T168" s="65">
        <f t="shared" si="46"/>
        <v>0</v>
      </c>
      <c r="U168" s="65"/>
      <c r="V168" s="65"/>
      <c r="W168" s="65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</row>
    <row r="169" spans="1:145" s="36" customFormat="1" ht="34.5" customHeight="1">
      <c r="A169" s="202" t="s">
        <v>248</v>
      </c>
      <c r="B169" s="202"/>
      <c r="C169" s="58"/>
      <c r="D169" s="58"/>
      <c r="E169" s="33"/>
      <c r="F169" s="33"/>
      <c r="G169" s="67"/>
      <c r="H169" s="67"/>
      <c r="I169" s="67"/>
      <c r="J169" s="67"/>
      <c r="K169" s="67"/>
      <c r="L169" s="108"/>
      <c r="M169" s="108"/>
      <c r="N169" s="108"/>
      <c r="O169" s="108"/>
      <c r="P169" s="65"/>
      <c r="Q169" s="65"/>
      <c r="R169" s="65"/>
      <c r="S169" s="65"/>
      <c r="T169" s="65"/>
      <c r="U169" s="65"/>
      <c r="V169" s="65"/>
      <c r="W169" s="65"/>
      <c r="X169" s="26"/>
      <c r="Y169" s="26"/>
      <c r="Z169" s="26"/>
      <c r="AA169" s="32"/>
      <c r="AB169" s="26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</row>
    <row r="170" spans="1:145" s="36" customFormat="1" ht="34.5" customHeight="1" outlineLevel="1">
      <c r="A170" s="62">
        <v>2923005900</v>
      </c>
      <c r="B170" s="62" t="s">
        <v>80</v>
      </c>
      <c r="C170" s="62" t="s">
        <v>248</v>
      </c>
      <c r="D170" s="62" t="s">
        <v>79</v>
      </c>
      <c r="E170" s="63"/>
      <c r="F170" s="63" t="s">
        <v>138</v>
      </c>
      <c r="G170" s="67">
        <v>9199.3000000000011</v>
      </c>
      <c r="H170" s="67">
        <v>10958.849999999999</v>
      </c>
      <c r="I170" s="67">
        <v>10480.18</v>
      </c>
      <c r="J170" s="67">
        <v>10077.35</v>
      </c>
      <c r="K170" s="67">
        <f t="shared" si="47"/>
        <v>40715.68</v>
      </c>
      <c r="L170" s="108">
        <v>91.34</v>
      </c>
      <c r="M170" s="108">
        <v>91.34</v>
      </c>
      <c r="N170" s="108">
        <v>65.12</v>
      </c>
      <c r="O170" s="108">
        <v>67.72</v>
      </c>
      <c r="P170" s="65">
        <f t="shared" ref="P170:P178" si="53">(L170-N170)*G170</f>
        <v>241205.64600000001</v>
      </c>
      <c r="Q170" s="65">
        <f t="shared" ref="Q170:Q178" si="54">(L170-N170)*H170</f>
        <v>287341.04699999996</v>
      </c>
      <c r="R170" s="65">
        <f t="shared" ref="R170:R178" si="55">I170*(M170-O170)</f>
        <v>247541.85160000005</v>
      </c>
      <c r="S170" s="65">
        <f t="shared" ref="S170:S178" si="56">J170*(M170-O170)</f>
        <v>238027.00700000004</v>
      </c>
      <c r="T170" s="65">
        <f t="shared" si="46"/>
        <v>1014115.5516000001</v>
      </c>
      <c r="U170" s="65"/>
      <c r="V170" s="65"/>
      <c r="W170" s="65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</row>
    <row r="171" spans="1:145" s="36" customFormat="1" ht="34.5" customHeight="1" outlineLevel="1">
      <c r="A171" s="62" t="s">
        <v>280</v>
      </c>
      <c r="B171" s="62" t="s">
        <v>281</v>
      </c>
      <c r="C171" s="62" t="s">
        <v>248</v>
      </c>
      <c r="D171" s="62" t="s">
        <v>81</v>
      </c>
      <c r="E171" s="63"/>
      <c r="F171" s="63" t="s">
        <v>138</v>
      </c>
      <c r="G171" s="67">
        <v>2894.0279999999998</v>
      </c>
      <c r="H171" s="67">
        <v>2839.7660000000001</v>
      </c>
      <c r="I171" s="67">
        <v>3533.703</v>
      </c>
      <c r="J171" s="67">
        <v>3001.683</v>
      </c>
      <c r="K171" s="67">
        <f t="shared" si="47"/>
        <v>12269.18</v>
      </c>
      <c r="L171" s="108">
        <v>150.88</v>
      </c>
      <c r="M171" s="108">
        <v>153.47999999999999</v>
      </c>
      <c r="N171" s="108">
        <v>98.16</v>
      </c>
      <c r="O171" s="108">
        <v>102.09</v>
      </c>
      <c r="P171" s="65">
        <f t="shared" si="53"/>
        <v>152573.15615999998</v>
      </c>
      <c r="Q171" s="65">
        <f t="shared" si="54"/>
        <v>149712.46351999999</v>
      </c>
      <c r="R171" s="65">
        <f t="shared" si="55"/>
        <v>181596.99716999996</v>
      </c>
      <c r="S171" s="65">
        <f t="shared" si="56"/>
        <v>154256.48936999997</v>
      </c>
      <c r="T171" s="65">
        <f t="shared" si="46"/>
        <v>638139.10621999996</v>
      </c>
      <c r="U171" s="65"/>
      <c r="V171" s="65"/>
      <c r="W171" s="65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</row>
    <row r="172" spans="1:145" s="36" customFormat="1" ht="34.5" customHeight="1" outlineLevel="1">
      <c r="A172" s="62" t="s">
        <v>282</v>
      </c>
      <c r="B172" s="62" t="s">
        <v>283</v>
      </c>
      <c r="C172" s="62" t="s">
        <v>248</v>
      </c>
      <c r="D172" s="62" t="s">
        <v>83</v>
      </c>
      <c r="E172" s="63"/>
      <c r="F172" s="63" t="s">
        <v>138</v>
      </c>
      <c r="G172" s="67">
        <v>23634.449999999997</v>
      </c>
      <c r="H172" s="67">
        <v>23390.440000000002</v>
      </c>
      <c r="I172" s="67">
        <v>27270.973999999998</v>
      </c>
      <c r="J172" s="67">
        <v>30863.817999999999</v>
      </c>
      <c r="K172" s="67">
        <f t="shared" si="47"/>
        <v>105159.682</v>
      </c>
      <c r="L172" s="108">
        <v>83.22</v>
      </c>
      <c r="M172" s="108">
        <v>86.82</v>
      </c>
      <c r="N172" s="108">
        <v>76.260000000000005</v>
      </c>
      <c r="O172" s="108">
        <v>79.31</v>
      </c>
      <c r="P172" s="65">
        <f t="shared" si="53"/>
        <v>164495.77199999982</v>
      </c>
      <c r="Q172" s="65">
        <f t="shared" si="54"/>
        <v>162797.46239999987</v>
      </c>
      <c r="R172" s="65">
        <f t="shared" si="55"/>
        <v>204805.01473999975</v>
      </c>
      <c r="S172" s="65">
        <f t="shared" si="56"/>
        <v>231787.27317999973</v>
      </c>
      <c r="T172" s="65">
        <f t="shared" si="46"/>
        <v>763885.52231999929</v>
      </c>
      <c r="U172" s="65"/>
      <c r="V172" s="65"/>
      <c r="W172" s="65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</row>
    <row r="173" spans="1:145" s="36" customFormat="1" ht="34.5" customHeight="1" outlineLevel="1">
      <c r="A173" s="62" t="s">
        <v>282</v>
      </c>
      <c r="B173" s="62" t="s">
        <v>283</v>
      </c>
      <c r="C173" s="62" t="s">
        <v>248</v>
      </c>
      <c r="D173" s="62" t="s">
        <v>84</v>
      </c>
      <c r="E173" s="63"/>
      <c r="F173" s="63" t="s">
        <v>138</v>
      </c>
      <c r="G173" s="67">
        <v>9715.3499999999985</v>
      </c>
      <c r="H173" s="67">
        <v>9684.69</v>
      </c>
      <c r="I173" s="67">
        <v>10269.445</v>
      </c>
      <c r="J173" s="67">
        <v>8545.1440000000002</v>
      </c>
      <c r="K173" s="67">
        <f t="shared" si="47"/>
        <v>38214.629000000001</v>
      </c>
      <c r="L173" s="108">
        <v>83.22</v>
      </c>
      <c r="M173" s="108">
        <v>86.82</v>
      </c>
      <c r="N173" s="108">
        <v>72.73</v>
      </c>
      <c r="O173" s="108">
        <v>75.64</v>
      </c>
      <c r="P173" s="65">
        <f t="shared" si="53"/>
        <v>101914.02149999993</v>
      </c>
      <c r="Q173" s="65">
        <f t="shared" si="54"/>
        <v>101592.39809999996</v>
      </c>
      <c r="R173" s="65">
        <f t="shared" si="55"/>
        <v>114812.39509999992</v>
      </c>
      <c r="S173" s="65">
        <f t="shared" si="56"/>
        <v>95534.709919999936</v>
      </c>
      <c r="T173" s="65">
        <f t="shared" si="46"/>
        <v>413853.52461999975</v>
      </c>
      <c r="U173" s="65"/>
      <c r="V173" s="65"/>
      <c r="W173" s="65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</row>
    <row r="174" spans="1:145" s="36" customFormat="1" ht="44.25" customHeight="1" outlineLevel="1">
      <c r="A174" s="62">
        <v>2923006774</v>
      </c>
      <c r="B174" s="62" t="s">
        <v>311</v>
      </c>
      <c r="C174" s="62" t="s">
        <v>248</v>
      </c>
      <c r="D174" s="62" t="s">
        <v>218</v>
      </c>
      <c r="E174" s="63"/>
      <c r="F174" s="63" t="s">
        <v>138</v>
      </c>
      <c r="G174" s="67">
        <v>25006</v>
      </c>
      <c r="H174" s="67">
        <v>25006</v>
      </c>
      <c r="I174" s="67">
        <v>25006</v>
      </c>
      <c r="J174" s="67">
        <v>25006</v>
      </c>
      <c r="K174" s="67">
        <f t="shared" si="47"/>
        <v>100024</v>
      </c>
      <c r="L174" s="108">
        <v>56.9</v>
      </c>
      <c r="M174" s="108">
        <v>61.45</v>
      </c>
      <c r="N174" s="108">
        <v>45</v>
      </c>
      <c r="O174" s="108">
        <v>46.8</v>
      </c>
      <c r="P174" s="65">
        <f t="shared" si="53"/>
        <v>297571.39999999997</v>
      </c>
      <c r="Q174" s="65">
        <f t="shared" si="54"/>
        <v>297571.39999999997</v>
      </c>
      <c r="R174" s="65">
        <f t="shared" si="55"/>
        <v>366337.90000000014</v>
      </c>
      <c r="S174" s="65">
        <f t="shared" si="56"/>
        <v>366337.90000000014</v>
      </c>
      <c r="T174" s="65">
        <f t="shared" si="46"/>
        <v>1327818.6000000001</v>
      </c>
      <c r="U174" s="65"/>
      <c r="V174" s="65"/>
      <c r="W174" s="65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</row>
    <row r="175" spans="1:145" s="36" customFormat="1" ht="42" customHeight="1" outlineLevel="1">
      <c r="A175" s="62">
        <v>2923006774</v>
      </c>
      <c r="B175" s="62" t="s">
        <v>311</v>
      </c>
      <c r="C175" s="62" t="s">
        <v>248</v>
      </c>
      <c r="D175" s="62" t="s">
        <v>82</v>
      </c>
      <c r="E175" s="63"/>
      <c r="F175" s="63" t="s">
        <v>138</v>
      </c>
      <c r="G175" s="67">
        <v>5048.5</v>
      </c>
      <c r="H175" s="67">
        <v>5048.5</v>
      </c>
      <c r="I175" s="67">
        <v>5048.5</v>
      </c>
      <c r="J175" s="67">
        <v>5048.5</v>
      </c>
      <c r="K175" s="67">
        <f t="shared" si="47"/>
        <v>20194</v>
      </c>
      <c r="L175" s="108">
        <v>85.46</v>
      </c>
      <c r="M175" s="108">
        <v>92.29</v>
      </c>
      <c r="N175" s="108">
        <v>69.25</v>
      </c>
      <c r="O175" s="108">
        <v>72.02</v>
      </c>
      <c r="P175" s="65">
        <f t="shared" si="53"/>
        <v>81836.184999999969</v>
      </c>
      <c r="Q175" s="65">
        <f t="shared" si="54"/>
        <v>81836.184999999969</v>
      </c>
      <c r="R175" s="65">
        <f t="shared" si="55"/>
        <v>102333.09500000004</v>
      </c>
      <c r="S175" s="65">
        <f t="shared" si="56"/>
        <v>102333.09500000004</v>
      </c>
      <c r="T175" s="65">
        <f t="shared" si="46"/>
        <v>368338.56</v>
      </c>
      <c r="U175" s="65"/>
      <c r="V175" s="65"/>
      <c r="W175" s="65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</row>
    <row r="176" spans="1:145" s="36" customFormat="1" ht="34.5" customHeight="1" outlineLevel="1">
      <c r="A176" s="62" t="s">
        <v>278</v>
      </c>
      <c r="B176" s="62" t="s">
        <v>279</v>
      </c>
      <c r="C176" s="62" t="s">
        <v>248</v>
      </c>
      <c r="D176" s="62" t="s">
        <v>219</v>
      </c>
      <c r="E176" s="63"/>
      <c r="F176" s="63" t="s">
        <v>138</v>
      </c>
      <c r="G176" s="67">
        <v>3333.8770000000004</v>
      </c>
      <c r="H176" s="67">
        <v>3330.3620000000001</v>
      </c>
      <c r="I176" s="67">
        <v>5667.25</v>
      </c>
      <c r="J176" s="67">
        <v>5667.25</v>
      </c>
      <c r="K176" s="67">
        <f t="shared" si="47"/>
        <v>17998.739000000001</v>
      </c>
      <c r="L176" s="108">
        <v>90.94</v>
      </c>
      <c r="M176" s="108">
        <v>93.89</v>
      </c>
      <c r="N176" s="108">
        <v>86.51</v>
      </c>
      <c r="O176" s="108">
        <v>89.97</v>
      </c>
      <c r="P176" s="65">
        <f t="shared" si="53"/>
        <v>14769.075109999978</v>
      </c>
      <c r="Q176" s="65">
        <f t="shared" si="54"/>
        <v>14753.503659999975</v>
      </c>
      <c r="R176" s="65">
        <f t="shared" si="55"/>
        <v>22215.62000000001</v>
      </c>
      <c r="S176" s="65">
        <f t="shared" si="56"/>
        <v>22215.62000000001</v>
      </c>
      <c r="T176" s="65">
        <f t="shared" si="46"/>
        <v>73953.818769999969</v>
      </c>
      <c r="U176" s="65"/>
      <c r="V176" s="65"/>
      <c r="W176" s="65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</row>
    <row r="177" spans="1:145" s="36" customFormat="1" ht="34.5" customHeight="1" outlineLevel="1">
      <c r="A177" s="62">
        <v>2923006012</v>
      </c>
      <c r="B177" s="62" t="s">
        <v>190</v>
      </c>
      <c r="C177" s="62" t="s">
        <v>248</v>
      </c>
      <c r="D177" s="62" t="s">
        <v>85</v>
      </c>
      <c r="E177" s="63"/>
      <c r="F177" s="63" t="s">
        <v>138</v>
      </c>
      <c r="G177" s="67">
        <v>10184.896000000001</v>
      </c>
      <c r="H177" s="67">
        <v>9815.6970000000001</v>
      </c>
      <c r="I177" s="67">
        <v>9928.4660000000003</v>
      </c>
      <c r="J177" s="67">
        <v>9814.273000000001</v>
      </c>
      <c r="K177" s="67">
        <f t="shared" si="47"/>
        <v>39743.332000000002</v>
      </c>
      <c r="L177" s="108">
        <v>82.06</v>
      </c>
      <c r="M177" s="108">
        <v>82.06</v>
      </c>
      <c r="N177" s="108">
        <v>73.47</v>
      </c>
      <c r="O177" s="108">
        <v>76.41</v>
      </c>
      <c r="P177" s="65">
        <f t="shared" si="53"/>
        <v>87488.256640000036</v>
      </c>
      <c r="Q177" s="65">
        <f t="shared" si="54"/>
        <v>84316.837230000034</v>
      </c>
      <c r="R177" s="65">
        <f t="shared" si="55"/>
        <v>56095.832900000059</v>
      </c>
      <c r="S177" s="65">
        <f t="shared" si="56"/>
        <v>55450.642450000065</v>
      </c>
      <c r="T177" s="65">
        <f t="shared" si="46"/>
        <v>283351.56922000018</v>
      </c>
      <c r="U177" s="65"/>
      <c r="V177" s="65"/>
      <c r="W177" s="65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</row>
    <row r="178" spans="1:145" s="120" customFormat="1" ht="34.5" customHeight="1" outlineLevel="1">
      <c r="A178" s="107">
        <v>2923006943</v>
      </c>
      <c r="B178" s="107" t="s">
        <v>134</v>
      </c>
      <c r="C178" s="107" t="s">
        <v>248</v>
      </c>
      <c r="D178" s="107" t="s">
        <v>13</v>
      </c>
      <c r="E178" s="75"/>
      <c r="F178" s="75" t="s">
        <v>138</v>
      </c>
      <c r="G178" s="67">
        <v>2327.59</v>
      </c>
      <c r="H178" s="67">
        <v>2328.7200000000003</v>
      </c>
      <c r="I178" s="67">
        <v>2567.759</v>
      </c>
      <c r="J178" s="67">
        <v>2453.8809999999999</v>
      </c>
      <c r="K178" s="67">
        <f t="shared" si="47"/>
        <v>9677.9500000000007</v>
      </c>
      <c r="L178" s="117">
        <v>148.12</v>
      </c>
      <c r="M178" s="117">
        <v>151.68</v>
      </c>
      <c r="N178" s="117">
        <v>118.61</v>
      </c>
      <c r="O178" s="117">
        <v>123.35</v>
      </c>
      <c r="P178" s="65">
        <f t="shared" si="53"/>
        <v>68687.180900000021</v>
      </c>
      <c r="Q178" s="65">
        <f t="shared" si="54"/>
        <v>68720.527200000026</v>
      </c>
      <c r="R178" s="65">
        <f t="shared" si="55"/>
        <v>72744.612470000036</v>
      </c>
      <c r="S178" s="65">
        <f t="shared" si="56"/>
        <v>69518.448730000033</v>
      </c>
      <c r="T178" s="65">
        <f t="shared" si="46"/>
        <v>279670.76930000016</v>
      </c>
      <c r="U178" s="106"/>
      <c r="V178" s="106"/>
      <c r="W178" s="65"/>
      <c r="X178" s="26"/>
      <c r="Y178" s="26"/>
      <c r="Z178" s="26"/>
      <c r="AA178" s="119"/>
      <c r="AB178" s="26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  <c r="BR178" s="119"/>
      <c r="BS178" s="119"/>
      <c r="BT178" s="119"/>
      <c r="BU178" s="119"/>
      <c r="BV178" s="119"/>
      <c r="BW178" s="119"/>
      <c r="BX178" s="119"/>
      <c r="BY178" s="119"/>
      <c r="BZ178" s="119"/>
      <c r="CA178" s="119"/>
      <c r="CB178" s="119"/>
      <c r="CC178" s="119"/>
      <c r="CD178" s="119"/>
      <c r="CE178" s="119"/>
      <c r="CF178" s="119"/>
      <c r="CG178" s="119"/>
      <c r="CH178" s="119"/>
      <c r="CI178" s="119"/>
      <c r="CJ178" s="119"/>
      <c r="CK178" s="119"/>
      <c r="CL178" s="119"/>
      <c r="CM178" s="119"/>
      <c r="CN178" s="119"/>
      <c r="CO178" s="119"/>
      <c r="CP178" s="119"/>
      <c r="CQ178" s="119"/>
      <c r="CR178" s="119"/>
      <c r="CS178" s="119"/>
      <c r="CT178" s="119"/>
      <c r="CU178" s="119"/>
      <c r="CV178" s="119"/>
      <c r="CW178" s="119"/>
      <c r="CX178" s="119"/>
      <c r="CY178" s="119"/>
      <c r="CZ178" s="119"/>
      <c r="DA178" s="119"/>
      <c r="DB178" s="119"/>
      <c r="DC178" s="119"/>
      <c r="DD178" s="119"/>
      <c r="DE178" s="119"/>
      <c r="DF178" s="119"/>
      <c r="DG178" s="119"/>
      <c r="DH178" s="119"/>
      <c r="DI178" s="119"/>
      <c r="DJ178" s="119"/>
      <c r="DK178" s="119"/>
      <c r="DL178" s="119"/>
      <c r="DM178" s="119"/>
      <c r="DN178" s="119"/>
      <c r="DO178" s="119"/>
      <c r="DP178" s="119"/>
      <c r="DQ178" s="119"/>
      <c r="DR178" s="119"/>
      <c r="DS178" s="119"/>
      <c r="DT178" s="119"/>
      <c r="DU178" s="119"/>
      <c r="DV178" s="119"/>
      <c r="DW178" s="119"/>
      <c r="DX178" s="119"/>
      <c r="DY178" s="119"/>
      <c r="DZ178" s="119"/>
      <c r="EA178" s="119"/>
      <c r="EB178" s="119"/>
      <c r="EC178" s="119"/>
      <c r="ED178" s="119"/>
      <c r="EE178" s="119"/>
      <c r="EF178" s="119"/>
      <c r="EG178" s="119"/>
      <c r="EH178" s="119"/>
      <c r="EI178" s="119"/>
      <c r="EJ178" s="119"/>
      <c r="EK178" s="119"/>
      <c r="EL178" s="119"/>
      <c r="EM178" s="119"/>
      <c r="EN178" s="119"/>
      <c r="EO178" s="119"/>
    </row>
    <row r="179" spans="1:145" s="36" customFormat="1" ht="34.5" customHeight="1">
      <c r="A179" s="202" t="s">
        <v>249</v>
      </c>
      <c r="B179" s="202"/>
      <c r="C179" s="58"/>
      <c r="D179" s="58"/>
      <c r="E179" s="33"/>
      <c r="F179" s="33"/>
      <c r="G179" s="67"/>
      <c r="H179" s="67"/>
      <c r="I179" s="67"/>
      <c r="J179" s="67"/>
      <c r="K179" s="67"/>
      <c r="L179" s="108"/>
      <c r="M179" s="108"/>
      <c r="N179" s="108"/>
      <c r="O179" s="108"/>
      <c r="P179" s="65"/>
      <c r="Q179" s="65"/>
      <c r="R179" s="65"/>
      <c r="S179" s="65"/>
      <c r="T179" s="65"/>
      <c r="U179" s="65"/>
      <c r="V179" s="65"/>
      <c r="W179" s="65"/>
      <c r="X179" s="26"/>
      <c r="Y179" s="26"/>
      <c r="Z179" s="26"/>
      <c r="AA179" s="32"/>
      <c r="AB179" s="26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</row>
    <row r="180" spans="1:145" s="36" customFormat="1" ht="34.5" customHeight="1" outlineLevel="1">
      <c r="A180" s="62">
        <v>2924005702</v>
      </c>
      <c r="B180" s="62" t="s">
        <v>185</v>
      </c>
      <c r="C180" s="62" t="s">
        <v>249</v>
      </c>
      <c r="D180" s="62" t="s">
        <v>86</v>
      </c>
      <c r="E180" s="63"/>
      <c r="F180" s="63" t="s">
        <v>138</v>
      </c>
      <c r="G180" s="67">
        <v>4090.12</v>
      </c>
      <c r="H180" s="67">
        <v>4193.49</v>
      </c>
      <c r="I180" s="67">
        <v>3783.0699999999997</v>
      </c>
      <c r="J180" s="67">
        <v>4061.6299999999997</v>
      </c>
      <c r="K180" s="67">
        <f>G180+H180+I180+J180</f>
        <v>16128.31</v>
      </c>
      <c r="L180" s="108">
        <v>62.71</v>
      </c>
      <c r="M180" s="108">
        <v>62.78</v>
      </c>
      <c r="N180" s="108">
        <v>36.479999999999997</v>
      </c>
      <c r="O180" s="108">
        <f>N180*1.04</f>
        <v>37.9392</v>
      </c>
      <c r="P180" s="65">
        <f>(L180-N180)*G180</f>
        <v>107283.84760000001</v>
      </c>
      <c r="Q180" s="65">
        <f>(L180-N180)*H180</f>
        <v>109995.24270000002</v>
      </c>
      <c r="R180" s="65">
        <f>I180*(M180-O180)</f>
        <v>93974.485256</v>
      </c>
      <c r="S180" s="65">
        <f>J180*(M180-O180)</f>
        <v>100894.138504</v>
      </c>
      <c r="T180" s="65">
        <f t="shared" si="46"/>
        <v>412147.71406000003</v>
      </c>
      <c r="U180" s="65"/>
      <c r="V180" s="65"/>
      <c r="W180" s="65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</row>
    <row r="181" spans="1:145" s="122" customFormat="1" ht="34.5" customHeight="1">
      <c r="A181" s="203" t="s">
        <v>144</v>
      </c>
      <c r="B181" s="204"/>
      <c r="C181" s="204"/>
      <c r="D181" s="204"/>
      <c r="E181" s="205"/>
      <c r="F181" s="83"/>
      <c r="G181" s="84">
        <f>SUM(G9:G180)</f>
        <v>8993479.6658849977</v>
      </c>
      <c r="H181" s="84">
        <f>SUM(H9:H180)</f>
        <v>8965884.4313769974</v>
      </c>
      <c r="I181" s="84">
        <f>SUM(I9:I180)</f>
        <v>8444784.5735290032</v>
      </c>
      <c r="J181" s="84">
        <f>SUM(J9:J180)</f>
        <v>9009420.2008690033</v>
      </c>
      <c r="K181" s="84">
        <f>G181+H181+I181+J181</f>
        <v>35413568.871660002</v>
      </c>
      <c r="L181" s="84"/>
      <c r="M181" s="84"/>
      <c r="N181" s="84"/>
      <c r="O181" s="84"/>
      <c r="P181" s="86">
        <f>SUM(P9:P180)</f>
        <v>193726286.00906646</v>
      </c>
      <c r="Q181" s="86">
        <f>SUM(Q9:Q180)</f>
        <v>193947624.64832327</v>
      </c>
      <c r="R181" s="86">
        <f>SUM(R9:R180)</f>
        <v>214092775.81030825</v>
      </c>
      <c r="S181" s="86">
        <f>SUM(S9:S180)</f>
        <v>229101682.0195418</v>
      </c>
      <c r="T181" s="86">
        <f>SUM(T9:T180)</f>
        <v>830868368.48724031</v>
      </c>
      <c r="U181" s="86"/>
      <c r="V181" s="87"/>
      <c r="W181" s="86"/>
      <c r="X181" s="26"/>
      <c r="Y181" s="26"/>
      <c r="Z181" s="26"/>
      <c r="AA181" s="121"/>
      <c r="AB181" s="26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  <c r="DK181" s="121"/>
      <c r="DL181" s="121"/>
      <c r="DM181" s="121"/>
      <c r="DN181" s="121"/>
      <c r="DO181" s="121"/>
      <c r="DP181" s="121"/>
      <c r="DQ181" s="121"/>
      <c r="DR181" s="121"/>
      <c r="DS181" s="121"/>
      <c r="DT181" s="121"/>
      <c r="DU181" s="121"/>
      <c r="DV181" s="121"/>
      <c r="DW181" s="121"/>
      <c r="DX181" s="121"/>
      <c r="DY181" s="121"/>
      <c r="DZ181" s="121"/>
      <c r="EA181" s="121"/>
      <c r="EB181" s="121"/>
      <c r="EC181" s="121"/>
      <c r="ED181" s="121"/>
      <c r="EE181" s="121"/>
      <c r="EF181" s="121"/>
      <c r="EG181" s="121"/>
      <c r="EH181" s="121"/>
      <c r="EI181" s="121"/>
      <c r="EJ181" s="121"/>
      <c r="EK181" s="121"/>
      <c r="EL181" s="121"/>
      <c r="EM181" s="121"/>
      <c r="EN181" s="121"/>
      <c r="EO181" s="121"/>
    </row>
    <row r="182" spans="1:145" s="35" customFormat="1" ht="27" customHeight="1">
      <c r="A182" s="193" t="s">
        <v>226</v>
      </c>
      <c r="B182" s="194"/>
      <c r="C182" s="73"/>
      <c r="D182" s="58"/>
      <c r="E182" s="33"/>
      <c r="F182" s="33"/>
      <c r="G182" s="67"/>
      <c r="H182" s="67"/>
      <c r="I182" s="67"/>
      <c r="J182" s="67"/>
      <c r="K182" s="67"/>
      <c r="L182" s="60"/>
      <c r="M182" s="60"/>
      <c r="N182" s="60"/>
      <c r="O182" s="60"/>
      <c r="P182" s="65"/>
      <c r="Q182" s="65"/>
      <c r="R182" s="65"/>
      <c r="S182" s="65"/>
      <c r="T182" s="65"/>
      <c r="U182" s="61"/>
      <c r="V182" s="65"/>
      <c r="W182" s="65"/>
      <c r="X182" s="26"/>
      <c r="Y182" s="26"/>
      <c r="Z182" s="26"/>
      <c r="AA182" s="32"/>
      <c r="AB182" s="26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</row>
    <row r="183" spans="1:145" s="36" customFormat="1" ht="34.5" customHeight="1" outlineLevel="1">
      <c r="A183" s="62">
        <v>2907017553</v>
      </c>
      <c r="B183" s="62" t="s">
        <v>6</v>
      </c>
      <c r="C183" s="62" t="s">
        <v>226</v>
      </c>
      <c r="D183" s="62" t="s">
        <v>286</v>
      </c>
      <c r="E183" s="63"/>
      <c r="F183" s="75" t="s">
        <v>137</v>
      </c>
      <c r="G183" s="67">
        <v>144875.90299999999</v>
      </c>
      <c r="H183" s="67">
        <v>138744.32999999999</v>
      </c>
      <c r="I183" s="67">
        <v>129113.834</v>
      </c>
      <c r="J183" s="67">
        <v>139855.6</v>
      </c>
      <c r="K183" s="67">
        <f t="shared" ref="K183:K216" si="57">G183+H183+I183+J183</f>
        <v>552589.66700000002</v>
      </c>
      <c r="L183" s="108">
        <v>36.46</v>
      </c>
      <c r="M183" s="108">
        <v>39.380000000000003</v>
      </c>
      <c r="N183" s="108">
        <v>27.68</v>
      </c>
      <c r="O183" s="108">
        <f>N183*1.04</f>
        <v>28.787200000000002</v>
      </c>
      <c r="P183" s="65">
        <f t="shared" ref="P183:P192" si="58">(L183-N183)*G183</f>
        <v>1272010.4283400001</v>
      </c>
      <c r="Q183" s="65">
        <f t="shared" ref="Q183:Q192" si="59">(L183-N183)*H183</f>
        <v>1218175.2174</v>
      </c>
      <c r="R183" s="65">
        <f t="shared" ref="R183:R192" si="60">I183*(M183-O183)</f>
        <v>1367677.0207952</v>
      </c>
      <c r="S183" s="65">
        <f t="shared" ref="S183:S192" si="61">J183*(M183-O183)</f>
        <v>1481462.39968</v>
      </c>
      <c r="T183" s="65">
        <f>SUM(P183:S183)</f>
        <v>5339325.0662152003</v>
      </c>
      <c r="U183" s="65"/>
      <c r="V183" s="65"/>
      <c r="W183" s="65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</row>
    <row r="184" spans="1:145" s="36" customFormat="1" ht="34.5" customHeight="1" outlineLevel="1">
      <c r="A184" s="62">
        <v>2907017553</v>
      </c>
      <c r="B184" s="62" t="s">
        <v>6</v>
      </c>
      <c r="C184" s="62" t="s">
        <v>226</v>
      </c>
      <c r="D184" s="62" t="s">
        <v>7</v>
      </c>
      <c r="E184" s="63"/>
      <c r="F184" s="75" t="s">
        <v>137</v>
      </c>
      <c r="G184" s="67">
        <v>2028.2069999999999</v>
      </c>
      <c r="H184" s="67">
        <v>2094.7799999999997</v>
      </c>
      <c r="I184" s="67">
        <v>2058.15</v>
      </c>
      <c r="J184" s="67">
        <v>1992.58</v>
      </c>
      <c r="K184" s="67">
        <f t="shared" si="57"/>
        <v>8173.7169999999987</v>
      </c>
      <c r="L184" s="108">
        <v>35.5</v>
      </c>
      <c r="M184" s="108">
        <v>35.5</v>
      </c>
      <c r="N184" s="108">
        <v>26.08</v>
      </c>
      <c r="O184" s="108">
        <f t="shared" ref="O184:O192" si="62">N184*1.04</f>
        <v>27.123200000000001</v>
      </c>
      <c r="P184" s="65">
        <f t="shared" si="58"/>
        <v>19105.709940000001</v>
      </c>
      <c r="Q184" s="65">
        <f t="shared" si="59"/>
        <v>19732.827600000001</v>
      </c>
      <c r="R184" s="65">
        <f t="shared" si="60"/>
        <v>17240.710919999998</v>
      </c>
      <c r="S184" s="65">
        <f t="shared" si="61"/>
        <v>16691.444143999997</v>
      </c>
      <c r="T184" s="65">
        <f t="shared" ref="T184:T249" si="63">SUM(P184:S184)</f>
        <v>72770.692603999996</v>
      </c>
      <c r="U184" s="65"/>
      <c r="V184" s="65"/>
      <c r="W184" s="65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</row>
    <row r="185" spans="1:145" s="36" customFormat="1" ht="34.5" customHeight="1" outlineLevel="1">
      <c r="A185" s="62">
        <v>2907017553</v>
      </c>
      <c r="B185" s="62" t="s">
        <v>6</v>
      </c>
      <c r="C185" s="62" t="s">
        <v>226</v>
      </c>
      <c r="D185" s="62" t="s">
        <v>8</v>
      </c>
      <c r="E185" s="63"/>
      <c r="F185" s="75" t="s">
        <v>137</v>
      </c>
      <c r="G185" s="67">
        <v>883.00399999999991</v>
      </c>
      <c r="H185" s="67">
        <v>1062.6100000000001</v>
      </c>
      <c r="I185" s="67">
        <v>962.29000000000019</v>
      </c>
      <c r="J185" s="67">
        <v>810.67</v>
      </c>
      <c r="K185" s="67">
        <f t="shared" si="57"/>
        <v>3718.5740000000005</v>
      </c>
      <c r="L185" s="108">
        <v>35.5</v>
      </c>
      <c r="M185" s="108">
        <v>35.5</v>
      </c>
      <c r="N185" s="108">
        <v>28.08</v>
      </c>
      <c r="O185" s="108">
        <f t="shared" si="62"/>
        <v>29.203199999999999</v>
      </c>
      <c r="P185" s="65">
        <f t="shared" si="58"/>
        <v>6551.8896800000011</v>
      </c>
      <c r="Q185" s="65">
        <f t="shared" si="59"/>
        <v>7884.5662000000029</v>
      </c>
      <c r="R185" s="65">
        <f t="shared" si="60"/>
        <v>6059.3476720000026</v>
      </c>
      <c r="S185" s="65">
        <f t="shared" si="61"/>
        <v>5104.6268560000008</v>
      </c>
      <c r="T185" s="65">
        <f t="shared" si="63"/>
        <v>25600.430408000007</v>
      </c>
      <c r="U185" s="65"/>
      <c r="V185" s="65"/>
      <c r="W185" s="65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</row>
    <row r="186" spans="1:145" s="36" customFormat="1" ht="34.5" customHeight="1" outlineLevel="1">
      <c r="A186" s="62">
        <v>2907017553</v>
      </c>
      <c r="B186" s="62" t="s">
        <v>6</v>
      </c>
      <c r="C186" s="62" t="s">
        <v>226</v>
      </c>
      <c r="D186" s="62" t="s">
        <v>9</v>
      </c>
      <c r="E186" s="63"/>
      <c r="F186" s="75" t="s">
        <v>137</v>
      </c>
      <c r="G186" s="67">
        <v>3164.4659999999999</v>
      </c>
      <c r="H186" s="67">
        <v>3168.3999999999996</v>
      </c>
      <c r="I186" s="67">
        <v>2800.2599999999998</v>
      </c>
      <c r="J186" s="67">
        <v>2976.97</v>
      </c>
      <c r="K186" s="67">
        <f t="shared" si="57"/>
        <v>12110.096</v>
      </c>
      <c r="L186" s="108">
        <v>42.46</v>
      </c>
      <c r="M186" s="108">
        <v>42.46</v>
      </c>
      <c r="N186" s="108">
        <v>22.37</v>
      </c>
      <c r="O186" s="108">
        <f t="shared" si="62"/>
        <v>23.264800000000001</v>
      </c>
      <c r="P186" s="65">
        <f t="shared" si="58"/>
        <v>63574.121939999997</v>
      </c>
      <c r="Q186" s="65">
        <f t="shared" si="59"/>
        <v>63653.155999999995</v>
      </c>
      <c r="R186" s="65">
        <f t="shared" si="60"/>
        <v>53751.550751999996</v>
      </c>
      <c r="S186" s="65">
        <f t="shared" si="61"/>
        <v>57143.534543999995</v>
      </c>
      <c r="T186" s="65">
        <f t="shared" si="63"/>
        <v>238122.363236</v>
      </c>
      <c r="U186" s="65"/>
      <c r="V186" s="65"/>
      <c r="W186" s="65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</row>
    <row r="187" spans="1:145" s="36" customFormat="1" ht="34.5" customHeight="1" outlineLevel="1">
      <c r="A187" s="62">
        <v>2907014249</v>
      </c>
      <c r="B187" s="62" t="s">
        <v>11</v>
      </c>
      <c r="C187" s="62" t="s">
        <v>226</v>
      </c>
      <c r="D187" s="62" t="s">
        <v>10</v>
      </c>
      <c r="E187" s="63"/>
      <c r="F187" s="75" t="s">
        <v>137</v>
      </c>
      <c r="G187" s="67">
        <v>24592.169000000002</v>
      </c>
      <c r="H187" s="67">
        <v>24507.617999999999</v>
      </c>
      <c r="I187" s="67">
        <v>23622.118999999999</v>
      </c>
      <c r="J187" s="67">
        <v>24476.126</v>
      </c>
      <c r="K187" s="67">
        <f t="shared" si="57"/>
        <v>97198.031999999992</v>
      </c>
      <c r="L187" s="108">
        <v>34.42</v>
      </c>
      <c r="M187" s="108">
        <v>65.06</v>
      </c>
      <c r="N187" s="108">
        <v>30.83</v>
      </c>
      <c r="O187" s="108">
        <f t="shared" si="62"/>
        <v>32.063200000000002</v>
      </c>
      <c r="P187" s="65">
        <f t="shared" si="58"/>
        <v>88285.886710000093</v>
      </c>
      <c r="Q187" s="65">
        <f t="shared" si="59"/>
        <v>87982.348620000077</v>
      </c>
      <c r="R187" s="65">
        <f t="shared" si="60"/>
        <v>779454.33621919993</v>
      </c>
      <c r="S187" s="65">
        <f t="shared" si="61"/>
        <v>807633.83439680003</v>
      </c>
      <c r="T187" s="65">
        <f t="shared" si="63"/>
        <v>1763356.405946</v>
      </c>
      <c r="U187" s="65"/>
      <c r="V187" s="65"/>
      <c r="W187" s="65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</row>
    <row r="188" spans="1:145" s="36" customFormat="1" ht="34.5" customHeight="1" outlineLevel="1">
      <c r="A188" s="62">
        <v>2907017553</v>
      </c>
      <c r="B188" s="62" t="s">
        <v>6</v>
      </c>
      <c r="C188" s="62" t="s">
        <v>226</v>
      </c>
      <c r="D188" s="62" t="s">
        <v>12</v>
      </c>
      <c r="E188" s="63"/>
      <c r="F188" s="75" t="s">
        <v>137</v>
      </c>
      <c r="G188" s="67">
        <v>224.22000000000003</v>
      </c>
      <c r="H188" s="67">
        <v>246.64</v>
      </c>
      <c r="I188" s="67">
        <v>214.22000000000003</v>
      </c>
      <c r="J188" s="67">
        <v>195.92000000000002</v>
      </c>
      <c r="K188" s="67">
        <f t="shared" si="57"/>
        <v>881</v>
      </c>
      <c r="L188" s="108">
        <v>70.28</v>
      </c>
      <c r="M188" s="108">
        <v>70.28</v>
      </c>
      <c r="N188" s="108">
        <v>23.87</v>
      </c>
      <c r="O188" s="108">
        <f t="shared" si="62"/>
        <v>24.824800000000003</v>
      </c>
      <c r="P188" s="65">
        <f t="shared" si="58"/>
        <v>10406.0502</v>
      </c>
      <c r="Q188" s="65">
        <f t="shared" si="59"/>
        <v>11446.562399999999</v>
      </c>
      <c r="R188" s="65">
        <f t="shared" si="60"/>
        <v>9737.4129440000015</v>
      </c>
      <c r="S188" s="65">
        <f t="shared" si="61"/>
        <v>8905.5827840000002</v>
      </c>
      <c r="T188" s="65">
        <f t="shared" si="63"/>
        <v>40495.608328000002</v>
      </c>
      <c r="U188" s="65"/>
      <c r="V188" s="65"/>
      <c r="W188" s="65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</row>
    <row r="189" spans="1:145" s="36" customFormat="1" ht="34.5" customHeight="1" outlineLevel="1">
      <c r="A189" s="62">
        <v>2907017553</v>
      </c>
      <c r="B189" s="62" t="s">
        <v>6</v>
      </c>
      <c r="C189" s="62" t="s">
        <v>226</v>
      </c>
      <c r="D189" s="62" t="s">
        <v>208</v>
      </c>
      <c r="E189" s="63"/>
      <c r="F189" s="75" t="s">
        <v>137</v>
      </c>
      <c r="G189" s="67">
        <v>6240</v>
      </c>
      <c r="H189" s="67">
        <v>6240</v>
      </c>
      <c r="I189" s="67">
        <v>6240</v>
      </c>
      <c r="J189" s="67">
        <v>6240</v>
      </c>
      <c r="K189" s="110">
        <f t="shared" si="57"/>
        <v>24960</v>
      </c>
      <c r="L189" s="108">
        <v>40.700000000000003</v>
      </c>
      <c r="M189" s="108">
        <v>40.700000000000003</v>
      </c>
      <c r="N189" s="108">
        <v>36.869999999999997</v>
      </c>
      <c r="O189" s="108">
        <f t="shared" si="62"/>
        <v>38.344799999999999</v>
      </c>
      <c r="P189" s="65">
        <f t="shared" si="58"/>
        <v>23899.200000000033</v>
      </c>
      <c r="Q189" s="65">
        <f t="shared" si="59"/>
        <v>23899.200000000033</v>
      </c>
      <c r="R189" s="65">
        <f t="shared" si="60"/>
        <v>14696.448000000022</v>
      </c>
      <c r="S189" s="65">
        <f t="shared" si="61"/>
        <v>14696.448000000022</v>
      </c>
      <c r="T189" s="65">
        <f t="shared" si="63"/>
        <v>77191.296000000104</v>
      </c>
      <c r="U189" s="65"/>
      <c r="V189" s="65"/>
      <c r="W189" s="65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</row>
    <row r="190" spans="1:145" s="36" customFormat="1" ht="34.5" customHeight="1" outlineLevel="1">
      <c r="A190" s="62">
        <v>2907017553</v>
      </c>
      <c r="B190" s="62" t="s">
        <v>6</v>
      </c>
      <c r="C190" s="62" t="s">
        <v>226</v>
      </c>
      <c r="D190" s="62" t="s">
        <v>209</v>
      </c>
      <c r="E190" s="63"/>
      <c r="F190" s="75" t="s">
        <v>137</v>
      </c>
      <c r="G190" s="67">
        <v>855</v>
      </c>
      <c r="H190" s="67">
        <v>855</v>
      </c>
      <c r="I190" s="67">
        <v>855</v>
      </c>
      <c r="J190" s="67">
        <v>855</v>
      </c>
      <c r="K190" s="110">
        <f t="shared" si="57"/>
        <v>3420</v>
      </c>
      <c r="L190" s="108">
        <v>40.99</v>
      </c>
      <c r="M190" s="108">
        <v>40.99</v>
      </c>
      <c r="N190" s="108">
        <v>32.380000000000003</v>
      </c>
      <c r="O190" s="108">
        <f t="shared" si="62"/>
        <v>33.675200000000004</v>
      </c>
      <c r="P190" s="65">
        <f t="shared" si="58"/>
        <v>7361.5499999999993</v>
      </c>
      <c r="Q190" s="65">
        <f t="shared" si="59"/>
        <v>7361.5499999999993</v>
      </c>
      <c r="R190" s="65">
        <f t="shared" si="60"/>
        <v>6254.1539999999986</v>
      </c>
      <c r="S190" s="65">
        <f t="shared" si="61"/>
        <v>6254.1539999999986</v>
      </c>
      <c r="T190" s="65">
        <f t="shared" si="63"/>
        <v>27231.407999999996</v>
      </c>
      <c r="U190" s="65"/>
      <c r="V190" s="65"/>
      <c r="W190" s="65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</row>
    <row r="191" spans="1:145" s="36" customFormat="1" ht="34.5" customHeight="1" outlineLevel="1">
      <c r="A191" s="62">
        <v>2907017553</v>
      </c>
      <c r="B191" s="62" t="s">
        <v>6</v>
      </c>
      <c r="C191" s="62" t="s">
        <v>226</v>
      </c>
      <c r="D191" s="62" t="s">
        <v>91</v>
      </c>
      <c r="E191" s="63"/>
      <c r="F191" s="75" t="s">
        <v>137</v>
      </c>
      <c r="G191" s="67">
        <v>6240</v>
      </c>
      <c r="H191" s="67">
        <v>6240</v>
      </c>
      <c r="I191" s="67">
        <v>6240</v>
      </c>
      <c r="J191" s="67">
        <v>6240</v>
      </c>
      <c r="K191" s="110">
        <f t="shared" si="57"/>
        <v>24960</v>
      </c>
      <c r="L191" s="108">
        <v>35.24</v>
      </c>
      <c r="M191" s="108">
        <v>36.049999999999997</v>
      </c>
      <c r="N191" s="108">
        <v>34.64</v>
      </c>
      <c r="O191" s="108">
        <f t="shared" si="62"/>
        <v>36.025600000000004</v>
      </c>
      <c r="P191" s="65">
        <f t="shared" si="58"/>
        <v>3744.0000000000091</v>
      </c>
      <c r="Q191" s="65">
        <f t="shared" si="59"/>
        <v>3744.0000000000091</v>
      </c>
      <c r="R191" s="65">
        <f t="shared" si="60"/>
        <v>152.25599999995552</v>
      </c>
      <c r="S191" s="65">
        <f t="shared" si="61"/>
        <v>152.25599999995552</v>
      </c>
      <c r="T191" s="65">
        <f t="shared" si="63"/>
        <v>7792.5119999999297</v>
      </c>
      <c r="U191" s="65"/>
      <c r="V191" s="65"/>
      <c r="W191" s="65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</row>
    <row r="192" spans="1:145" s="36" customFormat="1" ht="34.5" customHeight="1" outlineLevel="1">
      <c r="A192" s="62">
        <v>2907017553</v>
      </c>
      <c r="B192" s="62" t="s">
        <v>6</v>
      </c>
      <c r="C192" s="62" t="s">
        <v>226</v>
      </c>
      <c r="D192" s="62" t="s">
        <v>88</v>
      </c>
      <c r="E192" s="63"/>
      <c r="F192" s="75" t="s">
        <v>137</v>
      </c>
      <c r="G192" s="67">
        <v>1750</v>
      </c>
      <c r="H192" s="67">
        <v>1750</v>
      </c>
      <c r="I192" s="67">
        <v>1750</v>
      </c>
      <c r="J192" s="67">
        <v>1750</v>
      </c>
      <c r="K192" s="110">
        <f t="shared" si="57"/>
        <v>7000</v>
      </c>
      <c r="L192" s="108">
        <v>43.6</v>
      </c>
      <c r="M192" s="108">
        <v>47.09</v>
      </c>
      <c r="N192" s="108">
        <v>43.6</v>
      </c>
      <c r="O192" s="108">
        <f t="shared" si="62"/>
        <v>45.344000000000001</v>
      </c>
      <c r="P192" s="65">
        <f t="shared" si="58"/>
        <v>0</v>
      </c>
      <c r="Q192" s="65">
        <f t="shared" si="59"/>
        <v>0</v>
      </c>
      <c r="R192" s="65">
        <f t="shared" si="60"/>
        <v>3055.5000000000041</v>
      </c>
      <c r="S192" s="65">
        <f t="shared" si="61"/>
        <v>3055.5000000000041</v>
      </c>
      <c r="T192" s="65">
        <f t="shared" si="63"/>
        <v>6111.0000000000082</v>
      </c>
      <c r="U192" s="65"/>
      <c r="V192" s="65"/>
      <c r="W192" s="65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</row>
    <row r="193" spans="1:145" s="36" customFormat="1" ht="34.5" customHeight="1">
      <c r="A193" s="193" t="s">
        <v>227</v>
      </c>
      <c r="B193" s="194"/>
      <c r="C193" s="73"/>
      <c r="D193" s="58"/>
      <c r="E193" s="33"/>
      <c r="F193" s="33"/>
      <c r="G193" s="67"/>
      <c r="H193" s="67"/>
      <c r="I193" s="67"/>
      <c r="J193" s="67"/>
      <c r="K193" s="67"/>
      <c r="L193" s="108"/>
      <c r="M193" s="108"/>
      <c r="N193" s="108"/>
      <c r="O193" s="108"/>
      <c r="P193" s="65"/>
      <c r="Q193" s="65"/>
      <c r="R193" s="65"/>
      <c r="S193" s="65"/>
      <c r="T193" s="65"/>
      <c r="U193" s="65"/>
      <c r="V193" s="65"/>
      <c r="W193" s="65"/>
      <c r="X193" s="26"/>
      <c r="Y193" s="26"/>
      <c r="Z193" s="26"/>
      <c r="AA193" s="32"/>
      <c r="AB193" s="26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</row>
    <row r="194" spans="1:145" s="36" customFormat="1" ht="34.5" customHeight="1" outlineLevel="1">
      <c r="A194" s="62" t="s">
        <v>257</v>
      </c>
      <c r="B194" s="62" t="s">
        <v>96</v>
      </c>
      <c r="C194" s="62" t="s">
        <v>227</v>
      </c>
      <c r="D194" s="62" t="s">
        <v>13</v>
      </c>
      <c r="E194" s="63"/>
      <c r="F194" s="75" t="s">
        <v>137</v>
      </c>
      <c r="G194" s="67">
        <v>7761.7379999999994</v>
      </c>
      <c r="H194" s="67">
        <v>6902.0320000000002</v>
      </c>
      <c r="I194" s="67">
        <v>6778.3789999999999</v>
      </c>
      <c r="J194" s="67">
        <v>6641.8990000000003</v>
      </c>
      <c r="K194" s="67">
        <f t="shared" si="57"/>
        <v>28084.048000000003</v>
      </c>
      <c r="L194" s="108">
        <v>114.72</v>
      </c>
      <c r="M194" s="108">
        <v>118.54</v>
      </c>
      <c r="N194" s="108">
        <v>46.08</v>
      </c>
      <c r="O194" s="108">
        <f>N194*1.04</f>
        <v>47.923200000000001</v>
      </c>
      <c r="P194" s="65">
        <f>(L194-N194)*G194</f>
        <v>532765.69631999999</v>
      </c>
      <c r="Q194" s="65">
        <f>(L194-N194)*H194</f>
        <v>473755.47648000001</v>
      </c>
      <c r="R194" s="65">
        <f>I194*(M194-O194)</f>
        <v>478667.43416720006</v>
      </c>
      <c r="S194" s="65">
        <f>J194*(M194-O194)</f>
        <v>469029.65330320009</v>
      </c>
      <c r="T194" s="65">
        <f t="shared" si="63"/>
        <v>1954218.2602704002</v>
      </c>
      <c r="U194" s="65"/>
      <c r="V194" s="65"/>
      <c r="W194" s="65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</row>
    <row r="195" spans="1:145" s="36" customFormat="1" ht="34.5" customHeight="1">
      <c r="A195" s="193" t="s">
        <v>250</v>
      </c>
      <c r="B195" s="194"/>
      <c r="C195" s="73"/>
      <c r="D195" s="58"/>
      <c r="E195" s="33"/>
      <c r="F195" s="33"/>
      <c r="G195" s="67"/>
      <c r="H195" s="67"/>
      <c r="I195" s="67"/>
      <c r="J195" s="67"/>
      <c r="K195" s="67"/>
      <c r="L195" s="108"/>
      <c r="M195" s="108"/>
      <c r="N195" s="108"/>
      <c r="O195" s="108"/>
      <c r="P195" s="65"/>
      <c r="Q195" s="65"/>
      <c r="R195" s="65"/>
      <c r="S195" s="65"/>
      <c r="T195" s="65"/>
      <c r="U195" s="65"/>
      <c r="V195" s="65"/>
      <c r="W195" s="65"/>
      <c r="X195" s="26"/>
      <c r="Y195" s="26"/>
      <c r="Z195" s="26"/>
      <c r="AA195" s="32"/>
      <c r="AB195" s="26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</row>
    <row r="196" spans="1:145" s="36" customFormat="1" ht="34.5" customHeight="1" outlineLevel="1">
      <c r="A196" s="62">
        <v>2909002440</v>
      </c>
      <c r="B196" s="62" t="s">
        <v>195</v>
      </c>
      <c r="C196" s="62" t="s">
        <v>250</v>
      </c>
      <c r="D196" s="62" t="s">
        <v>101</v>
      </c>
      <c r="E196" s="63"/>
      <c r="F196" s="75" t="s">
        <v>137</v>
      </c>
      <c r="G196" s="67">
        <v>940.12400000000002</v>
      </c>
      <c r="H196" s="67">
        <v>759.14</v>
      </c>
      <c r="I196" s="67">
        <v>766.72799999999995</v>
      </c>
      <c r="J196" s="67">
        <v>673.82100000000003</v>
      </c>
      <c r="K196" s="67">
        <f t="shared" si="57"/>
        <v>3139.8130000000001</v>
      </c>
      <c r="L196" s="108">
        <v>89.38</v>
      </c>
      <c r="M196" s="108">
        <v>92.39</v>
      </c>
      <c r="N196" s="108">
        <v>76.760000000000005</v>
      </c>
      <c r="O196" s="108">
        <v>79.83</v>
      </c>
      <c r="P196" s="65">
        <f>(L196-N196)*G196</f>
        <v>11864.364879999992</v>
      </c>
      <c r="Q196" s="65">
        <f>(L196-N196)*H196</f>
        <v>9580.3467999999921</v>
      </c>
      <c r="R196" s="65">
        <f>I196*(M196-O196)</f>
        <v>9630.103680000002</v>
      </c>
      <c r="S196" s="65">
        <f>J196*(M196-O196)</f>
        <v>8463.1917600000015</v>
      </c>
      <c r="T196" s="65">
        <f t="shared" si="63"/>
        <v>39538.007119999987</v>
      </c>
      <c r="U196" s="65"/>
      <c r="V196" s="65"/>
      <c r="W196" s="65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</row>
    <row r="197" spans="1:145" s="120" customFormat="1" ht="34.5" customHeight="1" outlineLevel="1">
      <c r="A197" s="137">
        <v>2909003034</v>
      </c>
      <c r="B197" s="107" t="s">
        <v>349</v>
      </c>
      <c r="C197" s="107" t="s">
        <v>250</v>
      </c>
      <c r="D197" s="107" t="s">
        <v>347</v>
      </c>
      <c r="E197" s="75"/>
      <c r="F197" s="75" t="s">
        <v>137</v>
      </c>
      <c r="G197" s="67">
        <f>K197/4</f>
        <v>1261</v>
      </c>
      <c r="H197" s="67">
        <f t="shared" ref="H197:J198" si="64">G197</f>
        <v>1261</v>
      </c>
      <c r="I197" s="67">
        <f t="shared" si="64"/>
        <v>1261</v>
      </c>
      <c r="J197" s="67">
        <f t="shared" si="64"/>
        <v>1261</v>
      </c>
      <c r="K197" s="67">
        <v>5044</v>
      </c>
      <c r="L197" s="117">
        <v>47.13</v>
      </c>
      <c r="M197" s="117">
        <v>50.9</v>
      </c>
      <c r="N197" s="117">
        <v>47.13</v>
      </c>
      <c r="O197" s="117">
        <v>49.02</v>
      </c>
      <c r="P197" s="106">
        <f>(L197-N197)*G197</f>
        <v>0</v>
      </c>
      <c r="Q197" s="106">
        <f>(L197-N197)*H197</f>
        <v>0</v>
      </c>
      <c r="R197" s="106">
        <f>I197*(M197-O197)</f>
        <v>2370.6799999999944</v>
      </c>
      <c r="S197" s="106">
        <f>J197*(M197-O197)</f>
        <v>2370.6799999999944</v>
      </c>
      <c r="T197" s="106">
        <f>SUM(P197:S197)</f>
        <v>4741.3599999999888</v>
      </c>
      <c r="U197" s="106"/>
      <c r="V197" s="106"/>
      <c r="W197" s="106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119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119"/>
      <c r="CT197" s="119"/>
      <c r="CU197" s="119"/>
      <c r="CV197" s="119"/>
      <c r="CW197" s="119"/>
      <c r="CX197" s="119"/>
      <c r="CY197" s="119"/>
      <c r="CZ197" s="119"/>
      <c r="DA197" s="119"/>
      <c r="DB197" s="119"/>
      <c r="DC197" s="119"/>
      <c r="DD197" s="119"/>
      <c r="DE197" s="119"/>
      <c r="DF197" s="119"/>
      <c r="DG197" s="119"/>
      <c r="DH197" s="119"/>
      <c r="DI197" s="119"/>
      <c r="DJ197" s="119"/>
      <c r="DK197" s="119"/>
      <c r="DL197" s="119"/>
      <c r="DM197" s="119"/>
      <c r="DN197" s="119"/>
      <c r="DO197" s="119"/>
      <c r="DP197" s="119"/>
      <c r="DQ197" s="119"/>
      <c r="DR197" s="119"/>
      <c r="DS197" s="119"/>
      <c r="DT197" s="119"/>
      <c r="DU197" s="119"/>
      <c r="DV197" s="119"/>
      <c r="DW197" s="119"/>
      <c r="DX197" s="119"/>
      <c r="DY197" s="119"/>
      <c r="DZ197" s="119"/>
      <c r="EA197" s="119"/>
      <c r="EB197" s="119"/>
      <c r="EC197" s="119"/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</row>
    <row r="198" spans="1:145" s="120" customFormat="1" ht="34.5" customHeight="1" outlineLevel="1">
      <c r="A198" s="137">
        <v>2909003115</v>
      </c>
      <c r="B198" s="107" t="s">
        <v>348</v>
      </c>
      <c r="C198" s="107" t="s">
        <v>250</v>
      </c>
      <c r="D198" s="107" t="s">
        <v>353</v>
      </c>
      <c r="E198" s="75"/>
      <c r="F198" s="75" t="s">
        <v>137</v>
      </c>
      <c r="G198" s="67">
        <f>K198/4</f>
        <v>1517.25</v>
      </c>
      <c r="H198" s="67">
        <f t="shared" si="64"/>
        <v>1517.25</v>
      </c>
      <c r="I198" s="67">
        <f t="shared" si="64"/>
        <v>1517.25</v>
      </c>
      <c r="J198" s="67">
        <f t="shared" si="64"/>
        <v>1517.25</v>
      </c>
      <c r="K198" s="67">
        <v>6069</v>
      </c>
      <c r="L198" s="117">
        <v>66.55</v>
      </c>
      <c r="M198" s="117">
        <v>69.540000000000006</v>
      </c>
      <c r="N198" s="117">
        <v>64.56</v>
      </c>
      <c r="O198" s="117">
        <f>N198*1.04</f>
        <v>67.142400000000009</v>
      </c>
      <c r="P198" s="106">
        <f>(L198-N198)*G198</f>
        <v>3019.3274999999921</v>
      </c>
      <c r="Q198" s="106">
        <f>(L198-N198)*H198</f>
        <v>3019.3274999999921</v>
      </c>
      <c r="R198" s="106">
        <f>I198*(M198-O198)</f>
        <v>3637.7585999999956</v>
      </c>
      <c r="S198" s="106">
        <f>J198*(M198-O198)</f>
        <v>3637.7585999999956</v>
      </c>
      <c r="T198" s="106">
        <f>SUM(P198:S198)</f>
        <v>13314.172199999975</v>
      </c>
      <c r="U198" s="106"/>
      <c r="V198" s="106"/>
      <c r="W198" s="106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  <c r="BR198" s="119"/>
      <c r="BS198" s="119"/>
      <c r="BT198" s="119"/>
      <c r="BU198" s="119"/>
      <c r="BV198" s="119"/>
      <c r="BW198" s="119"/>
      <c r="BX198" s="119"/>
      <c r="BY198" s="119"/>
      <c r="BZ198" s="119"/>
      <c r="CA198" s="119"/>
      <c r="CB198" s="119"/>
      <c r="CC198" s="119"/>
      <c r="CD198" s="119"/>
      <c r="CE198" s="119"/>
      <c r="CF198" s="119"/>
      <c r="CG198" s="119"/>
      <c r="CH198" s="119"/>
      <c r="CI198" s="119"/>
      <c r="CJ198" s="119"/>
      <c r="CK198" s="119"/>
      <c r="CL198" s="119"/>
      <c r="CM198" s="119"/>
      <c r="CN198" s="119"/>
      <c r="CO198" s="119"/>
      <c r="CP198" s="119"/>
      <c r="CQ198" s="119"/>
      <c r="CR198" s="119"/>
      <c r="CS198" s="119"/>
      <c r="CT198" s="119"/>
      <c r="CU198" s="119"/>
      <c r="CV198" s="119"/>
      <c r="CW198" s="119"/>
      <c r="CX198" s="119"/>
      <c r="CY198" s="119"/>
      <c r="CZ198" s="119"/>
      <c r="DA198" s="119"/>
      <c r="DB198" s="119"/>
      <c r="DC198" s="119"/>
      <c r="DD198" s="119"/>
      <c r="DE198" s="119"/>
      <c r="DF198" s="119"/>
      <c r="DG198" s="119"/>
      <c r="DH198" s="119"/>
      <c r="DI198" s="119"/>
      <c r="DJ198" s="119"/>
      <c r="DK198" s="119"/>
      <c r="DL198" s="119"/>
      <c r="DM198" s="119"/>
      <c r="DN198" s="119"/>
      <c r="DO198" s="119"/>
      <c r="DP198" s="119"/>
      <c r="DQ198" s="119"/>
      <c r="DR198" s="119"/>
      <c r="DS198" s="119"/>
      <c r="DT198" s="119"/>
      <c r="DU198" s="119"/>
      <c r="DV198" s="119"/>
      <c r="DW198" s="119"/>
      <c r="DX198" s="119"/>
      <c r="DY198" s="119"/>
      <c r="DZ198" s="119"/>
      <c r="EA198" s="119"/>
      <c r="EB198" s="119"/>
      <c r="EC198" s="119"/>
      <c r="ED198" s="119"/>
      <c r="EE198" s="119"/>
      <c r="EF198" s="119"/>
      <c r="EG198" s="119"/>
      <c r="EH198" s="119"/>
      <c r="EI198" s="119"/>
      <c r="EJ198" s="119"/>
      <c r="EK198" s="119"/>
      <c r="EL198" s="119"/>
      <c r="EM198" s="119"/>
      <c r="EN198" s="119"/>
      <c r="EO198" s="119"/>
    </row>
    <row r="199" spans="1:145" s="36" customFormat="1" ht="34.5" customHeight="1">
      <c r="A199" s="193" t="s">
        <v>228</v>
      </c>
      <c r="B199" s="194"/>
      <c r="C199" s="73"/>
      <c r="D199" s="58"/>
      <c r="E199" s="33"/>
      <c r="F199" s="33"/>
      <c r="G199" s="67"/>
      <c r="H199" s="67"/>
      <c r="I199" s="67"/>
      <c r="J199" s="67"/>
      <c r="K199" s="67"/>
      <c r="L199" s="108"/>
      <c r="M199" s="108"/>
      <c r="N199" s="108"/>
      <c r="O199" s="108"/>
      <c r="P199" s="65"/>
      <c r="Q199" s="65"/>
      <c r="R199" s="65"/>
      <c r="S199" s="65"/>
      <c r="T199" s="65"/>
      <c r="U199" s="65"/>
      <c r="V199" s="65"/>
      <c r="W199" s="65"/>
      <c r="X199" s="26"/>
      <c r="Y199" s="26"/>
      <c r="Z199" s="26"/>
      <c r="AA199" s="32"/>
      <c r="AB199" s="26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</row>
    <row r="200" spans="1:145" s="36" customFormat="1" ht="34.5" customHeight="1" outlineLevel="1">
      <c r="A200" s="62" t="s">
        <v>258</v>
      </c>
      <c r="B200" s="62" t="s">
        <v>189</v>
      </c>
      <c r="C200" s="62" t="s">
        <v>228</v>
      </c>
      <c r="D200" s="62" t="s">
        <v>14</v>
      </c>
      <c r="E200" s="63"/>
      <c r="F200" s="63" t="s">
        <v>137</v>
      </c>
      <c r="G200" s="110">
        <v>5212.74</v>
      </c>
      <c r="H200" s="110">
        <v>6608.39</v>
      </c>
      <c r="I200" s="110">
        <v>6611.1450000000004</v>
      </c>
      <c r="J200" s="110">
        <v>6611.1450000000004</v>
      </c>
      <c r="K200" s="110">
        <f t="shared" si="57"/>
        <v>25043.420000000002</v>
      </c>
      <c r="L200" s="108">
        <v>145.22</v>
      </c>
      <c r="M200" s="108">
        <v>150.76</v>
      </c>
      <c r="N200" s="108">
        <v>32.01</v>
      </c>
      <c r="O200" s="108">
        <f>N200*1.04</f>
        <v>33.290399999999998</v>
      </c>
      <c r="P200" s="65">
        <f>(L200-N200)*G200</f>
        <v>590134.29540000006</v>
      </c>
      <c r="Q200" s="65">
        <f>(L200-N200)*H200</f>
        <v>748135.83190000011</v>
      </c>
      <c r="R200" s="65">
        <f>I200*(M200-O200)</f>
        <v>776608.55869199999</v>
      </c>
      <c r="S200" s="65">
        <f>J200*(M200-O200)</f>
        <v>776608.55869199999</v>
      </c>
      <c r="T200" s="65">
        <f t="shared" si="63"/>
        <v>2891487.244684</v>
      </c>
      <c r="U200" s="65"/>
      <c r="V200" s="65"/>
      <c r="W200" s="65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</row>
    <row r="201" spans="1:145" s="36" customFormat="1" ht="34.5" customHeight="1" outlineLevel="1">
      <c r="A201" s="62" t="s">
        <v>287</v>
      </c>
      <c r="B201" s="62" t="s">
        <v>300</v>
      </c>
      <c r="C201" s="62" t="s">
        <v>228</v>
      </c>
      <c r="D201" s="62" t="s">
        <v>15</v>
      </c>
      <c r="E201" s="63"/>
      <c r="F201" s="63" t="s">
        <v>137</v>
      </c>
      <c r="G201" s="110">
        <v>892.03</v>
      </c>
      <c r="H201" s="110">
        <v>1422.72</v>
      </c>
      <c r="I201" s="110">
        <v>1353.57</v>
      </c>
      <c r="J201" s="110">
        <v>1245.01</v>
      </c>
      <c r="K201" s="110">
        <f t="shared" si="57"/>
        <v>4913.33</v>
      </c>
      <c r="L201" s="108">
        <v>141.88</v>
      </c>
      <c r="M201" s="108">
        <v>153.22999999999999</v>
      </c>
      <c r="N201" s="108">
        <v>38.412999999999997</v>
      </c>
      <c r="O201" s="108">
        <v>39.94</v>
      </c>
      <c r="P201" s="65">
        <f>(L201-N201)*G201</f>
        <v>92295.668009999994</v>
      </c>
      <c r="Q201" s="65">
        <f>(L201-N201)*H201</f>
        <v>147204.57024</v>
      </c>
      <c r="R201" s="65">
        <f>I201*(M201-O201)</f>
        <v>153345.94529999999</v>
      </c>
      <c r="S201" s="65">
        <f>J201*(M201-O201)</f>
        <v>141047.18289999999</v>
      </c>
      <c r="T201" s="65">
        <f t="shared" si="63"/>
        <v>533893.36644999997</v>
      </c>
      <c r="U201" s="65"/>
      <c r="V201" s="65"/>
      <c r="W201" s="65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</row>
    <row r="202" spans="1:145" s="36" customFormat="1" ht="31.5" customHeight="1">
      <c r="A202" s="193" t="s">
        <v>229</v>
      </c>
      <c r="B202" s="194"/>
      <c r="C202" s="73"/>
      <c r="D202" s="58"/>
      <c r="E202" s="33"/>
      <c r="F202" s="33"/>
      <c r="G202" s="67"/>
      <c r="H202" s="67"/>
      <c r="I202" s="67"/>
      <c r="J202" s="67"/>
      <c r="K202" s="67"/>
      <c r="L202" s="108"/>
      <c r="M202" s="108"/>
      <c r="N202" s="108"/>
      <c r="O202" s="108"/>
      <c r="P202" s="65"/>
      <c r="Q202" s="65"/>
      <c r="R202" s="65"/>
      <c r="S202" s="65"/>
      <c r="T202" s="65"/>
      <c r="U202" s="65"/>
      <c r="V202" s="65"/>
      <c r="W202" s="65"/>
      <c r="X202" s="26"/>
      <c r="Y202" s="26"/>
      <c r="Z202" s="26"/>
      <c r="AA202" s="32"/>
      <c r="AB202" s="26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</row>
    <row r="203" spans="1:145" s="36" customFormat="1" ht="34.5" customHeight="1" outlineLevel="1">
      <c r="A203" s="62" t="s">
        <v>288</v>
      </c>
      <c r="B203" s="62" t="s">
        <v>261</v>
      </c>
      <c r="C203" s="62" t="s">
        <v>229</v>
      </c>
      <c r="D203" s="62"/>
      <c r="E203" s="63"/>
      <c r="F203" s="75" t="s">
        <v>137</v>
      </c>
      <c r="G203" s="67">
        <v>3704292</v>
      </c>
      <c r="H203" s="67">
        <v>3673400.7699999996</v>
      </c>
      <c r="I203" s="67">
        <v>3312278.372</v>
      </c>
      <c r="J203" s="67">
        <v>3666860.1230000001</v>
      </c>
      <c r="K203" s="67">
        <f t="shared" si="57"/>
        <v>14356831.264999999</v>
      </c>
      <c r="L203" s="108">
        <v>39.68</v>
      </c>
      <c r="M203" s="108">
        <v>48.64</v>
      </c>
      <c r="N203" s="108">
        <v>30.5</v>
      </c>
      <c r="O203" s="108">
        <v>31.72</v>
      </c>
      <c r="P203" s="65">
        <f>(L203-N203)*G203</f>
        <v>34005400.560000002</v>
      </c>
      <c r="Q203" s="65">
        <f>(L203-N203)*H203</f>
        <v>33721819.068599992</v>
      </c>
      <c r="R203" s="65">
        <f>I203*(M203-O203)</f>
        <v>56043750.054240003</v>
      </c>
      <c r="S203" s="65">
        <f>J203*(M203-O203)</f>
        <v>62043273.281160012</v>
      </c>
      <c r="T203" s="65">
        <f t="shared" si="63"/>
        <v>185814242.96400002</v>
      </c>
      <c r="U203" s="65"/>
      <c r="V203" s="65"/>
      <c r="W203" s="65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</row>
    <row r="204" spans="1:145" s="36" customFormat="1" ht="34.5" customHeight="1" outlineLevel="1">
      <c r="A204" s="62">
        <v>2901243725</v>
      </c>
      <c r="B204" s="62" t="s">
        <v>16</v>
      </c>
      <c r="C204" s="62" t="s">
        <v>229</v>
      </c>
      <c r="D204" s="62"/>
      <c r="E204" s="63"/>
      <c r="F204" s="75" t="s">
        <v>137</v>
      </c>
      <c r="G204" s="67">
        <v>172831.72700000001</v>
      </c>
      <c r="H204" s="67">
        <v>173847.62599999999</v>
      </c>
      <c r="I204" s="67">
        <v>153701.91099999999</v>
      </c>
      <c r="J204" s="67">
        <v>172948.40900000001</v>
      </c>
      <c r="K204" s="67">
        <f t="shared" si="57"/>
        <v>673329.67299999995</v>
      </c>
      <c r="L204" s="108">
        <v>190.9</v>
      </c>
      <c r="M204" s="108">
        <v>259.79000000000002</v>
      </c>
      <c r="N204" s="108">
        <v>30.5</v>
      </c>
      <c r="O204" s="108">
        <v>31.72</v>
      </c>
      <c r="P204" s="65">
        <f>(L204-N204)*G204</f>
        <v>27722209.010800004</v>
      </c>
      <c r="Q204" s="65">
        <f>(L204-N204)*H204</f>
        <v>27885159.2104</v>
      </c>
      <c r="R204" s="65">
        <f>I204*(M204-O204)</f>
        <v>35054794.841770001</v>
      </c>
      <c r="S204" s="65">
        <f>J204*(M204-O204)</f>
        <v>39444343.640630007</v>
      </c>
      <c r="T204" s="65">
        <f t="shared" si="63"/>
        <v>130106506.70360002</v>
      </c>
      <c r="U204" s="65"/>
      <c r="V204" s="65"/>
      <c r="W204" s="65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</row>
    <row r="205" spans="1:145" s="36" customFormat="1" ht="34.5" customHeight="1">
      <c r="A205" s="202" t="s">
        <v>230</v>
      </c>
      <c r="B205" s="202"/>
      <c r="C205" s="58"/>
      <c r="D205" s="58"/>
      <c r="E205" s="33"/>
      <c r="F205" s="33"/>
      <c r="G205" s="67"/>
      <c r="H205" s="67"/>
      <c r="I205" s="67"/>
      <c r="J205" s="67"/>
      <c r="K205" s="67"/>
      <c r="L205" s="108"/>
      <c r="M205" s="108"/>
      <c r="N205" s="108"/>
      <c r="O205" s="108"/>
      <c r="P205" s="65"/>
      <c r="Q205" s="65"/>
      <c r="R205" s="65"/>
      <c r="S205" s="65"/>
      <c r="T205" s="65"/>
      <c r="U205" s="65"/>
      <c r="V205" s="65"/>
      <c r="W205" s="65"/>
      <c r="X205" s="26"/>
      <c r="Y205" s="26"/>
      <c r="Z205" s="26"/>
      <c r="AA205" s="32"/>
      <c r="AB205" s="26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</row>
    <row r="206" spans="1:145" s="36" customFormat="1" ht="34.5" customHeight="1" outlineLevel="1">
      <c r="A206" s="62">
        <v>2903011092</v>
      </c>
      <c r="B206" s="62" t="s">
        <v>180</v>
      </c>
      <c r="C206" s="62" t="s">
        <v>230</v>
      </c>
      <c r="D206" s="62" t="s">
        <v>179</v>
      </c>
      <c r="E206" s="63"/>
      <c r="F206" s="75" t="s">
        <v>137</v>
      </c>
      <c r="G206" s="67">
        <v>418635.47</v>
      </c>
      <c r="H206" s="67">
        <v>408055.55</v>
      </c>
      <c r="I206" s="67">
        <v>355923.01</v>
      </c>
      <c r="J206" s="67">
        <v>406198.67000000004</v>
      </c>
      <c r="K206" s="67">
        <f t="shared" si="57"/>
        <v>1588812.7000000002</v>
      </c>
      <c r="L206" s="108">
        <v>23.34</v>
      </c>
      <c r="M206" s="108">
        <v>25.21</v>
      </c>
      <c r="N206" s="108">
        <v>23.34</v>
      </c>
      <c r="O206" s="108">
        <f>N206*1.04</f>
        <v>24.273600000000002</v>
      </c>
      <c r="P206" s="65">
        <f>(L206-N206)*G206</f>
        <v>0</v>
      </c>
      <c r="Q206" s="65">
        <f>(L206-N206)*H206</f>
        <v>0</v>
      </c>
      <c r="R206" s="65">
        <f>I206*(M206-O206)</f>
        <v>333286.30656399968</v>
      </c>
      <c r="S206" s="65">
        <f>J206*(M206-O206)</f>
        <v>380364.43458799965</v>
      </c>
      <c r="T206" s="65">
        <f t="shared" si="63"/>
        <v>713650.74115199933</v>
      </c>
      <c r="U206" s="65"/>
      <c r="V206" s="65"/>
      <c r="W206" s="65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</row>
    <row r="207" spans="1:145" s="36" customFormat="1" ht="31.5" customHeight="1">
      <c r="A207" s="193" t="s">
        <v>231</v>
      </c>
      <c r="B207" s="194"/>
      <c r="C207" s="73"/>
      <c r="D207" s="58"/>
      <c r="E207" s="33"/>
      <c r="F207" s="33"/>
      <c r="G207" s="67"/>
      <c r="H207" s="67"/>
      <c r="I207" s="67"/>
      <c r="J207" s="67"/>
      <c r="K207" s="67"/>
      <c r="L207" s="108"/>
      <c r="M207" s="108"/>
      <c r="N207" s="108"/>
      <c r="O207" s="108"/>
      <c r="P207" s="65"/>
      <c r="Q207" s="65"/>
      <c r="R207" s="65"/>
      <c r="S207" s="65"/>
      <c r="T207" s="65"/>
      <c r="U207" s="65"/>
      <c r="V207" s="65"/>
      <c r="W207" s="65"/>
      <c r="X207" s="26"/>
      <c r="Y207" s="26"/>
      <c r="Z207" s="26"/>
      <c r="AA207" s="32"/>
      <c r="AB207" s="26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</row>
    <row r="208" spans="1:145" s="36" customFormat="1" ht="34.5" customHeight="1" outlineLevel="1">
      <c r="A208" s="62">
        <v>2911005590</v>
      </c>
      <c r="B208" s="62" t="s">
        <v>18</v>
      </c>
      <c r="C208" s="62" t="s">
        <v>231</v>
      </c>
      <c r="D208" s="62" t="s">
        <v>17</v>
      </c>
      <c r="E208" s="63"/>
      <c r="F208" s="75" t="s">
        <v>137</v>
      </c>
      <c r="G208" s="67">
        <v>13396.022000000001</v>
      </c>
      <c r="H208" s="67">
        <v>12153.192000000001</v>
      </c>
      <c r="I208" s="67">
        <v>11284.418</v>
      </c>
      <c r="J208" s="67">
        <v>12537.013999999999</v>
      </c>
      <c r="K208" s="67">
        <f t="shared" si="57"/>
        <v>49370.645999999993</v>
      </c>
      <c r="L208" s="108">
        <v>78.11</v>
      </c>
      <c r="M208" s="108">
        <v>78.11</v>
      </c>
      <c r="N208" s="108">
        <v>51.5</v>
      </c>
      <c r="O208" s="108">
        <v>53.56</v>
      </c>
      <c r="P208" s="65">
        <f>(L208-N208)*G208</f>
        <v>356468.14542000002</v>
      </c>
      <c r="Q208" s="65">
        <f>(L208-N208)*H208</f>
        <v>323396.43912</v>
      </c>
      <c r="R208" s="65">
        <f>I208*(M208-O208)</f>
        <v>277032.46189999994</v>
      </c>
      <c r="S208" s="65">
        <f>J208*(M208-O208)</f>
        <v>307783.69369999995</v>
      </c>
      <c r="T208" s="65">
        <f t="shared" si="63"/>
        <v>1264680.7401399999</v>
      </c>
      <c r="U208" s="65"/>
      <c r="V208" s="65"/>
      <c r="W208" s="65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</row>
    <row r="209" spans="1:145" s="36" customFormat="1" ht="34.5" customHeight="1">
      <c r="A209" s="193" t="s">
        <v>232</v>
      </c>
      <c r="B209" s="194"/>
      <c r="C209" s="73"/>
      <c r="D209" s="58"/>
      <c r="E209" s="33"/>
      <c r="F209" s="33"/>
      <c r="G209" s="67"/>
      <c r="H209" s="67"/>
      <c r="I209" s="67"/>
      <c r="J209" s="67"/>
      <c r="K209" s="67"/>
      <c r="L209" s="108"/>
      <c r="M209" s="108"/>
      <c r="N209" s="108"/>
      <c r="O209" s="108"/>
      <c r="P209" s="65"/>
      <c r="Q209" s="65"/>
      <c r="R209" s="65"/>
      <c r="S209" s="65"/>
      <c r="T209" s="65"/>
      <c r="U209" s="65"/>
      <c r="V209" s="65"/>
      <c r="W209" s="65"/>
      <c r="X209" s="26"/>
      <c r="Y209" s="26"/>
      <c r="Z209" s="26"/>
      <c r="AA209" s="32"/>
      <c r="AB209" s="26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  <c r="DW209" s="32"/>
      <c r="DX209" s="32"/>
      <c r="DY209" s="32"/>
      <c r="DZ209" s="32"/>
      <c r="EA209" s="32"/>
      <c r="EB209" s="32"/>
      <c r="EC209" s="32"/>
      <c r="ED209" s="32"/>
      <c r="EE209" s="32"/>
      <c r="EF209" s="32"/>
      <c r="EG209" s="32"/>
      <c r="EH209" s="32"/>
      <c r="EI209" s="32"/>
      <c r="EJ209" s="32"/>
      <c r="EK209" s="32"/>
      <c r="EL209" s="32"/>
      <c r="EM209" s="32"/>
      <c r="EN209" s="32"/>
      <c r="EO209" s="32"/>
    </row>
    <row r="210" spans="1:145" s="36" customFormat="1" ht="34.5" customHeight="1" outlineLevel="1">
      <c r="A210" s="62">
        <v>3525428419</v>
      </c>
      <c r="B210" s="62" t="s">
        <v>191</v>
      </c>
      <c r="C210" s="62" t="s">
        <v>232</v>
      </c>
      <c r="D210" s="62" t="s">
        <v>19</v>
      </c>
      <c r="E210" s="63"/>
      <c r="F210" s="75" t="s">
        <v>137</v>
      </c>
      <c r="G210" s="67">
        <v>35116.660000000003</v>
      </c>
      <c r="H210" s="67">
        <v>32874.400000000001</v>
      </c>
      <c r="I210" s="67">
        <v>29960.67</v>
      </c>
      <c r="J210" s="67">
        <v>33685.589999999997</v>
      </c>
      <c r="K210" s="67">
        <f t="shared" si="57"/>
        <v>131637.32</v>
      </c>
      <c r="L210" s="108">
        <v>86.76</v>
      </c>
      <c r="M210" s="108">
        <v>89.84</v>
      </c>
      <c r="N210" s="108">
        <v>76.260000000000005</v>
      </c>
      <c r="O210" s="108">
        <f>N210*1.04</f>
        <v>79.310400000000001</v>
      </c>
      <c r="P210" s="65">
        <f>(L210-N210)*G210</f>
        <v>368724.93000000005</v>
      </c>
      <c r="Q210" s="65">
        <f>(L210-N210)*H210</f>
        <v>345181.2</v>
      </c>
      <c r="R210" s="65">
        <f>I210*(M210-O210)</f>
        <v>315473.87083200004</v>
      </c>
      <c r="S210" s="65">
        <f>J210*(M210-O210)</f>
        <v>354695.78846400004</v>
      </c>
      <c r="T210" s="65">
        <f t="shared" si="63"/>
        <v>1384075.7892960003</v>
      </c>
      <c r="U210" s="65"/>
      <c r="V210" s="65"/>
      <c r="W210" s="65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</row>
    <row r="211" spans="1:145" s="36" customFormat="1" ht="34.5" customHeight="1" outlineLevel="1">
      <c r="A211" s="62">
        <v>7708503727</v>
      </c>
      <c r="B211" s="62" t="s">
        <v>147</v>
      </c>
      <c r="C211" s="62" t="s">
        <v>232</v>
      </c>
      <c r="D211" s="62" t="s">
        <v>19</v>
      </c>
      <c r="E211" s="63"/>
      <c r="F211" s="75" t="s">
        <v>137</v>
      </c>
      <c r="G211" s="67">
        <v>5000</v>
      </c>
      <c r="H211" s="67">
        <v>5000</v>
      </c>
      <c r="I211" s="67">
        <v>5000</v>
      </c>
      <c r="J211" s="67">
        <v>5000</v>
      </c>
      <c r="K211" s="67">
        <f t="shared" si="57"/>
        <v>20000</v>
      </c>
      <c r="L211" s="108">
        <v>66.650000000000006</v>
      </c>
      <c r="M211" s="108">
        <v>72.319999999999993</v>
      </c>
      <c r="N211" s="108">
        <v>63.55</v>
      </c>
      <c r="O211" s="108">
        <f>N211*1.04</f>
        <v>66.091999999999999</v>
      </c>
      <c r="P211" s="65">
        <f>(L211-N211)*G211</f>
        <v>15500.000000000042</v>
      </c>
      <c r="Q211" s="65">
        <f>(L211-N211)*H211</f>
        <v>15500.000000000042</v>
      </c>
      <c r="R211" s="65">
        <f>I211*(M211-O211)</f>
        <v>31139.999999999971</v>
      </c>
      <c r="S211" s="65">
        <f>J211*(M211-O211)</f>
        <v>31139.999999999971</v>
      </c>
      <c r="T211" s="65">
        <f t="shared" si="63"/>
        <v>93280.000000000029</v>
      </c>
      <c r="U211" s="65"/>
      <c r="V211" s="65"/>
      <c r="W211" s="65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</row>
    <row r="212" spans="1:145" s="36" customFormat="1" ht="31.5" customHeight="1">
      <c r="A212" s="202" t="s">
        <v>233</v>
      </c>
      <c r="B212" s="202"/>
      <c r="C212" s="58"/>
      <c r="D212" s="58"/>
      <c r="E212" s="63"/>
      <c r="F212" s="63"/>
      <c r="G212" s="67"/>
      <c r="H212" s="67"/>
      <c r="I212" s="67"/>
      <c r="J212" s="67"/>
      <c r="K212" s="67"/>
      <c r="L212" s="108"/>
      <c r="M212" s="108"/>
      <c r="N212" s="108"/>
      <c r="O212" s="108"/>
      <c r="P212" s="65"/>
      <c r="Q212" s="65"/>
      <c r="R212" s="65"/>
      <c r="S212" s="65"/>
      <c r="T212" s="65"/>
      <c r="U212" s="65"/>
      <c r="V212" s="65"/>
      <c r="W212" s="65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</row>
    <row r="213" spans="1:145" s="36" customFormat="1" ht="34.5" customHeight="1" outlineLevel="1">
      <c r="A213" s="71">
        <v>2905001195</v>
      </c>
      <c r="B213" s="62" t="s">
        <v>182</v>
      </c>
      <c r="C213" s="76" t="s">
        <v>233</v>
      </c>
      <c r="D213" s="62" t="s">
        <v>181</v>
      </c>
      <c r="E213" s="63"/>
      <c r="F213" s="75" t="s">
        <v>137</v>
      </c>
      <c r="G213" s="67">
        <v>476981.25</v>
      </c>
      <c r="H213" s="67">
        <v>476981.25</v>
      </c>
      <c r="I213" s="67">
        <v>476981.25</v>
      </c>
      <c r="J213" s="67">
        <v>476981.25</v>
      </c>
      <c r="K213" s="67">
        <f t="shared" si="57"/>
        <v>1907925</v>
      </c>
      <c r="L213" s="108">
        <v>25.51</v>
      </c>
      <c r="M213" s="108">
        <v>30.49</v>
      </c>
      <c r="N213" s="108">
        <v>25.51</v>
      </c>
      <c r="O213" s="108">
        <v>26.53</v>
      </c>
      <c r="P213" s="65">
        <f>(L213-N213)*G213</f>
        <v>0</v>
      </c>
      <c r="Q213" s="65">
        <f>(L213-N213)*H213</f>
        <v>0</v>
      </c>
      <c r="R213" s="65">
        <f>I213*(M213-O213)</f>
        <v>1888845.7499999986</v>
      </c>
      <c r="S213" s="65">
        <f>J213*(M213-O213)</f>
        <v>1888845.7499999986</v>
      </c>
      <c r="T213" s="65">
        <f t="shared" si="63"/>
        <v>3777691.4999999972</v>
      </c>
      <c r="U213" s="65"/>
      <c r="V213" s="65"/>
      <c r="W213" s="65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</row>
    <row r="214" spans="1:145" s="36" customFormat="1" ht="28.5" customHeight="1">
      <c r="A214" s="202" t="s">
        <v>234</v>
      </c>
      <c r="B214" s="202"/>
      <c r="C214" s="58"/>
      <c r="D214" s="58"/>
      <c r="E214" s="33"/>
      <c r="F214" s="33"/>
      <c r="G214" s="67"/>
      <c r="H214" s="67"/>
      <c r="I214" s="67"/>
      <c r="J214" s="67"/>
      <c r="K214" s="67"/>
      <c r="L214" s="108"/>
      <c r="M214" s="108"/>
      <c r="N214" s="108"/>
      <c r="O214" s="108"/>
      <c r="P214" s="65"/>
      <c r="Q214" s="65"/>
      <c r="R214" s="65"/>
      <c r="S214" s="65"/>
      <c r="T214" s="65"/>
      <c r="U214" s="65"/>
      <c r="V214" s="65"/>
      <c r="W214" s="65"/>
      <c r="X214" s="26"/>
      <c r="Y214" s="26"/>
      <c r="Z214" s="26"/>
      <c r="AA214" s="32"/>
      <c r="AB214" s="26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2"/>
      <c r="EC214" s="32"/>
      <c r="ED214" s="32"/>
      <c r="EE214" s="32"/>
      <c r="EF214" s="32"/>
      <c r="EG214" s="32"/>
      <c r="EH214" s="32"/>
      <c r="EI214" s="32"/>
      <c r="EJ214" s="32"/>
      <c r="EK214" s="32"/>
      <c r="EL214" s="32"/>
      <c r="EM214" s="32"/>
      <c r="EN214" s="32"/>
      <c r="EO214" s="32"/>
    </row>
    <row r="215" spans="1:145" s="36" customFormat="1" ht="34.5" customHeight="1" outlineLevel="1">
      <c r="A215" s="62">
        <v>2904002069</v>
      </c>
      <c r="B215" s="62" t="s">
        <v>20</v>
      </c>
      <c r="C215" s="62" t="s">
        <v>234</v>
      </c>
      <c r="D215" s="62"/>
      <c r="E215" s="63"/>
      <c r="F215" s="75" t="s">
        <v>137</v>
      </c>
      <c r="G215" s="67">
        <v>609157.29399999999</v>
      </c>
      <c r="H215" s="67">
        <v>616658.78</v>
      </c>
      <c r="I215" s="67">
        <v>577550.451</v>
      </c>
      <c r="J215" s="67">
        <v>597379.57900000003</v>
      </c>
      <c r="K215" s="67">
        <f t="shared" si="57"/>
        <v>2400746.1039999998</v>
      </c>
      <c r="L215" s="108">
        <v>33.14</v>
      </c>
      <c r="M215" s="108">
        <v>34.67</v>
      </c>
      <c r="N215" s="108">
        <v>26.46</v>
      </c>
      <c r="O215" s="108">
        <f>N215*1.04</f>
        <v>27.518400000000003</v>
      </c>
      <c r="P215" s="65">
        <f>(L215-N215)*G215</f>
        <v>4069170.7239199998</v>
      </c>
      <c r="Q215" s="65">
        <f>(L215-N215)*H215</f>
        <v>4119280.6504000002</v>
      </c>
      <c r="R215" s="65">
        <f>I215*(M215-O215)</f>
        <v>4130409.8053715993</v>
      </c>
      <c r="S215" s="65">
        <f>J215*(M215-O215)</f>
        <v>4272219.7971763993</v>
      </c>
      <c r="T215" s="65">
        <f t="shared" si="63"/>
        <v>16591080.976868</v>
      </c>
      <c r="U215" s="65"/>
      <c r="V215" s="65"/>
      <c r="W215" s="65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</row>
    <row r="216" spans="1:145" s="36" customFormat="1" ht="34.5" customHeight="1" outlineLevel="1">
      <c r="A216" s="62">
        <v>7708503727</v>
      </c>
      <c r="B216" s="62" t="s">
        <v>21</v>
      </c>
      <c r="C216" s="62" t="s">
        <v>234</v>
      </c>
      <c r="D216" s="62"/>
      <c r="E216" s="63"/>
      <c r="F216" s="75" t="s">
        <v>137</v>
      </c>
      <c r="G216" s="67">
        <v>113704.27799999999</v>
      </c>
      <c r="H216" s="67">
        <v>110191.92000000001</v>
      </c>
      <c r="I216" s="67">
        <v>99183.853000000003</v>
      </c>
      <c r="J216" s="67">
        <v>105139.63499999999</v>
      </c>
      <c r="K216" s="67">
        <f t="shared" si="57"/>
        <v>428219.68599999999</v>
      </c>
      <c r="L216" s="108">
        <v>61.12</v>
      </c>
      <c r="M216" s="108">
        <v>62.67</v>
      </c>
      <c r="N216" s="108">
        <v>42.32</v>
      </c>
      <c r="O216" s="108">
        <f>N216*1.04</f>
        <v>44.012799999999999</v>
      </c>
      <c r="P216" s="65">
        <f>(L216-N216)*G216</f>
        <v>2137640.4263999993</v>
      </c>
      <c r="Q216" s="65">
        <f>(L216-N216)*H216</f>
        <v>2071608.0959999999</v>
      </c>
      <c r="R216" s="65">
        <f>I216*(M216-O216)</f>
        <v>1850492.9821916004</v>
      </c>
      <c r="S216" s="65">
        <f>J216*(M216-O216)</f>
        <v>1961611.1981220003</v>
      </c>
      <c r="T216" s="65">
        <f t="shared" si="63"/>
        <v>8021352.7027135994</v>
      </c>
      <c r="U216" s="65"/>
      <c r="V216" s="65"/>
      <c r="W216" s="65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</row>
    <row r="217" spans="1:145" s="36" customFormat="1" ht="34.5" customHeight="1">
      <c r="A217" s="193" t="s">
        <v>235</v>
      </c>
      <c r="B217" s="194"/>
      <c r="C217" s="73"/>
      <c r="D217" s="58"/>
      <c r="E217" s="33"/>
      <c r="F217" s="33"/>
      <c r="G217" s="67"/>
      <c r="H217" s="67"/>
      <c r="I217" s="67"/>
      <c r="J217" s="67"/>
      <c r="K217" s="67"/>
      <c r="L217" s="108"/>
      <c r="M217" s="108"/>
      <c r="N217" s="108"/>
      <c r="O217" s="108"/>
      <c r="P217" s="65"/>
      <c r="Q217" s="65"/>
      <c r="R217" s="65"/>
      <c r="S217" s="65"/>
      <c r="T217" s="65"/>
      <c r="U217" s="65"/>
      <c r="V217" s="65"/>
      <c r="W217" s="65"/>
      <c r="X217" s="26"/>
      <c r="Y217" s="26"/>
      <c r="Z217" s="26"/>
      <c r="AA217" s="32"/>
      <c r="AB217" s="26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</row>
    <row r="218" spans="1:145" s="36" customFormat="1" ht="34.5" customHeight="1" outlineLevel="1">
      <c r="A218" s="62" t="s">
        <v>204</v>
      </c>
      <c r="B218" s="62" t="s">
        <v>205</v>
      </c>
      <c r="C218" s="62" t="s">
        <v>235</v>
      </c>
      <c r="D218" s="62" t="s">
        <v>22</v>
      </c>
      <c r="E218" s="63"/>
      <c r="F218" s="75" t="s">
        <v>137</v>
      </c>
      <c r="G218" s="67">
        <v>9493.0540000000001</v>
      </c>
      <c r="H218" s="67">
        <v>9032.2030000000013</v>
      </c>
      <c r="I218" s="67">
        <v>29590.561000000002</v>
      </c>
      <c r="J218" s="67">
        <v>6826.9459999999999</v>
      </c>
      <c r="K218" s="67">
        <f t="shared" ref="K218:K248" si="65">G218+H218+I218+J218</f>
        <v>54942.763999999996</v>
      </c>
      <c r="L218" s="108">
        <v>109.46</v>
      </c>
      <c r="M218" s="108">
        <v>122.29</v>
      </c>
      <c r="N218" s="108">
        <v>100.66</v>
      </c>
      <c r="O218" s="108">
        <f>N218*1.04</f>
        <v>104.68640000000001</v>
      </c>
      <c r="P218" s="65">
        <f>(L218-N218)*G218</f>
        <v>83538.87519999998</v>
      </c>
      <c r="Q218" s="65">
        <f>(L218-N218)*H218</f>
        <v>79483.386399999988</v>
      </c>
      <c r="R218" s="65">
        <f>I218*(M218-O218)</f>
        <v>520900.39961960004</v>
      </c>
      <c r="S218" s="65">
        <f>J218*(M218-O218)</f>
        <v>120178.8266056</v>
      </c>
      <c r="T218" s="65">
        <f t="shared" si="63"/>
        <v>804101.48782519996</v>
      </c>
      <c r="U218" s="65"/>
      <c r="V218" s="65"/>
      <c r="W218" s="65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</row>
    <row r="219" spans="1:145" s="36" customFormat="1" ht="34.5" customHeight="1" outlineLevel="1">
      <c r="A219" s="62">
        <v>2901179251</v>
      </c>
      <c r="B219" s="62" t="s">
        <v>25</v>
      </c>
      <c r="C219" s="62" t="s">
        <v>235</v>
      </c>
      <c r="D219" s="107" t="s">
        <v>23</v>
      </c>
      <c r="E219" s="63" t="s">
        <v>24</v>
      </c>
      <c r="F219" s="75" t="s">
        <v>137</v>
      </c>
      <c r="G219" s="67">
        <v>2540.393</v>
      </c>
      <c r="H219" s="67">
        <v>2531.768</v>
      </c>
      <c r="I219" s="67">
        <v>2485.4659999999999</v>
      </c>
      <c r="J219" s="67">
        <v>2393.5039999999999</v>
      </c>
      <c r="K219" s="67">
        <f t="shared" si="65"/>
        <v>9951.1310000000012</v>
      </c>
      <c r="L219" s="108">
        <v>150.46</v>
      </c>
      <c r="M219" s="108">
        <v>153.72999999999999</v>
      </c>
      <c r="N219" s="108">
        <v>86.15</v>
      </c>
      <c r="O219" s="108">
        <f>N219*1.04</f>
        <v>89.596000000000004</v>
      </c>
      <c r="P219" s="65">
        <f>(L219-N219)*G219</f>
        <v>163372.67383000001</v>
      </c>
      <c r="Q219" s="65">
        <f>(L219-N219)*H219</f>
        <v>162818.00008</v>
      </c>
      <c r="R219" s="65">
        <f>I219*(M219-O219)</f>
        <v>159402.87644399996</v>
      </c>
      <c r="S219" s="65">
        <f>J219*(M219-O219)</f>
        <v>153504.98553599996</v>
      </c>
      <c r="T219" s="65">
        <f t="shared" si="63"/>
        <v>639098.53588999994</v>
      </c>
      <c r="U219" s="65"/>
      <c r="V219" s="65"/>
      <c r="W219" s="65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</row>
    <row r="220" spans="1:145" s="36" customFormat="1" ht="34.5" customHeight="1" outlineLevel="1">
      <c r="A220" s="62">
        <v>2901179251</v>
      </c>
      <c r="B220" s="62" t="s">
        <v>25</v>
      </c>
      <c r="C220" s="62" t="s">
        <v>235</v>
      </c>
      <c r="D220" s="107" t="s">
        <v>23</v>
      </c>
      <c r="E220" s="63" t="s">
        <v>26</v>
      </c>
      <c r="F220" s="75" t="s">
        <v>137</v>
      </c>
      <c r="G220" s="67">
        <v>9953.6110000000008</v>
      </c>
      <c r="H220" s="67">
        <v>9697.121000000001</v>
      </c>
      <c r="I220" s="67">
        <v>9082.3670000000002</v>
      </c>
      <c r="J220" s="67">
        <v>8920.9050000000007</v>
      </c>
      <c r="K220" s="67">
        <f t="shared" si="65"/>
        <v>37654.004000000001</v>
      </c>
      <c r="L220" s="108">
        <v>88.48</v>
      </c>
      <c r="M220" s="108">
        <v>91.02</v>
      </c>
      <c r="N220" s="108">
        <v>76.78</v>
      </c>
      <c r="O220" s="108">
        <f>N220*1.04</f>
        <v>79.851200000000006</v>
      </c>
      <c r="P220" s="65">
        <f>(L220-N220)*G220</f>
        <v>116457.24870000004</v>
      </c>
      <c r="Q220" s="65">
        <f>(L220-N220)*H220</f>
        <v>113456.31570000004</v>
      </c>
      <c r="R220" s="65">
        <f>I220*(M220-O220)</f>
        <v>101439.14054959992</v>
      </c>
      <c r="S220" s="65">
        <f>J220*(M220-O220)</f>
        <v>99635.803763999924</v>
      </c>
      <c r="T220" s="65">
        <f t="shared" si="63"/>
        <v>430988.50871359999</v>
      </c>
      <c r="U220" s="65"/>
      <c r="V220" s="65"/>
      <c r="W220" s="65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</row>
    <row r="221" spans="1:145" s="36" customFormat="1" ht="34.5" customHeight="1" outlineLevel="1">
      <c r="A221" s="62" t="s">
        <v>204</v>
      </c>
      <c r="B221" s="62" t="s">
        <v>205</v>
      </c>
      <c r="C221" s="62" t="s">
        <v>235</v>
      </c>
      <c r="D221" s="62" t="s">
        <v>27</v>
      </c>
      <c r="E221" s="63"/>
      <c r="F221" s="75" t="s">
        <v>137</v>
      </c>
      <c r="G221" s="67">
        <v>20455.760999999999</v>
      </c>
      <c r="H221" s="106">
        <v>19485.152000000002</v>
      </c>
      <c r="I221" s="106">
        <v>4268.8819999999996</v>
      </c>
      <c r="J221" s="106">
        <v>18974.163</v>
      </c>
      <c r="K221" s="67">
        <f t="shared" si="65"/>
        <v>63183.957999999999</v>
      </c>
      <c r="L221" s="108">
        <v>54.83</v>
      </c>
      <c r="M221" s="108">
        <v>58.77</v>
      </c>
      <c r="N221" s="108">
        <v>52</v>
      </c>
      <c r="O221" s="108">
        <f>N221*1.04</f>
        <v>54.08</v>
      </c>
      <c r="P221" s="65">
        <f>(L221-N221)*G221</f>
        <v>57889.803629999959</v>
      </c>
      <c r="Q221" s="65">
        <f>(L221-N221)*H221</f>
        <v>55142.98015999997</v>
      </c>
      <c r="R221" s="65">
        <f>I221*(M221-O221)</f>
        <v>20021.056580000019</v>
      </c>
      <c r="S221" s="65">
        <f>J221*(M221-O221)</f>
        <v>88988.824470000094</v>
      </c>
      <c r="T221" s="65">
        <f t="shared" si="63"/>
        <v>222042.66484000004</v>
      </c>
      <c r="U221" s="65"/>
      <c r="V221" s="65"/>
      <c r="W221" s="65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</row>
    <row r="222" spans="1:145" s="36" customFormat="1" ht="34.5" customHeight="1" outlineLevel="1">
      <c r="A222" s="62" t="s">
        <v>204</v>
      </c>
      <c r="B222" s="62" t="s">
        <v>205</v>
      </c>
      <c r="C222" s="62" t="s">
        <v>235</v>
      </c>
      <c r="D222" s="62" t="s">
        <v>27</v>
      </c>
      <c r="E222" s="63" t="s">
        <v>28</v>
      </c>
      <c r="F222" s="75" t="s">
        <v>137</v>
      </c>
      <c r="G222" s="67">
        <v>1976.25</v>
      </c>
      <c r="H222" s="67">
        <v>1976.25</v>
      </c>
      <c r="I222" s="67">
        <v>1976.25</v>
      </c>
      <c r="J222" s="67">
        <v>1976.25</v>
      </c>
      <c r="K222" s="67">
        <f t="shared" si="65"/>
        <v>7905</v>
      </c>
      <c r="L222" s="108">
        <v>181.72</v>
      </c>
      <c r="M222" s="108">
        <v>183</v>
      </c>
      <c r="N222" s="108">
        <v>52</v>
      </c>
      <c r="O222" s="108">
        <f>N222*1.04</f>
        <v>54.08</v>
      </c>
      <c r="P222" s="65">
        <f>(L222-N222)*G222</f>
        <v>256359.15</v>
      </c>
      <c r="Q222" s="65">
        <f>(L222-N222)*H222</f>
        <v>256359.15</v>
      </c>
      <c r="R222" s="65">
        <f>I222*(M222-O222)</f>
        <v>254778.15000000002</v>
      </c>
      <c r="S222" s="65">
        <f>J222*(M222-O222)</f>
        <v>254778.15000000002</v>
      </c>
      <c r="T222" s="65">
        <f t="shared" si="63"/>
        <v>1022274.6</v>
      </c>
      <c r="U222" s="65"/>
      <c r="V222" s="65"/>
      <c r="W222" s="65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</row>
    <row r="223" spans="1:145" s="36" customFormat="1" ht="34.5" customHeight="1">
      <c r="A223" s="193" t="s">
        <v>237</v>
      </c>
      <c r="B223" s="194"/>
      <c r="C223" s="73"/>
      <c r="D223" s="58"/>
      <c r="E223" s="33"/>
      <c r="F223" s="33"/>
      <c r="G223" s="67"/>
      <c r="H223" s="67"/>
      <c r="I223" s="67"/>
      <c r="J223" s="67"/>
      <c r="K223" s="67"/>
      <c r="L223" s="108"/>
      <c r="M223" s="108"/>
      <c r="N223" s="108"/>
      <c r="O223" s="108"/>
      <c r="P223" s="65"/>
      <c r="Q223" s="65"/>
      <c r="R223" s="65"/>
      <c r="S223" s="65"/>
      <c r="T223" s="65"/>
      <c r="U223" s="65"/>
      <c r="V223" s="65"/>
      <c r="W223" s="65"/>
      <c r="X223" s="26"/>
      <c r="Y223" s="26"/>
      <c r="Z223" s="26"/>
      <c r="AA223" s="32"/>
      <c r="AB223" s="26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  <c r="EK223" s="32"/>
      <c r="EL223" s="32"/>
      <c r="EM223" s="32"/>
      <c r="EN223" s="32"/>
      <c r="EO223" s="32"/>
    </row>
    <row r="224" spans="1:145" s="36" customFormat="1" ht="34.5" customHeight="1" outlineLevel="1">
      <c r="A224" s="62">
        <v>2915003297</v>
      </c>
      <c r="B224" s="62" t="s">
        <v>30</v>
      </c>
      <c r="C224" s="62" t="s">
        <v>237</v>
      </c>
      <c r="D224" s="62" t="s">
        <v>29</v>
      </c>
      <c r="E224" s="63"/>
      <c r="F224" s="75" t="s">
        <v>137</v>
      </c>
      <c r="G224" s="67">
        <v>3421.65</v>
      </c>
      <c r="H224" s="67">
        <v>3653.57</v>
      </c>
      <c r="I224" s="67">
        <v>3458.58</v>
      </c>
      <c r="J224" s="67">
        <v>3677.9300000000003</v>
      </c>
      <c r="K224" s="67">
        <f t="shared" si="65"/>
        <v>14211.73</v>
      </c>
      <c r="L224" s="108">
        <v>94.13</v>
      </c>
      <c r="M224" s="108">
        <v>122.15</v>
      </c>
      <c r="N224" s="108">
        <v>48.03</v>
      </c>
      <c r="O224" s="108">
        <v>49.95</v>
      </c>
      <c r="P224" s="65">
        <f>(L224-N224)*G224</f>
        <v>157738.06499999997</v>
      </c>
      <c r="Q224" s="65">
        <f>(L224-N224)*H224</f>
        <v>168429.57699999999</v>
      </c>
      <c r="R224" s="65">
        <f>I224*(M224-O224)</f>
        <v>249709.476</v>
      </c>
      <c r="S224" s="65">
        <f>J224*(M224-O224)</f>
        <v>265546.54600000003</v>
      </c>
      <c r="T224" s="65">
        <f t="shared" si="63"/>
        <v>841423.66400000011</v>
      </c>
      <c r="U224" s="65"/>
      <c r="V224" s="65"/>
      <c r="W224" s="65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</row>
    <row r="225" spans="1:145" s="36" customFormat="1" ht="42.75" customHeight="1" outlineLevel="1">
      <c r="A225" s="62">
        <v>7736186950</v>
      </c>
      <c r="B225" s="62" t="s">
        <v>152</v>
      </c>
      <c r="C225" s="62" t="s">
        <v>237</v>
      </c>
      <c r="D225" s="62" t="s">
        <v>153</v>
      </c>
      <c r="E225" s="63"/>
      <c r="F225" s="75" t="s">
        <v>137</v>
      </c>
      <c r="G225" s="67">
        <v>16018.105</v>
      </c>
      <c r="H225" s="110">
        <v>32990.377</v>
      </c>
      <c r="I225" s="67">
        <v>16135.287</v>
      </c>
      <c r="J225" s="67">
        <v>16154.467999999999</v>
      </c>
      <c r="K225" s="67">
        <f t="shared" si="65"/>
        <v>81298.236999999994</v>
      </c>
      <c r="L225" s="108">
        <v>111.5</v>
      </c>
      <c r="M225" s="108">
        <v>111.5</v>
      </c>
      <c r="N225" s="108">
        <v>31.12</v>
      </c>
      <c r="O225" s="108">
        <v>32.36</v>
      </c>
      <c r="P225" s="65">
        <f>(L225-N225)*G225</f>
        <v>1287535.2799</v>
      </c>
      <c r="Q225" s="65">
        <f>(L225-N225)*H225</f>
        <v>2651766.5032599997</v>
      </c>
      <c r="R225" s="65">
        <f>I225*(M225-O225)</f>
        <v>1276946.6131800001</v>
      </c>
      <c r="S225" s="65">
        <f>J225*(M225-O225)</f>
        <v>1278464.5975199998</v>
      </c>
      <c r="T225" s="65">
        <f t="shared" si="63"/>
        <v>6494712.9938599989</v>
      </c>
      <c r="U225" s="65"/>
      <c r="V225" s="65"/>
      <c r="W225" s="65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</row>
    <row r="226" spans="1:145" s="36" customFormat="1" ht="52.5" customHeight="1" outlineLevel="1">
      <c r="A226" s="62">
        <v>7736186950</v>
      </c>
      <c r="B226" s="62" t="s">
        <v>152</v>
      </c>
      <c r="C226" s="62" t="s">
        <v>237</v>
      </c>
      <c r="D226" s="62" t="s">
        <v>154</v>
      </c>
      <c r="E226" s="63"/>
      <c r="F226" s="75" t="s">
        <v>137</v>
      </c>
      <c r="G226" s="67">
        <v>905.2</v>
      </c>
      <c r="H226" s="67">
        <v>1837.6290000000001</v>
      </c>
      <c r="I226" s="67">
        <v>1061.6030000000001</v>
      </c>
      <c r="J226" s="67">
        <v>809.702</v>
      </c>
      <c r="K226" s="67">
        <f t="shared" si="65"/>
        <v>4614.134</v>
      </c>
      <c r="L226" s="108">
        <v>111.5</v>
      </c>
      <c r="M226" s="108">
        <v>111.5</v>
      </c>
      <c r="N226" s="108">
        <v>44.2</v>
      </c>
      <c r="O226" s="108">
        <v>45.97</v>
      </c>
      <c r="P226" s="65">
        <f>(L226-N226)*G226</f>
        <v>60919.96</v>
      </c>
      <c r="Q226" s="65">
        <f>(L226-N226)*H226</f>
        <v>123672.4317</v>
      </c>
      <c r="R226" s="65">
        <f>I226*(M226-O226)</f>
        <v>69566.844590000008</v>
      </c>
      <c r="S226" s="65">
        <f>J226*(M226-O226)</f>
        <v>53059.772060000003</v>
      </c>
      <c r="T226" s="65">
        <f t="shared" si="63"/>
        <v>307219.00835000002</v>
      </c>
      <c r="U226" s="65"/>
      <c r="V226" s="65"/>
      <c r="W226" s="65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</row>
    <row r="227" spans="1:145" s="36" customFormat="1" ht="34.5" customHeight="1">
      <c r="A227" s="193" t="s">
        <v>240</v>
      </c>
      <c r="B227" s="194"/>
      <c r="C227" s="73"/>
      <c r="D227" s="58"/>
      <c r="E227" s="33"/>
      <c r="F227" s="33"/>
      <c r="G227" s="67"/>
      <c r="H227" s="67"/>
      <c r="I227" s="67"/>
      <c r="J227" s="67"/>
      <c r="K227" s="67"/>
      <c r="L227" s="108"/>
      <c r="M227" s="108"/>
      <c r="N227" s="108"/>
      <c r="O227" s="108"/>
      <c r="P227" s="65"/>
      <c r="Q227" s="65"/>
      <c r="R227" s="65"/>
      <c r="S227" s="65"/>
      <c r="T227" s="65"/>
      <c r="U227" s="65"/>
      <c r="V227" s="65"/>
      <c r="W227" s="65"/>
      <c r="X227" s="26"/>
      <c r="Y227" s="26"/>
      <c r="Z227" s="26"/>
      <c r="AA227" s="32"/>
      <c r="AB227" s="26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</row>
    <row r="228" spans="1:145" s="36" customFormat="1" ht="34.5" customHeight="1" outlineLevel="1">
      <c r="A228" s="62">
        <v>2925003747</v>
      </c>
      <c r="B228" s="62" t="s">
        <v>212</v>
      </c>
      <c r="C228" s="76" t="s">
        <v>240</v>
      </c>
      <c r="D228" s="62" t="s">
        <v>149</v>
      </c>
      <c r="E228" s="63"/>
      <c r="F228" s="75" t="s">
        <v>137</v>
      </c>
      <c r="G228" s="67">
        <v>463953.5</v>
      </c>
      <c r="H228" s="67">
        <v>463953.5</v>
      </c>
      <c r="I228" s="67">
        <v>463953.5</v>
      </c>
      <c r="J228" s="67">
        <v>463953.5</v>
      </c>
      <c r="K228" s="67">
        <f t="shared" si="65"/>
        <v>1855814</v>
      </c>
      <c r="L228" s="108">
        <v>23.9</v>
      </c>
      <c r="M228" s="117">
        <v>32.28</v>
      </c>
      <c r="N228" s="108">
        <v>23.9</v>
      </c>
      <c r="O228" s="108">
        <v>24.85</v>
      </c>
      <c r="P228" s="65">
        <f>(L228-N228)*G228</f>
        <v>0</v>
      </c>
      <c r="Q228" s="65">
        <f>(L228-N228)*H228</f>
        <v>0</v>
      </c>
      <c r="R228" s="65">
        <f>I228*(M228-O228)</f>
        <v>3447174.5049999999</v>
      </c>
      <c r="S228" s="65">
        <f>J228*(M228-O228)</f>
        <v>3447174.5049999999</v>
      </c>
      <c r="T228" s="65">
        <f t="shared" si="63"/>
        <v>6894349.0099999998</v>
      </c>
      <c r="U228" s="65"/>
      <c r="V228" s="65"/>
      <c r="W228" s="65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</row>
    <row r="229" spans="1:145" s="36" customFormat="1" ht="34.5" customHeight="1">
      <c r="A229" s="193" t="s">
        <v>241</v>
      </c>
      <c r="B229" s="194"/>
      <c r="C229" s="73"/>
      <c r="D229" s="58"/>
      <c r="E229" s="33"/>
      <c r="F229" s="33"/>
      <c r="G229" s="67"/>
      <c r="H229" s="67"/>
      <c r="I229" s="67"/>
      <c r="J229" s="67"/>
      <c r="K229" s="67"/>
      <c r="L229" s="108"/>
      <c r="M229" s="108"/>
      <c r="N229" s="108"/>
      <c r="O229" s="108"/>
      <c r="P229" s="65"/>
      <c r="Q229" s="65"/>
      <c r="R229" s="65"/>
      <c r="S229" s="65"/>
      <c r="T229" s="65"/>
      <c r="U229" s="65"/>
      <c r="V229" s="65"/>
      <c r="W229" s="65"/>
      <c r="X229" s="26"/>
      <c r="Y229" s="26"/>
      <c r="Z229" s="26"/>
      <c r="AA229" s="32"/>
      <c r="AB229" s="26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</row>
    <row r="230" spans="1:145" s="36" customFormat="1" ht="34.5" customHeight="1" outlineLevel="1">
      <c r="A230" s="62">
        <v>2918012028</v>
      </c>
      <c r="B230" s="62" t="s">
        <v>187</v>
      </c>
      <c r="C230" s="62" t="s">
        <v>241</v>
      </c>
      <c r="D230" s="62" t="s">
        <v>31</v>
      </c>
      <c r="E230" s="63"/>
      <c r="F230" s="75" t="s">
        <v>137</v>
      </c>
      <c r="G230" s="67">
        <v>100800.68900000001</v>
      </c>
      <c r="H230" s="67">
        <v>99826.66</v>
      </c>
      <c r="I230" s="67">
        <v>84996.505999999994</v>
      </c>
      <c r="J230" s="67">
        <v>118629.09200000002</v>
      </c>
      <c r="K230" s="67">
        <f t="shared" si="65"/>
        <v>404252.94699999999</v>
      </c>
      <c r="L230" s="108">
        <v>60.05</v>
      </c>
      <c r="M230" s="108">
        <v>60.05</v>
      </c>
      <c r="N230" s="108">
        <v>43.99</v>
      </c>
      <c r="O230" s="108">
        <f>N230*1.04</f>
        <v>45.749600000000001</v>
      </c>
      <c r="P230" s="65">
        <f>(L230-N230)*G230</f>
        <v>1618859.0653399997</v>
      </c>
      <c r="Q230" s="65">
        <f>(L230-N230)*H230</f>
        <v>1603216.1595999997</v>
      </c>
      <c r="R230" s="65">
        <f>I230*(M230-O230)</f>
        <v>1215484.0344023996</v>
      </c>
      <c r="S230" s="65">
        <f>J230*(M230-O230)</f>
        <v>1696443.4672367999</v>
      </c>
      <c r="T230" s="65">
        <f t="shared" si="63"/>
        <v>6134002.7265791986</v>
      </c>
      <c r="U230" s="65"/>
      <c r="V230" s="65"/>
      <c r="W230" s="65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</row>
    <row r="231" spans="1:145" s="36" customFormat="1" ht="34.5" customHeight="1">
      <c r="A231" s="193" t="s">
        <v>242</v>
      </c>
      <c r="B231" s="194"/>
      <c r="C231" s="73"/>
      <c r="D231" s="58"/>
      <c r="E231" s="33"/>
      <c r="F231" s="33"/>
      <c r="G231" s="67"/>
      <c r="H231" s="67"/>
      <c r="I231" s="67"/>
      <c r="J231" s="67"/>
      <c r="K231" s="67"/>
      <c r="L231" s="108"/>
      <c r="M231" s="108"/>
      <c r="N231" s="108"/>
      <c r="O231" s="108"/>
      <c r="P231" s="65"/>
      <c r="Q231" s="65"/>
      <c r="R231" s="65"/>
      <c r="S231" s="65"/>
      <c r="T231" s="65"/>
      <c r="U231" s="65"/>
      <c r="V231" s="65"/>
      <c r="W231" s="65"/>
      <c r="X231" s="26"/>
      <c r="Y231" s="26"/>
      <c r="Z231" s="26"/>
      <c r="AA231" s="32"/>
      <c r="AB231" s="26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/>
      <c r="EO231" s="32"/>
    </row>
    <row r="232" spans="1:145" s="120" customFormat="1" ht="34.5" customHeight="1" outlineLevel="1">
      <c r="A232" s="107">
        <v>2906007552</v>
      </c>
      <c r="B232" s="107" t="s">
        <v>34</v>
      </c>
      <c r="C232" s="107" t="s">
        <v>242</v>
      </c>
      <c r="D232" s="107" t="s">
        <v>32</v>
      </c>
      <c r="E232" s="75" t="s">
        <v>33</v>
      </c>
      <c r="F232" s="75" t="s">
        <v>137</v>
      </c>
      <c r="G232" s="67">
        <f>0*2016.998</f>
        <v>0</v>
      </c>
      <c r="H232" s="67">
        <f>0*2006</f>
        <v>0</v>
      </c>
      <c r="I232" s="67">
        <f>0*2006</f>
        <v>0</v>
      </c>
      <c r="J232" s="67">
        <f>0*2008</f>
        <v>0</v>
      </c>
      <c r="K232" s="67">
        <f t="shared" si="65"/>
        <v>0</v>
      </c>
      <c r="L232" s="117"/>
      <c r="M232" s="117"/>
      <c r="N232" s="117"/>
      <c r="O232" s="117"/>
      <c r="P232" s="106">
        <f>(L232-N232)*G232</f>
        <v>0</v>
      </c>
      <c r="Q232" s="106">
        <f>(L232-N232)*H232</f>
        <v>0</v>
      </c>
      <c r="R232" s="106">
        <f>I232*(M232-O232)</f>
        <v>0</v>
      </c>
      <c r="S232" s="106">
        <f>J232*(M232-O232)</f>
        <v>0</v>
      </c>
      <c r="T232" s="106">
        <f t="shared" si="63"/>
        <v>0</v>
      </c>
      <c r="U232" s="106"/>
      <c r="V232" s="106"/>
      <c r="W232" s="106"/>
      <c r="X232" s="26"/>
      <c r="Y232" s="26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/>
      <c r="CK232" s="119"/>
      <c r="CL232" s="119"/>
      <c r="CM232" s="119"/>
      <c r="CN232" s="119"/>
      <c r="CO232" s="119"/>
      <c r="CP232" s="119"/>
      <c r="CQ232" s="119"/>
      <c r="CR232" s="119"/>
      <c r="CS232" s="119"/>
      <c r="CT232" s="119"/>
      <c r="CU232" s="119"/>
      <c r="CV232" s="119"/>
      <c r="CW232" s="119"/>
      <c r="CX232" s="119"/>
      <c r="CY232" s="119"/>
      <c r="CZ232" s="119"/>
      <c r="DA232" s="119"/>
      <c r="DB232" s="119"/>
      <c r="DC232" s="119"/>
      <c r="DD232" s="119"/>
      <c r="DE232" s="119"/>
      <c r="DF232" s="119"/>
      <c r="DG232" s="119"/>
      <c r="DH232" s="119"/>
      <c r="DI232" s="119"/>
      <c r="DJ232" s="119"/>
      <c r="DK232" s="119"/>
      <c r="DL232" s="119"/>
      <c r="DM232" s="119"/>
      <c r="DN232" s="119"/>
      <c r="DO232" s="119"/>
      <c r="DP232" s="119"/>
      <c r="DQ232" s="119"/>
      <c r="DR232" s="119"/>
      <c r="DS232" s="119"/>
      <c r="DT232" s="119"/>
      <c r="DU232" s="119"/>
      <c r="DV232" s="119"/>
      <c r="DW232" s="119"/>
      <c r="DX232" s="119"/>
      <c r="DY232" s="119"/>
      <c r="DZ232" s="119"/>
      <c r="EA232" s="119"/>
      <c r="EB232" s="119"/>
      <c r="EC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</row>
    <row r="233" spans="1:145" s="120" customFormat="1" ht="34.5" customHeight="1" outlineLevel="1">
      <c r="A233" s="107">
        <v>2906007552</v>
      </c>
      <c r="B233" s="107" t="s">
        <v>34</v>
      </c>
      <c r="C233" s="107" t="s">
        <v>242</v>
      </c>
      <c r="D233" s="107" t="s">
        <v>32</v>
      </c>
      <c r="E233" s="75" t="s">
        <v>35</v>
      </c>
      <c r="F233" s="75" t="s">
        <v>137</v>
      </c>
      <c r="G233" s="67">
        <f>0*2265.666</f>
        <v>0</v>
      </c>
      <c r="H233" s="67">
        <f>0*2261</f>
        <v>0</v>
      </c>
      <c r="I233" s="67">
        <f>0*2261</f>
        <v>0</v>
      </c>
      <c r="J233" s="67">
        <f>0*2264</f>
        <v>0</v>
      </c>
      <c r="K233" s="67">
        <f t="shared" si="65"/>
        <v>0</v>
      </c>
      <c r="L233" s="117"/>
      <c r="M233" s="117"/>
      <c r="N233" s="117"/>
      <c r="O233" s="117"/>
      <c r="P233" s="106">
        <f>(L233-N233)*G233</f>
        <v>0</v>
      </c>
      <c r="Q233" s="106">
        <f>(L233-N233)*H233</f>
        <v>0</v>
      </c>
      <c r="R233" s="106">
        <f>I233*(M233-O233)</f>
        <v>0</v>
      </c>
      <c r="S233" s="106">
        <f>J233*(M233-O233)</f>
        <v>0</v>
      </c>
      <c r="T233" s="106">
        <f t="shared" si="63"/>
        <v>0</v>
      </c>
      <c r="U233" s="106"/>
      <c r="V233" s="106"/>
      <c r="W233" s="106"/>
      <c r="X233" s="26"/>
      <c r="Y233" s="26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  <c r="BI233" s="119"/>
      <c r="BJ233" s="119"/>
      <c r="BK233" s="11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9"/>
      <c r="BX233" s="119"/>
      <c r="BY233" s="119"/>
      <c r="BZ233" s="119"/>
      <c r="CA233" s="119"/>
      <c r="CB233" s="119"/>
      <c r="CC233" s="119"/>
      <c r="CD233" s="119"/>
      <c r="CE233" s="119"/>
      <c r="CF233" s="119"/>
      <c r="CG233" s="119"/>
      <c r="CH233" s="119"/>
      <c r="CI233" s="119"/>
      <c r="CJ233" s="119"/>
      <c r="CK233" s="119"/>
      <c r="CL233" s="119"/>
      <c r="CM233" s="119"/>
      <c r="CN233" s="119"/>
      <c r="CO233" s="119"/>
      <c r="CP233" s="119"/>
      <c r="CQ233" s="119"/>
      <c r="CR233" s="119"/>
      <c r="CS233" s="119"/>
      <c r="CT233" s="119"/>
      <c r="CU233" s="119"/>
      <c r="CV233" s="119"/>
      <c r="CW233" s="119"/>
      <c r="CX233" s="119"/>
      <c r="CY233" s="119"/>
      <c r="CZ233" s="119"/>
      <c r="DA233" s="119"/>
      <c r="DB233" s="119"/>
      <c r="DC233" s="119"/>
      <c r="DD233" s="119"/>
      <c r="DE233" s="119"/>
      <c r="DF233" s="119"/>
      <c r="DG233" s="119"/>
      <c r="DH233" s="119"/>
      <c r="DI233" s="119"/>
      <c r="DJ233" s="119"/>
      <c r="DK233" s="119"/>
      <c r="DL233" s="119"/>
      <c r="DM233" s="119"/>
      <c r="DN233" s="119"/>
      <c r="DO233" s="119"/>
      <c r="DP233" s="119"/>
      <c r="DQ233" s="119"/>
      <c r="DR233" s="119"/>
      <c r="DS233" s="119"/>
      <c r="DT233" s="119"/>
      <c r="DU233" s="119"/>
      <c r="DV233" s="119"/>
      <c r="DW233" s="119"/>
      <c r="DX233" s="119"/>
      <c r="DY233" s="119"/>
      <c r="DZ233" s="119"/>
      <c r="EA233" s="119"/>
      <c r="EB233" s="119"/>
      <c r="EC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</row>
    <row r="234" spans="1:145" s="36" customFormat="1" ht="34.5" customHeight="1" outlineLevel="1">
      <c r="A234" s="62">
        <v>7708503727</v>
      </c>
      <c r="B234" s="62" t="s">
        <v>147</v>
      </c>
      <c r="C234" s="62" t="s">
        <v>242</v>
      </c>
      <c r="D234" s="62" t="s">
        <v>174</v>
      </c>
      <c r="E234" s="63"/>
      <c r="F234" s="75" t="s">
        <v>137</v>
      </c>
      <c r="G234" s="67">
        <v>7500</v>
      </c>
      <c r="H234" s="67">
        <v>7500</v>
      </c>
      <c r="I234" s="67">
        <v>7500</v>
      </c>
      <c r="J234" s="67">
        <v>7500</v>
      </c>
      <c r="K234" s="67">
        <f t="shared" si="65"/>
        <v>30000</v>
      </c>
      <c r="L234" s="108">
        <v>66.650000000000006</v>
      </c>
      <c r="M234" s="108">
        <v>72.319999999999993</v>
      </c>
      <c r="N234" s="108">
        <v>63.55</v>
      </c>
      <c r="O234" s="108">
        <v>66.09</v>
      </c>
      <c r="P234" s="65">
        <f>(L234-N234)*G234</f>
        <v>23250.000000000065</v>
      </c>
      <c r="Q234" s="65">
        <f>(L234-N234)*H234</f>
        <v>23250.000000000065</v>
      </c>
      <c r="R234" s="65">
        <f>I234*(M234-O234)</f>
        <v>46724.99999999992</v>
      </c>
      <c r="S234" s="65">
        <f>J234*(M234-O234)</f>
        <v>46724.99999999992</v>
      </c>
      <c r="T234" s="65">
        <f t="shared" si="63"/>
        <v>139949.99999999997</v>
      </c>
      <c r="U234" s="65"/>
      <c r="V234" s="65"/>
      <c r="W234" s="65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</row>
    <row r="235" spans="1:145" s="36" customFormat="1" ht="34.5" customHeight="1" outlineLevel="1">
      <c r="A235" s="62">
        <v>2906008059</v>
      </c>
      <c r="B235" s="62" t="s">
        <v>37</v>
      </c>
      <c r="C235" s="62" t="s">
        <v>242</v>
      </c>
      <c r="D235" s="62" t="s">
        <v>36</v>
      </c>
      <c r="E235" s="63"/>
      <c r="F235" s="75" t="s">
        <v>137</v>
      </c>
      <c r="G235" s="67">
        <v>88756.127000000008</v>
      </c>
      <c r="H235" s="67">
        <v>87249.058999999994</v>
      </c>
      <c r="I235" s="67">
        <v>82163.66</v>
      </c>
      <c r="J235" s="67">
        <v>82664.523000000001</v>
      </c>
      <c r="K235" s="67">
        <f t="shared" si="65"/>
        <v>340833.36900000001</v>
      </c>
      <c r="L235" s="108">
        <v>64.98</v>
      </c>
      <c r="M235" s="108">
        <v>100.22</v>
      </c>
      <c r="N235" s="108">
        <v>49.13</v>
      </c>
      <c r="O235" s="108">
        <v>51.1</v>
      </c>
      <c r="P235" s="65">
        <f>(L235-N235)*G235</f>
        <v>1406784.6129500002</v>
      </c>
      <c r="Q235" s="65">
        <f>(L235-N235)*H235</f>
        <v>1382897.5851499999</v>
      </c>
      <c r="R235" s="65">
        <f>I235*(M235-O235)</f>
        <v>4035878.9791999999</v>
      </c>
      <c r="S235" s="65">
        <f>J235*(M235-O235)</f>
        <v>4060481.3697599997</v>
      </c>
      <c r="T235" s="65">
        <f t="shared" si="63"/>
        <v>10886042.54706</v>
      </c>
      <c r="U235" s="65"/>
      <c r="V235" s="65"/>
      <c r="W235" s="65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</row>
    <row r="236" spans="1:145" s="36" customFormat="1" ht="34.5" customHeight="1">
      <c r="A236" s="193" t="s">
        <v>243</v>
      </c>
      <c r="B236" s="194"/>
      <c r="C236" s="73"/>
      <c r="D236" s="58"/>
      <c r="E236" s="33"/>
      <c r="F236" s="33"/>
      <c r="G236" s="67"/>
      <c r="H236" s="67"/>
      <c r="I236" s="67"/>
      <c r="J236" s="67"/>
      <c r="K236" s="67"/>
      <c r="L236" s="108"/>
      <c r="M236" s="108"/>
      <c r="N236" s="108"/>
      <c r="O236" s="108"/>
      <c r="P236" s="65"/>
      <c r="Q236" s="65"/>
      <c r="R236" s="65"/>
      <c r="S236" s="65"/>
      <c r="T236" s="65"/>
      <c r="U236" s="65"/>
      <c r="V236" s="65"/>
      <c r="W236" s="65"/>
      <c r="X236" s="26"/>
      <c r="Y236" s="26"/>
      <c r="Z236" s="26"/>
      <c r="AA236" s="32"/>
      <c r="AB236" s="26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  <c r="EK236" s="32"/>
      <c r="EL236" s="32"/>
      <c r="EM236" s="32"/>
      <c r="EN236" s="32"/>
      <c r="EO236" s="32"/>
    </row>
    <row r="237" spans="1:145" s="36" customFormat="1" ht="34.5" customHeight="1" outlineLevel="1">
      <c r="A237" s="62">
        <v>2919006299</v>
      </c>
      <c r="B237" s="62" t="s">
        <v>39</v>
      </c>
      <c r="C237" s="62" t="s">
        <v>243</v>
      </c>
      <c r="D237" s="62" t="s">
        <v>38</v>
      </c>
      <c r="E237" s="63"/>
      <c r="F237" s="75" t="s">
        <v>137</v>
      </c>
      <c r="G237" s="67">
        <v>8109.1</v>
      </c>
      <c r="H237" s="67">
        <v>8817.1</v>
      </c>
      <c r="I237" s="67">
        <v>7414.6</v>
      </c>
      <c r="J237" s="67">
        <v>8970.2000000000007</v>
      </c>
      <c r="K237" s="67">
        <f t="shared" si="65"/>
        <v>33311</v>
      </c>
      <c r="L237" s="108">
        <v>81.42</v>
      </c>
      <c r="M237" s="108">
        <v>87.93</v>
      </c>
      <c r="N237" s="108">
        <v>64.37</v>
      </c>
      <c r="O237" s="108">
        <f>N237*1.04</f>
        <v>66.944800000000001</v>
      </c>
      <c r="P237" s="65">
        <f>(L237-N237)*G237</f>
        <v>138260.15499999997</v>
      </c>
      <c r="Q237" s="65">
        <f>(L237-N237)*H237</f>
        <v>150331.55499999999</v>
      </c>
      <c r="R237" s="65">
        <f>I237*(M237-O237)</f>
        <v>155596.86392000006</v>
      </c>
      <c r="S237" s="65">
        <f>J237*(M237-O237)</f>
        <v>188241.44104000006</v>
      </c>
      <c r="T237" s="65">
        <f t="shared" si="63"/>
        <v>632430.01496000006</v>
      </c>
      <c r="U237" s="65"/>
      <c r="V237" s="65"/>
      <c r="W237" s="65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</row>
    <row r="238" spans="1:145" s="36" customFormat="1" ht="34.5" customHeight="1" outlineLevel="1">
      <c r="A238" s="62">
        <v>2901249879</v>
      </c>
      <c r="B238" s="62" t="s">
        <v>116</v>
      </c>
      <c r="C238" s="62" t="s">
        <v>243</v>
      </c>
      <c r="D238" s="62" t="s">
        <v>40</v>
      </c>
      <c r="E238" s="63"/>
      <c r="F238" s="75" t="s">
        <v>137</v>
      </c>
      <c r="G238" s="67">
        <v>2168.0509999999999</v>
      </c>
      <c r="H238" s="67">
        <v>606.52800000000002</v>
      </c>
      <c r="I238" s="67">
        <v>2005.0279999999998</v>
      </c>
      <c r="J238" s="67">
        <v>2106.7309999999998</v>
      </c>
      <c r="K238" s="67">
        <f t="shared" si="65"/>
        <v>6886.3379999999997</v>
      </c>
      <c r="L238" s="108">
        <v>197.76</v>
      </c>
      <c r="M238" s="108">
        <v>197.76</v>
      </c>
      <c r="N238" s="108">
        <v>96.26</v>
      </c>
      <c r="O238" s="108">
        <f>N238*1.04</f>
        <v>100.11040000000001</v>
      </c>
      <c r="P238" s="65">
        <f>(L238-N238)*G238</f>
        <v>220057.17649999997</v>
      </c>
      <c r="Q238" s="65">
        <f>(L238-N238)*H238</f>
        <v>61562.591999999997</v>
      </c>
      <c r="R238" s="65">
        <f>I238*(M238-O238)</f>
        <v>195790.18218879992</v>
      </c>
      <c r="S238" s="65">
        <f>J238*(M238-O238)</f>
        <v>205721.43945759992</v>
      </c>
      <c r="T238" s="65">
        <f t="shared" si="63"/>
        <v>683131.39014639973</v>
      </c>
      <c r="U238" s="65"/>
      <c r="V238" s="65"/>
      <c r="W238" s="65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</row>
    <row r="239" spans="1:145" s="36" customFormat="1" ht="34.5" customHeight="1">
      <c r="A239" s="62">
        <v>2901249880</v>
      </c>
      <c r="B239" s="62" t="s">
        <v>41</v>
      </c>
      <c r="C239" s="62" t="s">
        <v>243</v>
      </c>
      <c r="D239" s="62" t="s">
        <v>217</v>
      </c>
      <c r="E239" s="33"/>
      <c r="F239" s="75" t="s">
        <v>137</v>
      </c>
      <c r="G239" s="67">
        <v>10817.25</v>
      </c>
      <c r="H239" s="67">
        <v>10817.25</v>
      </c>
      <c r="I239" s="67">
        <v>10817.25</v>
      </c>
      <c r="J239" s="67">
        <v>10817.25</v>
      </c>
      <c r="K239" s="67">
        <f t="shared" si="65"/>
        <v>43269</v>
      </c>
      <c r="L239" s="108">
        <v>98.56</v>
      </c>
      <c r="M239" s="108">
        <v>98.56</v>
      </c>
      <c r="N239" s="108">
        <v>93.66</v>
      </c>
      <c r="O239" s="108">
        <f>N239*1.04</f>
        <v>97.406400000000005</v>
      </c>
      <c r="P239" s="65">
        <f>(L239-N239)*G239</f>
        <v>53004.52500000006</v>
      </c>
      <c r="Q239" s="65">
        <f>(L239-N239)*H239</f>
        <v>53004.52500000006</v>
      </c>
      <c r="R239" s="65">
        <f>I239*(M239-O239)</f>
        <v>12478.779599999971</v>
      </c>
      <c r="S239" s="65">
        <f>J239*(M239-O239)</f>
        <v>12478.779599999971</v>
      </c>
      <c r="T239" s="65">
        <f t="shared" si="63"/>
        <v>130966.60920000005</v>
      </c>
      <c r="U239" s="65"/>
      <c r="V239" s="65"/>
      <c r="W239" s="65"/>
      <c r="X239" s="26"/>
      <c r="Y239" s="26"/>
      <c r="Z239" s="26"/>
      <c r="AA239" s="32"/>
      <c r="AB239" s="26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</row>
    <row r="240" spans="1:145" s="36" customFormat="1" ht="34.5" customHeight="1" outlineLevel="1">
      <c r="A240" s="62">
        <v>2919007479</v>
      </c>
      <c r="B240" s="62" t="s">
        <v>156</v>
      </c>
      <c r="C240" s="62" t="s">
        <v>243</v>
      </c>
      <c r="D240" s="62" t="s">
        <v>157</v>
      </c>
      <c r="E240" s="63"/>
      <c r="F240" s="75" t="s">
        <v>137</v>
      </c>
      <c r="G240" s="67">
        <v>4964</v>
      </c>
      <c r="H240" s="67">
        <v>6196</v>
      </c>
      <c r="I240" s="67">
        <v>5585</v>
      </c>
      <c r="J240" s="67">
        <v>5608</v>
      </c>
      <c r="K240" s="67">
        <f t="shared" si="65"/>
        <v>22353</v>
      </c>
      <c r="L240" s="108">
        <v>124.56</v>
      </c>
      <c r="M240" s="108">
        <v>124.56</v>
      </c>
      <c r="N240" s="108">
        <v>83.14</v>
      </c>
      <c r="O240" s="108">
        <f>N240*1.04</f>
        <v>86.465600000000009</v>
      </c>
      <c r="P240" s="65">
        <f>(L240-N240)*G240</f>
        <v>205608.88</v>
      </c>
      <c r="Q240" s="65">
        <f>(L240-N240)*H240</f>
        <v>256638.32</v>
      </c>
      <c r="R240" s="65">
        <f>I240*(M240-O240)</f>
        <v>212757.22399999996</v>
      </c>
      <c r="S240" s="65">
        <f>J240*(M240-O240)</f>
        <v>213633.39519999997</v>
      </c>
      <c r="T240" s="65">
        <f t="shared" si="63"/>
        <v>888637.81920000003</v>
      </c>
      <c r="U240" s="65"/>
      <c r="V240" s="65"/>
      <c r="W240" s="65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</row>
    <row r="241" spans="1:145" s="36" customFormat="1" ht="34.5" customHeight="1">
      <c r="A241" s="193" t="s">
        <v>244</v>
      </c>
      <c r="B241" s="194"/>
      <c r="C241" s="73"/>
      <c r="D241" s="58"/>
      <c r="E241" s="33"/>
      <c r="F241" s="33"/>
      <c r="G241" s="67"/>
      <c r="H241" s="67"/>
      <c r="I241" s="67"/>
      <c r="J241" s="67"/>
      <c r="K241" s="67"/>
      <c r="L241" s="108"/>
      <c r="M241" s="108"/>
      <c r="N241" s="108"/>
      <c r="O241" s="108"/>
      <c r="P241" s="65"/>
      <c r="Q241" s="65"/>
      <c r="R241" s="65"/>
      <c r="S241" s="65"/>
      <c r="T241" s="65"/>
      <c r="U241" s="65"/>
      <c r="V241" s="65"/>
      <c r="W241" s="65"/>
      <c r="X241" s="26"/>
      <c r="Y241" s="26"/>
      <c r="Z241" s="26"/>
      <c r="AA241" s="32"/>
      <c r="AB241" s="26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  <c r="DY241" s="32"/>
      <c r="DZ241" s="32"/>
      <c r="EA241" s="32"/>
      <c r="EB241" s="32"/>
      <c r="EC241" s="32"/>
      <c r="ED241" s="32"/>
      <c r="EE241" s="32"/>
      <c r="EF241" s="32"/>
      <c r="EG241" s="32"/>
      <c r="EH241" s="32"/>
      <c r="EI241" s="32"/>
      <c r="EJ241" s="32"/>
      <c r="EK241" s="32"/>
      <c r="EL241" s="32"/>
      <c r="EM241" s="32"/>
      <c r="EN241" s="32"/>
      <c r="EO241" s="32"/>
    </row>
    <row r="242" spans="1:145" s="36" customFormat="1" ht="34.5" customHeight="1" outlineLevel="1">
      <c r="A242" s="62">
        <v>2920015756</v>
      </c>
      <c r="B242" s="62" t="s">
        <v>43</v>
      </c>
      <c r="C242" s="62" t="s">
        <v>244</v>
      </c>
      <c r="D242" s="62" t="s">
        <v>42</v>
      </c>
      <c r="E242" s="63"/>
      <c r="F242" s="75" t="s">
        <v>137</v>
      </c>
      <c r="G242" s="67">
        <v>5762.2049999999999</v>
      </c>
      <c r="H242" s="67">
        <v>6497.33</v>
      </c>
      <c r="I242" s="67">
        <v>6279.8099999999995</v>
      </c>
      <c r="J242" s="67">
        <v>6954.5599999999995</v>
      </c>
      <c r="K242" s="67">
        <f t="shared" si="65"/>
        <v>25493.904999999999</v>
      </c>
      <c r="L242" s="108">
        <v>57.95</v>
      </c>
      <c r="M242" s="108">
        <v>57.95</v>
      </c>
      <c r="N242" s="108">
        <v>33.700000000000003</v>
      </c>
      <c r="O242" s="108">
        <v>35.049999999999997</v>
      </c>
      <c r="P242" s="65">
        <f>(L242-N242)*G242</f>
        <v>139733.47125</v>
      </c>
      <c r="Q242" s="65">
        <f>(L242-N242)*H242</f>
        <v>157560.2525</v>
      </c>
      <c r="R242" s="65">
        <f>I242*(M242-O242)</f>
        <v>143807.64900000003</v>
      </c>
      <c r="S242" s="65">
        <f>J242*(M242-O242)</f>
        <v>159259.42400000003</v>
      </c>
      <c r="T242" s="65">
        <f t="shared" si="63"/>
        <v>600360.7967500001</v>
      </c>
      <c r="U242" s="65"/>
      <c r="V242" s="65"/>
      <c r="W242" s="65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</row>
    <row r="243" spans="1:145" s="36" customFormat="1" ht="34.5" customHeight="1" outlineLevel="1">
      <c r="A243" s="62">
        <v>2920016774</v>
      </c>
      <c r="B243" s="62" t="s">
        <v>194</v>
      </c>
      <c r="C243" s="62" t="s">
        <v>244</v>
      </c>
      <c r="D243" s="62" t="s">
        <v>44</v>
      </c>
      <c r="E243" s="63"/>
      <c r="F243" s="75" t="s">
        <v>137</v>
      </c>
      <c r="G243" s="67">
        <v>66261.712999999989</v>
      </c>
      <c r="H243" s="67">
        <v>59734.570000000007</v>
      </c>
      <c r="I243" s="67">
        <v>54490.927999999993</v>
      </c>
      <c r="J243" s="67">
        <v>63188.524000000005</v>
      </c>
      <c r="K243" s="67">
        <f t="shared" si="65"/>
        <v>243675.73499999999</v>
      </c>
      <c r="L243" s="108">
        <v>64.290000000000006</v>
      </c>
      <c r="M243" s="108">
        <v>64.680000000000007</v>
      </c>
      <c r="N243" s="108">
        <v>23.73</v>
      </c>
      <c r="O243" s="108">
        <v>24.68</v>
      </c>
      <c r="P243" s="65">
        <f>(L243-N243)*G243</f>
        <v>2687575.0792799997</v>
      </c>
      <c r="Q243" s="65">
        <f>(L243-N243)*H243</f>
        <v>2422834.1592000006</v>
      </c>
      <c r="R243" s="65">
        <f>I243*(M243-O243)</f>
        <v>2179637.12</v>
      </c>
      <c r="S243" s="65">
        <f>J243*(M243-O243)</f>
        <v>2527540.9600000004</v>
      </c>
      <c r="T243" s="65">
        <f t="shared" si="63"/>
        <v>9817587.3184799999</v>
      </c>
      <c r="U243" s="65"/>
      <c r="V243" s="65"/>
      <c r="W243" s="65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</row>
    <row r="244" spans="1:145" s="36" customFormat="1" ht="34.5" customHeight="1" outlineLevel="1">
      <c r="A244" s="62">
        <v>7708503727</v>
      </c>
      <c r="B244" s="62" t="s">
        <v>147</v>
      </c>
      <c r="C244" s="62" t="s">
        <v>244</v>
      </c>
      <c r="D244" s="62" t="s">
        <v>42</v>
      </c>
      <c r="E244" s="33"/>
      <c r="F244" s="75" t="s">
        <v>137</v>
      </c>
      <c r="G244" s="67">
        <v>8251.85</v>
      </c>
      <c r="H244" s="67">
        <v>5867.9980000000005</v>
      </c>
      <c r="I244" s="67">
        <v>7846.5149999999994</v>
      </c>
      <c r="J244" s="67">
        <v>7723.2489999999998</v>
      </c>
      <c r="K244" s="67">
        <f t="shared" si="65"/>
        <v>29689.612000000001</v>
      </c>
      <c r="L244" s="108">
        <v>66.650000000000006</v>
      </c>
      <c r="M244" s="108">
        <v>72.319999999999993</v>
      </c>
      <c r="N244" s="108">
        <v>28.08</v>
      </c>
      <c r="O244" s="108">
        <v>29.2</v>
      </c>
      <c r="P244" s="65">
        <f>(L244-N244)*G244</f>
        <v>318273.85450000007</v>
      </c>
      <c r="Q244" s="65">
        <f>(L244-N244)*H244</f>
        <v>226328.68286000006</v>
      </c>
      <c r="R244" s="65">
        <f>I244*(M244-O244)</f>
        <v>338341.72679999989</v>
      </c>
      <c r="S244" s="65">
        <f>J244*(M244-O244)</f>
        <v>333026.49687999993</v>
      </c>
      <c r="T244" s="65">
        <f t="shared" si="63"/>
        <v>1215970.76104</v>
      </c>
      <c r="U244" s="65"/>
      <c r="V244" s="65"/>
      <c r="W244" s="65"/>
      <c r="X244" s="26"/>
      <c r="Y244" s="26"/>
      <c r="Z244" s="26"/>
      <c r="AA244" s="32"/>
      <c r="AB244" s="26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32"/>
      <c r="DI244" s="32"/>
      <c r="DJ244" s="32"/>
      <c r="DK244" s="32"/>
      <c r="DL244" s="32"/>
      <c r="DM244" s="32"/>
      <c r="DN244" s="32"/>
      <c r="DO244" s="32"/>
      <c r="DP244" s="32"/>
      <c r="DQ244" s="32"/>
      <c r="DR244" s="32"/>
      <c r="DS244" s="32"/>
      <c r="DT244" s="32"/>
      <c r="DU244" s="32"/>
      <c r="DV244" s="32"/>
      <c r="DW244" s="32"/>
      <c r="DX244" s="32"/>
      <c r="DY244" s="32"/>
      <c r="DZ244" s="32"/>
      <c r="EA244" s="32"/>
      <c r="EB244" s="32"/>
      <c r="EC244" s="32"/>
      <c r="ED244" s="32"/>
      <c r="EE244" s="32"/>
      <c r="EF244" s="32"/>
      <c r="EG244" s="32"/>
      <c r="EH244" s="32"/>
      <c r="EI244" s="32"/>
      <c r="EJ244" s="32"/>
      <c r="EK244" s="32"/>
      <c r="EL244" s="32"/>
      <c r="EM244" s="32"/>
      <c r="EN244" s="32"/>
      <c r="EO244" s="32"/>
    </row>
    <row r="245" spans="1:145" s="36" customFormat="1" ht="34.5" customHeight="1" outlineLevel="1">
      <c r="A245" s="62">
        <v>2920015308</v>
      </c>
      <c r="B245" s="62" t="s">
        <v>46</v>
      </c>
      <c r="C245" s="62" t="s">
        <v>244</v>
      </c>
      <c r="D245" s="62" t="s">
        <v>45</v>
      </c>
      <c r="E245" s="63"/>
      <c r="F245" s="75" t="s">
        <v>137</v>
      </c>
      <c r="G245" s="67">
        <v>51705.498</v>
      </c>
      <c r="H245" s="67">
        <v>50875.345999999998</v>
      </c>
      <c r="I245" s="67">
        <v>47792.642</v>
      </c>
      <c r="J245" s="67">
        <v>48998.428</v>
      </c>
      <c r="K245" s="67">
        <f t="shared" si="65"/>
        <v>199371.91399999999</v>
      </c>
      <c r="L245" s="108">
        <v>69.209999999999994</v>
      </c>
      <c r="M245" s="108">
        <v>69.209999999999994</v>
      </c>
      <c r="N245" s="108">
        <v>33.700000000000003</v>
      </c>
      <c r="O245" s="108">
        <v>35.049999999999997</v>
      </c>
      <c r="P245" s="65">
        <f>(L245-N245)*G245</f>
        <v>1836062.2339799996</v>
      </c>
      <c r="Q245" s="65">
        <f>(L245-N245)*H245</f>
        <v>1806583.5364599994</v>
      </c>
      <c r="R245" s="65">
        <f>I245*(M245-O245)</f>
        <v>1632596.6507199998</v>
      </c>
      <c r="S245" s="65">
        <f>J245*(M245-O245)</f>
        <v>1673786.3004799997</v>
      </c>
      <c r="T245" s="65">
        <f t="shared" si="63"/>
        <v>6949028.7216399992</v>
      </c>
      <c r="U245" s="65"/>
      <c r="V245" s="65"/>
      <c r="W245" s="65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</row>
    <row r="246" spans="1:145" s="36" customFormat="1" ht="34.5" customHeight="1">
      <c r="A246" s="193" t="s">
        <v>245</v>
      </c>
      <c r="B246" s="194"/>
      <c r="C246" s="73"/>
      <c r="D246" s="58"/>
      <c r="E246" s="33"/>
      <c r="F246" s="33"/>
      <c r="G246" s="67"/>
      <c r="H246" s="67"/>
      <c r="I246" s="67"/>
      <c r="J246" s="67"/>
      <c r="K246" s="67"/>
      <c r="L246" s="108"/>
      <c r="M246" s="108"/>
      <c r="N246" s="108"/>
      <c r="O246" s="108"/>
      <c r="P246" s="65"/>
      <c r="Q246" s="65"/>
      <c r="R246" s="65"/>
      <c r="S246" s="65"/>
      <c r="T246" s="65"/>
      <c r="U246" s="65"/>
      <c r="V246" s="65"/>
      <c r="W246" s="65"/>
      <c r="X246" s="26"/>
      <c r="Y246" s="26"/>
      <c r="Z246" s="26"/>
      <c r="AA246" s="32"/>
      <c r="AB246" s="26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</row>
    <row r="247" spans="1:145" s="36" customFormat="1" ht="34.5" customHeight="1" outlineLevel="1">
      <c r="A247" s="62">
        <v>2901165080</v>
      </c>
      <c r="B247" s="62" t="s">
        <v>49</v>
      </c>
      <c r="C247" s="62" t="s">
        <v>245</v>
      </c>
      <c r="D247" s="62" t="s">
        <v>47</v>
      </c>
      <c r="E247" s="63" t="s">
        <v>48</v>
      </c>
      <c r="F247" s="75" t="s">
        <v>137</v>
      </c>
      <c r="G247" s="67">
        <v>3130.94</v>
      </c>
      <c r="H247" s="67">
        <v>3274.4800000000005</v>
      </c>
      <c r="I247" s="67">
        <v>3088.7200000000003</v>
      </c>
      <c r="J247" s="67">
        <v>3161.1400000000003</v>
      </c>
      <c r="K247" s="67">
        <f t="shared" si="65"/>
        <v>12655.279999999999</v>
      </c>
      <c r="L247" s="108">
        <v>105.89</v>
      </c>
      <c r="M247" s="108">
        <v>133.77000000000001</v>
      </c>
      <c r="N247" s="108">
        <v>30.02</v>
      </c>
      <c r="O247" s="108">
        <v>31.22</v>
      </c>
      <c r="P247" s="65">
        <f t="shared" ref="P247:P265" si="66">(L247-N247)*G247</f>
        <v>237544.41780000002</v>
      </c>
      <c r="Q247" s="65">
        <f t="shared" ref="Q247:Q265" si="67">(L247-N247)*H247</f>
        <v>248434.79760000005</v>
      </c>
      <c r="R247" s="65">
        <f t="shared" ref="R247:R265" si="68">I247*(M247-O247)</f>
        <v>316748.23600000003</v>
      </c>
      <c r="S247" s="65">
        <f t="shared" ref="S247:S265" si="69">J247*(M247-O247)</f>
        <v>324174.90700000006</v>
      </c>
      <c r="T247" s="65">
        <f t="shared" si="63"/>
        <v>1126902.3584000003</v>
      </c>
      <c r="U247" s="65"/>
      <c r="V247" s="65"/>
      <c r="W247" s="65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</row>
    <row r="248" spans="1:145" s="36" customFormat="1" ht="34.5" customHeight="1" outlineLevel="1">
      <c r="A248" s="62" t="s">
        <v>270</v>
      </c>
      <c r="B248" s="62" t="s">
        <v>271</v>
      </c>
      <c r="C248" s="62" t="s">
        <v>245</v>
      </c>
      <c r="D248" s="62" t="s">
        <v>50</v>
      </c>
      <c r="E248" s="63" t="s">
        <v>51</v>
      </c>
      <c r="F248" s="75" t="s">
        <v>137</v>
      </c>
      <c r="G248" s="67">
        <v>3826.34</v>
      </c>
      <c r="H248" s="67">
        <v>3660.8</v>
      </c>
      <c r="I248" s="67">
        <v>476.71</v>
      </c>
      <c r="J248" s="67">
        <v>3326.3</v>
      </c>
      <c r="K248" s="67">
        <f t="shared" si="65"/>
        <v>11290.150000000001</v>
      </c>
      <c r="L248" s="108">
        <v>94.65</v>
      </c>
      <c r="M248" s="108">
        <v>139.91</v>
      </c>
      <c r="N248" s="108">
        <v>26.75</v>
      </c>
      <c r="O248" s="108">
        <v>27.82</v>
      </c>
      <c r="P248" s="65">
        <f t="shared" si="66"/>
        <v>259808.48600000003</v>
      </c>
      <c r="Q248" s="65">
        <f t="shared" si="67"/>
        <v>248568.32000000004</v>
      </c>
      <c r="R248" s="65">
        <f t="shared" si="68"/>
        <v>53434.423900000002</v>
      </c>
      <c r="S248" s="65">
        <f t="shared" si="69"/>
        <v>372844.967</v>
      </c>
      <c r="T248" s="65">
        <f t="shared" si="63"/>
        <v>934656.1969000001</v>
      </c>
      <c r="U248" s="65"/>
      <c r="V248" s="65"/>
      <c r="W248" s="65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</row>
    <row r="249" spans="1:145" s="36" customFormat="1" ht="34.5" customHeight="1" outlineLevel="1">
      <c r="A249" s="62">
        <v>2921128103</v>
      </c>
      <c r="B249" s="62" t="s">
        <v>183</v>
      </c>
      <c r="C249" s="62" t="s">
        <v>245</v>
      </c>
      <c r="D249" s="62" t="s">
        <v>52</v>
      </c>
      <c r="E249" s="63" t="s">
        <v>53</v>
      </c>
      <c r="F249" s="75" t="s">
        <v>137</v>
      </c>
      <c r="G249" s="67">
        <v>3703.4700000000003</v>
      </c>
      <c r="H249" s="67">
        <v>3887.8100000000004</v>
      </c>
      <c r="I249" s="67">
        <v>3560.86</v>
      </c>
      <c r="J249" s="67">
        <v>3887.96</v>
      </c>
      <c r="K249" s="67">
        <f t="shared" ref="K249:K280" si="70">G249+H249+I249+J249</f>
        <v>15040.100000000002</v>
      </c>
      <c r="L249" s="108">
        <v>90.51</v>
      </c>
      <c r="M249" s="108">
        <v>97</v>
      </c>
      <c r="N249" s="108">
        <v>30.75</v>
      </c>
      <c r="O249" s="108">
        <v>31.98</v>
      </c>
      <c r="P249" s="65">
        <f t="shared" si="66"/>
        <v>221319.36720000004</v>
      </c>
      <c r="Q249" s="65">
        <f t="shared" si="67"/>
        <v>232335.52560000005</v>
      </c>
      <c r="R249" s="65">
        <f t="shared" si="68"/>
        <v>231527.11720000001</v>
      </c>
      <c r="S249" s="65">
        <f t="shared" si="69"/>
        <v>252795.15919999999</v>
      </c>
      <c r="T249" s="65">
        <f t="shared" si="63"/>
        <v>937977.16920000012</v>
      </c>
      <c r="U249" s="65"/>
      <c r="V249" s="65"/>
      <c r="W249" s="65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</row>
    <row r="250" spans="1:145" s="36" customFormat="1" ht="34.5" customHeight="1" outlineLevel="1">
      <c r="A250" s="62">
        <v>2921128103</v>
      </c>
      <c r="B250" s="62" t="s">
        <v>183</v>
      </c>
      <c r="C250" s="62" t="s">
        <v>245</v>
      </c>
      <c r="D250" s="62" t="s">
        <v>52</v>
      </c>
      <c r="E250" s="63" t="s">
        <v>54</v>
      </c>
      <c r="F250" s="75" t="s">
        <v>137</v>
      </c>
      <c r="G250" s="67">
        <v>513.28</v>
      </c>
      <c r="H250" s="67">
        <v>744.28</v>
      </c>
      <c r="I250" s="67">
        <v>554.80999999999995</v>
      </c>
      <c r="J250" s="67">
        <v>480.16999999999996</v>
      </c>
      <c r="K250" s="67">
        <f t="shared" si="70"/>
        <v>2292.54</v>
      </c>
      <c r="L250" s="108">
        <v>275</v>
      </c>
      <c r="M250" s="108">
        <v>329.67</v>
      </c>
      <c r="N250" s="108">
        <v>35.28</v>
      </c>
      <c r="O250" s="108">
        <v>36.69</v>
      </c>
      <c r="P250" s="65">
        <f t="shared" si="66"/>
        <v>123043.4816</v>
      </c>
      <c r="Q250" s="65">
        <f t="shared" si="67"/>
        <v>178418.80160000001</v>
      </c>
      <c r="R250" s="65">
        <f t="shared" si="68"/>
        <v>162548.23379999999</v>
      </c>
      <c r="S250" s="65">
        <f t="shared" si="69"/>
        <v>140680.2066</v>
      </c>
      <c r="T250" s="65">
        <f t="shared" ref="T250:T283" si="71">SUM(P250:S250)</f>
        <v>604690.72360000003</v>
      </c>
      <c r="U250" s="65"/>
      <c r="V250" s="65"/>
      <c r="W250" s="65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</row>
    <row r="251" spans="1:145" s="36" customFormat="1" ht="34.5" customHeight="1" outlineLevel="1">
      <c r="A251" s="62">
        <v>2921128103</v>
      </c>
      <c r="B251" s="62" t="s">
        <v>183</v>
      </c>
      <c r="C251" s="62" t="s">
        <v>245</v>
      </c>
      <c r="D251" s="62" t="s">
        <v>52</v>
      </c>
      <c r="E251" s="63" t="s">
        <v>55</v>
      </c>
      <c r="F251" s="75" t="s">
        <v>137</v>
      </c>
      <c r="G251" s="67">
        <v>6112.2180000000008</v>
      </c>
      <c r="H251" s="67">
        <v>6480.1930000000011</v>
      </c>
      <c r="I251" s="67">
        <v>5685.91</v>
      </c>
      <c r="J251" s="67">
        <v>5930.7240000000002</v>
      </c>
      <c r="K251" s="67">
        <f t="shared" si="70"/>
        <v>24209.045000000006</v>
      </c>
      <c r="L251" s="108">
        <v>49.73</v>
      </c>
      <c r="M251" s="108">
        <v>53.43</v>
      </c>
      <c r="N251" s="108">
        <v>35.28</v>
      </c>
      <c r="O251" s="108">
        <v>36.69</v>
      </c>
      <c r="P251" s="65">
        <f t="shared" si="66"/>
        <v>88321.550099999979</v>
      </c>
      <c r="Q251" s="65">
        <f t="shared" si="67"/>
        <v>93638.788849999983</v>
      </c>
      <c r="R251" s="65">
        <f t="shared" si="68"/>
        <v>95182.133400000006</v>
      </c>
      <c r="S251" s="65">
        <f t="shared" si="69"/>
        <v>99280.319760000013</v>
      </c>
      <c r="T251" s="65">
        <f t="shared" si="71"/>
        <v>376422.79210999992</v>
      </c>
      <c r="U251" s="65"/>
      <c r="V251" s="65"/>
      <c r="W251" s="65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</row>
    <row r="252" spans="1:145" s="36" customFormat="1" ht="34.5" customHeight="1" outlineLevel="1">
      <c r="A252" s="62" t="s">
        <v>274</v>
      </c>
      <c r="B252" s="62" t="s">
        <v>275</v>
      </c>
      <c r="C252" s="62" t="s">
        <v>245</v>
      </c>
      <c r="D252" s="62" t="s">
        <v>56</v>
      </c>
      <c r="E252" s="63" t="s">
        <v>57</v>
      </c>
      <c r="F252" s="75" t="s">
        <v>137</v>
      </c>
      <c r="G252" s="67">
        <v>27955.347000000002</v>
      </c>
      <c r="H252" s="67">
        <v>14585.647000000001</v>
      </c>
      <c r="I252" s="67">
        <v>13974.2</v>
      </c>
      <c r="J252" s="67">
        <v>14053.76</v>
      </c>
      <c r="K252" s="67">
        <f t="shared" si="70"/>
        <v>70568.953999999998</v>
      </c>
      <c r="L252" s="108">
        <v>38.64</v>
      </c>
      <c r="M252" s="108">
        <v>41.74</v>
      </c>
      <c r="N252" s="108">
        <v>18.149999999999999</v>
      </c>
      <c r="O252" s="108">
        <v>18.88</v>
      </c>
      <c r="P252" s="65">
        <f t="shared" si="66"/>
        <v>572805.06003000005</v>
      </c>
      <c r="Q252" s="65">
        <f t="shared" si="67"/>
        <v>298859.90703000006</v>
      </c>
      <c r="R252" s="65">
        <f t="shared" si="68"/>
        <v>319450.21200000006</v>
      </c>
      <c r="S252" s="65">
        <f t="shared" si="69"/>
        <v>321268.95360000007</v>
      </c>
      <c r="T252" s="65">
        <f t="shared" si="71"/>
        <v>1512384.1326600004</v>
      </c>
      <c r="U252" s="65"/>
      <c r="V252" s="65"/>
      <c r="W252" s="65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</row>
    <row r="253" spans="1:145" s="36" customFormat="1" ht="34.5" customHeight="1" outlineLevel="1">
      <c r="A253" s="62" t="s">
        <v>265</v>
      </c>
      <c r="B253" s="62" t="s">
        <v>266</v>
      </c>
      <c r="C253" s="62" t="s">
        <v>245</v>
      </c>
      <c r="D253" s="62" t="s">
        <v>58</v>
      </c>
      <c r="E253" s="63" t="s">
        <v>267</v>
      </c>
      <c r="F253" s="75" t="s">
        <v>137</v>
      </c>
      <c r="G253" s="67">
        <v>10029.549999999999</v>
      </c>
      <c r="H253" s="67">
        <v>9589.24</v>
      </c>
      <c r="I253" s="67">
        <v>8781.6299999999992</v>
      </c>
      <c r="J253" s="67">
        <v>9552.84</v>
      </c>
      <c r="K253" s="67">
        <f t="shared" si="70"/>
        <v>37953.259999999995</v>
      </c>
      <c r="L253" s="108">
        <v>61.31</v>
      </c>
      <c r="M253" s="108">
        <v>64.75</v>
      </c>
      <c r="N253" s="108">
        <v>20.420000000000002</v>
      </c>
      <c r="O253" s="108">
        <v>21.23</v>
      </c>
      <c r="P253" s="65">
        <f t="shared" si="66"/>
        <v>410108.29949999996</v>
      </c>
      <c r="Q253" s="65">
        <f t="shared" si="67"/>
        <v>392104.02360000001</v>
      </c>
      <c r="R253" s="65">
        <f t="shared" si="68"/>
        <v>382176.53759999992</v>
      </c>
      <c r="S253" s="65">
        <f t="shared" si="69"/>
        <v>415739.59679999994</v>
      </c>
      <c r="T253" s="65">
        <f t="shared" si="71"/>
        <v>1600128.4574999998</v>
      </c>
      <c r="U253" s="65"/>
      <c r="V253" s="65"/>
      <c r="W253" s="65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</row>
    <row r="254" spans="1:145" s="36" customFormat="1" ht="34.5" customHeight="1" outlineLevel="1">
      <c r="A254" s="62">
        <v>2921127533</v>
      </c>
      <c r="B254" s="62" t="s">
        <v>59</v>
      </c>
      <c r="C254" s="62" t="s">
        <v>245</v>
      </c>
      <c r="D254" s="62" t="s">
        <v>58</v>
      </c>
      <c r="E254" s="63"/>
      <c r="F254" s="75" t="s">
        <v>137</v>
      </c>
      <c r="G254" s="67">
        <v>3552.4289999999996</v>
      </c>
      <c r="H254" s="67">
        <v>3885.672</v>
      </c>
      <c r="I254" s="67">
        <v>3624.93</v>
      </c>
      <c r="J254" s="67">
        <v>3479.377</v>
      </c>
      <c r="K254" s="67">
        <f t="shared" si="70"/>
        <v>14542.407999999999</v>
      </c>
      <c r="L254" s="108">
        <v>110.77</v>
      </c>
      <c r="M254" s="108">
        <v>144.51</v>
      </c>
      <c r="N254" s="108">
        <v>22.3</v>
      </c>
      <c r="O254" s="108">
        <v>23.19</v>
      </c>
      <c r="P254" s="65">
        <f t="shared" si="66"/>
        <v>314283.39362999995</v>
      </c>
      <c r="Q254" s="65">
        <f t="shared" si="67"/>
        <v>343765.40184000001</v>
      </c>
      <c r="R254" s="65">
        <f t="shared" si="68"/>
        <v>439776.50759999995</v>
      </c>
      <c r="S254" s="65">
        <f t="shared" si="69"/>
        <v>422118.01763999998</v>
      </c>
      <c r="T254" s="65">
        <f t="shared" si="71"/>
        <v>1519943.3207099999</v>
      </c>
      <c r="U254" s="65"/>
      <c r="V254" s="65"/>
      <c r="W254" s="65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</row>
    <row r="255" spans="1:145" s="36" customFormat="1" ht="34.5" customHeight="1" outlineLevel="1">
      <c r="A255" s="62">
        <v>2921127290</v>
      </c>
      <c r="B255" s="62" t="s">
        <v>310</v>
      </c>
      <c r="C255" s="62" t="s">
        <v>245</v>
      </c>
      <c r="D255" s="62" t="s">
        <v>60</v>
      </c>
      <c r="E255" s="63" t="s">
        <v>61</v>
      </c>
      <c r="F255" s="75" t="s">
        <v>137</v>
      </c>
      <c r="G255" s="67">
        <v>3871</v>
      </c>
      <c r="H255" s="67">
        <v>3811</v>
      </c>
      <c r="I255" s="67">
        <v>3681</v>
      </c>
      <c r="J255" s="67">
        <v>3893</v>
      </c>
      <c r="K255" s="67">
        <f t="shared" si="70"/>
        <v>15256</v>
      </c>
      <c r="L255" s="108">
        <v>262.58</v>
      </c>
      <c r="M255" s="108">
        <f>L255</f>
        <v>262.58</v>
      </c>
      <c r="N255" s="108">
        <v>22.82</v>
      </c>
      <c r="O255" s="108">
        <v>23.73</v>
      </c>
      <c r="P255" s="65">
        <f t="shared" si="66"/>
        <v>928110.96</v>
      </c>
      <c r="Q255" s="65">
        <f t="shared" si="67"/>
        <v>913725.36</v>
      </c>
      <c r="R255" s="65">
        <f t="shared" si="68"/>
        <v>879206.85</v>
      </c>
      <c r="S255" s="65">
        <f t="shared" si="69"/>
        <v>929843.04999999993</v>
      </c>
      <c r="T255" s="65">
        <f t="shared" si="71"/>
        <v>3650886.2199999997</v>
      </c>
      <c r="U255" s="65"/>
      <c r="V255" s="65"/>
      <c r="W255" s="65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</row>
    <row r="256" spans="1:145" s="36" customFormat="1" ht="34.5" customHeight="1" outlineLevel="1">
      <c r="A256" s="62">
        <v>2921127290</v>
      </c>
      <c r="B256" s="62" t="s">
        <v>310</v>
      </c>
      <c r="C256" s="62" t="s">
        <v>245</v>
      </c>
      <c r="D256" s="62" t="s">
        <v>60</v>
      </c>
      <c r="E256" s="63" t="s">
        <v>62</v>
      </c>
      <c r="F256" s="75" t="s">
        <v>137</v>
      </c>
      <c r="G256" s="67">
        <v>4385</v>
      </c>
      <c r="H256" s="67">
        <v>4386</v>
      </c>
      <c r="I256" s="67">
        <v>4002</v>
      </c>
      <c r="J256" s="67">
        <v>4232</v>
      </c>
      <c r="K256" s="67">
        <f t="shared" si="70"/>
        <v>17005</v>
      </c>
      <c r="L256" s="108">
        <v>132.94</v>
      </c>
      <c r="M256" s="108">
        <v>132.94</v>
      </c>
      <c r="N256" s="108">
        <v>32.82</v>
      </c>
      <c r="O256" s="108">
        <v>34.130000000000003</v>
      </c>
      <c r="P256" s="65">
        <f t="shared" si="66"/>
        <v>439026.2</v>
      </c>
      <c r="Q256" s="65">
        <f t="shared" si="67"/>
        <v>439126.32</v>
      </c>
      <c r="R256" s="65">
        <f t="shared" si="68"/>
        <v>395437.62</v>
      </c>
      <c r="S256" s="65">
        <f t="shared" si="69"/>
        <v>418163.92</v>
      </c>
      <c r="T256" s="65">
        <f t="shared" si="71"/>
        <v>1691754.06</v>
      </c>
      <c r="U256" s="65"/>
      <c r="V256" s="65"/>
      <c r="W256" s="65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</row>
    <row r="257" spans="1:145" s="36" customFormat="1" ht="34.5" customHeight="1" outlineLevel="1">
      <c r="A257" s="62">
        <v>2921127290</v>
      </c>
      <c r="B257" s="62" t="s">
        <v>310</v>
      </c>
      <c r="C257" s="62" t="s">
        <v>245</v>
      </c>
      <c r="D257" s="62" t="s">
        <v>60</v>
      </c>
      <c r="E257" s="63" t="s">
        <v>63</v>
      </c>
      <c r="F257" s="75" t="s">
        <v>137</v>
      </c>
      <c r="G257" s="67">
        <v>3060</v>
      </c>
      <c r="H257" s="67">
        <v>3061</v>
      </c>
      <c r="I257" s="67">
        <v>2932</v>
      </c>
      <c r="J257" s="67">
        <v>3101</v>
      </c>
      <c r="K257" s="67">
        <f t="shared" si="70"/>
        <v>12154</v>
      </c>
      <c r="L257" s="108">
        <v>100.11</v>
      </c>
      <c r="M257" s="108">
        <v>100.11</v>
      </c>
      <c r="N257" s="108">
        <v>27.81</v>
      </c>
      <c r="O257" s="108">
        <v>28.92</v>
      </c>
      <c r="P257" s="65">
        <f t="shared" si="66"/>
        <v>221238</v>
      </c>
      <c r="Q257" s="65">
        <f t="shared" si="67"/>
        <v>221310.3</v>
      </c>
      <c r="R257" s="65">
        <f t="shared" si="68"/>
        <v>208729.08</v>
      </c>
      <c r="S257" s="65">
        <f t="shared" si="69"/>
        <v>220760.19</v>
      </c>
      <c r="T257" s="65">
        <f t="shared" si="71"/>
        <v>872037.57000000007</v>
      </c>
      <c r="U257" s="65"/>
      <c r="V257" s="65"/>
      <c r="W257" s="65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</row>
    <row r="258" spans="1:145" s="36" customFormat="1" ht="34.5" customHeight="1" outlineLevel="1">
      <c r="A258" s="62">
        <v>2921000738</v>
      </c>
      <c r="B258" s="62" t="s">
        <v>65</v>
      </c>
      <c r="C258" s="62" t="s">
        <v>245</v>
      </c>
      <c r="D258" s="62" t="s">
        <v>64</v>
      </c>
      <c r="E258" s="63"/>
      <c r="F258" s="75" t="s">
        <v>137</v>
      </c>
      <c r="G258" s="67">
        <v>292</v>
      </c>
      <c r="H258" s="67">
        <v>284</v>
      </c>
      <c r="I258" s="67">
        <v>326.30099999999999</v>
      </c>
      <c r="J258" s="67">
        <v>314.916</v>
      </c>
      <c r="K258" s="67">
        <f t="shared" si="70"/>
        <v>1217.2169999999999</v>
      </c>
      <c r="L258" s="108">
        <v>32.409999999999997</v>
      </c>
      <c r="M258" s="108">
        <v>50.46</v>
      </c>
      <c r="N258" s="108">
        <v>22.98</v>
      </c>
      <c r="O258" s="108">
        <v>23.9</v>
      </c>
      <c r="P258" s="65">
        <f t="shared" si="66"/>
        <v>2753.559999999999</v>
      </c>
      <c r="Q258" s="65">
        <f t="shared" si="67"/>
        <v>2678.119999999999</v>
      </c>
      <c r="R258" s="65">
        <f t="shared" si="68"/>
        <v>8666.5545600000005</v>
      </c>
      <c r="S258" s="65">
        <f t="shared" si="69"/>
        <v>8364.1689600000009</v>
      </c>
      <c r="T258" s="65">
        <f t="shared" si="71"/>
        <v>22462.40352</v>
      </c>
      <c r="U258" s="65"/>
      <c r="V258" s="65"/>
      <c r="W258" s="65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</row>
    <row r="259" spans="1:145" s="36" customFormat="1" ht="34.5" customHeight="1" outlineLevel="1">
      <c r="A259" s="62">
        <v>2901295850</v>
      </c>
      <c r="B259" s="62" t="s">
        <v>193</v>
      </c>
      <c r="C259" s="62" t="s">
        <v>245</v>
      </c>
      <c r="D259" s="62" t="s">
        <v>56</v>
      </c>
      <c r="E259" s="63" t="s">
        <v>66</v>
      </c>
      <c r="F259" s="75" t="s">
        <v>137</v>
      </c>
      <c r="G259" s="67">
        <v>4748.5199999999995</v>
      </c>
      <c r="H259" s="67">
        <v>3174.02</v>
      </c>
      <c r="I259" s="67">
        <v>4845.9799999999996</v>
      </c>
      <c r="J259" s="67">
        <v>5180.29</v>
      </c>
      <c r="K259" s="67">
        <f t="shared" si="70"/>
        <v>17948.809999999998</v>
      </c>
      <c r="L259" s="108">
        <v>53.32</v>
      </c>
      <c r="M259" s="108">
        <v>53.32</v>
      </c>
      <c r="N259" s="108">
        <v>28.49</v>
      </c>
      <c r="O259" s="108">
        <v>29.63</v>
      </c>
      <c r="P259" s="65">
        <f t="shared" si="66"/>
        <v>117905.7516</v>
      </c>
      <c r="Q259" s="65">
        <f t="shared" si="67"/>
        <v>78810.916600000011</v>
      </c>
      <c r="R259" s="65">
        <f t="shared" si="68"/>
        <v>114801.2662</v>
      </c>
      <c r="S259" s="65">
        <f t="shared" si="69"/>
        <v>122721.07010000001</v>
      </c>
      <c r="T259" s="65">
        <f t="shared" si="71"/>
        <v>434239.00450000004</v>
      </c>
      <c r="U259" s="65"/>
      <c r="V259" s="65"/>
      <c r="W259" s="65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</row>
    <row r="260" spans="1:145" s="36" customFormat="1" ht="34.5" customHeight="1" outlineLevel="1">
      <c r="A260" s="62">
        <v>2901179251</v>
      </c>
      <c r="B260" s="62" t="s">
        <v>25</v>
      </c>
      <c r="C260" s="62" t="s">
        <v>245</v>
      </c>
      <c r="D260" s="62" t="s">
        <v>67</v>
      </c>
      <c r="E260" s="63"/>
      <c r="F260" s="75" t="s">
        <v>137</v>
      </c>
      <c r="G260" s="67">
        <v>5046.6220000000003</v>
      </c>
      <c r="H260" s="67">
        <v>5476.18</v>
      </c>
      <c r="I260" s="67">
        <v>6931.7910000000002</v>
      </c>
      <c r="J260" s="67">
        <v>5476.8339999999998</v>
      </c>
      <c r="K260" s="67">
        <f t="shared" si="70"/>
        <v>22931.427</v>
      </c>
      <c r="L260" s="108">
        <v>50.55</v>
      </c>
      <c r="M260" s="108">
        <v>65.69</v>
      </c>
      <c r="N260" s="108">
        <v>42.32</v>
      </c>
      <c r="O260" s="108">
        <f>N260*1.04</f>
        <v>44.012799999999999</v>
      </c>
      <c r="P260" s="65">
        <f t="shared" si="66"/>
        <v>41533.699059999984</v>
      </c>
      <c r="Q260" s="65">
        <f t="shared" si="67"/>
        <v>45068.961399999986</v>
      </c>
      <c r="R260" s="65">
        <f t="shared" si="68"/>
        <v>150261.8198652</v>
      </c>
      <c r="S260" s="65">
        <f t="shared" si="69"/>
        <v>118722.42598479999</v>
      </c>
      <c r="T260" s="65">
        <f t="shared" si="71"/>
        <v>355586.90630999993</v>
      </c>
      <c r="U260" s="65"/>
      <c r="V260" s="65"/>
      <c r="W260" s="65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</row>
    <row r="261" spans="1:145" s="36" customFormat="1" ht="34.5" customHeight="1" outlineLevel="1">
      <c r="A261" s="62">
        <v>2901279048</v>
      </c>
      <c r="B261" s="62" t="s">
        <v>69</v>
      </c>
      <c r="C261" s="62" t="s">
        <v>245</v>
      </c>
      <c r="D261" s="62" t="s">
        <v>50</v>
      </c>
      <c r="E261" s="63" t="s">
        <v>68</v>
      </c>
      <c r="F261" s="75" t="s">
        <v>137</v>
      </c>
      <c r="G261" s="67">
        <v>19994.68</v>
      </c>
      <c r="H261" s="67">
        <v>20007.32</v>
      </c>
      <c r="I261" s="67">
        <v>20440.400000000001</v>
      </c>
      <c r="J261" s="67">
        <v>20571.400000000001</v>
      </c>
      <c r="K261" s="67">
        <f t="shared" si="70"/>
        <v>81013.8</v>
      </c>
      <c r="L261" s="108">
        <v>54.65</v>
      </c>
      <c r="M261" s="108">
        <v>78.400000000000006</v>
      </c>
      <c r="N261" s="108">
        <v>33.94</v>
      </c>
      <c r="O261" s="108">
        <v>35.299999999999997</v>
      </c>
      <c r="P261" s="65">
        <f t="shared" si="66"/>
        <v>414089.82280000002</v>
      </c>
      <c r="Q261" s="65">
        <f t="shared" si="67"/>
        <v>414351.59720000002</v>
      </c>
      <c r="R261" s="65">
        <f t="shared" si="68"/>
        <v>880981.24000000022</v>
      </c>
      <c r="S261" s="65">
        <f t="shared" si="69"/>
        <v>886627.3400000002</v>
      </c>
      <c r="T261" s="65">
        <f t="shared" si="71"/>
        <v>2596050.0000000005</v>
      </c>
      <c r="U261" s="65"/>
      <c r="V261" s="65"/>
      <c r="W261" s="65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</row>
    <row r="262" spans="1:145" s="36" customFormat="1" ht="34.5" customHeight="1" outlineLevel="1">
      <c r="A262" s="62" t="s">
        <v>270</v>
      </c>
      <c r="B262" s="62" t="s">
        <v>271</v>
      </c>
      <c r="C262" s="62" t="s">
        <v>245</v>
      </c>
      <c r="D262" s="62" t="s">
        <v>64</v>
      </c>
      <c r="E262" s="63" t="s">
        <v>70</v>
      </c>
      <c r="F262" s="75" t="s">
        <v>137</v>
      </c>
      <c r="G262" s="67">
        <v>2925.2800000000007</v>
      </c>
      <c r="H262" s="67">
        <v>3531.08</v>
      </c>
      <c r="I262" s="67">
        <v>2938.12</v>
      </c>
      <c r="J262" s="67">
        <v>2350.54</v>
      </c>
      <c r="K262" s="67">
        <f t="shared" si="70"/>
        <v>11745.02</v>
      </c>
      <c r="L262" s="108">
        <v>65.7</v>
      </c>
      <c r="M262" s="108">
        <v>69.45</v>
      </c>
      <c r="N262" s="108">
        <v>25.95</v>
      </c>
      <c r="O262" s="108">
        <v>26.99</v>
      </c>
      <c r="P262" s="65">
        <f t="shared" si="66"/>
        <v>116279.88000000002</v>
      </c>
      <c r="Q262" s="65">
        <f t="shared" si="67"/>
        <v>140360.43</v>
      </c>
      <c r="R262" s="65">
        <f t="shared" si="68"/>
        <v>124752.57520000002</v>
      </c>
      <c r="S262" s="65">
        <f t="shared" si="69"/>
        <v>99803.928400000019</v>
      </c>
      <c r="T262" s="65">
        <f t="shared" si="71"/>
        <v>481196.81360000005</v>
      </c>
      <c r="U262" s="65"/>
      <c r="V262" s="65"/>
      <c r="W262" s="65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</row>
    <row r="263" spans="1:145" s="36" customFormat="1" ht="34.5" customHeight="1" outlineLevel="1">
      <c r="A263" s="62" t="s">
        <v>270</v>
      </c>
      <c r="B263" s="62" t="s">
        <v>271</v>
      </c>
      <c r="C263" s="62" t="s">
        <v>245</v>
      </c>
      <c r="D263" s="62" t="s">
        <v>64</v>
      </c>
      <c r="E263" s="63" t="s">
        <v>289</v>
      </c>
      <c r="F263" s="75" t="s">
        <v>137</v>
      </c>
      <c r="G263" s="67">
        <v>51999.89</v>
      </c>
      <c r="H263" s="67">
        <v>51600.55</v>
      </c>
      <c r="I263" s="67">
        <v>50349.91</v>
      </c>
      <c r="J263" s="67">
        <v>50621.25</v>
      </c>
      <c r="K263" s="67">
        <f t="shared" si="70"/>
        <v>204571.6</v>
      </c>
      <c r="L263" s="108">
        <v>30.93</v>
      </c>
      <c r="M263" s="108">
        <v>33.409999999999997</v>
      </c>
      <c r="N263" s="108">
        <v>21.09</v>
      </c>
      <c r="O263" s="108">
        <v>21.93</v>
      </c>
      <c r="P263" s="65">
        <f t="shared" si="66"/>
        <v>511678.91759999999</v>
      </c>
      <c r="Q263" s="65">
        <f t="shared" si="67"/>
        <v>507749.41200000001</v>
      </c>
      <c r="R263" s="65">
        <f t="shared" si="68"/>
        <v>578016.96679999994</v>
      </c>
      <c r="S263" s="65">
        <f t="shared" si="69"/>
        <v>581131.94999999984</v>
      </c>
      <c r="T263" s="65">
        <f t="shared" si="71"/>
        <v>2178577.2463999996</v>
      </c>
      <c r="U263" s="65"/>
      <c r="V263" s="65"/>
      <c r="W263" s="65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</row>
    <row r="264" spans="1:145" s="36" customFormat="1" ht="34.5" customHeight="1" outlineLevel="1">
      <c r="A264" s="62">
        <v>2903003687</v>
      </c>
      <c r="B264" s="62" t="s">
        <v>72</v>
      </c>
      <c r="C264" s="62" t="s">
        <v>245</v>
      </c>
      <c r="D264" s="62" t="s">
        <v>47</v>
      </c>
      <c r="E264" s="63" t="s">
        <v>71</v>
      </c>
      <c r="F264" s="75" t="s">
        <v>137</v>
      </c>
      <c r="G264" s="67">
        <v>20852.050000000003</v>
      </c>
      <c r="H264" s="67">
        <v>21826.920000000002</v>
      </c>
      <c r="I264" s="67">
        <v>18175.72</v>
      </c>
      <c r="J264" s="67">
        <v>23182.25</v>
      </c>
      <c r="K264" s="67">
        <f t="shared" si="70"/>
        <v>84036.94</v>
      </c>
      <c r="L264" s="108">
        <v>92.72</v>
      </c>
      <c r="M264" s="108">
        <v>167.94</v>
      </c>
      <c r="N264" s="108">
        <v>30.89</v>
      </c>
      <c r="O264" s="108">
        <v>32.130000000000003</v>
      </c>
      <c r="P264" s="65">
        <f t="shared" si="66"/>
        <v>1289282.2515000002</v>
      </c>
      <c r="Q264" s="65">
        <f t="shared" si="67"/>
        <v>1349558.4636000001</v>
      </c>
      <c r="R264" s="65">
        <f t="shared" si="68"/>
        <v>2468444.5332000004</v>
      </c>
      <c r="S264" s="65">
        <f t="shared" si="69"/>
        <v>3148381.3725000001</v>
      </c>
      <c r="T264" s="65">
        <f t="shared" si="71"/>
        <v>8255666.6208000015</v>
      </c>
      <c r="U264" s="65"/>
      <c r="V264" s="65"/>
      <c r="W264" s="65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</row>
    <row r="265" spans="1:145" s="36" customFormat="1" ht="34.5" customHeight="1" outlineLevel="1">
      <c r="A265" s="62" t="s">
        <v>273</v>
      </c>
      <c r="B265" s="62" t="s">
        <v>196</v>
      </c>
      <c r="C265" s="62" t="s">
        <v>245</v>
      </c>
      <c r="D265" s="62" t="s">
        <v>73</v>
      </c>
      <c r="E265" s="63"/>
      <c r="F265" s="75" t="s">
        <v>137</v>
      </c>
      <c r="G265" s="67">
        <v>27322.530000000002</v>
      </c>
      <c r="H265" s="67">
        <v>31259.69</v>
      </c>
      <c r="I265" s="67">
        <v>30010.135999999999</v>
      </c>
      <c r="J265" s="67">
        <v>31856.18</v>
      </c>
      <c r="K265" s="67">
        <f t="shared" si="70"/>
        <v>120448.53599999999</v>
      </c>
      <c r="L265" s="108">
        <v>65.17</v>
      </c>
      <c r="M265" s="108">
        <v>73.25</v>
      </c>
      <c r="N265" s="108">
        <v>35.65</v>
      </c>
      <c r="O265" s="108">
        <v>37.08</v>
      </c>
      <c r="P265" s="65">
        <f t="shared" si="66"/>
        <v>806561.08560000011</v>
      </c>
      <c r="Q265" s="65">
        <f t="shared" si="67"/>
        <v>922786.04880000011</v>
      </c>
      <c r="R265" s="65">
        <f t="shared" si="68"/>
        <v>1085466.6191199999</v>
      </c>
      <c r="S265" s="65">
        <f t="shared" si="69"/>
        <v>1152238.0306000002</v>
      </c>
      <c r="T265" s="65">
        <f t="shared" si="71"/>
        <v>3967051.7841200004</v>
      </c>
      <c r="U265" s="65"/>
      <c r="V265" s="65"/>
      <c r="W265" s="65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</row>
    <row r="266" spans="1:145" s="36" customFormat="1" ht="34.5" customHeight="1">
      <c r="A266" s="193" t="s">
        <v>246</v>
      </c>
      <c r="B266" s="194"/>
      <c r="C266" s="73"/>
      <c r="D266" s="58"/>
      <c r="E266" s="33"/>
      <c r="F266" s="33"/>
      <c r="G266" s="67"/>
      <c r="H266" s="67"/>
      <c r="I266" s="67"/>
      <c r="J266" s="67"/>
      <c r="K266" s="67"/>
      <c r="L266" s="108"/>
      <c r="M266" s="108"/>
      <c r="N266" s="108"/>
      <c r="O266" s="108"/>
      <c r="P266" s="65"/>
      <c r="Q266" s="65"/>
      <c r="R266" s="65"/>
      <c r="S266" s="65"/>
      <c r="T266" s="65"/>
      <c r="U266" s="65"/>
      <c r="V266" s="65"/>
      <c r="W266" s="65"/>
      <c r="X266" s="26"/>
      <c r="Y266" s="26"/>
      <c r="Z266" s="26"/>
      <c r="AA266" s="32"/>
      <c r="AB266" s="26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</row>
    <row r="267" spans="1:145" s="36" customFormat="1" ht="34.5" customHeight="1">
      <c r="A267" s="62">
        <v>2902059091</v>
      </c>
      <c r="B267" s="62" t="s">
        <v>206</v>
      </c>
      <c r="C267" s="62" t="s">
        <v>246</v>
      </c>
      <c r="D267" s="62"/>
      <c r="E267" s="63"/>
      <c r="F267" s="75" t="s">
        <v>137</v>
      </c>
      <c r="G267" s="67">
        <v>1926501</v>
      </c>
      <c r="H267" s="67">
        <v>1926501</v>
      </c>
      <c r="I267" s="67">
        <v>1926501</v>
      </c>
      <c r="J267" s="67">
        <v>1926501</v>
      </c>
      <c r="K267" s="67">
        <f t="shared" si="70"/>
        <v>7706004</v>
      </c>
      <c r="L267" s="108">
        <v>27.47</v>
      </c>
      <c r="M267" s="108">
        <v>29.96</v>
      </c>
      <c r="N267" s="108">
        <v>27.47</v>
      </c>
      <c r="O267" s="108">
        <f>N267*1.04</f>
        <v>28.5688</v>
      </c>
      <c r="P267" s="65">
        <f>(L267-N267)*G267</f>
        <v>0</v>
      </c>
      <c r="Q267" s="65">
        <f>(L267-N267)*H267</f>
        <v>0</v>
      </c>
      <c r="R267" s="65">
        <f>I267*(M267-O267)</f>
        <v>2680148.1912000026</v>
      </c>
      <c r="S267" s="65">
        <f>J267*(M267-O267)</f>
        <v>2680148.1912000026</v>
      </c>
      <c r="T267" s="65">
        <f t="shared" si="71"/>
        <v>5360296.3824000051</v>
      </c>
      <c r="U267" s="65"/>
      <c r="V267" s="65"/>
      <c r="W267" s="65"/>
      <c r="X267" s="26"/>
      <c r="Y267" s="26"/>
      <c r="Z267" s="26"/>
      <c r="AA267" s="32"/>
      <c r="AB267" s="26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</row>
    <row r="268" spans="1:145" s="36" customFormat="1" ht="34.5" customHeight="1" outlineLevel="1">
      <c r="A268" s="62">
        <v>2902060361</v>
      </c>
      <c r="B268" s="62" t="s">
        <v>74</v>
      </c>
      <c r="C268" s="62" t="s">
        <v>246</v>
      </c>
      <c r="D268" s="62"/>
      <c r="E268" s="63"/>
      <c r="F268" s="75" t="s">
        <v>137</v>
      </c>
      <c r="G268" s="67">
        <v>421643.61899999995</v>
      </c>
      <c r="H268" s="67">
        <v>415679.31699999998</v>
      </c>
      <c r="I268" s="67">
        <v>389390.92300000001</v>
      </c>
      <c r="J268" s="67">
        <v>415791.18299999996</v>
      </c>
      <c r="K268" s="67">
        <f t="shared" si="70"/>
        <v>1642505.0419999999</v>
      </c>
      <c r="L268" s="108">
        <v>34.200000000000003</v>
      </c>
      <c r="M268" s="108">
        <v>35.57</v>
      </c>
      <c r="N268" s="108">
        <v>27.47</v>
      </c>
      <c r="O268" s="108">
        <f>N268*1.04</f>
        <v>28.5688</v>
      </c>
      <c r="P268" s="65">
        <f>(L268-N268)*G268</f>
        <v>2837661.5558700012</v>
      </c>
      <c r="Q268" s="65">
        <f>(L268-N268)*H268</f>
        <v>2797521.8034100016</v>
      </c>
      <c r="R268" s="65">
        <f>I268*(M268-O268)</f>
        <v>2726203.7301076003</v>
      </c>
      <c r="S268" s="65">
        <f>J268*(M268-O268)</f>
        <v>2911037.2304195999</v>
      </c>
      <c r="T268" s="65">
        <f t="shared" si="71"/>
        <v>11272424.319807203</v>
      </c>
      <c r="U268" s="65"/>
      <c r="V268" s="65"/>
      <c r="W268" s="65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</row>
    <row r="269" spans="1:145" s="36" customFormat="1" ht="34.5" customHeight="1">
      <c r="A269" s="193" t="s">
        <v>247</v>
      </c>
      <c r="B269" s="194"/>
      <c r="C269" s="73"/>
      <c r="D269" s="58"/>
      <c r="E269" s="33"/>
      <c r="F269" s="33"/>
      <c r="G269" s="67"/>
      <c r="H269" s="67"/>
      <c r="I269" s="67"/>
      <c r="J269" s="67"/>
      <c r="K269" s="67"/>
      <c r="L269" s="108"/>
      <c r="M269" s="108"/>
      <c r="N269" s="108"/>
      <c r="O269" s="108"/>
      <c r="P269" s="65"/>
      <c r="Q269" s="65"/>
      <c r="R269" s="65"/>
      <c r="S269" s="65"/>
      <c r="T269" s="65"/>
      <c r="U269" s="65"/>
      <c r="V269" s="65"/>
      <c r="W269" s="65"/>
      <c r="X269" s="26"/>
      <c r="Y269" s="26"/>
      <c r="Z269" s="26"/>
      <c r="AA269" s="32"/>
      <c r="AB269" s="26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</row>
    <row r="270" spans="1:145" s="36" customFormat="1" ht="34.5" customHeight="1" outlineLevel="1">
      <c r="A270" s="62">
        <v>2922008803</v>
      </c>
      <c r="B270" s="62" t="s">
        <v>222</v>
      </c>
      <c r="C270" s="62" t="s">
        <v>247</v>
      </c>
      <c r="D270" s="62" t="s">
        <v>75</v>
      </c>
      <c r="E270" s="63"/>
      <c r="F270" s="75" t="s">
        <v>137</v>
      </c>
      <c r="G270" s="67">
        <v>5856.2280000000001</v>
      </c>
      <c r="H270" s="67">
        <v>5861.067</v>
      </c>
      <c r="I270" s="67">
        <v>5779.4930000000004</v>
      </c>
      <c r="J270" s="67">
        <v>5779.0609999999997</v>
      </c>
      <c r="K270" s="67">
        <f t="shared" si="70"/>
        <v>23275.849000000002</v>
      </c>
      <c r="L270" s="108">
        <v>190.5</v>
      </c>
      <c r="M270" s="108">
        <v>203.54</v>
      </c>
      <c r="N270" s="108">
        <v>27.18</v>
      </c>
      <c r="O270" s="108">
        <f>N270*1.04</f>
        <v>28.267199999999999</v>
      </c>
      <c r="P270" s="65">
        <f>(L270-N270)*G270</f>
        <v>956439.15695999993</v>
      </c>
      <c r="Q270" s="65">
        <f>(L270-N270)*H270</f>
        <v>957229.46243999992</v>
      </c>
      <c r="R270" s="65">
        <f>I270*(M270-O270)</f>
        <v>1012987.9206904001</v>
      </c>
      <c r="S270" s="65">
        <f>J270*(M270-O270)</f>
        <v>1012912.2028407999</v>
      </c>
      <c r="T270" s="65">
        <f t="shared" si="71"/>
        <v>3939568.7429311997</v>
      </c>
      <c r="U270" s="65"/>
      <c r="V270" s="65"/>
      <c r="W270" s="65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</row>
    <row r="271" spans="1:145" s="36" customFormat="1" ht="34.5" customHeight="1" outlineLevel="1">
      <c r="A271" s="62">
        <v>2922008546</v>
      </c>
      <c r="B271" s="62" t="s">
        <v>189</v>
      </c>
      <c r="C271" s="62" t="s">
        <v>247</v>
      </c>
      <c r="D271" s="62" t="s">
        <v>76</v>
      </c>
      <c r="E271" s="63"/>
      <c r="F271" s="75" t="s">
        <v>137</v>
      </c>
      <c r="G271" s="67">
        <v>64386.28</v>
      </c>
      <c r="H271" s="67">
        <v>64228.86</v>
      </c>
      <c r="I271" s="67">
        <v>60916.959999999999</v>
      </c>
      <c r="J271" s="67">
        <v>63037.46</v>
      </c>
      <c r="K271" s="67">
        <f t="shared" si="70"/>
        <v>252569.56</v>
      </c>
      <c r="L271" s="108">
        <v>64.23</v>
      </c>
      <c r="M271" s="108">
        <v>64.23</v>
      </c>
      <c r="N271" s="108">
        <v>31.38</v>
      </c>
      <c r="O271" s="108">
        <f>N271*1.04</f>
        <v>32.635199999999998</v>
      </c>
      <c r="P271" s="65">
        <f>(L271-N271)*G271</f>
        <v>2115089.2980000004</v>
      </c>
      <c r="Q271" s="65">
        <f>(L271-N271)*H271</f>
        <v>2109918.0510000004</v>
      </c>
      <c r="R271" s="65">
        <f>I271*(M271-O271)</f>
        <v>1924659.1678080005</v>
      </c>
      <c r="S271" s="65">
        <f>J271*(M271-O271)</f>
        <v>1991655.9412080003</v>
      </c>
      <c r="T271" s="65">
        <f t="shared" si="71"/>
        <v>8141322.4580160016</v>
      </c>
      <c r="U271" s="65"/>
      <c r="V271" s="65"/>
      <c r="W271" s="65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</row>
    <row r="272" spans="1:145" s="36" customFormat="1" ht="34.5" customHeight="1" outlineLevel="1">
      <c r="A272" s="62">
        <v>2922009317</v>
      </c>
      <c r="B272" s="62" t="s">
        <v>78</v>
      </c>
      <c r="C272" s="62" t="s">
        <v>247</v>
      </c>
      <c r="D272" s="62" t="s">
        <v>77</v>
      </c>
      <c r="E272" s="63"/>
      <c r="F272" s="75" t="s">
        <v>137</v>
      </c>
      <c r="G272" s="67">
        <v>3550.71</v>
      </c>
      <c r="H272" s="67">
        <v>3279.7280000000001</v>
      </c>
      <c r="I272" s="67">
        <v>4141.2020000000002</v>
      </c>
      <c r="J272" s="67">
        <v>2993.7259999999997</v>
      </c>
      <c r="K272" s="67">
        <f t="shared" si="70"/>
        <v>13965.365999999998</v>
      </c>
      <c r="L272" s="108">
        <v>78.930000000000007</v>
      </c>
      <c r="M272" s="108">
        <v>88.47</v>
      </c>
      <c r="N272" s="108">
        <v>37.65</v>
      </c>
      <c r="O272" s="108">
        <f>N272*1.04</f>
        <v>39.155999999999999</v>
      </c>
      <c r="P272" s="65">
        <f>(L272-N272)*G272</f>
        <v>146573.30880000003</v>
      </c>
      <c r="Q272" s="65">
        <f>(L272-N272)*H272</f>
        <v>135387.17184000002</v>
      </c>
      <c r="R272" s="65">
        <f>I272*(M272-O272)</f>
        <v>204219.23542800001</v>
      </c>
      <c r="S272" s="65">
        <f>J272*(M272-O272)</f>
        <v>147632.60396399998</v>
      </c>
      <c r="T272" s="65">
        <f t="shared" si="71"/>
        <v>633812.32003200008</v>
      </c>
      <c r="U272" s="65"/>
      <c r="V272" s="65"/>
      <c r="W272" s="65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</row>
    <row r="273" spans="1:145" s="36" customFormat="1" ht="34.5" customHeight="1">
      <c r="A273" s="193" t="s">
        <v>248</v>
      </c>
      <c r="B273" s="194"/>
      <c r="C273" s="73"/>
      <c r="D273" s="58"/>
      <c r="E273" s="33"/>
      <c r="F273" s="33"/>
      <c r="G273" s="67"/>
      <c r="H273" s="67"/>
      <c r="I273" s="67"/>
      <c r="J273" s="67"/>
      <c r="K273" s="67"/>
      <c r="L273" s="108"/>
      <c r="M273" s="108"/>
      <c r="N273" s="108"/>
      <c r="O273" s="108"/>
      <c r="P273" s="65"/>
      <c r="Q273" s="65"/>
      <c r="R273" s="65"/>
      <c r="S273" s="65"/>
      <c r="T273" s="65"/>
      <c r="U273" s="65"/>
      <c r="V273" s="65"/>
      <c r="W273" s="65"/>
      <c r="X273" s="26"/>
      <c r="Y273" s="26"/>
      <c r="Z273" s="26"/>
      <c r="AA273" s="32"/>
      <c r="AB273" s="26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</row>
    <row r="274" spans="1:145" s="36" customFormat="1" ht="34.5" customHeight="1" outlineLevel="1">
      <c r="A274" s="62">
        <v>2923005900</v>
      </c>
      <c r="B274" s="62" t="s">
        <v>80</v>
      </c>
      <c r="C274" s="62" t="s">
        <v>248</v>
      </c>
      <c r="D274" s="62" t="s">
        <v>79</v>
      </c>
      <c r="E274" s="63"/>
      <c r="F274" s="75" t="s">
        <v>137</v>
      </c>
      <c r="G274" s="67">
        <v>9140.5</v>
      </c>
      <c r="H274" s="67">
        <v>9983.7800000000007</v>
      </c>
      <c r="I274" s="67">
        <v>9805.9500000000007</v>
      </c>
      <c r="J274" s="67">
        <v>9178.2000000000007</v>
      </c>
      <c r="K274" s="67">
        <f t="shared" si="70"/>
        <v>38108.43</v>
      </c>
      <c r="L274" s="108">
        <v>151.80000000000001</v>
      </c>
      <c r="M274" s="108">
        <v>154.91</v>
      </c>
      <c r="N274" s="108">
        <v>98.3</v>
      </c>
      <c r="O274" s="108">
        <v>102.23</v>
      </c>
      <c r="P274" s="65">
        <f t="shared" ref="P274:P281" si="72">(L274-N274)*G274</f>
        <v>489016.75000000012</v>
      </c>
      <c r="Q274" s="65">
        <f t="shared" ref="Q274:Q281" si="73">(L274-N274)*H274</f>
        <v>534132.23000000021</v>
      </c>
      <c r="R274" s="65">
        <f t="shared" ref="R274:R281" si="74">I274*(M274-O274)</f>
        <v>516577.44599999994</v>
      </c>
      <c r="S274" s="65">
        <f t="shared" ref="S274:S281" si="75">J274*(M274-O274)</f>
        <v>483507.57599999994</v>
      </c>
      <c r="T274" s="65">
        <f t="shared" si="71"/>
        <v>2023234.0020000001</v>
      </c>
      <c r="U274" s="65"/>
      <c r="V274" s="65"/>
      <c r="W274" s="65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</row>
    <row r="275" spans="1:145" s="36" customFormat="1" ht="34.5" customHeight="1" outlineLevel="1">
      <c r="A275" s="62" t="s">
        <v>280</v>
      </c>
      <c r="B275" s="62" t="s">
        <v>281</v>
      </c>
      <c r="C275" s="62" t="s">
        <v>248</v>
      </c>
      <c r="D275" s="62" t="s">
        <v>81</v>
      </c>
      <c r="E275" s="63"/>
      <c r="F275" s="75" t="s">
        <v>137</v>
      </c>
      <c r="G275" s="67">
        <v>1523.1260000000002</v>
      </c>
      <c r="H275" s="67">
        <v>1731.6559999999999</v>
      </c>
      <c r="I275" s="67">
        <v>2360.6109999999999</v>
      </c>
      <c r="J275" s="67">
        <v>1945.712</v>
      </c>
      <c r="K275" s="67">
        <f t="shared" si="70"/>
        <v>7561.1049999999996</v>
      </c>
      <c r="L275" s="108">
        <v>167.38</v>
      </c>
      <c r="M275" s="108">
        <v>167.38</v>
      </c>
      <c r="N275" s="108">
        <v>98.16</v>
      </c>
      <c r="O275" s="108">
        <v>102.09</v>
      </c>
      <c r="P275" s="65">
        <f t="shared" si="72"/>
        <v>105430.78172000001</v>
      </c>
      <c r="Q275" s="65">
        <f t="shared" si="73"/>
        <v>119865.22831999999</v>
      </c>
      <c r="R275" s="65">
        <f t="shared" si="74"/>
        <v>154124.29218999998</v>
      </c>
      <c r="S275" s="65">
        <f t="shared" si="75"/>
        <v>127035.53647999998</v>
      </c>
      <c r="T275" s="65">
        <f t="shared" si="71"/>
        <v>506455.83871000004</v>
      </c>
      <c r="U275" s="65"/>
      <c r="V275" s="65"/>
      <c r="W275" s="65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</row>
    <row r="276" spans="1:145" s="36" customFormat="1" ht="34.5" customHeight="1" outlineLevel="1">
      <c r="A276" s="62" t="s">
        <v>290</v>
      </c>
      <c r="B276" s="62" t="s">
        <v>312</v>
      </c>
      <c r="C276" s="62" t="s">
        <v>248</v>
      </c>
      <c r="D276" s="62" t="s">
        <v>82</v>
      </c>
      <c r="E276" s="63"/>
      <c r="F276" s="75" t="s">
        <v>137</v>
      </c>
      <c r="G276" s="67">
        <v>5007.5</v>
      </c>
      <c r="H276" s="67">
        <v>5007.5</v>
      </c>
      <c r="I276" s="67">
        <v>5007.5</v>
      </c>
      <c r="J276" s="67">
        <v>5007.5</v>
      </c>
      <c r="K276" s="67">
        <f t="shared" si="70"/>
        <v>20030</v>
      </c>
      <c r="L276" s="108">
        <v>213.04</v>
      </c>
      <c r="M276" s="108">
        <v>230.08</v>
      </c>
      <c r="N276" s="108">
        <v>160.07</v>
      </c>
      <c r="O276" s="108">
        <v>160.07</v>
      </c>
      <c r="P276" s="65">
        <f t="shared" si="72"/>
        <v>265247.27500000002</v>
      </c>
      <c r="Q276" s="65">
        <f t="shared" si="73"/>
        <v>265247.27500000002</v>
      </c>
      <c r="R276" s="65">
        <f t="shared" si="74"/>
        <v>350575.07500000007</v>
      </c>
      <c r="S276" s="65">
        <f t="shared" si="75"/>
        <v>350575.07500000007</v>
      </c>
      <c r="T276" s="65">
        <f t="shared" si="71"/>
        <v>1231644.7000000002</v>
      </c>
      <c r="U276" s="65"/>
      <c r="V276" s="65"/>
      <c r="W276" s="65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</row>
    <row r="277" spans="1:145" s="36" customFormat="1" ht="34.5" customHeight="1" outlineLevel="1">
      <c r="A277" s="62" t="s">
        <v>282</v>
      </c>
      <c r="B277" s="62" t="s">
        <v>283</v>
      </c>
      <c r="C277" s="62" t="s">
        <v>248</v>
      </c>
      <c r="D277" s="62" t="s">
        <v>83</v>
      </c>
      <c r="E277" s="63"/>
      <c r="F277" s="75" t="s">
        <v>137</v>
      </c>
      <c r="G277" s="67">
        <v>18101.508999999998</v>
      </c>
      <c r="H277" s="67">
        <v>18652.75</v>
      </c>
      <c r="I277" s="67">
        <v>18510.61</v>
      </c>
      <c r="J277" s="67">
        <v>17399.383999999998</v>
      </c>
      <c r="K277" s="67">
        <f t="shared" si="70"/>
        <v>72664.252999999997</v>
      </c>
      <c r="L277" s="108">
        <v>104.89</v>
      </c>
      <c r="M277" s="108">
        <v>108.25</v>
      </c>
      <c r="N277" s="108">
        <v>78.959999999999994</v>
      </c>
      <c r="O277" s="108">
        <v>82.12</v>
      </c>
      <c r="P277" s="65">
        <f t="shared" si="72"/>
        <v>469372.12837000005</v>
      </c>
      <c r="Q277" s="65">
        <f t="shared" si="73"/>
        <v>483665.80750000011</v>
      </c>
      <c r="R277" s="65">
        <f t="shared" si="74"/>
        <v>483682.23929999996</v>
      </c>
      <c r="S277" s="65">
        <f t="shared" si="75"/>
        <v>454645.9039199999</v>
      </c>
      <c r="T277" s="65">
        <f t="shared" si="71"/>
        <v>1891366.0790900001</v>
      </c>
      <c r="U277" s="65"/>
      <c r="V277" s="65"/>
      <c r="W277" s="65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</row>
    <row r="278" spans="1:145" s="36" customFormat="1" ht="34.5" customHeight="1" outlineLevel="1">
      <c r="A278" s="62" t="s">
        <v>282</v>
      </c>
      <c r="B278" s="62" t="s">
        <v>283</v>
      </c>
      <c r="C278" s="62" t="s">
        <v>248</v>
      </c>
      <c r="D278" s="62" t="s">
        <v>84</v>
      </c>
      <c r="E278" s="63"/>
      <c r="F278" s="75" t="s">
        <v>137</v>
      </c>
      <c r="G278" s="67">
        <v>5876.56</v>
      </c>
      <c r="H278" s="67">
        <v>6426.1900000000005</v>
      </c>
      <c r="I278" s="67">
        <v>6435.9170000000004</v>
      </c>
      <c r="J278" s="67">
        <v>5646.0820000000003</v>
      </c>
      <c r="K278" s="67">
        <f t="shared" si="70"/>
        <v>24384.749000000003</v>
      </c>
      <c r="L278" s="108">
        <v>143.69</v>
      </c>
      <c r="M278" s="108">
        <v>147.91999999999999</v>
      </c>
      <c r="N278" s="108">
        <v>119.43</v>
      </c>
      <c r="O278" s="108">
        <v>124.21</v>
      </c>
      <c r="P278" s="65">
        <f t="shared" si="72"/>
        <v>142565.34559999994</v>
      </c>
      <c r="Q278" s="65">
        <f t="shared" si="73"/>
        <v>155899.36939999997</v>
      </c>
      <c r="R278" s="65">
        <f t="shared" si="74"/>
        <v>152595.59206999996</v>
      </c>
      <c r="S278" s="65">
        <f t="shared" si="75"/>
        <v>133868.60421999998</v>
      </c>
      <c r="T278" s="65">
        <f t="shared" si="71"/>
        <v>584928.91128999984</v>
      </c>
      <c r="U278" s="65"/>
      <c r="V278" s="65"/>
      <c r="W278" s="65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</row>
    <row r="279" spans="1:145" s="36" customFormat="1" ht="34.5" customHeight="1" outlineLevel="1">
      <c r="A279" s="62" t="s">
        <v>290</v>
      </c>
      <c r="B279" s="62" t="s">
        <v>312</v>
      </c>
      <c r="C279" s="62" t="s">
        <v>248</v>
      </c>
      <c r="D279" s="62" t="s">
        <v>218</v>
      </c>
      <c r="E279" s="63"/>
      <c r="F279" s="75" t="s">
        <v>137</v>
      </c>
      <c r="G279" s="67">
        <v>25005.5</v>
      </c>
      <c r="H279" s="67">
        <v>25005.5</v>
      </c>
      <c r="I279" s="67">
        <v>25005.5</v>
      </c>
      <c r="J279" s="67">
        <v>25005.5</v>
      </c>
      <c r="K279" s="67">
        <f t="shared" si="70"/>
        <v>100022</v>
      </c>
      <c r="L279" s="108">
        <v>93.35</v>
      </c>
      <c r="M279" s="108">
        <v>100.82</v>
      </c>
      <c r="N279" s="108">
        <v>68.06</v>
      </c>
      <c r="O279" s="108">
        <v>70.78</v>
      </c>
      <c r="P279" s="65">
        <f t="shared" si="72"/>
        <v>632389.09499999986</v>
      </c>
      <c r="Q279" s="65">
        <f t="shared" si="73"/>
        <v>632389.09499999986</v>
      </c>
      <c r="R279" s="65">
        <f t="shared" si="74"/>
        <v>751165.21999999986</v>
      </c>
      <c r="S279" s="65">
        <f t="shared" si="75"/>
        <v>751165.21999999986</v>
      </c>
      <c r="T279" s="65">
        <f t="shared" si="71"/>
        <v>2767108.6299999994</v>
      </c>
      <c r="U279" s="65"/>
      <c r="V279" s="65"/>
      <c r="W279" s="65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</row>
    <row r="280" spans="1:145" s="36" customFormat="1" ht="34.5" customHeight="1" outlineLevel="1">
      <c r="A280" s="62">
        <v>2923006012</v>
      </c>
      <c r="B280" s="62" t="s">
        <v>190</v>
      </c>
      <c r="C280" s="62" t="s">
        <v>248</v>
      </c>
      <c r="D280" s="62" t="s">
        <v>85</v>
      </c>
      <c r="E280" s="63"/>
      <c r="F280" s="75" t="s">
        <v>137</v>
      </c>
      <c r="G280" s="67">
        <v>3221.0590000000002</v>
      </c>
      <c r="H280" s="67">
        <v>2975.2929999999997</v>
      </c>
      <c r="I280" s="67">
        <v>2643.4360000000001</v>
      </c>
      <c r="J280" s="67">
        <v>3022.1109999999999</v>
      </c>
      <c r="K280" s="67">
        <f t="shared" si="70"/>
        <v>11861.899000000001</v>
      </c>
      <c r="L280" s="108">
        <v>223.36</v>
      </c>
      <c r="M280" s="108">
        <v>223.36</v>
      </c>
      <c r="N280" s="108">
        <v>162.15</v>
      </c>
      <c r="O280" s="108">
        <v>162.15</v>
      </c>
      <c r="P280" s="65">
        <f t="shared" si="72"/>
        <v>197161.02139000004</v>
      </c>
      <c r="Q280" s="65">
        <f t="shared" si="73"/>
        <v>182117.68453</v>
      </c>
      <c r="R280" s="65">
        <f t="shared" si="74"/>
        <v>161804.71756000002</v>
      </c>
      <c r="S280" s="65">
        <f t="shared" si="75"/>
        <v>184983.41431000002</v>
      </c>
      <c r="T280" s="65">
        <f t="shared" si="71"/>
        <v>726066.83779000014</v>
      </c>
      <c r="U280" s="65"/>
      <c r="V280" s="65"/>
      <c r="W280" s="65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</row>
    <row r="281" spans="1:145" s="120" customFormat="1" ht="34.5" customHeight="1" outlineLevel="1">
      <c r="A281" s="107">
        <v>2923006943</v>
      </c>
      <c r="B281" s="107" t="s">
        <v>134</v>
      </c>
      <c r="C281" s="107" t="s">
        <v>248</v>
      </c>
      <c r="D281" s="107" t="s">
        <v>13</v>
      </c>
      <c r="E281" s="75"/>
      <c r="F281" s="75" t="s">
        <v>137</v>
      </c>
      <c r="G281" s="67">
        <f>K281/4</f>
        <v>480.5</v>
      </c>
      <c r="H281" s="67">
        <f>K281/4</f>
        <v>480.5</v>
      </c>
      <c r="I281" s="67">
        <f>K281/4</f>
        <v>480.5</v>
      </c>
      <c r="J281" s="67">
        <f>K281/4</f>
        <v>480.5</v>
      </c>
      <c r="K281" s="67">
        <v>1922</v>
      </c>
      <c r="L281" s="117">
        <v>48.22</v>
      </c>
      <c r="M281" s="117">
        <v>48.22</v>
      </c>
      <c r="N281" s="117">
        <v>45.04</v>
      </c>
      <c r="O281" s="117">
        <v>46.84</v>
      </c>
      <c r="P281" s="65">
        <f t="shared" si="72"/>
        <v>1527.9899999999998</v>
      </c>
      <c r="Q281" s="65">
        <f t="shared" si="73"/>
        <v>1527.9899999999998</v>
      </c>
      <c r="R281" s="65">
        <f t="shared" si="74"/>
        <v>663.08999999999787</v>
      </c>
      <c r="S281" s="65">
        <f t="shared" si="75"/>
        <v>663.08999999999787</v>
      </c>
      <c r="T281" s="65">
        <f t="shared" si="71"/>
        <v>4382.1599999999953</v>
      </c>
      <c r="U281" s="106"/>
      <c r="V281" s="106"/>
      <c r="W281" s="106"/>
      <c r="X281" s="26"/>
      <c r="Y281" s="26"/>
      <c r="Z281" s="26"/>
      <c r="AA281" s="119"/>
      <c r="AB281" s="26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H281" s="119"/>
      <c r="BI281" s="119"/>
      <c r="BJ281" s="119"/>
      <c r="BK281" s="119"/>
      <c r="BL281" s="119"/>
      <c r="BM281" s="119"/>
      <c r="BN281" s="119"/>
      <c r="BO281" s="119"/>
      <c r="BP281" s="119"/>
      <c r="BQ281" s="119"/>
      <c r="BR281" s="119"/>
      <c r="BS281" s="119"/>
      <c r="BT281" s="119"/>
      <c r="BU281" s="119"/>
      <c r="BV281" s="119"/>
      <c r="BW281" s="119"/>
      <c r="BX281" s="119"/>
      <c r="BY281" s="119"/>
      <c r="BZ281" s="119"/>
      <c r="CA281" s="119"/>
      <c r="CB281" s="119"/>
      <c r="CC281" s="119"/>
      <c r="CD281" s="119"/>
      <c r="CE281" s="119"/>
      <c r="CF281" s="119"/>
      <c r="CG281" s="119"/>
      <c r="CH281" s="119"/>
      <c r="CI281" s="119"/>
      <c r="CJ281" s="119"/>
      <c r="CK281" s="119"/>
      <c r="CL281" s="119"/>
      <c r="CM281" s="119"/>
      <c r="CN281" s="119"/>
      <c r="CO281" s="119"/>
      <c r="CP281" s="119"/>
      <c r="CQ281" s="119"/>
      <c r="CR281" s="119"/>
      <c r="CS281" s="119"/>
      <c r="CT281" s="119"/>
      <c r="CU281" s="119"/>
      <c r="CV281" s="119"/>
      <c r="CW281" s="119"/>
      <c r="CX281" s="119"/>
      <c r="CY281" s="119"/>
      <c r="CZ281" s="119"/>
      <c r="DA281" s="119"/>
      <c r="DB281" s="119"/>
      <c r="DC281" s="119"/>
      <c r="DD281" s="119"/>
      <c r="DE281" s="119"/>
      <c r="DF281" s="119"/>
      <c r="DG281" s="119"/>
      <c r="DH281" s="119"/>
      <c r="DI281" s="119"/>
      <c r="DJ281" s="119"/>
      <c r="DK281" s="119"/>
      <c r="DL281" s="119"/>
      <c r="DM281" s="119"/>
      <c r="DN281" s="119"/>
      <c r="DO281" s="119"/>
      <c r="DP281" s="119"/>
      <c r="DQ281" s="119"/>
      <c r="DR281" s="119"/>
      <c r="DS281" s="119"/>
      <c r="DT281" s="119"/>
      <c r="DU281" s="119"/>
      <c r="DV281" s="119"/>
      <c r="DW281" s="119"/>
      <c r="DX281" s="119"/>
      <c r="DY281" s="119"/>
      <c r="DZ281" s="119"/>
      <c r="EA281" s="119"/>
      <c r="EB281" s="119"/>
      <c r="EC281" s="119"/>
      <c r="ED281" s="119"/>
      <c r="EE281" s="119"/>
      <c r="EF281" s="119"/>
      <c r="EG281" s="119"/>
      <c r="EH281" s="119"/>
      <c r="EI281" s="119"/>
      <c r="EJ281" s="119"/>
      <c r="EK281" s="119"/>
      <c r="EL281" s="119"/>
      <c r="EM281" s="119"/>
      <c r="EN281" s="119"/>
      <c r="EO281" s="119"/>
    </row>
    <row r="282" spans="1:145" s="36" customFormat="1" ht="34.5" customHeight="1">
      <c r="A282" s="193" t="s">
        <v>249</v>
      </c>
      <c r="B282" s="194"/>
      <c r="C282" s="73"/>
      <c r="D282" s="58"/>
      <c r="E282" s="33"/>
      <c r="F282" s="33"/>
      <c r="G282" s="67"/>
      <c r="H282" s="67"/>
      <c r="I282" s="67"/>
      <c r="J282" s="67"/>
      <c r="K282" s="67"/>
      <c r="L282" s="117"/>
      <c r="M282" s="117"/>
      <c r="N282" s="117"/>
      <c r="O282" s="117"/>
      <c r="P282" s="65"/>
      <c r="Q282" s="65"/>
      <c r="R282" s="65"/>
      <c r="S282" s="65"/>
      <c r="T282" s="65"/>
      <c r="U282" s="65"/>
      <c r="V282" s="65"/>
      <c r="W282" s="65"/>
      <c r="X282" s="26"/>
      <c r="Y282" s="26"/>
      <c r="Z282" s="26"/>
      <c r="AA282" s="32"/>
      <c r="AB282" s="26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</row>
    <row r="283" spans="1:145" s="36" customFormat="1" ht="34.5" customHeight="1" outlineLevel="1">
      <c r="A283" s="62">
        <v>2924005702</v>
      </c>
      <c r="B283" s="62" t="s">
        <v>185</v>
      </c>
      <c r="C283" s="62" t="s">
        <v>249</v>
      </c>
      <c r="D283" s="62" t="s">
        <v>86</v>
      </c>
      <c r="E283" s="63"/>
      <c r="F283" s="63"/>
      <c r="G283" s="67">
        <v>2697.6800000000003</v>
      </c>
      <c r="H283" s="67">
        <v>2922.6499999999996</v>
      </c>
      <c r="I283" s="67">
        <v>2541.41</v>
      </c>
      <c r="J283" s="67">
        <v>2867.9</v>
      </c>
      <c r="K283" s="67">
        <f>G283+H283+I283+J283</f>
        <v>11029.64</v>
      </c>
      <c r="L283" s="108">
        <v>59.07</v>
      </c>
      <c r="M283" s="117">
        <v>59.07</v>
      </c>
      <c r="N283" s="108">
        <v>40.97</v>
      </c>
      <c r="O283" s="108">
        <f>N283*1.04</f>
        <v>42.608800000000002</v>
      </c>
      <c r="P283" s="65">
        <f>(L283-N283)*G283</f>
        <v>48828.008000000009</v>
      </c>
      <c r="Q283" s="65">
        <f>(L283-N283)*H283</f>
        <v>52899.964999999997</v>
      </c>
      <c r="R283" s="65">
        <f>I283*(M283-O283)</f>
        <v>41834.658291999993</v>
      </c>
      <c r="S283" s="65">
        <f>J283*(M283-O283)</f>
        <v>47209.07548</v>
      </c>
      <c r="T283" s="65">
        <f t="shared" si="71"/>
        <v>190771.70677200001</v>
      </c>
      <c r="U283" s="65"/>
      <c r="V283" s="65"/>
      <c r="W283" s="65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</row>
    <row r="284" spans="1:145" s="122" customFormat="1" ht="34.5" customHeight="1">
      <c r="A284" s="89" t="s">
        <v>145</v>
      </c>
      <c r="B284" s="90"/>
      <c r="C284" s="90"/>
      <c r="D284" s="90"/>
      <c r="E284" s="83"/>
      <c r="F284" s="83"/>
      <c r="G284" s="84">
        <f>SUM(G183:G283)</f>
        <v>9337679.4759999979</v>
      </c>
      <c r="H284" s="84">
        <f>SUM(H183:H283)</f>
        <v>9284950.481999997</v>
      </c>
      <c r="I284" s="84">
        <f>SUM(I183:I283)</f>
        <v>8706814.4549999982</v>
      </c>
      <c r="J284" s="84">
        <f>SUM(J183:J283)</f>
        <v>9246228.4359999988</v>
      </c>
      <c r="K284" s="84">
        <f>G284+H284+I284+J284</f>
        <v>36575672.848999992</v>
      </c>
      <c r="L284" s="84"/>
      <c r="M284" s="84"/>
      <c r="N284" s="84"/>
      <c r="O284" s="84"/>
      <c r="P284" s="86">
        <f>SUM(P183:P283)</f>
        <v>97754407.994249955</v>
      </c>
      <c r="Q284" s="86">
        <f>SUM(Q183:Q283)</f>
        <v>98562307.986890033</v>
      </c>
      <c r="R284" s="86">
        <f>SUM(R183:R283)</f>
        <v>139933447.66449639</v>
      </c>
      <c r="S284" s="86">
        <f>SUM(S183:S283)</f>
        <v>152677903.71329761</v>
      </c>
      <c r="T284" s="86">
        <f>SUM(T183:T283)</f>
        <v>488928067.35893393</v>
      </c>
      <c r="U284" s="86"/>
      <c r="V284" s="86"/>
      <c r="W284" s="86"/>
      <c r="X284" s="26"/>
      <c r="Y284" s="26"/>
      <c r="Z284" s="26"/>
      <c r="AA284" s="121"/>
      <c r="AB284" s="26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  <c r="DK284" s="121"/>
      <c r="DL284" s="121"/>
      <c r="DM284" s="121"/>
      <c r="DN284" s="121"/>
      <c r="DO284" s="121"/>
      <c r="DP284" s="121"/>
      <c r="DQ284" s="121"/>
      <c r="DR284" s="121"/>
      <c r="DS284" s="121"/>
      <c r="DT284" s="121"/>
      <c r="DU284" s="121"/>
      <c r="DV284" s="121"/>
      <c r="DW284" s="121"/>
      <c r="DX284" s="121"/>
      <c r="DY284" s="121"/>
      <c r="DZ284" s="121"/>
      <c r="EA284" s="121"/>
      <c r="EB284" s="121"/>
      <c r="EC284" s="121"/>
      <c r="ED284" s="121"/>
      <c r="EE284" s="121"/>
      <c r="EF284" s="121"/>
      <c r="EG284" s="121"/>
      <c r="EH284" s="121"/>
      <c r="EI284" s="121"/>
      <c r="EJ284" s="121"/>
      <c r="EK284" s="121"/>
      <c r="EL284" s="121"/>
      <c r="EM284" s="121"/>
      <c r="EN284" s="121"/>
      <c r="EO284" s="121"/>
    </row>
    <row r="285" spans="1:145" s="36" customFormat="1" ht="34.5" customHeight="1">
      <c r="A285" s="193" t="s">
        <v>226</v>
      </c>
      <c r="B285" s="194"/>
      <c r="C285" s="73"/>
      <c r="D285" s="58"/>
      <c r="E285" s="33"/>
      <c r="F285" s="33"/>
      <c r="G285" s="67"/>
      <c r="H285" s="67"/>
      <c r="I285" s="67"/>
      <c r="J285" s="67"/>
      <c r="K285" s="67"/>
      <c r="L285" s="60"/>
      <c r="M285" s="60"/>
      <c r="N285" s="60"/>
      <c r="O285" s="60"/>
      <c r="P285" s="65"/>
      <c r="Q285" s="65"/>
      <c r="R285" s="65"/>
      <c r="S285" s="65"/>
      <c r="T285" s="65"/>
      <c r="U285" s="61"/>
      <c r="V285" s="65"/>
      <c r="W285" s="65"/>
      <c r="X285" s="26"/>
      <c r="Y285" s="26"/>
      <c r="Z285" s="26"/>
      <c r="AA285" s="32"/>
      <c r="AB285" s="26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</row>
    <row r="286" spans="1:145" s="36" customFormat="1" ht="34.5" customHeight="1">
      <c r="A286" s="62">
        <v>2907015570</v>
      </c>
      <c r="B286" s="62" t="s">
        <v>135</v>
      </c>
      <c r="C286" s="62" t="s">
        <v>226</v>
      </c>
      <c r="D286" s="62" t="s">
        <v>10</v>
      </c>
      <c r="E286" s="63"/>
      <c r="F286" s="63" t="s">
        <v>251</v>
      </c>
      <c r="G286" s="67">
        <v>1273.173</v>
      </c>
      <c r="H286" s="67">
        <v>1230.972</v>
      </c>
      <c r="I286" s="67">
        <v>1184.712</v>
      </c>
      <c r="J286" s="67">
        <v>1258.24</v>
      </c>
      <c r="K286" s="67">
        <f t="shared" ref="K286:K312" si="76">G286+H286+I286+J286</f>
        <v>4947.0969999999998</v>
      </c>
      <c r="L286" s="108">
        <f>L19*1.2</f>
        <v>74.244</v>
      </c>
      <c r="M286" s="108">
        <f>M19*1.2</f>
        <v>80.183999999999983</v>
      </c>
      <c r="N286" s="108">
        <v>30.73</v>
      </c>
      <c r="O286" s="108">
        <f>N286*1.04</f>
        <v>31.959200000000003</v>
      </c>
      <c r="P286" s="65">
        <f>(L286-N286)*G286</f>
        <v>55400.849921999994</v>
      </c>
      <c r="Q286" s="65">
        <f>(L286-N286)*H286</f>
        <v>53564.515607999994</v>
      </c>
      <c r="R286" s="65">
        <f>I286*(M286-O286)</f>
        <v>57132.499257599979</v>
      </c>
      <c r="S286" s="65">
        <f>J286*(M286-O286)</f>
        <v>60678.372351999977</v>
      </c>
      <c r="T286" s="65">
        <f>SUM(P286:S286)</f>
        <v>226776.23713959992</v>
      </c>
      <c r="U286" s="65"/>
      <c r="V286" s="65"/>
      <c r="W286" s="65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</row>
    <row r="287" spans="1:145" s="36" customFormat="1" ht="34.5" customHeight="1">
      <c r="A287" s="71">
        <v>3525369837</v>
      </c>
      <c r="B287" s="76" t="s">
        <v>220</v>
      </c>
      <c r="C287" s="76" t="s">
        <v>226</v>
      </c>
      <c r="D287" s="62" t="s">
        <v>10</v>
      </c>
      <c r="E287" s="63"/>
      <c r="F287" s="63" t="s">
        <v>251</v>
      </c>
      <c r="G287" s="67">
        <v>2500</v>
      </c>
      <c r="H287" s="67">
        <v>2500</v>
      </c>
      <c r="I287" s="67">
        <v>2500</v>
      </c>
      <c r="J287" s="67">
        <v>2500</v>
      </c>
      <c r="K287" s="67">
        <f t="shared" si="76"/>
        <v>10000</v>
      </c>
      <c r="L287" s="108">
        <f>L286</f>
        <v>74.244</v>
      </c>
      <c r="M287" s="108">
        <f>M286</f>
        <v>80.183999999999983</v>
      </c>
      <c r="N287" s="108">
        <v>30.73</v>
      </c>
      <c r="O287" s="108">
        <f>N287*1.04</f>
        <v>31.959200000000003</v>
      </c>
      <c r="P287" s="65">
        <f>(L287-N287)*G287</f>
        <v>108784.99999999999</v>
      </c>
      <c r="Q287" s="65">
        <f>(L287-N287)*H287</f>
        <v>108784.99999999999</v>
      </c>
      <c r="R287" s="65">
        <f>I287*(M287-O287)</f>
        <v>120561.99999999996</v>
      </c>
      <c r="S287" s="65">
        <f>J287*(M287-O287)</f>
        <v>120561.99999999996</v>
      </c>
      <c r="T287" s="65">
        <f>SUM(P287:S287)</f>
        <v>458693.99999999988</v>
      </c>
      <c r="U287" s="65"/>
      <c r="V287" s="65"/>
      <c r="W287" s="65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</row>
    <row r="288" spans="1:145" s="36" customFormat="1" ht="34.5" customHeight="1">
      <c r="A288" s="193" t="s">
        <v>227</v>
      </c>
      <c r="B288" s="194"/>
      <c r="C288" s="73"/>
      <c r="D288" s="58"/>
      <c r="E288" s="33"/>
      <c r="F288" s="33"/>
      <c r="G288" s="67"/>
      <c r="H288" s="67"/>
      <c r="I288" s="67"/>
      <c r="J288" s="67"/>
      <c r="K288" s="67"/>
      <c r="L288" s="108"/>
      <c r="M288" s="108"/>
      <c r="N288" s="108"/>
      <c r="O288" s="108"/>
      <c r="P288" s="65"/>
      <c r="Q288" s="65"/>
      <c r="R288" s="65"/>
      <c r="S288" s="65"/>
      <c r="T288" s="65"/>
      <c r="U288" s="65"/>
      <c r="V288" s="65"/>
      <c r="W288" s="65"/>
      <c r="X288" s="26"/>
      <c r="Y288" s="26"/>
      <c r="Z288" s="26"/>
      <c r="AA288" s="32"/>
      <c r="AB288" s="26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</row>
    <row r="289" spans="1:145" s="36" customFormat="1" ht="34.5" customHeight="1">
      <c r="A289" s="62">
        <v>2901179251</v>
      </c>
      <c r="B289" s="62" t="s">
        <v>25</v>
      </c>
      <c r="C289" s="62" t="s">
        <v>227</v>
      </c>
      <c r="D289" s="62" t="s">
        <v>13</v>
      </c>
      <c r="E289" s="63"/>
      <c r="F289" s="63" t="s">
        <v>251</v>
      </c>
      <c r="G289" s="67">
        <v>1056.3209999999999</v>
      </c>
      <c r="H289" s="67">
        <v>774.6389999999999</v>
      </c>
      <c r="I289" s="67">
        <v>160.142</v>
      </c>
      <c r="J289" s="67">
        <v>696.6579999999999</v>
      </c>
      <c r="K289" s="67">
        <f t="shared" si="76"/>
        <v>2687.7599999999998</v>
      </c>
      <c r="L289" s="108">
        <f>L31</f>
        <v>99.27</v>
      </c>
      <c r="M289" s="108">
        <f>M31</f>
        <v>102.02</v>
      </c>
      <c r="N289" s="108">
        <v>36.229999999999997</v>
      </c>
      <c r="O289" s="108">
        <f>N289*1.04</f>
        <v>37.679200000000002</v>
      </c>
      <c r="P289" s="65">
        <f>(L289-N289)*G289</f>
        <v>66590.475839999999</v>
      </c>
      <c r="Q289" s="65">
        <f>(L289-N289)*H289</f>
        <v>48833.242559999991</v>
      </c>
      <c r="R289" s="65">
        <f>I289*(M289-O289)</f>
        <v>10303.6643936</v>
      </c>
      <c r="S289" s="65">
        <f>J289*(M289-O289)</f>
        <v>44823.533046399993</v>
      </c>
      <c r="T289" s="65">
        <f t="shared" ref="T289:T318" si="77">SUM(P289:S289)</f>
        <v>170550.91583999997</v>
      </c>
      <c r="U289" s="65"/>
      <c r="V289" s="65"/>
      <c r="W289" s="65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</row>
    <row r="290" spans="1:145" s="36" customFormat="1" ht="34.5" customHeight="1">
      <c r="A290" s="193" t="s">
        <v>229</v>
      </c>
      <c r="B290" s="194"/>
      <c r="C290" s="73"/>
      <c r="D290" s="58"/>
      <c r="E290" s="33"/>
      <c r="F290" s="33"/>
      <c r="G290" s="67"/>
      <c r="H290" s="67"/>
      <c r="I290" s="67"/>
      <c r="J290" s="67"/>
      <c r="K290" s="67"/>
      <c r="L290" s="108"/>
      <c r="M290" s="108"/>
      <c r="N290" s="108"/>
      <c r="O290" s="108"/>
      <c r="P290" s="65"/>
      <c r="Q290" s="65"/>
      <c r="R290" s="65"/>
      <c r="S290" s="65"/>
      <c r="T290" s="65"/>
      <c r="U290" s="65"/>
      <c r="V290" s="65"/>
      <c r="W290" s="65"/>
      <c r="X290" s="26"/>
      <c r="Y290" s="26"/>
      <c r="Z290" s="26"/>
      <c r="AA290" s="32"/>
      <c r="AB290" s="26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</row>
    <row r="291" spans="1:145" s="48" customFormat="1" ht="34.5" customHeight="1">
      <c r="A291" s="62" t="s">
        <v>297</v>
      </c>
      <c r="B291" s="62" t="s">
        <v>298</v>
      </c>
      <c r="C291" s="76" t="s">
        <v>229</v>
      </c>
      <c r="D291" s="77"/>
      <c r="E291" s="78"/>
      <c r="F291" s="63" t="s">
        <v>251</v>
      </c>
      <c r="G291" s="67">
        <v>80656.054000000004</v>
      </c>
      <c r="H291" s="67">
        <v>74366.558000000005</v>
      </c>
      <c r="I291" s="67">
        <v>74500</v>
      </c>
      <c r="J291" s="67">
        <v>80600</v>
      </c>
      <c r="K291" s="67">
        <f t="shared" si="76"/>
        <v>310122.61200000002</v>
      </c>
      <c r="L291" s="108">
        <f>L42</f>
        <v>59.92</v>
      </c>
      <c r="M291" s="108">
        <f>M42</f>
        <v>64.11</v>
      </c>
      <c r="N291" s="108">
        <v>33.619999999999997</v>
      </c>
      <c r="O291" s="108">
        <v>34.96</v>
      </c>
      <c r="P291" s="65">
        <f>(L291-N291)*G291</f>
        <v>2121254.2202000003</v>
      </c>
      <c r="Q291" s="65">
        <f>(L291-N291)*H291</f>
        <v>1955840.4754000003</v>
      </c>
      <c r="R291" s="65">
        <f>I291*(M291-O291)</f>
        <v>2171675</v>
      </c>
      <c r="S291" s="65">
        <f>J291*(M291-O291)</f>
        <v>2349490</v>
      </c>
      <c r="T291" s="65">
        <f t="shared" si="77"/>
        <v>8598259.6956000011</v>
      </c>
      <c r="U291" s="79"/>
      <c r="V291" s="65"/>
      <c r="W291" s="65"/>
      <c r="X291" s="26"/>
      <c r="Y291" s="26"/>
      <c r="Z291" s="26"/>
      <c r="AA291" s="49"/>
      <c r="AB291" s="26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  <c r="ED291" s="49"/>
      <c r="EE291" s="49"/>
      <c r="EF291" s="49"/>
      <c r="EG291" s="49"/>
      <c r="EH291" s="49"/>
      <c r="EI291" s="49"/>
      <c r="EJ291" s="49"/>
      <c r="EK291" s="49"/>
      <c r="EL291" s="49"/>
      <c r="EM291" s="49"/>
      <c r="EN291" s="49"/>
      <c r="EO291" s="49"/>
    </row>
    <row r="292" spans="1:145" s="36" customFormat="1" ht="34.5" customHeight="1">
      <c r="A292" s="193" t="s">
        <v>232</v>
      </c>
      <c r="B292" s="194"/>
      <c r="C292" s="73"/>
      <c r="D292" s="58"/>
      <c r="E292" s="33"/>
      <c r="G292" s="67"/>
      <c r="H292" s="67"/>
      <c r="I292" s="67"/>
      <c r="J292" s="67"/>
      <c r="K292" s="67"/>
      <c r="L292" s="108"/>
      <c r="M292" s="108"/>
      <c r="N292" s="108"/>
      <c r="O292" s="108"/>
      <c r="P292" s="65"/>
      <c r="Q292" s="65"/>
      <c r="R292" s="65"/>
      <c r="S292" s="65"/>
      <c r="T292" s="65"/>
      <c r="U292" s="65"/>
      <c r="V292" s="65"/>
      <c r="W292" s="65"/>
      <c r="X292" s="26"/>
      <c r="Y292" s="26"/>
      <c r="Z292" s="26"/>
      <c r="AA292" s="32"/>
      <c r="AB292" s="26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</row>
    <row r="293" spans="1:145" s="36" customFormat="1" ht="34.5" customHeight="1">
      <c r="A293" s="62">
        <v>7708503727</v>
      </c>
      <c r="B293" s="62" t="s">
        <v>147</v>
      </c>
      <c r="C293" s="62" t="s">
        <v>232</v>
      </c>
      <c r="D293" s="62" t="s">
        <v>19</v>
      </c>
      <c r="E293" s="63"/>
      <c r="F293" s="63" t="s">
        <v>251</v>
      </c>
      <c r="G293" s="67">
        <v>240.25</v>
      </c>
      <c r="H293" s="67">
        <v>111.98</v>
      </c>
      <c r="I293" s="67">
        <v>240.25</v>
      </c>
      <c r="J293" s="67">
        <v>240.25</v>
      </c>
      <c r="K293" s="67">
        <f t="shared" si="76"/>
        <v>832.73</v>
      </c>
      <c r="L293" s="108">
        <f>L56</f>
        <v>41.71</v>
      </c>
      <c r="M293" s="108">
        <f>M56</f>
        <v>44.5</v>
      </c>
      <c r="N293" s="108">
        <v>39.69</v>
      </c>
      <c r="O293" s="108">
        <f>N293*1.04</f>
        <v>41.2776</v>
      </c>
      <c r="P293" s="65">
        <f>(L293-N293)*G293</f>
        <v>485.30500000000075</v>
      </c>
      <c r="Q293" s="65">
        <f>(L293-N293)*H293</f>
        <v>226.19960000000034</v>
      </c>
      <c r="R293" s="65">
        <f>I293*(M293-O293)</f>
        <v>774.18160000000012</v>
      </c>
      <c r="S293" s="65">
        <f>J293*(M293-O293)</f>
        <v>774.18160000000012</v>
      </c>
      <c r="T293" s="65">
        <f t="shared" si="77"/>
        <v>2259.8678000000014</v>
      </c>
      <c r="U293" s="65"/>
      <c r="V293" s="65"/>
      <c r="W293" s="65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</row>
    <row r="294" spans="1:145" s="36" customFormat="1" ht="34.5" customHeight="1">
      <c r="A294" s="62">
        <v>2912004912</v>
      </c>
      <c r="B294" s="62" t="s">
        <v>197</v>
      </c>
      <c r="C294" s="62" t="s">
        <v>232</v>
      </c>
      <c r="D294" s="62" t="s">
        <v>19</v>
      </c>
      <c r="E294" s="63"/>
      <c r="F294" s="63" t="s">
        <v>251</v>
      </c>
      <c r="G294" s="67">
        <v>854.91</v>
      </c>
      <c r="H294" s="67">
        <v>460.28</v>
      </c>
      <c r="I294" s="67">
        <v>125.27</v>
      </c>
      <c r="J294" s="67">
        <v>596.16000000000008</v>
      </c>
      <c r="K294" s="67">
        <f t="shared" si="76"/>
        <v>2036.6200000000001</v>
      </c>
      <c r="L294" s="108">
        <f>L55</f>
        <v>53.83</v>
      </c>
      <c r="M294" s="108">
        <f>M55</f>
        <v>58.14</v>
      </c>
      <c r="N294" s="108">
        <f>53/1.2</f>
        <v>44.166666666666671</v>
      </c>
      <c r="O294" s="108">
        <f>N294*1.04</f>
        <v>45.933333333333337</v>
      </c>
      <c r="P294" s="65">
        <f>(L294-N294)*G294</f>
        <v>8261.2802999999949</v>
      </c>
      <c r="Q294" s="65">
        <f>(L294-N294)*H294</f>
        <v>4447.8390666666637</v>
      </c>
      <c r="R294" s="65">
        <f>I294*(M294-O294)</f>
        <v>1529.1291333333329</v>
      </c>
      <c r="S294" s="65">
        <f>J294*(M294-O294)</f>
        <v>7277.1263999999992</v>
      </c>
      <c r="T294" s="65">
        <f t="shared" si="77"/>
        <v>21515.374899999988</v>
      </c>
      <c r="U294" s="65"/>
      <c r="V294" s="65"/>
      <c r="W294" s="65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</row>
    <row r="295" spans="1:145" s="36" customFormat="1" ht="34.5" customHeight="1">
      <c r="A295" s="62">
        <v>2912006620</v>
      </c>
      <c r="B295" s="62" t="s">
        <v>136</v>
      </c>
      <c r="C295" s="62" t="s">
        <v>232</v>
      </c>
      <c r="D295" s="62" t="s">
        <v>19</v>
      </c>
      <c r="E295" s="63"/>
      <c r="F295" s="63" t="s">
        <v>251</v>
      </c>
      <c r="G295" s="67">
        <v>1643.4860000000001</v>
      </c>
      <c r="H295" s="67">
        <v>1030.654</v>
      </c>
      <c r="I295" s="67">
        <v>217.19</v>
      </c>
      <c r="J295" s="67">
        <v>1540.1979999999999</v>
      </c>
      <c r="K295" s="67">
        <f t="shared" si="76"/>
        <v>4431.5280000000002</v>
      </c>
      <c r="L295" s="108">
        <f>L294</f>
        <v>53.83</v>
      </c>
      <c r="M295" s="108">
        <f>M294</f>
        <v>58.14</v>
      </c>
      <c r="N295" s="108">
        <v>53</v>
      </c>
      <c r="O295" s="108">
        <f>N295*1.04</f>
        <v>55.120000000000005</v>
      </c>
      <c r="P295" s="65">
        <f>(L295-N295)*G295</f>
        <v>1364.0933799999973</v>
      </c>
      <c r="Q295" s="65">
        <f>(L295-N295)*H295</f>
        <v>855.44281999999828</v>
      </c>
      <c r="R295" s="65">
        <f>I295*(M295-O295)</f>
        <v>655.91379999999913</v>
      </c>
      <c r="S295" s="65">
        <f>J295*(M295-O295)</f>
        <v>4651.3979599999939</v>
      </c>
      <c r="T295" s="65">
        <f t="shared" si="77"/>
        <v>7526.8479599999882</v>
      </c>
      <c r="U295" s="65"/>
      <c r="V295" s="65"/>
      <c r="W295" s="65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</row>
    <row r="296" spans="1:145" s="36" customFormat="1" ht="34.5" customHeight="1">
      <c r="A296" s="193" t="s">
        <v>234</v>
      </c>
      <c r="B296" s="194"/>
      <c r="C296" s="73"/>
      <c r="D296" s="58"/>
      <c r="E296" s="33"/>
      <c r="F296" s="33"/>
      <c r="G296" s="67"/>
      <c r="H296" s="67"/>
      <c r="I296" s="67"/>
      <c r="J296" s="67"/>
      <c r="K296" s="67"/>
      <c r="L296" s="108"/>
      <c r="M296" s="108"/>
      <c r="N296" s="108"/>
      <c r="O296" s="108"/>
      <c r="P296" s="65"/>
      <c r="Q296" s="65"/>
      <c r="R296" s="65"/>
      <c r="S296" s="65"/>
      <c r="T296" s="65"/>
      <c r="U296" s="65"/>
      <c r="V296" s="65"/>
      <c r="W296" s="65"/>
      <c r="X296" s="26"/>
      <c r="Y296" s="26"/>
      <c r="Z296" s="26"/>
      <c r="AA296" s="32"/>
      <c r="AB296" s="26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32"/>
      <c r="DI296" s="32"/>
      <c r="DJ296" s="32"/>
      <c r="DK296" s="32"/>
      <c r="DL296" s="32"/>
      <c r="DM296" s="32"/>
      <c r="DN296" s="32"/>
      <c r="DO296" s="32"/>
      <c r="DP296" s="32"/>
      <c r="DQ296" s="32"/>
      <c r="DR296" s="32"/>
      <c r="DS296" s="32"/>
      <c r="DT296" s="32"/>
      <c r="DU296" s="32"/>
      <c r="DV296" s="32"/>
      <c r="DW296" s="32"/>
      <c r="DX296" s="32"/>
      <c r="DY296" s="32"/>
      <c r="DZ296" s="32"/>
      <c r="EA296" s="32"/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/>
      <c r="EN296" s="32"/>
      <c r="EO296" s="32"/>
    </row>
    <row r="297" spans="1:145" s="36" customFormat="1" ht="34.5" customHeight="1">
      <c r="A297" s="62" t="s">
        <v>291</v>
      </c>
      <c r="B297" s="62" t="s">
        <v>223</v>
      </c>
      <c r="C297" s="62" t="s">
        <v>234</v>
      </c>
      <c r="D297" s="62"/>
      <c r="E297" s="63" t="s">
        <v>293</v>
      </c>
      <c r="F297" s="63" t="s">
        <v>251</v>
      </c>
      <c r="G297" s="67">
        <v>57793.663</v>
      </c>
      <c r="H297" s="67">
        <v>57442.423999999999</v>
      </c>
      <c r="I297" s="67">
        <v>45223.837</v>
      </c>
      <c r="J297" s="67">
        <v>55662.288</v>
      </c>
      <c r="K297" s="67">
        <f t="shared" si="76"/>
        <v>216122.212</v>
      </c>
      <c r="L297" s="108">
        <f t="shared" ref="L297:O298" si="78">L68</f>
        <v>39.6</v>
      </c>
      <c r="M297" s="108">
        <f t="shared" si="78"/>
        <v>54.57</v>
      </c>
      <c r="N297" s="108">
        <f t="shared" si="78"/>
        <v>32.229999999999997</v>
      </c>
      <c r="O297" s="108">
        <f t="shared" si="78"/>
        <v>33.520000000000003</v>
      </c>
      <c r="P297" s="65">
        <f>(L297-N297)*G297</f>
        <v>425939.29631000024</v>
      </c>
      <c r="Q297" s="65">
        <f>(L297-N297)*H297</f>
        <v>423350.66488000023</v>
      </c>
      <c r="R297" s="65">
        <f>I297*(M297-O297)</f>
        <v>951961.76884999988</v>
      </c>
      <c r="S297" s="65">
        <f>J297*(M297-O297)</f>
        <v>1171691.1623999998</v>
      </c>
      <c r="T297" s="65">
        <f t="shared" si="77"/>
        <v>2972942.8924400001</v>
      </c>
      <c r="U297" s="65"/>
      <c r="V297" s="65"/>
      <c r="W297" s="65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</row>
    <row r="298" spans="1:145" s="36" customFormat="1" ht="34.5" customHeight="1">
      <c r="A298" s="62" t="s">
        <v>291</v>
      </c>
      <c r="B298" s="62" t="s">
        <v>292</v>
      </c>
      <c r="C298" s="62" t="s">
        <v>234</v>
      </c>
      <c r="D298" s="62"/>
      <c r="E298" s="63" t="s">
        <v>294</v>
      </c>
      <c r="F298" s="63" t="s">
        <v>251</v>
      </c>
      <c r="G298" s="67">
        <v>28498.775999999998</v>
      </c>
      <c r="H298" s="67">
        <v>28447.715</v>
      </c>
      <c r="I298" s="67">
        <v>22055.690000000002</v>
      </c>
      <c r="J298" s="67">
        <v>28860.435999999998</v>
      </c>
      <c r="K298" s="67">
        <f t="shared" si="76"/>
        <v>107862.617</v>
      </c>
      <c r="L298" s="108">
        <f t="shared" si="78"/>
        <v>49.39</v>
      </c>
      <c r="M298" s="108">
        <f t="shared" si="78"/>
        <v>65.63</v>
      </c>
      <c r="N298" s="108">
        <f t="shared" si="78"/>
        <v>31.58</v>
      </c>
      <c r="O298" s="108">
        <f t="shared" si="78"/>
        <v>32.840000000000003</v>
      </c>
      <c r="P298" s="65">
        <f>(L298-N298)*G298</f>
        <v>507563.20056000003</v>
      </c>
      <c r="Q298" s="65">
        <f>(L298-N298)*H298</f>
        <v>506653.80415000004</v>
      </c>
      <c r="R298" s="65">
        <f>I298*(M298-O298)</f>
        <v>723206.0750999999</v>
      </c>
      <c r="S298" s="65">
        <f>J298*(M298-O298)</f>
        <v>946333.69643999974</v>
      </c>
      <c r="T298" s="65">
        <f t="shared" si="77"/>
        <v>2683756.7762499996</v>
      </c>
      <c r="U298" s="65"/>
      <c r="V298" s="65"/>
      <c r="W298" s="65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</row>
    <row r="299" spans="1:145" s="36" customFormat="1" ht="34.5" customHeight="1">
      <c r="A299" s="62">
        <v>7708503727</v>
      </c>
      <c r="B299" s="62" t="s">
        <v>21</v>
      </c>
      <c r="C299" s="62" t="s">
        <v>234</v>
      </c>
      <c r="D299" s="62"/>
      <c r="E299" s="63"/>
      <c r="F299" s="63" t="s">
        <v>251</v>
      </c>
      <c r="G299" s="67">
        <v>5333.2690000000002</v>
      </c>
      <c r="H299" s="67">
        <v>5622.6850000000004</v>
      </c>
      <c r="I299" s="67">
        <v>4205.1490000000003</v>
      </c>
      <c r="J299" s="67">
        <v>5331.6360000000004</v>
      </c>
      <c r="K299" s="67">
        <f t="shared" si="76"/>
        <v>20492.739000000001</v>
      </c>
      <c r="L299" s="108">
        <f>L297</f>
        <v>39.6</v>
      </c>
      <c r="M299" s="108">
        <f>M297</f>
        <v>54.57</v>
      </c>
      <c r="N299" s="108">
        <v>32.229999999999997</v>
      </c>
      <c r="O299" s="108">
        <v>33.520000000000003</v>
      </c>
      <c r="P299" s="65">
        <f>(L299-N299)*G299</f>
        <v>39306.192530000029</v>
      </c>
      <c r="Q299" s="65">
        <f>(L299-N299)*H299</f>
        <v>41439.188450000031</v>
      </c>
      <c r="R299" s="65">
        <f>I299*(M299-O299)</f>
        <v>88518.386449999991</v>
      </c>
      <c r="S299" s="65">
        <f>J299*(M299-O299)</f>
        <v>112230.9378</v>
      </c>
      <c r="T299" s="65">
        <f t="shared" si="77"/>
        <v>281494.70523000008</v>
      </c>
      <c r="U299" s="65"/>
      <c r="V299" s="65"/>
      <c r="W299" s="65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</row>
    <row r="300" spans="1:145" s="36" customFormat="1" ht="29.25" customHeight="1">
      <c r="A300" s="193" t="s">
        <v>235</v>
      </c>
      <c r="B300" s="194"/>
      <c r="C300" s="73"/>
      <c r="D300" s="58"/>
      <c r="E300" s="33"/>
      <c r="F300" s="33"/>
      <c r="G300" s="67"/>
      <c r="H300" s="67"/>
      <c r="I300" s="67"/>
      <c r="J300" s="67"/>
      <c r="K300" s="67"/>
      <c r="L300" s="108"/>
      <c r="M300" s="108"/>
      <c r="N300" s="108"/>
      <c r="O300" s="108"/>
      <c r="P300" s="65"/>
      <c r="Q300" s="65"/>
      <c r="R300" s="65"/>
      <c r="S300" s="65"/>
      <c r="T300" s="65"/>
      <c r="U300" s="65"/>
      <c r="V300" s="65"/>
      <c r="W300" s="65"/>
      <c r="X300" s="26"/>
      <c r="Y300" s="26"/>
      <c r="Z300" s="26"/>
      <c r="AA300" s="32"/>
      <c r="AB300" s="26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</row>
    <row r="301" spans="1:145" s="36" customFormat="1" ht="34.5" customHeight="1">
      <c r="A301" s="62">
        <v>2901179251</v>
      </c>
      <c r="B301" s="62" t="s">
        <v>25</v>
      </c>
      <c r="C301" s="62" t="s">
        <v>235</v>
      </c>
      <c r="D301" s="62" t="s">
        <v>22</v>
      </c>
      <c r="E301" s="63"/>
      <c r="F301" s="63" t="s">
        <v>251</v>
      </c>
      <c r="G301" s="67">
        <v>931.13000000000011</v>
      </c>
      <c r="H301" s="67">
        <v>828.24299999999994</v>
      </c>
      <c r="I301" s="67">
        <v>781.06299999999999</v>
      </c>
      <c r="J301" s="67">
        <v>863.43300000000011</v>
      </c>
      <c r="K301" s="67">
        <f t="shared" si="76"/>
        <v>3403.8690000000001</v>
      </c>
      <c r="L301" s="108">
        <f>L71</f>
        <v>103.68</v>
      </c>
      <c r="M301" s="108">
        <f>M71</f>
        <v>121.89</v>
      </c>
      <c r="N301" s="108">
        <v>87.43</v>
      </c>
      <c r="O301" s="108">
        <f>N301*1.04</f>
        <v>90.927200000000013</v>
      </c>
      <c r="P301" s="65">
        <f>(L301-N301)*G301</f>
        <v>15130.862500000001</v>
      </c>
      <c r="Q301" s="65">
        <f>(L301-N301)*H301</f>
        <v>13458.94875</v>
      </c>
      <c r="R301" s="65">
        <f>I301*(M301-O301)</f>
        <v>24183.897456399991</v>
      </c>
      <c r="S301" s="65">
        <f>J301*(M301-O301)</f>
        <v>26734.303292399993</v>
      </c>
      <c r="T301" s="65">
        <f t="shared" si="77"/>
        <v>79508.011998799979</v>
      </c>
      <c r="U301" s="65"/>
      <c r="V301" s="65"/>
      <c r="W301" s="65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</row>
    <row r="302" spans="1:145" s="36" customFormat="1" ht="34.5" customHeight="1">
      <c r="A302" s="62">
        <v>2901179251</v>
      </c>
      <c r="B302" s="62" t="s">
        <v>25</v>
      </c>
      <c r="C302" s="62" t="s">
        <v>235</v>
      </c>
      <c r="D302" s="62" t="s">
        <v>23</v>
      </c>
      <c r="E302" s="63" t="s">
        <v>24</v>
      </c>
      <c r="F302" s="63" t="s">
        <v>251</v>
      </c>
      <c r="G302" s="67">
        <v>1144.944</v>
      </c>
      <c r="H302" s="67">
        <v>1196.748</v>
      </c>
      <c r="I302" s="67">
        <v>915.86500000000001</v>
      </c>
      <c r="J302" s="67">
        <v>1033.607</v>
      </c>
      <c r="K302" s="67">
        <f t="shared" si="76"/>
        <v>4291.1639999999998</v>
      </c>
      <c r="L302" s="108">
        <f>L74</f>
        <v>163</v>
      </c>
      <c r="M302" s="108">
        <f>M74</f>
        <v>163</v>
      </c>
      <c r="N302" s="108">
        <f>N74</f>
        <v>75.38</v>
      </c>
      <c r="O302" s="108">
        <f>O74</f>
        <v>78.39</v>
      </c>
      <c r="P302" s="65">
        <f>(L302-N302)*G302</f>
        <v>100319.99328</v>
      </c>
      <c r="Q302" s="65">
        <f>(L302-N302)*H302</f>
        <v>104859.05976</v>
      </c>
      <c r="R302" s="65">
        <f>I302*(M302-O302)</f>
        <v>77491.337650000001</v>
      </c>
      <c r="S302" s="65">
        <f>J302*(M302-O302)</f>
        <v>87453.488270000002</v>
      </c>
      <c r="T302" s="65">
        <f t="shared" si="77"/>
        <v>370123.87896</v>
      </c>
      <c r="U302" s="65"/>
      <c r="V302" s="65"/>
      <c r="W302" s="65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</row>
    <row r="303" spans="1:145" s="36" customFormat="1" ht="34.5" customHeight="1">
      <c r="A303" s="62">
        <v>2901179251</v>
      </c>
      <c r="B303" s="62" t="s">
        <v>25</v>
      </c>
      <c r="C303" s="62" t="s">
        <v>235</v>
      </c>
      <c r="D303" s="62" t="s">
        <v>23</v>
      </c>
      <c r="E303" s="63" t="s">
        <v>207</v>
      </c>
      <c r="F303" s="63" t="s">
        <v>251</v>
      </c>
      <c r="G303" s="67">
        <v>4409.25</v>
      </c>
      <c r="H303" s="67">
        <v>4409.25</v>
      </c>
      <c r="I303" s="67">
        <v>4409.25</v>
      </c>
      <c r="J303" s="67">
        <v>4409.25</v>
      </c>
      <c r="K303" s="67">
        <f t="shared" si="76"/>
        <v>17637</v>
      </c>
      <c r="L303" s="108">
        <f>L73</f>
        <v>66.66</v>
      </c>
      <c r="M303" s="108">
        <f>M73</f>
        <v>66.66</v>
      </c>
      <c r="N303" s="108">
        <f>N73</f>
        <v>60.94</v>
      </c>
      <c r="O303" s="108">
        <f>O73</f>
        <v>63.377600000000001</v>
      </c>
      <c r="P303" s="65">
        <f>(L303-N303)*G303</f>
        <v>25220.909999999996</v>
      </c>
      <c r="Q303" s="65">
        <f>(L303-N303)*H303</f>
        <v>25220.909999999996</v>
      </c>
      <c r="R303" s="65">
        <f>I303*(M303-O303)</f>
        <v>14472.922199999981</v>
      </c>
      <c r="S303" s="65">
        <f>J303*(M303-O303)</f>
        <v>14472.922199999981</v>
      </c>
      <c r="T303" s="65">
        <f t="shared" si="77"/>
        <v>79387.664399999951</v>
      </c>
      <c r="U303" s="65"/>
      <c r="V303" s="65"/>
      <c r="W303" s="65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</row>
    <row r="304" spans="1:145" s="36" customFormat="1" ht="34.5" customHeight="1">
      <c r="A304" s="193" t="s">
        <v>237</v>
      </c>
      <c r="B304" s="194"/>
      <c r="C304" s="73"/>
      <c r="D304" s="58"/>
      <c r="E304" s="33"/>
      <c r="F304" s="33"/>
      <c r="G304" s="67"/>
      <c r="H304" s="67"/>
      <c r="I304" s="67"/>
      <c r="J304" s="67"/>
      <c r="K304" s="67"/>
      <c r="L304" s="108"/>
      <c r="M304" s="108"/>
      <c r="N304" s="108"/>
      <c r="O304" s="108"/>
      <c r="P304" s="65"/>
      <c r="Q304" s="65"/>
      <c r="R304" s="65"/>
      <c r="S304" s="65"/>
      <c r="T304" s="65"/>
      <c r="U304" s="65"/>
      <c r="V304" s="65"/>
      <c r="W304" s="65"/>
      <c r="X304" s="26"/>
      <c r="Y304" s="26"/>
      <c r="Z304" s="26"/>
      <c r="AA304" s="32"/>
      <c r="AB304" s="26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</row>
    <row r="305" spans="1:145" s="36" customFormat="1" ht="34.5" customHeight="1">
      <c r="A305" s="62">
        <v>7736186950</v>
      </c>
      <c r="B305" s="62" t="s">
        <v>152</v>
      </c>
      <c r="C305" s="62" t="s">
        <v>237</v>
      </c>
      <c r="D305" s="62" t="s">
        <v>155</v>
      </c>
      <c r="E305" s="63"/>
      <c r="F305" s="63" t="s">
        <v>251</v>
      </c>
      <c r="G305" s="67">
        <v>2623.16</v>
      </c>
      <c r="H305" s="67">
        <v>2623.16</v>
      </c>
      <c r="I305" s="67">
        <v>2641.9059999999999</v>
      </c>
      <c r="J305" s="67">
        <v>2638.5140000000001</v>
      </c>
      <c r="K305" s="67">
        <f t="shared" si="76"/>
        <v>10526.74</v>
      </c>
      <c r="L305" s="108">
        <f>L84</f>
        <v>67.790000000000006</v>
      </c>
      <c r="M305" s="108">
        <f>M84</f>
        <v>67.790000000000006</v>
      </c>
      <c r="N305" s="108">
        <v>20.92</v>
      </c>
      <c r="O305" s="108">
        <v>21.76</v>
      </c>
      <c r="P305" s="65">
        <f>(L305-N305)*G305</f>
        <v>122947.5092</v>
      </c>
      <c r="Q305" s="65">
        <f>(L305-N305)*H305</f>
        <v>122947.5092</v>
      </c>
      <c r="R305" s="65">
        <f>I305*(M305-O305)</f>
        <v>121606.93318000001</v>
      </c>
      <c r="S305" s="65">
        <f>J305*(M305-O305)</f>
        <v>121450.79942000001</v>
      </c>
      <c r="T305" s="65">
        <f t="shared" si="77"/>
        <v>488952.75099999999</v>
      </c>
      <c r="U305" s="65"/>
      <c r="V305" s="65"/>
      <c r="W305" s="65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</row>
    <row r="306" spans="1:145" s="36" customFormat="1" ht="34.5" customHeight="1">
      <c r="A306" s="193" t="s">
        <v>241</v>
      </c>
      <c r="B306" s="194"/>
      <c r="C306" s="73"/>
      <c r="D306" s="58"/>
      <c r="E306" s="33"/>
      <c r="F306" s="33"/>
      <c r="G306" s="67"/>
      <c r="H306" s="67"/>
      <c r="I306" s="67"/>
      <c r="J306" s="67"/>
      <c r="K306" s="67"/>
      <c r="L306" s="108"/>
      <c r="M306" s="108"/>
      <c r="N306" s="108"/>
      <c r="O306" s="108"/>
      <c r="P306" s="65"/>
      <c r="Q306" s="65"/>
      <c r="R306" s="65"/>
      <c r="S306" s="65"/>
      <c r="T306" s="65"/>
      <c r="U306" s="65"/>
      <c r="V306" s="65"/>
      <c r="W306" s="65"/>
      <c r="X306" s="26"/>
      <c r="Y306" s="26"/>
      <c r="Z306" s="26"/>
      <c r="AA306" s="32"/>
      <c r="AB306" s="26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</row>
    <row r="307" spans="1:145" s="36" customFormat="1" ht="78" customHeight="1">
      <c r="A307" s="62">
        <v>7708503727</v>
      </c>
      <c r="B307" s="62" t="s">
        <v>147</v>
      </c>
      <c r="C307" s="62" t="s">
        <v>241</v>
      </c>
      <c r="D307" s="62" t="s">
        <v>31</v>
      </c>
      <c r="E307" s="63" t="s">
        <v>176</v>
      </c>
      <c r="F307" s="63" t="s">
        <v>251</v>
      </c>
      <c r="G307" s="67">
        <v>1271.5899999999999</v>
      </c>
      <c r="H307" s="67">
        <v>1271.5899999999999</v>
      </c>
      <c r="I307" s="67">
        <v>1386.4559999999999</v>
      </c>
      <c r="J307" s="67">
        <v>1358.6859999999999</v>
      </c>
      <c r="K307" s="67">
        <f t="shared" si="76"/>
        <v>5288.3219999999992</v>
      </c>
      <c r="L307" s="108">
        <f>L99</f>
        <v>80.33</v>
      </c>
      <c r="M307" s="108">
        <f>M99</f>
        <v>80.989999999999995</v>
      </c>
      <c r="N307" s="108">
        <v>40.450000000000003</v>
      </c>
      <c r="O307" s="108">
        <f>N307*1.04</f>
        <v>42.068000000000005</v>
      </c>
      <c r="P307" s="65">
        <f>(L307-N307)*G307</f>
        <v>50711.009199999993</v>
      </c>
      <c r="Q307" s="65">
        <f>(L307-N307)*H307</f>
        <v>50711.009199999993</v>
      </c>
      <c r="R307" s="65">
        <f>I307*(M307-O307)</f>
        <v>53963.640431999986</v>
      </c>
      <c r="S307" s="65">
        <f>J307*(M307-O307)</f>
        <v>52882.776491999983</v>
      </c>
      <c r="T307" s="65">
        <f t="shared" si="77"/>
        <v>208268.43532399996</v>
      </c>
      <c r="U307" s="65"/>
      <c r="V307" s="65"/>
      <c r="W307" s="65"/>
      <c r="X307" s="26"/>
      <c r="Y307" s="26"/>
      <c r="Z307" s="26"/>
      <c r="AA307" s="32"/>
      <c r="AB307" s="26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  <c r="CV307" s="32"/>
      <c r="CW307" s="32"/>
      <c r="CX307" s="32"/>
      <c r="CY307" s="32"/>
      <c r="CZ307" s="32"/>
      <c r="DA307" s="32"/>
      <c r="DB307" s="32"/>
      <c r="DC307" s="32"/>
      <c r="DD307" s="32"/>
      <c r="DE307" s="32"/>
      <c r="DF307" s="32"/>
      <c r="DG307" s="32"/>
      <c r="DH307" s="32"/>
      <c r="DI307" s="32"/>
      <c r="DJ307" s="32"/>
      <c r="DK307" s="32"/>
      <c r="DL307" s="32"/>
      <c r="DM307" s="32"/>
      <c r="DN307" s="32"/>
      <c r="DO307" s="32"/>
      <c r="DP307" s="32"/>
      <c r="DQ307" s="32"/>
      <c r="DR307" s="32"/>
      <c r="DS307" s="32"/>
      <c r="DT307" s="32"/>
      <c r="DU307" s="32"/>
      <c r="DV307" s="32"/>
      <c r="DW307" s="32"/>
      <c r="DX307" s="32"/>
      <c r="DY307" s="32"/>
      <c r="DZ307" s="32"/>
      <c r="EA307" s="32"/>
      <c r="EB307" s="32"/>
      <c r="EC307" s="32"/>
      <c r="ED307" s="32"/>
      <c r="EE307" s="32"/>
      <c r="EF307" s="32"/>
      <c r="EG307" s="32"/>
      <c r="EH307" s="32"/>
      <c r="EI307" s="32"/>
      <c r="EJ307" s="32"/>
      <c r="EK307" s="32"/>
      <c r="EL307" s="32"/>
      <c r="EM307" s="32"/>
      <c r="EN307" s="32"/>
      <c r="EO307" s="32"/>
    </row>
    <row r="308" spans="1:145" s="36" customFormat="1" ht="55.5" customHeight="1">
      <c r="A308" s="62">
        <v>7708503727</v>
      </c>
      <c r="B308" s="62" t="s">
        <v>147</v>
      </c>
      <c r="C308" s="62" t="s">
        <v>241</v>
      </c>
      <c r="D308" s="62" t="s">
        <v>31</v>
      </c>
      <c r="E308" s="63" t="s">
        <v>175</v>
      </c>
      <c r="F308" s="63" t="s">
        <v>251</v>
      </c>
      <c r="G308" s="67">
        <v>551.66999999999996</v>
      </c>
      <c r="H308" s="67">
        <v>551.66999999999996</v>
      </c>
      <c r="I308" s="67">
        <v>1550</v>
      </c>
      <c r="J308" s="67">
        <v>1550</v>
      </c>
      <c r="K308" s="67">
        <f t="shared" si="76"/>
        <v>4203.34</v>
      </c>
      <c r="L308" s="108">
        <f>L97</f>
        <v>41.71</v>
      </c>
      <c r="M308" s="108">
        <f>M97</f>
        <v>44.5</v>
      </c>
      <c r="N308" s="108">
        <v>40.71</v>
      </c>
      <c r="O308" s="108">
        <v>42.34</v>
      </c>
      <c r="P308" s="65">
        <f>(L308-N308)*G308</f>
        <v>551.66999999999996</v>
      </c>
      <c r="Q308" s="65">
        <f>(L308-N308)*H308</f>
        <v>551.66999999999996</v>
      </c>
      <c r="R308" s="65">
        <f>I308*(M308-O308)</f>
        <v>3347.9999999999945</v>
      </c>
      <c r="S308" s="65">
        <f>J308*(M308-O308)</f>
        <v>3347.9999999999945</v>
      </c>
      <c r="T308" s="65">
        <f t="shared" si="77"/>
        <v>7799.3399999999892</v>
      </c>
      <c r="U308" s="65"/>
      <c r="V308" s="65"/>
      <c r="W308" s="65"/>
      <c r="X308" s="26"/>
      <c r="Y308" s="26"/>
      <c r="Z308" s="26"/>
      <c r="AA308" s="32"/>
      <c r="AB308" s="26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32"/>
      <c r="DI308" s="32"/>
      <c r="DJ308" s="32"/>
      <c r="DK308" s="32"/>
      <c r="DL308" s="32"/>
      <c r="DM308" s="32"/>
      <c r="DN308" s="32"/>
      <c r="DO308" s="32"/>
      <c r="DP308" s="32"/>
      <c r="DQ308" s="32"/>
      <c r="DR308" s="32"/>
      <c r="DS308" s="32"/>
      <c r="DT308" s="32"/>
      <c r="DU308" s="32"/>
      <c r="DV308" s="32"/>
      <c r="DW308" s="32"/>
      <c r="DX308" s="32"/>
      <c r="DY308" s="32"/>
      <c r="DZ308" s="32"/>
      <c r="EA308" s="32"/>
      <c r="EB308" s="32"/>
      <c r="EC308" s="32"/>
      <c r="ED308" s="32"/>
      <c r="EE308" s="32"/>
      <c r="EF308" s="32"/>
      <c r="EG308" s="32"/>
      <c r="EH308" s="32"/>
      <c r="EI308" s="32"/>
      <c r="EJ308" s="32"/>
      <c r="EK308" s="32"/>
      <c r="EL308" s="32"/>
      <c r="EM308" s="32"/>
      <c r="EN308" s="32"/>
      <c r="EO308" s="32"/>
    </row>
    <row r="309" spans="1:145" s="36" customFormat="1" ht="34.5" customHeight="1">
      <c r="A309" s="62">
        <v>2901179251</v>
      </c>
      <c r="B309" s="62" t="s">
        <v>25</v>
      </c>
      <c r="C309" s="62" t="s">
        <v>241</v>
      </c>
      <c r="D309" s="62" t="s">
        <v>31</v>
      </c>
      <c r="E309" s="63"/>
      <c r="F309" s="63" t="s">
        <v>251</v>
      </c>
      <c r="G309" s="67">
        <v>24923.721000000001</v>
      </c>
      <c r="H309" s="67">
        <v>19899.096000000001</v>
      </c>
      <c r="I309" s="67">
        <v>4113.7499999999991</v>
      </c>
      <c r="J309" s="67">
        <v>18318.152000000002</v>
      </c>
      <c r="K309" s="67">
        <f t="shared" si="76"/>
        <v>67254.719000000012</v>
      </c>
      <c r="L309" s="108">
        <f>L307</f>
        <v>80.33</v>
      </c>
      <c r="M309" s="108">
        <f>M307</f>
        <v>80.989999999999995</v>
      </c>
      <c r="N309" s="108">
        <v>44.15</v>
      </c>
      <c r="O309" s="108">
        <f>N309*1.04</f>
        <v>45.915999999999997</v>
      </c>
      <c r="P309" s="65">
        <f>(L309-N309)*G309</f>
        <v>901740.2257800001</v>
      </c>
      <c r="Q309" s="65">
        <f>(L309-N309)*H309</f>
        <v>719949.2932800001</v>
      </c>
      <c r="R309" s="65">
        <f>I309*(M309-O309)</f>
        <v>144285.66749999995</v>
      </c>
      <c r="S309" s="65">
        <f>J309*(M309-O309)</f>
        <v>642490.86324800004</v>
      </c>
      <c r="T309" s="65">
        <f t="shared" si="77"/>
        <v>2408466.0498080002</v>
      </c>
      <c r="U309" s="65"/>
      <c r="V309" s="65"/>
      <c r="W309" s="65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</row>
    <row r="310" spans="1:145" s="36" customFormat="1" ht="34.5" customHeight="1">
      <c r="A310" s="193" t="s">
        <v>242</v>
      </c>
      <c r="B310" s="194"/>
      <c r="C310" s="73"/>
      <c r="D310" s="58"/>
      <c r="E310" s="33"/>
      <c r="F310" s="33"/>
      <c r="G310" s="67"/>
      <c r="H310" s="67"/>
      <c r="I310" s="67"/>
      <c r="J310" s="67"/>
      <c r="K310" s="67"/>
      <c r="L310" s="108"/>
      <c r="M310" s="108"/>
      <c r="N310" s="108"/>
      <c r="O310" s="108"/>
      <c r="P310" s="65"/>
      <c r="Q310" s="65"/>
      <c r="R310" s="65"/>
      <c r="S310" s="65"/>
      <c r="T310" s="65"/>
      <c r="U310" s="65"/>
      <c r="V310" s="65"/>
      <c r="W310" s="65"/>
      <c r="X310" s="26"/>
      <c r="Y310" s="26"/>
      <c r="Z310" s="26"/>
      <c r="AA310" s="32"/>
      <c r="AB310" s="26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32"/>
      <c r="CO310" s="32"/>
      <c r="CP310" s="32"/>
      <c r="CQ310" s="32"/>
      <c r="CR310" s="32"/>
      <c r="CS310" s="32"/>
      <c r="CT310" s="32"/>
      <c r="CU310" s="32"/>
      <c r="CV310" s="32"/>
      <c r="CW310" s="32"/>
      <c r="CX310" s="32"/>
      <c r="CY310" s="32"/>
      <c r="CZ310" s="32"/>
      <c r="DA310" s="32"/>
      <c r="DB310" s="32"/>
      <c r="DC310" s="32"/>
      <c r="DD310" s="32"/>
      <c r="DE310" s="32"/>
      <c r="DF310" s="32"/>
      <c r="DG310" s="32"/>
      <c r="DH310" s="32"/>
      <c r="DI310" s="32"/>
      <c r="DJ310" s="32"/>
      <c r="DK310" s="32"/>
      <c r="DL310" s="32"/>
      <c r="DM310" s="32"/>
      <c r="DN310" s="32"/>
      <c r="DO310" s="32"/>
      <c r="DP310" s="32"/>
      <c r="DQ310" s="32"/>
      <c r="DR310" s="32"/>
      <c r="DS310" s="32"/>
      <c r="DT310" s="32"/>
      <c r="DU310" s="32"/>
      <c r="DV310" s="32"/>
      <c r="DW310" s="32"/>
      <c r="DX310" s="32"/>
      <c r="DY310" s="32"/>
      <c r="DZ310" s="32"/>
      <c r="EA310" s="32"/>
      <c r="EB310" s="32"/>
      <c r="EC310" s="32"/>
      <c r="ED310" s="32"/>
      <c r="EE310" s="32"/>
      <c r="EF310" s="32"/>
      <c r="EG310" s="32"/>
      <c r="EH310" s="32"/>
      <c r="EI310" s="32"/>
      <c r="EJ310" s="32"/>
      <c r="EK310" s="32"/>
      <c r="EL310" s="32"/>
      <c r="EM310" s="32"/>
      <c r="EN310" s="32"/>
      <c r="EO310" s="32"/>
    </row>
    <row r="311" spans="1:145" s="36" customFormat="1" ht="34.5" customHeight="1">
      <c r="A311" s="62">
        <v>7708503727</v>
      </c>
      <c r="B311" s="62" t="s">
        <v>147</v>
      </c>
      <c r="C311" s="62" t="s">
        <v>242</v>
      </c>
      <c r="D311" s="62" t="s">
        <v>174</v>
      </c>
      <c r="E311" s="33"/>
      <c r="F311" s="63" t="s">
        <v>251</v>
      </c>
      <c r="G311" s="67">
        <v>51</v>
      </c>
      <c r="H311" s="67">
        <v>51</v>
      </c>
      <c r="I311" s="67">
        <v>51</v>
      </c>
      <c r="J311" s="67">
        <v>51</v>
      </c>
      <c r="K311" s="67">
        <f t="shared" si="76"/>
        <v>204</v>
      </c>
      <c r="L311" s="108">
        <f>L104</f>
        <v>41.71</v>
      </c>
      <c r="M311" s="108">
        <f>M104</f>
        <v>44.5</v>
      </c>
      <c r="N311" s="108">
        <v>40.71</v>
      </c>
      <c r="O311" s="108">
        <v>42.3384</v>
      </c>
      <c r="P311" s="65">
        <f>(L311-N311)*G311</f>
        <v>51</v>
      </c>
      <c r="Q311" s="65">
        <f>(L311-N311)*H311</f>
        <v>51</v>
      </c>
      <c r="R311" s="65">
        <f>I311*(M311-O311)</f>
        <v>110.24160000000001</v>
      </c>
      <c r="S311" s="65">
        <f>J311*(M311-O311)</f>
        <v>110.24160000000001</v>
      </c>
      <c r="T311" s="65">
        <f t="shared" si="77"/>
        <v>322.48320000000001</v>
      </c>
      <c r="U311" s="65"/>
      <c r="V311" s="65"/>
      <c r="W311" s="65"/>
      <c r="X311" s="26"/>
      <c r="Y311" s="26"/>
      <c r="Z311" s="26"/>
      <c r="AA311" s="32"/>
      <c r="AB311" s="26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/>
      <c r="DT311" s="32"/>
      <c r="DU311" s="32"/>
      <c r="DV311" s="32"/>
      <c r="DW311" s="32"/>
      <c r="DX311" s="32"/>
      <c r="DY311" s="32"/>
      <c r="DZ311" s="32"/>
      <c r="EA311" s="32"/>
      <c r="EB311" s="32"/>
      <c r="EC311" s="32"/>
      <c r="ED311" s="32"/>
      <c r="EE311" s="32"/>
      <c r="EF311" s="32"/>
      <c r="EG311" s="32"/>
      <c r="EH311" s="32"/>
      <c r="EI311" s="32"/>
      <c r="EJ311" s="32"/>
      <c r="EK311" s="32"/>
      <c r="EL311" s="32"/>
      <c r="EM311" s="32"/>
      <c r="EN311" s="32"/>
      <c r="EO311" s="32"/>
    </row>
    <row r="312" spans="1:145" s="36" customFormat="1" ht="34.5" customHeight="1">
      <c r="A312" s="62" t="s">
        <v>295</v>
      </c>
      <c r="B312" s="62" t="s">
        <v>296</v>
      </c>
      <c r="C312" s="76" t="s">
        <v>242</v>
      </c>
      <c r="D312" s="62" t="s">
        <v>174</v>
      </c>
      <c r="E312" s="33"/>
      <c r="F312" s="63" t="s">
        <v>251</v>
      </c>
      <c r="G312" s="67">
        <v>3304.0699999999997</v>
      </c>
      <c r="H312" s="67">
        <v>3387.5709999999999</v>
      </c>
      <c r="I312" s="67">
        <v>2647.0010000000002</v>
      </c>
      <c r="J312" s="67">
        <v>2843.1420000000003</v>
      </c>
      <c r="K312" s="67">
        <f t="shared" si="76"/>
        <v>12181.784</v>
      </c>
      <c r="L312" s="108">
        <f>L311</f>
        <v>41.71</v>
      </c>
      <c r="M312" s="108">
        <f>M311</f>
        <v>44.5</v>
      </c>
      <c r="N312" s="108">
        <v>40.71</v>
      </c>
      <c r="O312" s="108">
        <v>42.3384</v>
      </c>
      <c r="P312" s="65">
        <f>(L312-N312)*G312</f>
        <v>3304.0699999999997</v>
      </c>
      <c r="Q312" s="65">
        <f>(L312-N312)*H312</f>
        <v>3387.5709999999999</v>
      </c>
      <c r="R312" s="65">
        <f>I312*(M312-O312)</f>
        <v>5721.7573616</v>
      </c>
      <c r="S312" s="65">
        <f>J312*(M312-O312)</f>
        <v>6145.7357472000003</v>
      </c>
      <c r="T312" s="65">
        <f t="shared" si="77"/>
        <v>18559.134108800001</v>
      </c>
      <c r="U312" s="65"/>
      <c r="V312" s="65"/>
      <c r="W312" s="65"/>
      <c r="X312" s="26"/>
      <c r="Y312" s="26"/>
      <c r="Z312" s="26"/>
      <c r="AA312" s="32"/>
      <c r="AB312" s="26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  <c r="CV312" s="32"/>
      <c r="CW312" s="32"/>
      <c r="CX312" s="32"/>
      <c r="CY312" s="32"/>
      <c r="CZ312" s="32"/>
      <c r="DA312" s="32"/>
      <c r="DB312" s="32"/>
      <c r="DC312" s="32"/>
      <c r="DD312" s="32"/>
      <c r="DE312" s="32"/>
      <c r="DF312" s="32"/>
      <c r="DG312" s="32"/>
      <c r="DH312" s="32"/>
      <c r="DI312" s="32"/>
      <c r="DJ312" s="32"/>
      <c r="DK312" s="32"/>
      <c r="DL312" s="32"/>
      <c r="DM312" s="32"/>
      <c r="DN312" s="32"/>
      <c r="DO312" s="32"/>
      <c r="DP312" s="32"/>
      <c r="DQ312" s="32"/>
      <c r="DR312" s="32"/>
      <c r="DS312" s="32"/>
      <c r="DT312" s="32"/>
      <c r="DU312" s="32"/>
      <c r="DV312" s="32"/>
      <c r="DW312" s="32"/>
      <c r="DX312" s="32"/>
      <c r="DY312" s="32"/>
      <c r="DZ312" s="32"/>
      <c r="EA312" s="32"/>
      <c r="EB312" s="32"/>
      <c r="EC312" s="32"/>
      <c r="ED312" s="32"/>
      <c r="EE312" s="32"/>
      <c r="EF312" s="32"/>
      <c r="EG312" s="32"/>
      <c r="EH312" s="32"/>
      <c r="EI312" s="32"/>
      <c r="EJ312" s="32"/>
      <c r="EK312" s="32"/>
      <c r="EL312" s="32"/>
      <c r="EM312" s="32"/>
      <c r="EN312" s="32"/>
      <c r="EO312" s="32"/>
    </row>
    <row r="313" spans="1:145" s="36" customFormat="1" ht="34.5" customHeight="1">
      <c r="A313" s="193" t="s">
        <v>244</v>
      </c>
      <c r="B313" s="194"/>
      <c r="C313" s="76"/>
      <c r="D313" s="62"/>
      <c r="E313" s="33"/>
      <c r="F313" s="63"/>
      <c r="G313" s="67"/>
      <c r="H313" s="67"/>
      <c r="I313" s="67"/>
      <c r="J313" s="67"/>
      <c r="K313" s="67"/>
      <c r="L313" s="108"/>
      <c r="M313" s="108"/>
      <c r="N313" s="108"/>
      <c r="O313" s="108"/>
      <c r="P313" s="65"/>
      <c r="Q313" s="65"/>
      <c r="R313" s="65"/>
      <c r="S313" s="65"/>
      <c r="T313" s="65"/>
      <c r="U313" s="65"/>
      <c r="V313" s="65"/>
      <c r="W313" s="65"/>
      <c r="X313" s="26"/>
      <c r="Y313" s="26"/>
      <c r="Z313" s="26"/>
      <c r="AA313" s="32"/>
      <c r="AB313" s="26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32"/>
      <c r="DI313" s="32"/>
      <c r="DJ313" s="32"/>
      <c r="DK313" s="32"/>
      <c r="DL313" s="32"/>
      <c r="DM313" s="32"/>
      <c r="DN313" s="32"/>
      <c r="DO313" s="32"/>
      <c r="DP313" s="32"/>
      <c r="DQ313" s="32"/>
      <c r="DR313" s="32"/>
      <c r="DS313" s="32"/>
      <c r="DT313" s="32"/>
      <c r="DU313" s="32"/>
      <c r="DV313" s="32"/>
      <c r="DW313" s="32"/>
      <c r="DX313" s="32"/>
      <c r="DY313" s="32"/>
      <c r="DZ313" s="32"/>
      <c r="EA313" s="32"/>
      <c r="EB313" s="32"/>
      <c r="EC313" s="32"/>
      <c r="ED313" s="32"/>
      <c r="EE313" s="32"/>
      <c r="EF313" s="32"/>
      <c r="EG313" s="32"/>
      <c r="EH313" s="32"/>
      <c r="EI313" s="32"/>
      <c r="EJ313" s="32"/>
      <c r="EK313" s="32"/>
      <c r="EL313" s="32"/>
      <c r="EM313" s="32"/>
      <c r="EN313" s="32"/>
      <c r="EO313" s="32"/>
    </row>
    <row r="314" spans="1:145" s="36" customFormat="1" ht="34.5" customHeight="1">
      <c r="A314" s="62">
        <v>7708503727</v>
      </c>
      <c r="B314" s="62" t="s">
        <v>147</v>
      </c>
      <c r="C314" s="62" t="s">
        <v>244</v>
      </c>
      <c r="D314" s="62" t="s">
        <v>42</v>
      </c>
      <c r="E314" s="33"/>
      <c r="F314" s="63" t="s">
        <v>251</v>
      </c>
      <c r="G314" s="67">
        <v>578.64499999999998</v>
      </c>
      <c r="H314" s="67">
        <v>1362.7080000000001</v>
      </c>
      <c r="I314" s="67">
        <v>1203.9749999999999</v>
      </c>
      <c r="J314" s="67">
        <v>1595.865</v>
      </c>
      <c r="K314" s="67">
        <f t="shared" ref="K314:K320" si="79">G314+H314+I314+J314</f>
        <v>4741.1930000000002</v>
      </c>
      <c r="L314" s="108">
        <f>L126</f>
        <v>41.71</v>
      </c>
      <c r="M314" s="108">
        <f>M126</f>
        <v>44.5</v>
      </c>
      <c r="N314" s="108">
        <v>28.79</v>
      </c>
      <c r="O314" s="108">
        <v>29.94</v>
      </c>
      <c r="P314" s="65">
        <f>(L314-N314)*G314</f>
        <v>7476.0934000000007</v>
      </c>
      <c r="Q314" s="65">
        <f>(L314-N314)*H314</f>
        <v>17606.187360000004</v>
      </c>
      <c r="R314" s="65">
        <f>I314*(M314-O314)</f>
        <v>17529.875999999997</v>
      </c>
      <c r="S314" s="65">
        <f>J314*(M314-O314)</f>
        <v>23235.794399999999</v>
      </c>
      <c r="T314" s="65">
        <f t="shared" si="77"/>
        <v>65847.951159999997</v>
      </c>
      <c r="U314" s="65"/>
      <c r="V314" s="65"/>
      <c r="W314" s="65"/>
      <c r="X314" s="26"/>
      <c r="Y314" s="26"/>
      <c r="Z314" s="26"/>
      <c r="AA314" s="32"/>
      <c r="AB314" s="26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32"/>
      <c r="DI314" s="32"/>
      <c r="DJ314" s="32"/>
      <c r="DK314" s="32"/>
      <c r="DL314" s="32"/>
      <c r="DM314" s="32"/>
      <c r="DN314" s="32"/>
      <c r="DO314" s="32"/>
      <c r="DP314" s="32"/>
      <c r="DQ314" s="32"/>
      <c r="DR314" s="32"/>
      <c r="DS314" s="32"/>
      <c r="DT314" s="32"/>
      <c r="DU314" s="32"/>
      <c r="DV314" s="32"/>
      <c r="DW314" s="32"/>
      <c r="DX314" s="32"/>
      <c r="DY314" s="32"/>
      <c r="DZ314" s="32"/>
      <c r="EA314" s="32"/>
      <c r="EB314" s="32"/>
      <c r="EC314" s="32"/>
      <c r="ED314" s="32"/>
      <c r="EE314" s="32"/>
      <c r="EF314" s="32"/>
      <c r="EG314" s="32"/>
      <c r="EH314" s="32"/>
      <c r="EI314" s="32"/>
      <c r="EJ314" s="32"/>
      <c r="EK314" s="32"/>
      <c r="EL314" s="32"/>
      <c r="EM314" s="32"/>
      <c r="EN314" s="32"/>
      <c r="EO314" s="32"/>
    </row>
    <row r="315" spans="1:145" s="36" customFormat="1" ht="34.5" customHeight="1">
      <c r="A315" s="193" t="s">
        <v>245</v>
      </c>
      <c r="B315" s="194"/>
      <c r="C315" s="73"/>
      <c r="D315" s="58"/>
      <c r="E315" s="33"/>
      <c r="F315" s="33"/>
      <c r="G315" s="67"/>
      <c r="H315" s="67"/>
      <c r="I315" s="67"/>
      <c r="J315" s="67"/>
      <c r="K315" s="67"/>
      <c r="L315" s="108"/>
      <c r="M315" s="108"/>
      <c r="N315" s="108"/>
      <c r="O315" s="108"/>
      <c r="P315" s="65"/>
      <c r="Q315" s="65"/>
      <c r="R315" s="65"/>
      <c r="S315" s="65"/>
      <c r="T315" s="65"/>
      <c r="U315" s="65"/>
      <c r="V315" s="65"/>
      <c r="W315" s="65"/>
      <c r="X315" s="26"/>
      <c r="Y315" s="26"/>
      <c r="Z315" s="26"/>
      <c r="AA315" s="32"/>
      <c r="AB315" s="26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  <c r="CP315" s="32"/>
      <c r="CQ315" s="32"/>
      <c r="CR315" s="32"/>
      <c r="CS315" s="32"/>
      <c r="CT315" s="32"/>
      <c r="CU315" s="32"/>
      <c r="CV315" s="32"/>
      <c r="CW315" s="32"/>
      <c r="CX315" s="32"/>
      <c r="CY315" s="32"/>
      <c r="CZ315" s="32"/>
      <c r="DA315" s="32"/>
      <c r="DB315" s="32"/>
      <c r="DC315" s="32"/>
      <c r="DD315" s="32"/>
      <c r="DE315" s="32"/>
      <c r="DF315" s="32"/>
      <c r="DG315" s="32"/>
      <c r="DH315" s="32"/>
      <c r="DI315" s="32"/>
      <c r="DJ315" s="32"/>
      <c r="DK315" s="32"/>
      <c r="DL315" s="32"/>
      <c r="DM315" s="32"/>
      <c r="DN315" s="32"/>
      <c r="DO315" s="32"/>
      <c r="DP315" s="32"/>
      <c r="DQ315" s="32"/>
      <c r="DR315" s="32"/>
      <c r="DS315" s="32"/>
      <c r="DT315" s="32"/>
      <c r="DU315" s="32"/>
      <c r="DV315" s="32"/>
      <c r="DW315" s="32"/>
      <c r="DX315" s="32"/>
      <c r="DY315" s="32"/>
      <c r="DZ315" s="32"/>
      <c r="EA315" s="32"/>
      <c r="EB315" s="32"/>
      <c r="EC315" s="32"/>
      <c r="ED315" s="32"/>
      <c r="EE315" s="32"/>
      <c r="EF315" s="32"/>
      <c r="EG315" s="32"/>
      <c r="EH315" s="32"/>
      <c r="EI315" s="32"/>
      <c r="EJ315" s="32"/>
      <c r="EK315" s="32"/>
      <c r="EL315" s="32"/>
      <c r="EM315" s="32"/>
      <c r="EN315" s="32"/>
      <c r="EO315" s="32"/>
    </row>
    <row r="316" spans="1:145" s="36" customFormat="1" ht="34.5" customHeight="1">
      <c r="A316" s="62">
        <v>2921000738</v>
      </c>
      <c r="B316" s="62" t="s">
        <v>65</v>
      </c>
      <c r="C316" s="62" t="s">
        <v>245</v>
      </c>
      <c r="D316" s="62" t="s">
        <v>64</v>
      </c>
      <c r="E316" s="63"/>
      <c r="F316" s="63" t="s">
        <v>251</v>
      </c>
      <c r="G316" s="67">
        <v>124</v>
      </c>
      <c r="H316" s="67">
        <v>12</v>
      </c>
      <c r="I316" s="67">
        <v>125.446</v>
      </c>
      <c r="J316" s="67">
        <v>138.25</v>
      </c>
      <c r="K316" s="67">
        <f t="shared" si="79"/>
        <v>399.69600000000003</v>
      </c>
      <c r="L316" s="108">
        <f>L143</f>
        <v>39.229999999999997</v>
      </c>
      <c r="M316" s="108">
        <f>M143</f>
        <v>71.12</v>
      </c>
      <c r="N316" s="108">
        <v>26.18</v>
      </c>
      <c r="O316" s="108">
        <v>27.23</v>
      </c>
      <c r="P316" s="65">
        <f>(L316-N316)*G316</f>
        <v>1618.1999999999996</v>
      </c>
      <c r="Q316" s="65">
        <f>(L316-N316)*H316</f>
        <v>156.59999999999997</v>
      </c>
      <c r="R316" s="65">
        <f>I316*(M316-O316)</f>
        <v>5505.8249400000004</v>
      </c>
      <c r="S316" s="65">
        <f>J316*(M316-O316)</f>
        <v>6067.7925000000005</v>
      </c>
      <c r="T316" s="65">
        <f t="shared" si="77"/>
        <v>13348.417440000001</v>
      </c>
      <c r="U316" s="65"/>
      <c r="V316" s="65"/>
      <c r="W316" s="65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</row>
    <row r="317" spans="1:145" s="36" customFormat="1" ht="34.5" customHeight="1">
      <c r="A317" s="193" t="s">
        <v>247</v>
      </c>
      <c r="B317" s="194"/>
      <c r="C317" s="73"/>
      <c r="D317" s="58"/>
      <c r="E317" s="33"/>
      <c r="F317" s="33"/>
      <c r="G317" s="67"/>
      <c r="H317" s="67"/>
      <c r="I317" s="67"/>
      <c r="J317" s="67"/>
      <c r="K317" s="67"/>
      <c r="L317" s="108"/>
      <c r="M317" s="108"/>
      <c r="N317" s="108"/>
      <c r="O317" s="108"/>
      <c r="P317" s="65"/>
      <c r="Q317" s="65"/>
      <c r="R317" s="65"/>
      <c r="S317" s="65"/>
      <c r="T317" s="65"/>
      <c r="U317" s="65"/>
      <c r="V317" s="65"/>
      <c r="W317" s="65"/>
      <c r="X317" s="26"/>
      <c r="Y317" s="26"/>
      <c r="Z317" s="26"/>
      <c r="AA317" s="32"/>
      <c r="AB317" s="26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</row>
    <row r="318" spans="1:145" s="36" customFormat="1" ht="34.5" customHeight="1">
      <c r="A318" s="62">
        <v>2922008546</v>
      </c>
      <c r="B318" s="62" t="s">
        <v>189</v>
      </c>
      <c r="C318" s="62" t="s">
        <v>247</v>
      </c>
      <c r="D318" s="62" t="s">
        <v>76</v>
      </c>
      <c r="E318" s="63"/>
      <c r="F318" s="63" t="s">
        <v>251</v>
      </c>
      <c r="G318" s="67">
        <v>21467.09</v>
      </c>
      <c r="H318" s="67">
        <v>21326.29</v>
      </c>
      <c r="I318" s="67">
        <v>18199.550000000003</v>
      </c>
      <c r="J318" s="67">
        <v>20487.96</v>
      </c>
      <c r="K318" s="67">
        <f t="shared" si="79"/>
        <v>81480.890000000014</v>
      </c>
      <c r="L318" s="108">
        <v>63.76</v>
      </c>
      <c r="M318" s="108">
        <v>63.76</v>
      </c>
      <c r="N318" s="108">
        <v>35.6</v>
      </c>
      <c r="O318" s="108">
        <f>N318*1.04</f>
        <v>37.024000000000001</v>
      </c>
      <c r="P318" s="65">
        <f>(L318-N318)*G318</f>
        <v>604513.25439999998</v>
      </c>
      <c r="Q318" s="65">
        <f>(L318-N318)*H318</f>
        <v>600548.3263999999</v>
      </c>
      <c r="R318" s="65">
        <f>I318*(M318-O318)</f>
        <v>486583.16880000004</v>
      </c>
      <c r="S318" s="65">
        <f>J318*(M318-O318)</f>
        <v>547766.09855999995</v>
      </c>
      <c r="T318" s="65">
        <f t="shared" si="77"/>
        <v>2239410.8481600001</v>
      </c>
      <c r="U318" s="65"/>
      <c r="V318" s="65"/>
      <c r="W318" s="65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</row>
    <row r="319" spans="1:145" s="34" customFormat="1" ht="28.5" customHeight="1">
      <c r="A319" s="195" t="s">
        <v>304</v>
      </c>
      <c r="B319" s="196"/>
      <c r="C319" s="196"/>
      <c r="D319" s="197"/>
      <c r="E319" s="90"/>
      <c r="F319" s="90"/>
      <c r="G319" s="84">
        <f>SUM(G285:G318)</f>
        <v>241230.17200000002</v>
      </c>
      <c r="H319" s="84">
        <f>SUM(H285:H318)</f>
        <v>228907.23299999998</v>
      </c>
      <c r="I319" s="84">
        <f>SUM(I285:I318)</f>
        <v>188437.50199999998</v>
      </c>
      <c r="J319" s="84">
        <f>SUM(J285:J318)</f>
        <v>232573.72499999992</v>
      </c>
      <c r="K319" s="84">
        <f t="shared" si="79"/>
        <v>891148.63199999998</v>
      </c>
      <c r="L319" s="109"/>
      <c r="M319" s="109"/>
      <c r="N319" s="109"/>
      <c r="O319" s="109"/>
      <c r="P319" s="86">
        <f>SUM(P286:P318)</f>
        <v>5168534.711802002</v>
      </c>
      <c r="Q319" s="86">
        <f>SUM(Q286:Q318)</f>
        <v>4803444.4574846672</v>
      </c>
      <c r="R319" s="86">
        <f>SUM(R286:R318)</f>
        <v>5081121.8857045332</v>
      </c>
      <c r="S319" s="86">
        <f>SUM(S286:S318)</f>
        <v>6350671.2237280002</v>
      </c>
      <c r="T319" s="86">
        <f>SUM(T286:T318)</f>
        <v>21403772.278719198</v>
      </c>
      <c r="U319" s="86"/>
      <c r="V319" s="86"/>
      <c r="W319" s="86"/>
      <c r="X319" s="26"/>
      <c r="Y319" s="26"/>
      <c r="Z319" s="26"/>
      <c r="AA319" s="32"/>
      <c r="AB319" s="26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  <c r="CP319" s="32"/>
      <c r="CQ319" s="32"/>
      <c r="CR319" s="32"/>
      <c r="CS319" s="32"/>
      <c r="CT319" s="32"/>
      <c r="CU319" s="32"/>
      <c r="CV319" s="32"/>
      <c r="CW319" s="32"/>
      <c r="CX319" s="32"/>
      <c r="CY319" s="32"/>
      <c r="CZ319" s="32"/>
      <c r="DA319" s="32"/>
      <c r="DB319" s="32"/>
      <c r="DC319" s="32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</row>
    <row r="320" spans="1:145" s="105" customFormat="1" ht="38.25" customHeight="1">
      <c r="A320" s="198" t="s">
        <v>303</v>
      </c>
      <c r="B320" s="199"/>
      <c r="C320" s="199"/>
      <c r="D320" s="199"/>
      <c r="E320" s="200"/>
      <c r="F320" s="101"/>
      <c r="G320" s="102">
        <f>G181+G284+G319</f>
        <v>18572389.313884996</v>
      </c>
      <c r="H320" s="102">
        <f>H181+H284+H319</f>
        <v>18479742.146376994</v>
      </c>
      <c r="I320" s="102">
        <f>I181+I284+I319</f>
        <v>17340036.530529004</v>
      </c>
      <c r="J320" s="102">
        <f>J181+J284+J319</f>
        <v>18488222.361869004</v>
      </c>
      <c r="K320" s="102">
        <f t="shared" si="79"/>
        <v>72880390.35266</v>
      </c>
      <c r="L320" s="101"/>
      <c r="M320" s="101"/>
      <c r="N320" s="101"/>
      <c r="O320" s="101"/>
      <c r="P320" s="104">
        <f>P319+P284+P181</f>
        <v>296649228.71511841</v>
      </c>
      <c r="Q320" s="104">
        <f>Q319+Q284+Q181</f>
        <v>297313377.09269798</v>
      </c>
      <c r="R320" s="104">
        <f>R319+R284+R181</f>
        <v>359107345.36050916</v>
      </c>
      <c r="S320" s="104">
        <f>S319+S284+S181</f>
        <v>388130256.95656741</v>
      </c>
      <c r="T320" s="104">
        <f>T319+T284+T181</f>
        <v>1341200208.1248934</v>
      </c>
      <c r="U320" s="104">
        <v>93480129.572878346</v>
      </c>
      <c r="V320" s="104">
        <f>S320/3</f>
        <v>129376752.31885581</v>
      </c>
      <c r="W320" s="104">
        <f>T320+U320-V320</f>
        <v>1305303585.378916</v>
      </c>
      <c r="X320" s="155"/>
      <c r="Y320" s="155"/>
      <c r="Z320" s="155"/>
    </row>
    <row r="321" spans="1:25" s="8" customFormat="1" ht="12.75" customHeight="1">
      <c r="A321" s="40"/>
      <c r="B321" s="41"/>
      <c r="C321" s="41"/>
      <c r="D321" s="41"/>
      <c r="G321" s="30"/>
      <c r="H321" s="30"/>
      <c r="I321" s="30"/>
      <c r="J321" s="30"/>
      <c r="K321" s="30"/>
      <c r="L321" s="28"/>
      <c r="M321" s="28"/>
      <c r="N321" s="28"/>
      <c r="O321" s="28"/>
      <c r="P321" s="31"/>
      <c r="Q321" s="31"/>
      <c r="R321" s="31"/>
      <c r="S321" s="31"/>
      <c r="T321" s="31"/>
      <c r="U321" s="31"/>
      <c r="V321" s="31"/>
      <c r="W321" s="31"/>
    </row>
    <row r="322" spans="1:25" ht="12.75" hidden="1" customHeight="1">
      <c r="A322" s="40"/>
      <c r="B322" s="39"/>
      <c r="C322" s="39"/>
      <c r="D322" s="39"/>
      <c r="G322" s="27"/>
      <c r="H322" s="27"/>
      <c r="I322" s="27"/>
      <c r="J322" s="27"/>
      <c r="K322" s="27"/>
      <c r="L322" s="28"/>
      <c r="M322" s="28"/>
      <c r="N322" s="28"/>
      <c r="O322" s="28"/>
      <c r="P322" s="29"/>
      <c r="Q322" s="29"/>
      <c r="R322" s="29"/>
      <c r="S322" s="29"/>
      <c r="T322" s="181"/>
      <c r="U322" s="29"/>
      <c r="V322" s="29"/>
      <c r="W322" s="29"/>
    </row>
    <row r="323" spans="1:25" ht="40.5" hidden="1" customHeight="1">
      <c r="I323" s="201"/>
      <c r="J323" s="201"/>
      <c r="K323" s="43"/>
      <c r="L323" s="14"/>
      <c r="M323" s="14"/>
      <c r="N323" s="14"/>
      <c r="O323" s="15"/>
      <c r="P323" s="10"/>
      <c r="Q323" s="10"/>
      <c r="R323" s="10"/>
      <c r="Y323" s="160"/>
    </row>
    <row r="324" spans="1:25" hidden="1">
      <c r="F324" s="4"/>
      <c r="I324" s="45"/>
      <c r="J324" s="45"/>
      <c r="K324" s="45"/>
      <c r="P324" s="8"/>
      <c r="Q324" s="8"/>
      <c r="R324" s="8"/>
      <c r="V324" s="8"/>
      <c r="W324" s="2"/>
    </row>
    <row r="325" spans="1:25" ht="40.5" hidden="1" customHeight="1">
      <c r="H325" s="92" t="s">
        <v>201</v>
      </c>
      <c r="I325" s="93"/>
      <c r="J325" s="93"/>
      <c r="K325" s="15"/>
      <c r="L325" s="15"/>
      <c r="M325" s="15"/>
      <c r="N325" s="15"/>
      <c r="O325" s="15"/>
      <c r="P325" s="12"/>
      <c r="R325" s="1"/>
    </row>
    <row r="326" spans="1:25" ht="23.25" hidden="1">
      <c r="H326" s="94"/>
      <c r="I326" s="47"/>
      <c r="J326" s="13"/>
      <c r="K326" s="13"/>
      <c r="L326" s="17"/>
      <c r="M326" s="17"/>
      <c r="N326" s="17"/>
      <c r="O326" s="18"/>
    </row>
    <row r="327" spans="1:25" ht="23.25" hidden="1" customHeight="1">
      <c r="H327" s="216" t="s">
        <v>299</v>
      </c>
      <c r="I327" s="216"/>
      <c r="J327" s="216"/>
      <c r="K327" s="50"/>
      <c r="L327" s="19"/>
      <c r="M327" s="20"/>
      <c r="N327" s="21" t="s">
        <v>202</v>
      </c>
      <c r="O327" s="22"/>
    </row>
    <row r="328" spans="1:25" ht="18.75" hidden="1" customHeight="1">
      <c r="H328" s="94"/>
      <c r="I328" s="47"/>
      <c r="J328" s="47"/>
      <c r="K328" s="47"/>
      <c r="L328" s="22"/>
      <c r="M328" s="22"/>
      <c r="N328" s="16"/>
      <c r="O328" s="23"/>
      <c r="P328" s="9"/>
    </row>
    <row r="329" spans="1:25" ht="23.25" hidden="1">
      <c r="A329" s="42"/>
      <c r="H329" s="94"/>
      <c r="I329" s="47"/>
      <c r="J329" s="47"/>
      <c r="K329" s="47"/>
      <c r="L329" s="22"/>
      <c r="M329" s="22"/>
      <c r="N329" s="16"/>
      <c r="O329" s="22"/>
    </row>
    <row r="330" spans="1:25" ht="23.25" hidden="1">
      <c r="A330" s="42"/>
      <c r="H330" s="216" t="s">
        <v>203</v>
      </c>
      <c r="I330" s="216"/>
      <c r="J330" s="216"/>
      <c r="K330" s="51"/>
      <c r="L330" s="24"/>
      <c r="M330" s="24"/>
      <c r="N330" s="25" t="s">
        <v>173</v>
      </c>
      <c r="O330" s="16"/>
    </row>
    <row r="331" spans="1:25" ht="23.25">
      <c r="I331" s="46"/>
      <c r="J331" s="46"/>
      <c r="K331" s="46"/>
      <c r="L331" s="16"/>
      <c r="M331" s="16"/>
      <c r="N331" s="16"/>
      <c r="O331" s="16"/>
    </row>
  </sheetData>
  <autoFilter ref="A7:EO323"/>
  <mergeCells count="79">
    <mergeCell ref="H330:J330"/>
    <mergeCell ref="H327:J327"/>
    <mergeCell ref="A5:A6"/>
    <mergeCell ref="B5:B6"/>
    <mergeCell ref="D5:D6"/>
    <mergeCell ref="E5:E6"/>
    <mergeCell ref="A35:B35"/>
    <mergeCell ref="A41:B41"/>
    <mergeCell ref="W5:W6"/>
    <mergeCell ref="A8:B8"/>
    <mergeCell ref="A30:B30"/>
    <mergeCell ref="A26:B26"/>
    <mergeCell ref="L5:M5"/>
    <mergeCell ref="N5:O5"/>
    <mergeCell ref="G5:K5"/>
    <mergeCell ref="F5:F6"/>
    <mergeCell ref="A70:B70"/>
    <mergeCell ref="C5:C6"/>
    <mergeCell ref="A45:B45"/>
    <mergeCell ref="U5:U6"/>
    <mergeCell ref="V5:V6"/>
    <mergeCell ref="P5:T5"/>
    <mergeCell ref="A47:B47"/>
    <mergeCell ref="A54:B54"/>
    <mergeCell ref="A65:B65"/>
    <mergeCell ref="A67:B67"/>
    <mergeCell ref="A156:B156"/>
    <mergeCell ref="A77:B77"/>
    <mergeCell ref="A81:B81"/>
    <mergeCell ref="A86:B86"/>
    <mergeCell ref="A88:B88"/>
    <mergeCell ref="A91:B91"/>
    <mergeCell ref="A93:B93"/>
    <mergeCell ref="A100:B100"/>
    <mergeCell ref="A110:B110"/>
    <mergeCell ref="A118:B118"/>
    <mergeCell ref="A131:B131"/>
    <mergeCell ref="A153:B153"/>
    <mergeCell ref="A212:B212"/>
    <mergeCell ref="A169:B169"/>
    <mergeCell ref="A179:B179"/>
    <mergeCell ref="A182:B182"/>
    <mergeCell ref="A193:B193"/>
    <mergeCell ref="A195:B195"/>
    <mergeCell ref="A181:E181"/>
    <mergeCell ref="A199:B199"/>
    <mergeCell ref="A202:B202"/>
    <mergeCell ref="A205:B205"/>
    <mergeCell ref="A207:B207"/>
    <mergeCell ref="A209:B209"/>
    <mergeCell ref="A227:B227"/>
    <mergeCell ref="A229:B229"/>
    <mergeCell ref="A231:B231"/>
    <mergeCell ref="A236:B236"/>
    <mergeCell ref="A241:B241"/>
    <mergeCell ref="I323:J323"/>
    <mergeCell ref="A313:B313"/>
    <mergeCell ref="A290:B290"/>
    <mergeCell ref="A292:B292"/>
    <mergeCell ref="A296:B296"/>
    <mergeCell ref="A300:B300"/>
    <mergeCell ref="A304:B304"/>
    <mergeCell ref="A306:B306"/>
    <mergeCell ref="G3:M3"/>
    <mergeCell ref="A310:B310"/>
    <mergeCell ref="A319:D319"/>
    <mergeCell ref="A320:E320"/>
    <mergeCell ref="A315:B315"/>
    <mergeCell ref="A317:B317"/>
    <mergeCell ref="A266:B266"/>
    <mergeCell ref="A269:B269"/>
    <mergeCell ref="A273:B273"/>
    <mergeCell ref="A282:B282"/>
    <mergeCell ref="A246:B246"/>
    <mergeCell ref="A214:B214"/>
    <mergeCell ref="A217:B217"/>
    <mergeCell ref="A223:B223"/>
    <mergeCell ref="A285:B285"/>
    <mergeCell ref="A288:B288"/>
  </mergeCells>
  <printOptions horizontalCentered="1"/>
  <pageMargins left="0.19685039370078741" right="0.19685039370078741" top="0.59055118110236227" bottom="0.39370078740157483" header="0" footer="0"/>
  <pageSetup paperSize="9" scale="48" fitToHeight="0" orientation="landscape" r:id="rId1"/>
  <headerFooter alignWithMargins="0">
    <oddFooter>&amp;C&amp;P</oddFooter>
  </headerFooter>
  <rowBreaks count="11" manualBreakCount="11">
    <brk id="29" max="22" man="1"/>
    <brk id="53" max="22" man="1"/>
    <brk id="80" max="22" man="1"/>
    <brk id="107" max="22" man="1"/>
    <brk id="135" max="22" man="1"/>
    <brk id="162" max="22" man="1"/>
    <brk id="190" max="22" man="1"/>
    <brk id="219" max="22" man="1"/>
    <brk id="245" max="22" man="1"/>
    <brk id="272" max="22" man="1"/>
    <brk id="301" max="22" man="1"/>
  </rowBreaks>
  <colBreaks count="1" manualBreakCount="1">
    <brk id="15" max="3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EP333"/>
  <sheetViews>
    <sheetView view="pageBreakPreview" zoomScale="70" zoomScaleNormal="80" zoomScaleSheetLayoutView="70" workbookViewId="0">
      <selection activeCell="G2" sqref="G2:M2"/>
    </sheetView>
  </sheetViews>
  <sheetFormatPr defaultRowHeight="12.75" outlineLevelRow="1"/>
  <cols>
    <col min="1" max="1" width="13.7109375" style="38" customWidth="1"/>
    <col min="2" max="2" width="30.140625" style="38" customWidth="1"/>
    <col min="3" max="3" width="31.140625" style="38" customWidth="1"/>
    <col min="4" max="4" width="22.42578125" style="38" customWidth="1"/>
    <col min="5" max="5" width="19.85546875" style="1" customWidth="1"/>
    <col min="6" max="6" width="21.5703125" style="1" customWidth="1"/>
    <col min="7" max="7" width="19.140625" style="44" customWidth="1"/>
    <col min="8" max="8" width="18.85546875" style="44" customWidth="1"/>
    <col min="9" max="9" width="19.28515625" style="44" customWidth="1"/>
    <col min="10" max="10" width="19.7109375" style="44" customWidth="1"/>
    <col min="11" max="11" width="19.5703125" style="44" customWidth="1"/>
    <col min="12" max="15" width="16.85546875" style="1" customWidth="1"/>
    <col min="16" max="16" width="21.140625" style="2" customWidth="1"/>
    <col min="17" max="17" width="20.140625" style="2" customWidth="1"/>
    <col min="18" max="18" width="21.5703125" style="2" customWidth="1"/>
    <col min="19" max="19" width="23.28515625" style="2" customWidth="1"/>
    <col min="20" max="20" width="22.28515625" style="1" customWidth="1"/>
    <col min="21" max="21" width="18.28515625" style="1" hidden="1" customWidth="1"/>
    <col min="22" max="22" width="20.85546875" style="1" customWidth="1"/>
    <col min="23" max="23" width="20.140625" style="1" customWidth="1"/>
    <col min="24" max="24" width="22.7109375" style="1" customWidth="1"/>
    <col min="25" max="25" width="18.28515625" style="1" customWidth="1"/>
    <col min="26" max="27" width="17.85546875" style="1" bestFit="1" customWidth="1"/>
    <col min="28" max="28" width="18.7109375" style="1" bestFit="1" customWidth="1"/>
    <col min="29" max="16384" width="9.140625" style="1"/>
  </cols>
  <sheetData>
    <row r="2" spans="1:146" ht="90" customHeight="1">
      <c r="B2" s="52"/>
      <c r="C2" s="52"/>
      <c r="D2" s="52"/>
      <c r="E2" s="52"/>
      <c r="F2" s="52"/>
      <c r="G2" s="192" t="s">
        <v>319</v>
      </c>
      <c r="H2" s="192"/>
      <c r="I2" s="192"/>
      <c r="J2" s="192"/>
      <c r="K2" s="192"/>
      <c r="L2" s="192"/>
      <c r="M2" s="19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6" ht="19.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6" s="7" customFormat="1" ht="62.25" customHeight="1">
      <c r="A4" s="207" t="s">
        <v>0</v>
      </c>
      <c r="B4" s="207" t="s">
        <v>2</v>
      </c>
      <c r="C4" s="207" t="s">
        <v>225</v>
      </c>
      <c r="D4" s="207" t="s">
        <v>1</v>
      </c>
      <c r="E4" s="207" t="s">
        <v>5</v>
      </c>
      <c r="F4" s="207" t="s">
        <v>301</v>
      </c>
      <c r="G4" s="210" t="s">
        <v>330</v>
      </c>
      <c r="H4" s="213"/>
      <c r="I4" s="213"/>
      <c r="J4" s="213"/>
      <c r="K4" s="214"/>
      <c r="L4" s="209" t="s">
        <v>141</v>
      </c>
      <c r="M4" s="209"/>
      <c r="N4" s="210" t="s">
        <v>314</v>
      </c>
      <c r="O4" s="211"/>
      <c r="P4" s="206" t="s">
        <v>142</v>
      </c>
      <c r="Q4" s="206"/>
      <c r="R4" s="206"/>
      <c r="S4" s="206"/>
      <c r="T4" s="206"/>
      <c r="U4" s="111"/>
      <c r="V4" s="206" t="s">
        <v>332</v>
      </c>
      <c r="W4" s="206" t="s">
        <v>334</v>
      </c>
      <c r="X4" s="206" t="s">
        <v>336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</row>
    <row r="5" spans="1:146" s="7" customFormat="1" ht="30" customHeight="1">
      <c r="A5" s="208"/>
      <c r="B5" s="208"/>
      <c r="C5" s="208"/>
      <c r="D5" s="208"/>
      <c r="E5" s="208"/>
      <c r="F5" s="217"/>
      <c r="G5" s="80" t="s">
        <v>252</v>
      </c>
      <c r="H5" s="80" t="s">
        <v>253</v>
      </c>
      <c r="I5" s="80" t="s">
        <v>254</v>
      </c>
      <c r="J5" s="80" t="s">
        <v>255</v>
      </c>
      <c r="K5" s="80" t="s">
        <v>256</v>
      </c>
      <c r="L5" s="95" t="s">
        <v>3</v>
      </c>
      <c r="M5" s="95" t="s">
        <v>4</v>
      </c>
      <c r="N5" s="95" t="s">
        <v>3</v>
      </c>
      <c r="O5" s="95" t="s">
        <v>4</v>
      </c>
      <c r="P5" s="80" t="s">
        <v>221</v>
      </c>
      <c r="Q5" s="80" t="s">
        <v>171</v>
      </c>
      <c r="R5" s="80" t="s">
        <v>139</v>
      </c>
      <c r="S5" s="80" t="s">
        <v>140</v>
      </c>
      <c r="T5" s="96" t="s">
        <v>143</v>
      </c>
      <c r="U5" s="111"/>
      <c r="V5" s="206"/>
      <c r="W5" s="206"/>
      <c r="X5" s="206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</row>
    <row r="6" spans="1:146" s="5" customFormat="1" ht="10.5" customHeight="1">
      <c r="A6" s="53"/>
      <c r="B6" s="53"/>
      <c r="C6" s="53"/>
      <c r="D6" s="53"/>
      <c r="E6" s="54"/>
      <c r="F6" s="54"/>
      <c r="G6" s="55"/>
      <c r="H6" s="55"/>
      <c r="I6" s="55"/>
      <c r="J6" s="55"/>
      <c r="K6" s="55"/>
      <c r="L6" s="56"/>
      <c r="M6" s="56"/>
      <c r="N6" s="56"/>
      <c r="O6" s="56"/>
      <c r="P6" s="57"/>
      <c r="Q6" s="57"/>
      <c r="R6" s="57"/>
      <c r="S6" s="57"/>
      <c r="T6" s="57"/>
      <c r="U6" s="57"/>
      <c r="V6" s="57"/>
      <c r="W6" s="57"/>
      <c r="X6" s="57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</row>
    <row r="7" spans="1:146" s="36" customFormat="1" ht="36.75" customHeight="1">
      <c r="A7" s="202" t="s">
        <v>226</v>
      </c>
      <c r="B7" s="202"/>
      <c r="C7" s="97"/>
      <c r="D7" s="97"/>
      <c r="E7" s="33"/>
      <c r="F7" s="33"/>
      <c r="G7" s="59"/>
      <c r="H7" s="59"/>
      <c r="I7" s="59"/>
      <c r="J7" s="59"/>
      <c r="K7" s="59"/>
      <c r="L7" s="60"/>
      <c r="M7" s="60"/>
      <c r="N7" s="60"/>
      <c r="O7" s="60"/>
      <c r="P7" s="61"/>
      <c r="Q7" s="61"/>
      <c r="R7" s="61"/>
      <c r="S7" s="61"/>
      <c r="T7" s="33"/>
      <c r="U7" s="33"/>
      <c r="V7" s="61"/>
      <c r="W7" s="61"/>
      <c r="X7" s="61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</row>
    <row r="8" spans="1:146" s="36" customFormat="1" ht="52.5" customHeight="1" outlineLevel="1">
      <c r="A8" s="62">
        <v>2907017553</v>
      </c>
      <c r="B8" s="62" t="s">
        <v>6</v>
      </c>
      <c r="C8" s="62" t="s">
        <v>226</v>
      </c>
      <c r="D8" s="62" t="s">
        <v>313</v>
      </c>
      <c r="E8" s="63"/>
      <c r="F8" s="63" t="s">
        <v>138</v>
      </c>
      <c r="G8" s="67">
        <v>163823.51199999999</v>
      </c>
      <c r="H8" s="67">
        <v>164164.18900000001</v>
      </c>
      <c r="I8" s="67">
        <v>149763.53899999999</v>
      </c>
      <c r="J8" s="67">
        <v>160605.75399999999</v>
      </c>
      <c r="K8" s="67">
        <f t="shared" ref="K8:K43" si="0">G8+H8+I8+J8</f>
        <v>638356.99399999995</v>
      </c>
      <c r="L8" s="117">
        <f>'2021'!M9</f>
        <v>36.39</v>
      </c>
      <c r="M8" s="117">
        <f>(('2021'!L9+'2021'!M9)/2*1.04)*2-L8</f>
        <v>39.301200000000009</v>
      </c>
      <c r="N8" s="117">
        <f>'2021'!O9</f>
        <v>29.900000000000002</v>
      </c>
      <c r="O8" s="108">
        <f>N8*1.04</f>
        <v>31.096000000000004</v>
      </c>
      <c r="P8" s="65">
        <f t="shared" ref="P8:P24" si="1">(L8-N8)*G8</f>
        <v>1063214.5928799997</v>
      </c>
      <c r="Q8" s="65">
        <f t="shared" ref="Q8:Q24" si="2">(L8-N8)*H8</f>
        <v>1065425.5866099999</v>
      </c>
      <c r="R8" s="65">
        <f t="shared" ref="R8:R24" si="3">(M8-O8)*I8</f>
        <v>1228839.7902028007</v>
      </c>
      <c r="S8" s="65">
        <f t="shared" ref="S8:S24" si="4">(M8-O8)*J8</f>
        <v>1317802.3327208008</v>
      </c>
      <c r="T8" s="65">
        <f>SUM(P8:S8)</f>
        <v>4675282.3024136014</v>
      </c>
      <c r="U8" s="113">
        <f>T8/'2021'!T9</f>
        <v>1.0343264030383628</v>
      </c>
      <c r="V8" s="65"/>
      <c r="W8" s="65"/>
      <c r="X8" s="65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</row>
    <row r="9" spans="1:146" s="36" customFormat="1" ht="34.5" customHeight="1" outlineLevel="1">
      <c r="A9" s="62">
        <v>2907017553</v>
      </c>
      <c r="B9" s="62" t="s">
        <v>6</v>
      </c>
      <c r="C9" s="62" t="s">
        <v>226</v>
      </c>
      <c r="D9" s="62" t="s">
        <v>87</v>
      </c>
      <c r="E9" s="63"/>
      <c r="F9" s="63" t="s">
        <v>138</v>
      </c>
      <c r="G9" s="67">
        <v>611.77</v>
      </c>
      <c r="H9" s="67">
        <v>678.94</v>
      </c>
      <c r="I9" s="67">
        <v>689.44999999999993</v>
      </c>
      <c r="J9" s="67">
        <v>700.23</v>
      </c>
      <c r="K9" s="67">
        <f t="shared" si="0"/>
        <v>2680.39</v>
      </c>
      <c r="L9" s="117">
        <f>'2021'!M10</f>
        <v>41.88</v>
      </c>
      <c r="M9" s="117">
        <f>(('2021'!L10+'2021'!M10)/2*1.04)*2-L9</f>
        <v>45.23040000000001</v>
      </c>
      <c r="N9" s="117">
        <f>'2021'!O10</f>
        <v>29.900000000000002</v>
      </c>
      <c r="O9" s="108">
        <f t="shared" ref="O9:O28" si="5">N9*1.04</f>
        <v>31.096000000000004</v>
      </c>
      <c r="P9" s="65">
        <f t="shared" si="1"/>
        <v>7329.0046000000002</v>
      </c>
      <c r="Q9" s="65">
        <f t="shared" si="2"/>
        <v>8133.7012000000013</v>
      </c>
      <c r="R9" s="65">
        <f t="shared" si="3"/>
        <v>9744.962080000003</v>
      </c>
      <c r="S9" s="65">
        <f t="shared" si="4"/>
        <v>9897.3309120000049</v>
      </c>
      <c r="T9" s="65">
        <f t="shared" ref="T9:T82" si="6">SUM(P9:S9)</f>
        <v>35104.998792000013</v>
      </c>
      <c r="U9" s="113">
        <f>T9/'2021'!T10</f>
        <v>1.044935038718573</v>
      </c>
      <c r="V9" s="65"/>
      <c r="W9" s="65"/>
      <c r="X9" s="65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</row>
    <row r="10" spans="1:146" s="36" customFormat="1" ht="34.5" customHeight="1" outlineLevel="1">
      <c r="A10" s="62">
        <v>2907017553</v>
      </c>
      <c r="B10" s="62" t="s">
        <v>6</v>
      </c>
      <c r="C10" s="62" t="s">
        <v>226</v>
      </c>
      <c r="D10" s="62" t="s">
        <v>88</v>
      </c>
      <c r="E10" s="63"/>
      <c r="F10" s="63" t="s">
        <v>138</v>
      </c>
      <c r="G10" s="67">
        <v>1223.33</v>
      </c>
      <c r="H10" s="67">
        <v>1397.67</v>
      </c>
      <c r="I10" s="67">
        <v>1393.42</v>
      </c>
      <c r="J10" s="67">
        <v>1303.42</v>
      </c>
      <c r="K10" s="67">
        <f t="shared" si="0"/>
        <v>5317.84</v>
      </c>
      <c r="L10" s="117">
        <f>'2021'!M11</f>
        <v>42.09</v>
      </c>
      <c r="M10" s="117">
        <f>(('2021'!L11+'2021'!M11)/2*1.04)*2-L10</f>
        <v>45.09320000000001</v>
      </c>
      <c r="N10" s="117">
        <f>'2021'!O11</f>
        <v>20.924800000000001</v>
      </c>
      <c r="O10" s="108">
        <f t="shared" si="5"/>
        <v>21.761792000000003</v>
      </c>
      <c r="P10" s="65">
        <f t="shared" si="1"/>
        <v>25892.024116000001</v>
      </c>
      <c r="Q10" s="65">
        <f t="shared" si="2"/>
        <v>29581.965084000003</v>
      </c>
      <c r="R10" s="65">
        <f t="shared" si="3"/>
        <v>32510.450535360011</v>
      </c>
      <c r="S10" s="65">
        <f t="shared" si="4"/>
        <v>30410.62381536001</v>
      </c>
      <c r="T10" s="65">
        <f t="shared" si="6"/>
        <v>118395.06355072002</v>
      </c>
      <c r="U10" s="113">
        <f>T10/'2021'!T11</f>
        <v>1.0408798479705941</v>
      </c>
      <c r="V10" s="65"/>
      <c r="W10" s="65"/>
      <c r="X10" s="65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</row>
    <row r="11" spans="1:146" s="36" customFormat="1" ht="34.5" customHeight="1" outlineLevel="1">
      <c r="A11" s="62">
        <v>2907017553</v>
      </c>
      <c r="B11" s="62" t="s">
        <v>6</v>
      </c>
      <c r="C11" s="62" t="s">
        <v>226</v>
      </c>
      <c r="D11" s="62" t="s">
        <v>89</v>
      </c>
      <c r="E11" s="63"/>
      <c r="F11" s="63" t="s">
        <v>138</v>
      </c>
      <c r="G11" s="67">
        <v>403.43999999999994</v>
      </c>
      <c r="H11" s="67">
        <v>417.9</v>
      </c>
      <c r="I11" s="67">
        <v>416.91999999999996</v>
      </c>
      <c r="J11" s="67">
        <v>384.71</v>
      </c>
      <c r="K11" s="67">
        <f t="shared" si="0"/>
        <v>1622.9699999999998</v>
      </c>
      <c r="L11" s="117">
        <f>'2021'!M12</f>
        <v>52.94</v>
      </c>
      <c r="M11" s="117">
        <f>(('2021'!L12+'2021'!M12)/2*1.04)*2-L11</f>
        <v>55.376000000000019</v>
      </c>
      <c r="N11" s="117">
        <f>'2021'!O12</f>
        <v>40.487200000000001</v>
      </c>
      <c r="O11" s="108">
        <f t="shared" si="5"/>
        <v>42.106688000000005</v>
      </c>
      <c r="P11" s="65">
        <f t="shared" si="1"/>
        <v>5023.9576319999978</v>
      </c>
      <c r="Q11" s="65">
        <f t="shared" si="2"/>
        <v>5204.0251199999984</v>
      </c>
      <c r="R11" s="65">
        <f t="shared" si="3"/>
        <v>5532.2415590400051</v>
      </c>
      <c r="S11" s="65">
        <f t="shared" si="4"/>
        <v>5104.837019520005</v>
      </c>
      <c r="T11" s="65">
        <f t="shared" si="6"/>
        <v>20865.061330560005</v>
      </c>
      <c r="U11" s="113">
        <f>T11/'2021'!T12</f>
        <v>1.0396872892924065</v>
      </c>
      <c r="V11" s="65"/>
      <c r="W11" s="65"/>
      <c r="X11" s="65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</row>
    <row r="12" spans="1:146" s="36" customFormat="1" ht="34.5" customHeight="1" outlineLevel="1">
      <c r="A12" s="62">
        <v>2907017553</v>
      </c>
      <c r="B12" s="62" t="s">
        <v>6</v>
      </c>
      <c r="C12" s="62" t="s">
        <v>226</v>
      </c>
      <c r="D12" s="62" t="s">
        <v>7</v>
      </c>
      <c r="E12" s="63"/>
      <c r="F12" s="63" t="s">
        <v>138</v>
      </c>
      <c r="G12" s="67">
        <v>2576.6679999999997</v>
      </c>
      <c r="H12" s="67">
        <v>2784</v>
      </c>
      <c r="I12" s="67">
        <v>2666.19</v>
      </c>
      <c r="J12" s="67">
        <v>2620.62</v>
      </c>
      <c r="K12" s="67">
        <f t="shared" si="0"/>
        <v>10647.477999999999</v>
      </c>
      <c r="L12" s="117">
        <f>'2021'!M13</f>
        <v>37.33</v>
      </c>
      <c r="M12" s="117">
        <f>(('2021'!L13+'2021'!M13)/2*1.04)*2-L12</f>
        <v>40.316400000000002</v>
      </c>
      <c r="N12" s="117">
        <f>'2021'!O13</f>
        <v>29.900000000000002</v>
      </c>
      <c r="O12" s="108">
        <f t="shared" si="5"/>
        <v>31.096000000000004</v>
      </c>
      <c r="P12" s="65">
        <f t="shared" si="1"/>
        <v>19144.643239999987</v>
      </c>
      <c r="Q12" s="65">
        <f t="shared" si="2"/>
        <v>20685.119999999988</v>
      </c>
      <c r="R12" s="65">
        <f t="shared" si="3"/>
        <v>24583.338275999995</v>
      </c>
      <c r="S12" s="65">
        <f t="shared" si="4"/>
        <v>24163.164647999994</v>
      </c>
      <c r="T12" s="65">
        <f t="shared" si="6"/>
        <v>88576.266163999957</v>
      </c>
      <c r="U12" s="113">
        <f>T12/'2021'!T13</f>
        <v>1.0387067243564916</v>
      </c>
      <c r="V12" s="65"/>
      <c r="W12" s="65"/>
      <c r="X12" s="65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</row>
    <row r="13" spans="1:146" s="36" customFormat="1" ht="34.5" customHeight="1" outlineLevel="1">
      <c r="A13" s="62">
        <v>2907017553</v>
      </c>
      <c r="B13" s="62" t="s">
        <v>6</v>
      </c>
      <c r="C13" s="62" t="s">
        <v>226</v>
      </c>
      <c r="D13" s="62" t="s">
        <v>8</v>
      </c>
      <c r="E13" s="63"/>
      <c r="F13" s="63" t="s">
        <v>138</v>
      </c>
      <c r="G13" s="67">
        <v>913.67</v>
      </c>
      <c r="H13" s="67">
        <v>1087.0899999999999</v>
      </c>
      <c r="I13" s="67">
        <v>1005.3899999999999</v>
      </c>
      <c r="J13" s="67">
        <v>853.75999999999988</v>
      </c>
      <c r="K13" s="67">
        <f t="shared" si="0"/>
        <v>3859.9099999999994</v>
      </c>
      <c r="L13" s="117">
        <f>'2021'!M14</f>
        <v>37.33</v>
      </c>
      <c r="M13" s="117">
        <f>(('2021'!L14+'2021'!M14)/2*1.04)*2-L13</f>
        <v>40.316400000000002</v>
      </c>
      <c r="N13" s="117">
        <f>'2021'!O14</f>
        <v>29.900000000000002</v>
      </c>
      <c r="O13" s="108">
        <f t="shared" si="5"/>
        <v>31.096000000000004</v>
      </c>
      <c r="P13" s="65">
        <f t="shared" si="1"/>
        <v>6788.5680999999959</v>
      </c>
      <c r="Q13" s="65">
        <f t="shared" si="2"/>
        <v>8077.0786999999955</v>
      </c>
      <c r="R13" s="65">
        <f t="shared" si="3"/>
        <v>9270.097955999996</v>
      </c>
      <c r="S13" s="65">
        <f t="shared" si="4"/>
        <v>7872.0087039999971</v>
      </c>
      <c r="T13" s="65">
        <f t="shared" si="6"/>
        <v>32007.753459999982</v>
      </c>
      <c r="U13" s="113">
        <f>T13/'2021'!T14</f>
        <v>1.0331745637241707</v>
      </c>
      <c r="V13" s="65"/>
      <c r="W13" s="65"/>
      <c r="X13" s="65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</row>
    <row r="14" spans="1:146" s="36" customFormat="1" ht="34.5" customHeight="1" outlineLevel="1">
      <c r="A14" s="62">
        <v>2907017553</v>
      </c>
      <c r="B14" s="62" t="s">
        <v>6</v>
      </c>
      <c r="C14" s="62" t="s">
        <v>226</v>
      </c>
      <c r="D14" s="62" t="s">
        <v>90</v>
      </c>
      <c r="E14" s="63"/>
      <c r="F14" s="63" t="s">
        <v>138</v>
      </c>
      <c r="G14" s="67">
        <v>451.45000000000005</v>
      </c>
      <c r="H14" s="67">
        <v>418.71</v>
      </c>
      <c r="I14" s="67">
        <v>459.16</v>
      </c>
      <c r="J14" s="67">
        <v>464.13</v>
      </c>
      <c r="K14" s="67">
        <f t="shared" si="0"/>
        <v>1793.4500000000003</v>
      </c>
      <c r="L14" s="117">
        <f>'2021'!M15</f>
        <v>33.51</v>
      </c>
      <c r="M14" s="117">
        <f>(('2021'!L15+'2021'!M15)/2*1.04)*2-L14</f>
        <v>33.611600000000003</v>
      </c>
      <c r="N14" s="117">
        <f>'2021'!O15</f>
        <v>29.900000000000002</v>
      </c>
      <c r="O14" s="108">
        <f t="shared" si="5"/>
        <v>31.096000000000004</v>
      </c>
      <c r="P14" s="65">
        <f t="shared" si="1"/>
        <v>1629.7344999999982</v>
      </c>
      <c r="Q14" s="65">
        <f t="shared" si="2"/>
        <v>1511.5430999999983</v>
      </c>
      <c r="R14" s="65">
        <f t="shared" si="3"/>
        <v>1155.0628959999997</v>
      </c>
      <c r="S14" s="65">
        <f t="shared" si="4"/>
        <v>1167.5654279999997</v>
      </c>
      <c r="T14" s="65">
        <f t="shared" si="6"/>
        <v>5463.905923999996</v>
      </c>
      <c r="U14" s="113">
        <f>T14/'2021'!T15</f>
        <v>1.0276214166234579</v>
      </c>
      <c r="V14" s="65"/>
      <c r="W14" s="65"/>
      <c r="X14" s="65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</row>
    <row r="15" spans="1:146" s="36" customFormat="1" ht="34.5" customHeight="1" outlineLevel="1">
      <c r="A15" s="62">
        <v>2907017553</v>
      </c>
      <c r="B15" s="62" t="s">
        <v>6</v>
      </c>
      <c r="C15" s="62" t="s">
        <v>226</v>
      </c>
      <c r="D15" s="62" t="s">
        <v>9</v>
      </c>
      <c r="E15" s="63"/>
      <c r="F15" s="63" t="s">
        <v>138</v>
      </c>
      <c r="G15" s="67">
        <v>3803</v>
      </c>
      <c r="H15" s="67">
        <v>3800.67</v>
      </c>
      <c r="I15" s="67">
        <v>3570.06</v>
      </c>
      <c r="J15" s="67">
        <v>3589.01</v>
      </c>
      <c r="K15" s="67">
        <f t="shared" si="0"/>
        <v>14762.74</v>
      </c>
      <c r="L15" s="117">
        <f>'2021'!M16</f>
        <v>59.4</v>
      </c>
      <c r="M15" s="117">
        <v>64.16</v>
      </c>
      <c r="N15" s="117">
        <f>'2021'!O16</f>
        <v>29.036800000000003</v>
      </c>
      <c r="O15" s="108">
        <f t="shared" si="5"/>
        <v>30.198272000000003</v>
      </c>
      <c r="P15" s="65">
        <f t="shared" si="1"/>
        <v>115471.24959999998</v>
      </c>
      <c r="Q15" s="65">
        <f t="shared" si="2"/>
        <v>115400.50334399998</v>
      </c>
      <c r="R15" s="65">
        <f t="shared" si="3"/>
        <v>121245.40666367997</v>
      </c>
      <c r="S15" s="65">
        <f t="shared" si="4"/>
        <v>121888.98140927998</v>
      </c>
      <c r="T15" s="65">
        <f t="shared" si="6"/>
        <v>474006.14101695991</v>
      </c>
      <c r="U15" s="113">
        <f>T15/'2021'!T16</f>
        <v>1.0378125274452754</v>
      </c>
      <c r="V15" s="65"/>
      <c r="W15" s="65"/>
      <c r="X15" s="6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</row>
    <row r="16" spans="1:146" s="36" customFormat="1" ht="34.5" customHeight="1" outlineLevel="1">
      <c r="A16" s="62">
        <v>2907017553</v>
      </c>
      <c r="B16" s="62" t="s">
        <v>6</v>
      </c>
      <c r="C16" s="62" t="s">
        <v>226</v>
      </c>
      <c r="D16" s="62" t="s">
        <v>91</v>
      </c>
      <c r="E16" s="63"/>
      <c r="F16" s="63" t="s">
        <v>138</v>
      </c>
      <c r="G16" s="67">
        <v>3512.21</v>
      </c>
      <c r="H16" s="67">
        <v>3292.76</v>
      </c>
      <c r="I16" s="67">
        <v>4060.0600000000004</v>
      </c>
      <c r="J16" s="67">
        <v>3597.6099999999997</v>
      </c>
      <c r="K16" s="67">
        <f t="shared" si="0"/>
        <v>14462.64</v>
      </c>
      <c r="L16" s="117">
        <f>'2021'!M17</f>
        <v>49.11</v>
      </c>
      <c r="M16" s="117">
        <f>(('2021'!L17+'2021'!M17)/2*1.04)*2-L16</f>
        <v>53.038800000000009</v>
      </c>
      <c r="N16" s="117">
        <f>'2021'!O17</f>
        <v>37.47</v>
      </c>
      <c r="O16" s="108">
        <v>38.96</v>
      </c>
      <c r="P16" s="65">
        <f t="shared" si="1"/>
        <v>40882.124400000001</v>
      </c>
      <c r="Q16" s="65">
        <f t="shared" si="2"/>
        <v>38327.726400000007</v>
      </c>
      <c r="R16" s="65">
        <f t="shared" si="3"/>
        <v>57160.77272800004</v>
      </c>
      <c r="S16" s="65">
        <f t="shared" si="4"/>
        <v>50650.031668000025</v>
      </c>
      <c r="T16" s="65">
        <f t="shared" si="6"/>
        <v>187020.65519600007</v>
      </c>
      <c r="U16" s="113">
        <f>T16/'2021'!T17</f>
        <v>1.0494259785195648</v>
      </c>
      <c r="V16" s="65"/>
      <c r="W16" s="65"/>
      <c r="X16" s="6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</row>
    <row r="17" spans="1:146" s="36" customFormat="1" ht="34.5" customHeight="1" outlineLevel="1">
      <c r="A17" s="62">
        <v>2907010396</v>
      </c>
      <c r="B17" s="62" t="s">
        <v>93</v>
      </c>
      <c r="C17" s="62" t="s">
        <v>226</v>
      </c>
      <c r="D17" s="62" t="s">
        <v>92</v>
      </c>
      <c r="E17" s="63"/>
      <c r="F17" s="63" t="s">
        <v>138</v>
      </c>
      <c r="G17" s="67">
        <v>435.60900000000004</v>
      </c>
      <c r="H17" s="67">
        <v>547.24900000000002</v>
      </c>
      <c r="I17" s="67">
        <v>585.68899999999996</v>
      </c>
      <c r="J17" s="67">
        <v>446.38900000000001</v>
      </c>
      <c r="K17" s="67">
        <f t="shared" si="0"/>
        <v>2014.9360000000001</v>
      </c>
      <c r="L17" s="117">
        <f>'2021'!M18</f>
        <v>71.47</v>
      </c>
      <c r="M17" s="117">
        <f>(('2021'!L18+'2021'!M18)/2*1.04)*2-L17</f>
        <v>77.187600000000003</v>
      </c>
      <c r="N17" s="117">
        <f>'2021'!O18</f>
        <v>29.900000000000002</v>
      </c>
      <c r="O17" s="108">
        <f t="shared" si="5"/>
        <v>31.096000000000004</v>
      </c>
      <c r="P17" s="65">
        <f t="shared" si="1"/>
        <v>18108.26613</v>
      </c>
      <c r="Q17" s="65">
        <f t="shared" si="2"/>
        <v>22749.140929999998</v>
      </c>
      <c r="R17" s="65">
        <f t="shared" si="3"/>
        <v>26995.343112399998</v>
      </c>
      <c r="S17" s="65">
        <f t="shared" si="4"/>
        <v>20574.783232400001</v>
      </c>
      <c r="T17" s="65">
        <f t="shared" si="6"/>
        <v>88427.533404800008</v>
      </c>
      <c r="U17" s="113">
        <f>T17/'2021'!T18</f>
        <v>1.0416575354738324</v>
      </c>
      <c r="V17" s="65"/>
      <c r="W17" s="65"/>
      <c r="X17" s="6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</row>
    <row r="18" spans="1:146" s="36" customFormat="1" ht="34.5" customHeight="1" outlineLevel="1">
      <c r="A18" s="62">
        <v>2907014249</v>
      </c>
      <c r="B18" s="62" t="s">
        <v>11</v>
      </c>
      <c r="C18" s="62" t="s">
        <v>226</v>
      </c>
      <c r="D18" s="62" t="s">
        <v>10</v>
      </c>
      <c r="E18" s="63"/>
      <c r="F18" s="63" t="s">
        <v>138</v>
      </c>
      <c r="G18" s="67">
        <v>30137.531999999999</v>
      </c>
      <c r="H18" s="67">
        <v>33647.879999999997</v>
      </c>
      <c r="I18" s="67">
        <v>37592.709000000003</v>
      </c>
      <c r="J18" s="67">
        <v>29074.164999999997</v>
      </c>
      <c r="K18" s="67">
        <f t="shared" si="0"/>
        <v>130452.28599999999</v>
      </c>
      <c r="L18" s="117">
        <f>'2021'!M19</f>
        <v>66.819999999999993</v>
      </c>
      <c r="M18" s="117">
        <f>(('2021'!L19+'2021'!M19)/2*1.04)*2-L18</f>
        <v>67.017600000000016</v>
      </c>
      <c r="N18" s="117">
        <f>'2021'!O19</f>
        <v>26.78</v>
      </c>
      <c r="O18" s="108">
        <f t="shared" si="5"/>
        <v>27.851200000000002</v>
      </c>
      <c r="P18" s="65">
        <f t="shared" si="1"/>
        <v>1206706.7812799998</v>
      </c>
      <c r="Q18" s="65">
        <f t="shared" si="2"/>
        <v>1347261.1151999997</v>
      </c>
      <c r="R18" s="65">
        <f t="shared" si="3"/>
        <v>1472371.0777776004</v>
      </c>
      <c r="S18" s="65">
        <f t="shared" si="4"/>
        <v>1138730.3760560001</v>
      </c>
      <c r="T18" s="65">
        <f t="shared" si="6"/>
        <v>5165069.3503136002</v>
      </c>
      <c r="U18" s="113">
        <f>T18/'2021'!T19</f>
        <v>1.0385658945291516</v>
      </c>
      <c r="V18" s="65"/>
      <c r="W18" s="65"/>
      <c r="X18" s="65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</row>
    <row r="19" spans="1:146" s="36" customFormat="1" ht="34.5" customHeight="1" outlineLevel="1">
      <c r="A19" s="62">
        <v>2907017553</v>
      </c>
      <c r="B19" s="62" t="s">
        <v>6</v>
      </c>
      <c r="C19" s="62" t="s">
        <v>226</v>
      </c>
      <c r="D19" s="62" t="s">
        <v>12</v>
      </c>
      <c r="E19" s="63"/>
      <c r="F19" s="63" t="s">
        <v>138</v>
      </c>
      <c r="G19" s="67">
        <v>546.65599999999995</v>
      </c>
      <c r="H19" s="67">
        <v>578.66000000000008</v>
      </c>
      <c r="I19" s="67">
        <v>583.83000000000004</v>
      </c>
      <c r="J19" s="67">
        <v>516.57000000000005</v>
      </c>
      <c r="K19" s="67">
        <f t="shared" si="0"/>
        <v>2225.7160000000003</v>
      </c>
      <c r="L19" s="117">
        <f>'2021'!M20</f>
        <v>57.02</v>
      </c>
      <c r="M19" s="117">
        <f>(('2021'!L20+'2021'!M20)/2*1.04)*2-L19</f>
        <v>58.461600000000011</v>
      </c>
      <c r="N19" s="117">
        <f>'2021'!O20</f>
        <v>29.900000000000002</v>
      </c>
      <c r="O19" s="108">
        <f t="shared" si="5"/>
        <v>31.096000000000004</v>
      </c>
      <c r="P19" s="65">
        <f t="shared" si="1"/>
        <v>14825.310719999999</v>
      </c>
      <c r="Q19" s="65">
        <f t="shared" si="2"/>
        <v>15693.259200000002</v>
      </c>
      <c r="R19" s="65">
        <f t="shared" si="3"/>
        <v>15976.858248000006</v>
      </c>
      <c r="S19" s="65">
        <f t="shared" si="4"/>
        <v>14136.247992000006</v>
      </c>
      <c r="T19" s="65">
        <f t="shared" si="6"/>
        <v>60631.67616000001</v>
      </c>
      <c r="U19" s="113">
        <f>T19/'2021'!T20</f>
        <v>1.0403587792844227</v>
      </c>
      <c r="V19" s="65"/>
      <c r="W19" s="65"/>
      <c r="X19" s="65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</row>
    <row r="20" spans="1:146" s="36" customFormat="1" ht="34.5" customHeight="1" outlineLevel="1">
      <c r="A20" s="62">
        <v>2907017553</v>
      </c>
      <c r="B20" s="62" t="s">
        <v>6</v>
      </c>
      <c r="C20" s="62" t="s">
        <v>226</v>
      </c>
      <c r="D20" s="62" t="s">
        <v>213</v>
      </c>
      <c r="E20" s="63"/>
      <c r="F20" s="63" t="s">
        <v>138</v>
      </c>
      <c r="G20" s="67">
        <v>43.75</v>
      </c>
      <c r="H20" s="67">
        <v>43.75</v>
      </c>
      <c r="I20" s="67">
        <v>43.75</v>
      </c>
      <c r="J20" s="67">
        <v>43.75</v>
      </c>
      <c r="K20" s="67">
        <f t="shared" si="0"/>
        <v>175</v>
      </c>
      <c r="L20" s="117">
        <f>'2021'!M21</f>
        <v>40.1</v>
      </c>
      <c r="M20" s="117">
        <f>(('2021'!L21+'2021'!M21)/2*1.04)*2-L20</f>
        <v>40.219200000000008</v>
      </c>
      <c r="N20" s="117">
        <f>'2021'!O21</f>
        <v>38.615200000000002</v>
      </c>
      <c r="O20" s="108">
        <f>N20*1.04</f>
        <v>40.159808000000005</v>
      </c>
      <c r="P20" s="65">
        <f t="shared" si="1"/>
        <v>64.959999999999994</v>
      </c>
      <c r="Q20" s="65">
        <f t="shared" si="2"/>
        <v>64.959999999999994</v>
      </c>
      <c r="R20" s="65">
        <f t="shared" si="3"/>
        <v>2.5984000000001117</v>
      </c>
      <c r="S20" s="65">
        <f t="shared" si="4"/>
        <v>2.5984000000001117</v>
      </c>
      <c r="T20" s="65">
        <f t="shared" si="6"/>
        <v>135.11680000000021</v>
      </c>
      <c r="U20" s="113">
        <f>T20/'2021'!T21</f>
        <v>1.0400000000000018</v>
      </c>
      <c r="V20" s="65"/>
      <c r="W20" s="65"/>
      <c r="X20" s="65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</row>
    <row r="21" spans="1:146" s="36" customFormat="1" ht="34.5" customHeight="1" outlineLevel="1">
      <c r="A21" s="62">
        <v>2907017553</v>
      </c>
      <c r="B21" s="62" t="s">
        <v>6</v>
      </c>
      <c r="C21" s="62" t="s">
        <v>226</v>
      </c>
      <c r="D21" s="62" t="s">
        <v>214</v>
      </c>
      <c r="E21" s="63"/>
      <c r="F21" s="63" t="s">
        <v>138</v>
      </c>
      <c r="G21" s="67">
        <v>297.5</v>
      </c>
      <c r="H21" s="67">
        <v>297.5</v>
      </c>
      <c r="I21" s="67">
        <v>297.5</v>
      </c>
      <c r="J21" s="67">
        <v>297.5</v>
      </c>
      <c r="K21" s="67">
        <f t="shared" si="0"/>
        <v>1190</v>
      </c>
      <c r="L21" s="117">
        <f>'2021'!M22</f>
        <v>46.63</v>
      </c>
      <c r="M21" s="117">
        <f>(('2021'!L22+'2021'!M22)/2*1.04)*2-L21</f>
        <v>50.360400000000006</v>
      </c>
      <c r="N21" s="117">
        <f>'2021'!O22</f>
        <v>46.63</v>
      </c>
      <c r="O21" s="108">
        <v>48.49</v>
      </c>
      <c r="P21" s="65">
        <f t="shared" si="1"/>
        <v>0</v>
      </c>
      <c r="Q21" s="65">
        <f t="shared" si="2"/>
        <v>0</v>
      </c>
      <c r="R21" s="65">
        <f t="shared" si="3"/>
        <v>556.4440000000011</v>
      </c>
      <c r="S21" s="65">
        <f t="shared" si="4"/>
        <v>556.4440000000011</v>
      </c>
      <c r="T21" s="65">
        <f t="shared" si="6"/>
        <v>1112.8880000000022</v>
      </c>
      <c r="U21" s="113" t="e">
        <f>T21/'2021'!T22</f>
        <v>#DIV/0!</v>
      </c>
      <c r="V21" s="65"/>
      <c r="W21" s="65"/>
      <c r="X21" s="65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</row>
    <row r="22" spans="1:146" s="36" customFormat="1" ht="34.5" customHeight="1" outlineLevel="1">
      <c r="A22" s="62">
        <v>2907017553</v>
      </c>
      <c r="B22" s="62" t="s">
        <v>6</v>
      </c>
      <c r="C22" s="62" t="s">
        <v>226</v>
      </c>
      <c r="D22" s="62" t="s">
        <v>208</v>
      </c>
      <c r="E22" s="63"/>
      <c r="F22" s="63" t="s">
        <v>138</v>
      </c>
      <c r="G22" s="67">
        <v>1200</v>
      </c>
      <c r="H22" s="67">
        <v>1200</v>
      </c>
      <c r="I22" s="67">
        <v>1200</v>
      </c>
      <c r="J22" s="67">
        <v>1200</v>
      </c>
      <c r="K22" s="67">
        <f t="shared" si="0"/>
        <v>4800</v>
      </c>
      <c r="L22" s="117">
        <f>'2021'!M23</f>
        <v>47.24</v>
      </c>
      <c r="M22" s="117">
        <f>(('2021'!L23+'2021'!M23)/2*1.04)*2-L22</f>
        <v>51.019200000000005</v>
      </c>
      <c r="N22" s="117">
        <f>'2021'!O23</f>
        <v>44.095999999999997</v>
      </c>
      <c r="O22" s="108">
        <f t="shared" si="5"/>
        <v>45.859839999999998</v>
      </c>
      <c r="P22" s="65">
        <f t="shared" si="1"/>
        <v>3772.8000000000065</v>
      </c>
      <c r="Q22" s="65">
        <f t="shared" si="2"/>
        <v>3772.8000000000065</v>
      </c>
      <c r="R22" s="65">
        <f t="shared" si="3"/>
        <v>6191.2320000000082</v>
      </c>
      <c r="S22" s="65">
        <f t="shared" si="4"/>
        <v>6191.2320000000082</v>
      </c>
      <c r="T22" s="65">
        <f t="shared" si="6"/>
        <v>19928.064000000028</v>
      </c>
      <c r="U22" s="113">
        <f>T22/'2021'!T23</f>
        <v>1.0400000000000003</v>
      </c>
      <c r="V22" s="65"/>
      <c r="W22" s="65"/>
      <c r="X22" s="65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</row>
    <row r="23" spans="1:146" s="36" customFormat="1" ht="34.5" customHeight="1" outlineLevel="1">
      <c r="A23" s="62">
        <v>2907017553</v>
      </c>
      <c r="B23" s="62" t="s">
        <v>6</v>
      </c>
      <c r="C23" s="62" t="s">
        <v>226</v>
      </c>
      <c r="D23" s="62" t="s">
        <v>209</v>
      </c>
      <c r="E23" s="63"/>
      <c r="F23" s="63" t="s">
        <v>138</v>
      </c>
      <c r="G23" s="67">
        <v>1440</v>
      </c>
      <c r="H23" s="67">
        <v>1440</v>
      </c>
      <c r="I23" s="67">
        <v>1440</v>
      </c>
      <c r="J23" s="67">
        <v>1440</v>
      </c>
      <c r="K23" s="67">
        <f t="shared" si="0"/>
        <v>5760</v>
      </c>
      <c r="L23" s="117">
        <f>'2021'!M24</f>
        <v>53.08</v>
      </c>
      <c r="M23" s="117">
        <v>57.32</v>
      </c>
      <c r="N23" s="117">
        <f>'2021'!O24</f>
        <v>46.103200000000001</v>
      </c>
      <c r="O23" s="108">
        <f t="shared" si="5"/>
        <v>47.947328000000006</v>
      </c>
      <c r="P23" s="65">
        <f t="shared" si="1"/>
        <v>10046.591999999997</v>
      </c>
      <c r="Q23" s="65">
        <f t="shared" si="2"/>
        <v>10046.591999999997</v>
      </c>
      <c r="R23" s="65">
        <f t="shared" si="3"/>
        <v>13496.647679999991</v>
      </c>
      <c r="S23" s="65">
        <f t="shared" si="4"/>
        <v>13496.647679999991</v>
      </c>
      <c r="T23" s="65">
        <f t="shared" si="6"/>
        <v>47086.479359999983</v>
      </c>
      <c r="U23" s="113">
        <f>T23/'2021'!T24</f>
        <v>1.0395930513518323</v>
      </c>
      <c r="V23" s="65"/>
      <c r="W23" s="65"/>
      <c r="X23" s="65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</row>
    <row r="24" spans="1:146" s="36" customFormat="1" ht="34.5" customHeight="1" outlineLevel="1">
      <c r="A24" s="62">
        <v>2907017553</v>
      </c>
      <c r="B24" s="62" t="s">
        <v>6</v>
      </c>
      <c r="C24" s="62" t="s">
        <v>226</v>
      </c>
      <c r="D24" s="62" t="s">
        <v>215</v>
      </c>
      <c r="E24" s="63"/>
      <c r="F24" s="63" t="s">
        <v>138</v>
      </c>
      <c r="G24" s="67">
        <v>502.75</v>
      </c>
      <c r="H24" s="67">
        <v>502.75</v>
      </c>
      <c r="I24" s="67">
        <v>502.75</v>
      </c>
      <c r="J24" s="67">
        <v>502.75</v>
      </c>
      <c r="K24" s="67">
        <f t="shared" si="0"/>
        <v>2011</v>
      </c>
      <c r="L24" s="117">
        <f>'2021'!M25</f>
        <v>36.29</v>
      </c>
      <c r="M24" s="117">
        <f>(('2021'!L25+'2021'!M25)/2*1.04)*2-L24</f>
        <v>39.006000000000007</v>
      </c>
      <c r="N24" s="117">
        <f>'2021'!O25</f>
        <v>36.29</v>
      </c>
      <c r="O24" s="108">
        <v>37.75</v>
      </c>
      <c r="P24" s="65">
        <f t="shared" si="1"/>
        <v>0</v>
      </c>
      <c r="Q24" s="65">
        <f t="shared" si="2"/>
        <v>0</v>
      </c>
      <c r="R24" s="65">
        <f t="shared" si="3"/>
        <v>631.4540000000037</v>
      </c>
      <c r="S24" s="65">
        <f t="shared" si="4"/>
        <v>631.4540000000037</v>
      </c>
      <c r="T24" s="65">
        <f t="shared" si="6"/>
        <v>1262.9080000000074</v>
      </c>
      <c r="U24" s="113" t="e">
        <f>T24/'2021'!T25</f>
        <v>#DIV/0!</v>
      </c>
      <c r="V24" s="65"/>
      <c r="W24" s="65"/>
      <c r="X24" s="65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</row>
    <row r="25" spans="1:146" s="36" customFormat="1" ht="34.5" customHeight="1">
      <c r="A25" s="202" t="s">
        <v>250</v>
      </c>
      <c r="B25" s="202"/>
      <c r="C25" s="179"/>
      <c r="D25" s="179"/>
      <c r="E25" s="33"/>
      <c r="F25" s="33"/>
      <c r="G25" s="67"/>
      <c r="H25" s="67"/>
      <c r="I25" s="67"/>
      <c r="J25" s="67"/>
      <c r="K25" s="67"/>
      <c r="L25" s="132"/>
      <c r="M25" s="132"/>
      <c r="N25" s="132"/>
      <c r="O25" s="64"/>
      <c r="P25" s="65"/>
      <c r="Q25" s="65"/>
      <c r="R25" s="65"/>
      <c r="S25" s="65"/>
      <c r="T25" s="65"/>
      <c r="U25" s="113" t="e">
        <f>T25/'2021'!T26</f>
        <v>#DIV/0!</v>
      </c>
      <c r="V25" s="65"/>
      <c r="W25" s="65"/>
      <c r="X25" s="65"/>
      <c r="Y25" s="32"/>
      <c r="Z25" s="26"/>
      <c r="AA25" s="26"/>
      <c r="AB25" s="26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</row>
    <row r="26" spans="1:146" s="120" customFormat="1" ht="34.5" customHeight="1" outlineLevel="1">
      <c r="A26" s="107">
        <v>2909003034</v>
      </c>
      <c r="B26" s="107" t="s">
        <v>349</v>
      </c>
      <c r="C26" s="107" t="s">
        <v>250</v>
      </c>
      <c r="D26" s="107" t="s">
        <v>347</v>
      </c>
      <c r="E26" s="75"/>
      <c r="F26" s="75" t="s">
        <v>138</v>
      </c>
      <c r="G26" s="67">
        <f>'2021'!G27</f>
        <v>1451</v>
      </c>
      <c r="H26" s="67">
        <f>'2021'!H27</f>
        <v>1451</v>
      </c>
      <c r="I26" s="67">
        <f>'2021'!I27</f>
        <v>1451</v>
      </c>
      <c r="J26" s="67">
        <f>'2021'!J27</f>
        <v>1451</v>
      </c>
      <c r="K26" s="67">
        <f>G26+H26+I26+J26</f>
        <v>5804</v>
      </c>
      <c r="L26" s="117">
        <f>'2021'!M27</f>
        <v>34.47359999999999</v>
      </c>
      <c r="M26" s="117">
        <f>(('2021'!L27+'2021'!M27)/2*1.04)*2-L26</f>
        <v>34.575744</v>
      </c>
      <c r="N26" s="117">
        <f>'2021'!O27</f>
        <v>33.196800000000003</v>
      </c>
      <c r="O26" s="117">
        <f t="shared" si="5"/>
        <v>34.524672000000002</v>
      </c>
      <c r="P26" s="106">
        <f>(L26-N26)*G26</f>
        <v>1852.6367999999816</v>
      </c>
      <c r="Q26" s="106">
        <f t="shared" ref="Q26:R28" si="7">(L26-N26)*H26</f>
        <v>1852.6367999999816</v>
      </c>
      <c r="R26" s="106">
        <f t="shared" si="7"/>
        <v>74.10547199999678</v>
      </c>
      <c r="S26" s="106">
        <f>(M26-O26)*J26</f>
        <v>74.10547199999678</v>
      </c>
      <c r="T26" s="106">
        <f>SUM(P26:S26)</f>
        <v>3853.4845439999563</v>
      </c>
      <c r="U26" s="140">
        <f>T26/'2021'!T27</f>
        <v>1.0399999999999985</v>
      </c>
      <c r="V26" s="106"/>
      <c r="W26" s="106"/>
      <c r="X26" s="106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</row>
    <row r="27" spans="1:146" s="120" customFormat="1" ht="54" customHeight="1" outlineLevel="1">
      <c r="A27" s="107">
        <v>2909002440</v>
      </c>
      <c r="B27" s="107" t="s">
        <v>195</v>
      </c>
      <c r="C27" s="107" t="s">
        <v>250</v>
      </c>
      <c r="D27" s="107" t="s">
        <v>350</v>
      </c>
      <c r="E27" s="75"/>
      <c r="F27" s="75" t="s">
        <v>138</v>
      </c>
      <c r="G27" s="67">
        <f>'2021'!G28</f>
        <v>3119.75</v>
      </c>
      <c r="H27" s="67">
        <f>'2021'!H28</f>
        <v>3119.75</v>
      </c>
      <c r="I27" s="67">
        <f>'2021'!I28</f>
        <v>3119.75</v>
      </c>
      <c r="J27" s="67">
        <f>'2021'!J28</f>
        <v>3119.75</v>
      </c>
      <c r="K27" s="67">
        <f>G27+H27+I27+J27</f>
        <v>12479</v>
      </c>
      <c r="L27" s="117">
        <f>'2021'!M28</f>
        <v>42.608400000000003</v>
      </c>
      <c r="M27" s="117">
        <f>(('2021'!L28+'2021'!M28)/2*1.04)*2-L27</f>
        <v>43.335536000000005</v>
      </c>
      <c r="N27" s="117">
        <f>'2021'!O28</f>
        <v>41.6312</v>
      </c>
      <c r="O27" s="117">
        <f t="shared" si="5"/>
        <v>43.296447999999998</v>
      </c>
      <c r="P27" s="106">
        <f>(L27-N27)*G27</f>
        <v>3048.6197000000107</v>
      </c>
      <c r="Q27" s="106">
        <f t="shared" si="7"/>
        <v>3048.6197000000107</v>
      </c>
      <c r="R27" s="106">
        <f t="shared" si="7"/>
        <v>121.94478800002082</v>
      </c>
      <c r="S27" s="106">
        <f>(M27-O27)*J27</f>
        <v>121.94478800002082</v>
      </c>
      <c r="T27" s="106">
        <f>SUM(P27:S27)</f>
        <v>6341.1289760000627</v>
      </c>
      <c r="U27" s="140">
        <f>T27/'2021'!T28</f>
        <v>1.0400000000000067</v>
      </c>
      <c r="V27" s="106"/>
      <c r="W27" s="106"/>
      <c r="X27" s="106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</row>
    <row r="28" spans="1:146" s="120" customFormat="1" ht="54" customHeight="1" outlineLevel="1">
      <c r="A28" s="107">
        <v>2909003115</v>
      </c>
      <c r="B28" s="107" t="s">
        <v>348</v>
      </c>
      <c r="C28" s="107" t="s">
        <v>250</v>
      </c>
      <c r="D28" s="107" t="s">
        <v>354</v>
      </c>
      <c r="E28" s="75"/>
      <c r="F28" s="75" t="s">
        <v>138</v>
      </c>
      <c r="G28" s="67">
        <f>'2021'!G29</f>
        <v>3356.75</v>
      </c>
      <c r="H28" s="67">
        <f>'2021'!H29</f>
        <v>3356.75</v>
      </c>
      <c r="I28" s="67">
        <f>'2021'!I29</f>
        <v>3356.75</v>
      </c>
      <c r="J28" s="67">
        <f>'2021'!J29</f>
        <v>3356.75</v>
      </c>
      <c r="K28" s="67">
        <f>G28+H28+I28+J28</f>
        <v>13427</v>
      </c>
      <c r="L28" s="117">
        <f>'2021'!M29</f>
        <v>43.87</v>
      </c>
      <c r="M28" s="117">
        <f>(('2021'!L29+'2021'!M29)/2*1.04)*2-L28</f>
        <v>44.623600000000003</v>
      </c>
      <c r="N28" s="117">
        <f>'2021'!O29</f>
        <v>41.88</v>
      </c>
      <c r="O28" s="117">
        <f t="shared" si="5"/>
        <v>43.555200000000006</v>
      </c>
      <c r="P28" s="106">
        <f>(L28-N28)*G28</f>
        <v>6679.9324999999826</v>
      </c>
      <c r="Q28" s="106">
        <f t="shared" si="7"/>
        <v>6679.9324999999826</v>
      </c>
      <c r="R28" s="106">
        <f t="shared" si="7"/>
        <v>3586.3516999999897</v>
      </c>
      <c r="S28" s="106">
        <f>(M28-O28)*J28</f>
        <v>3586.3516999999897</v>
      </c>
      <c r="T28" s="106">
        <f>SUM(P28:S28)</f>
        <v>20532.568399999942</v>
      </c>
      <c r="U28" s="140">
        <f>T28/'2021'!T29</f>
        <v>1.0402721088435378</v>
      </c>
      <c r="V28" s="106"/>
      <c r="W28" s="106"/>
      <c r="X28" s="106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</row>
    <row r="29" spans="1:146" s="36" customFormat="1" ht="34.5" customHeight="1">
      <c r="A29" s="202" t="s">
        <v>227</v>
      </c>
      <c r="B29" s="202"/>
      <c r="C29" s="97"/>
      <c r="D29" s="97"/>
      <c r="E29" s="33"/>
      <c r="F29" s="33"/>
      <c r="G29" s="67"/>
      <c r="H29" s="67"/>
      <c r="I29" s="67"/>
      <c r="J29" s="67"/>
      <c r="K29" s="67"/>
      <c r="L29" s="132"/>
      <c r="M29" s="132"/>
      <c r="N29" s="132"/>
      <c r="O29" s="64"/>
      <c r="P29" s="65"/>
      <c r="Q29" s="65"/>
      <c r="R29" s="65"/>
      <c r="S29" s="65"/>
      <c r="T29" s="65"/>
      <c r="U29" s="113" t="e">
        <f>T29/'2021'!T30</f>
        <v>#DIV/0!</v>
      </c>
      <c r="V29" s="65"/>
      <c r="W29" s="65"/>
      <c r="X29" s="65"/>
      <c r="Y29" s="32"/>
      <c r="Z29" s="26"/>
      <c r="AA29" s="26"/>
      <c r="AB29" s="26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</row>
    <row r="30" spans="1:146" s="36" customFormat="1" ht="34.5" customHeight="1" outlineLevel="1">
      <c r="A30" s="62" t="s">
        <v>257</v>
      </c>
      <c r="B30" s="62" t="s">
        <v>96</v>
      </c>
      <c r="C30" s="62" t="s">
        <v>227</v>
      </c>
      <c r="D30" s="62" t="s">
        <v>13</v>
      </c>
      <c r="E30" s="63"/>
      <c r="F30" s="63" t="s">
        <v>138</v>
      </c>
      <c r="G30" s="67">
        <v>10154.794</v>
      </c>
      <c r="H30" s="67">
        <v>9672.3770000000004</v>
      </c>
      <c r="I30" s="67">
        <v>10740.223</v>
      </c>
      <c r="J30" s="67">
        <v>9563.0760000000009</v>
      </c>
      <c r="K30" s="67">
        <f t="shared" si="0"/>
        <v>40130.47</v>
      </c>
      <c r="L30" s="117">
        <f>'2021'!M31</f>
        <v>102.02</v>
      </c>
      <c r="M30" s="117">
        <f>(('2021'!L31+'2021'!M31)/2*1.04)*2-L30</f>
        <v>107.3216</v>
      </c>
      <c r="N30" s="117">
        <f>'2021'!O31</f>
        <v>39.977600000000002</v>
      </c>
      <c r="O30" s="108">
        <f>N30*1.04</f>
        <v>41.576704000000007</v>
      </c>
      <c r="P30" s="65">
        <f>(L30-N30)*G30</f>
        <v>630027.7912655999</v>
      </c>
      <c r="Q30" s="65">
        <f t="shared" ref="Q30:R33" si="8">(L30-N30)*H30</f>
        <v>600097.4827848</v>
      </c>
      <c r="R30" s="65">
        <f t="shared" si="8"/>
        <v>706114.84415180795</v>
      </c>
      <c r="S30" s="65">
        <f>(M30-O30)*J30</f>
        <v>628723.43706009607</v>
      </c>
      <c r="T30" s="65">
        <f t="shared" si="6"/>
        <v>2564963.5552623039</v>
      </c>
      <c r="U30" s="113">
        <f>T30/'2021'!T31</f>
        <v>1.0402357321470048</v>
      </c>
      <c r="V30" s="65"/>
      <c r="W30" s="65"/>
      <c r="X30" s="65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</row>
    <row r="31" spans="1:146" s="36" customFormat="1" ht="54" customHeight="1" outlineLevel="1">
      <c r="A31" s="62">
        <v>2901286856</v>
      </c>
      <c r="B31" s="107" t="s">
        <v>340</v>
      </c>
      <c r="C31" s="62" t="s">
        <v>227</v>
      </c>
      <c r="D31" s="62" t="s">
        <v>94</v>
      </c>
      <c r="E31" s="63"/>
      <c r="F31" s="63" t="s">
        <v>138</v>
      </c>
      <c r="G31" s="67">
        <v>188</v>
      </c>
      <c r="H31" s="67">
        <v>402</v>
      </c>
      <c r="I31" s="67">
        <v>269</v>
      </c>
      <c r="J31" s="67">
        <v>405</v>
      </c>
      <c r="K31" s="67">
        <f t="shared" si="0"/>
        <v>1264</v>
      </c>
      <c r="L31" s="117">
        <f>'2021'!M32</f>
        <v>66.56</v>
      </c>
      <c r="M31" s="117">
        <f>(('2021'!L32+'2021'!M32)/2*1.04)*2-L31</f>
        <v>69.222399999999993</v>
      </c>
      <c r="N31" s="108">
        <f>'[1]2021'!P27</f>
        <v>33.141690399999995</v>
      </c>
      <c r="O31" s="108">
        <f>N31*1.04</f>
        <v>34.467358015999999</v>
      </c>
      <c r="P31" s="65">
        <f>(L31-N31)*G31</f>
        <v>6282.6422048000013</v>
      </c>
      <c r="Q31" s="65">
        <f t="shared" si="8"/>
        <v>13434.160459200004</v>
      </c>
      <c r="R31" s="65">
        <f t="shared" si="8"/>
        <v>9349.1062936959988</v>
      </c>
      <c r="S31" s="65">
        <f>(M31-O31)*J31</f>
        <v>14075.792003519999</v>
      </c>
      <c r="T31" s="65">
        <f t="shared" si="6"/>
        <v>43141.700961216004</v>
      </c>
      <c r="U31" s="113">
        <f>T31/'2021'!T32</f>
        <v>1.0400156637737341</v>
      </c>
      <c r="V31" s="65"/>
      <c r="W31" s="65"/>
      <c r="X31" s="65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</row>
    <row r="32" spans="1:146" s="36" customFormat="1" ht="34.5" customHeight="1" outlineLevel="1">
      <c r="A32" s="62">
        <v>2908004701</v>
      </c>
      <c r="B32" s="62" t="s">
        <v>96</v>
      </c>
      <c r="C32" s="62" t="s">
        <v>227</v>
      </c>
      <c r="D32" s="62" t="s">
        <v>95</v>
      </c>
      <c r="E32" s="63"/>
      <c r="F32" s="63" t="s">
        <v>138</v>
      </c>
      <c r="G32" s="67">
        <v>9912.094000000001</v>
      </c>
      <c r="H32" s="67">
        <v>10604.223</v>
      </c>
      <c r="I32" s="67">
        <v>10294.09</v>
      </c>
      <c r="J32" s="67">
        <v>10455.297</v>
      </c>
      <c r="K32" s="67">
        <f t="shared" si="0"/>
        <v>41265.704000000005</v>
      </c>
      <c r="L32" s="117">
        <f>'2021'!M33</f>
        <v>63.63</v>
      </c>
      <c r="M32" s="117">
        <f>(('2021'!L33+'2021'!M33)/2*1.04)*2-L32</f>
        <v>68.720400000000012</v>
      </c>
      <c r="N32" s="117">
        <f>'2021'!O33</f>
        <v>39.977600000000002</v>
      </c>
      <c r="O32" s="108">
        <f>N32*1.04</f>
        <v>41.576704000000007</v>
      </c>
      <c r="P32" s="65">
        <f>(L32-N32)*G32</f>
        <v>234444.81212560003</v>
      </c>
      <c r="Q32" s="65">
        <f t="shared" si="8"/>
        <v>250815.3240852</v>
      </c>
      <c r="R32" s="65">
        <f t="shared" si="8"/>
        <v>279419.64955664007</v>
      </c>
      <c r="S32" s="65">
        <f>(M32-O32)*J32</f>
        <v>283795.40335771209</v>
      </c>
      <c r="T32" s="65">
        <f t="shared" si="6"/>
        <v>1048475.1891251522</v>
      </c>
      <c r="U32" s="113">
        <f>T32/'2021'!T33</f>
        <v>1.0405887477470852</v>
      </c>
      <c r="V32" s="65"/>
      <c r="W32" s="65"/>
      <c r="X32" s="65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</row>
    <row r="33" spans="1:146" s="36" customFormat="1" ht="34.5" customHeight="1" outlineLevel="1">
      <c r="A33" s="66">
        <v>290800806963</v>
      </c>
      <c r="B33" s="62" t="s">
        <v>177</v>
      </c>
      <c r="C33" s="62" t="s">
        <v>227</v>
      </c>
      <c r="D33" s="62" t="s">
        <v>178</v>
      </c>
      <c r="E33" s="63"/>
      <c r="F33" s="63" t="s">
        <v>138</v>
      </c>
      <c r="G33" s="67">
        <v>3353.797</v>
      </c>
      <c r="H33" s="67">
        <v>3414.145</v>
      </c>
      <c r="I33" s="67">
        <v>3350</v>
      </c>
      <c r="J33" s="67">
        <v>3343</v>
      </c>
      <c r="K33" s="67">
        <f t="shared" si="0"/>
        <v>13460.941999999999</v>
      </c>
      <c r="L33" s="117">
        <f>'2021'!M34</f>
        <v>54.93</v>
      </c>
      <c r="M33" s="117">
        <f>(('2021'!L34+'2021'!M34)/2*1.04)*2-L33</f>
        <v>59.324400000000004</v>
      </c>
      <c r="N33" s="117">
        <f>'2021'!O34</f>
        <v>39.2288</v>
      </c>
      <c r="O33" s="108">
        <f>N33*1.04</f>
        <v>40.797952000000002</v>
      </c>
      <c r="P33" s="65">
        <f>(L33-N33)*G33</f>
        <v>52658.6374564</v>
      </c>
      <c r="Q33" s="65">
        <f t="shared" si="8"/>
        <v>53606.173474000003</v>
      </c>
      <c r="R33" s="65">
        <f t="shared" si="8"/>
        <v>62063.600800000007</v>
      </c>
      <c r="S33" s="65">
        <f>(M33-O33)*J33</f>
        <v>61933.915664000007</v>
      </c>
      <c r="T33" s="65">
        <f t="shared" si="6"/>
        <v>230262.32739440002</v>
      </c>
      <c r="U33" s="113">
        <f>T33/'2021'!T34</f>
        <v>1.0392568185483477</v>
      </c>
      <c r="V33" s="65"/>
      <c r="W33" s="65"/>
      <c r="X33" s="65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</row>
    <row r="34" spans="1:146" s="36" customFormat="1" ht="34.5" customHeight="1">
      <c r="A34" s="202" t="s">
        <v>228</v>
      </c>
      <c r="B34" s="202"/>
      <c r="C34" s="97"/>
      <c r="D34" s="97"/>
      <c r="E34" s="33"/>
      <c r="F34" s="33"/>
      <c r="G34" s="67"/>
      <c r="H34" s="67"/>
      <c r="I34" s="67"/>
      <c r="J34" s="67"/>
      <c r="K34" s="67"/>
      <c r="L34" s="132"/>
      <c r="M34" s="132"/>
      <c r="N34" s="132"/>
      <c r="O34" s="64"/>
      <c r="P34" s="65"/>
      <c r="Q34" s="65"/>
      <c r="R34" s="65"/>
      <c r="S34" s="65"/>
      <c r="T34" s="65"/>
      <c r="U34" s="113" t="e">
        <f>T34/'2021'!T35</f>
        <v>#DIV/0!</v>
      </c>
      <c r="V34" s="65"/>
      <c r="W34" s="65"/>
      <c r="X34" s="65"/>
      <c r="Y34" s="32"/>
      <c r="Z34" s="26"/>
      <c r="AA34" s="26"/>
      <c r="AB34" s="26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</row>
    <row r="35" spans="1:146" s="36" customFormat="1" ht="34.5" customHeight="1" outlineLevel="1">
      <c r="A35" s="62">
        <v>2910005156</v>
      </c>
      <c r="B35" s="62" t="s">
        <v>98</v>
      </c>
      <c r="C35" s="62" t="s">
        <v>228</v>
      </c>
      <c r="D35" s="62" t="s">
        <v>97</v>
      </c>
      <c r="E35" s="63"/>
      <c r="F35" s="63" t="s">
        <v>138</v>
      </c>
      <c r="G35" s="67">
        <v>583.26800000000003</v>
      </c>
      <c r="H35" s="67">
        <v>568.72500000000002</v>
      </c>
      <c r="I35" s="67">
        <v>641.33600000000001</v>
      </c>
      <c r="J35" s="67">
        <v>678.29600000000005</v>
      </c>
      <c r="K35" s="67">
        <f t="shared" si="0"/>
        <v>2471.625</v>
      </c>
      <c r="L35" s="117">
        <f>'2021'!M36</f>
        <v>256.92160000000001</v>
      </c>
      <c r="M35" s="117">
        <f>(('2021'!L36+'2021'!M36)/2*1.04)*2-L35</f>
        <v>267.19846399999994</v>
      </c>
      <c r="N35" s="117">
        <f>'2021'!O36</f>
        <v>60.631999999999998</v>
      </c>
      <c r="O35" s="108">
        <f>N35*1.04</f>
        <v>63.057279999999999</v>
      </c>
      <c r="P35" s="65">
        <f>(L35-N35)*G35</f>
        <v>114489.44241280001</v>
      </c>
      <c r="Q35" s="65">
        <f t="shared" ref="Q35:R39" si="9">(L35-N35)*H35</f>
        <v>111634.80276000001</v>
      </c>
      <c r="R35" s="65">
        <f t="shared" si="9"/>
        <v>130923.09038182397</v>
      </c>
      <c r="S35" s="65">
        <f>(M35-O35)*J35</f>
        <v>138468.14854246398</v>
      </c>
      <c r="T35" s="65">
        <f t="shared" si="6"/>
        <v>495515.48409708799</v>
      </c>
      <c r="U35" s="113">
        <f>T35/'2021'!T36</f>
        <v>1.0399999999999998</v>
      </c>
      <c r="V35" s="65"/>
      <c r="W35" s="65"/>
      <c r="X35" s="65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</row>
    <row r="36" spans="1:146" s="36" customFormat="1" ht="34.5" customHeight="1" outlineLevel="1">
      <c r="A36" s="62">
        <v>2910005156</v>
      </c>
      <c r="B36" s="62" t="s">
        <v>98</v>
      </c>
      <c r="C36" s="62" t="s">
        <v>228</v>
      </c>
      <c r="D36" s="62" t="s">
        <v>99</v>
      </c>
      <c r="E36" s="63"/>
      <c r="F36" s="63" t="s">
        <v>138</v>
      </c>
      <c r="G36" s="67">
        <v>296.07900000000001</v>
      </c>
      <c r="H36" s="67">
        <v>258.584</v>
      </c>
      <c r="I36" s="67">
        <v>374.94000000000005</v>
      </c>
      <c r="J36" s="67">
        <v>381.399</v>
      </c>
      <c r="K36" s="67">
        <f t="shared" si="0"/>
        <v>1311.002</v>
      </c>
      <c r="L36" s="117">
        <f>'2021'!M37</f>
        <v>184.0488</v>
      </c>
      <c r="M36" s="117">
        <f>(('2021'!L37+'2021'!M37)/2*1.04)*2-L36</f>
        <v>191.41075200000003</v>
      </c>
      <c r="N36" s="117">
        <f>'2021'!O37</f>
        <v>27.102399999999999</v>
      </c>
      <c r="O36" s="108">
        <f>N36*1.04</f>
        <v>28.186496000000002</v>
      </c>
      <c r="P36" s="65">
        <f>(L36-N36)*G36</f>
        <v>46468.533165600005</v>
      </c>
      <c r="Q36" s="65">
        <f t="shared" si="9"/>
        <v>40583.8278976</v>
      </c>
      <c r="R36" s="65">
        <f t="shared" si="9"/>
        <v>61199.302544640021</v>
      </c>
      <c r="S36" s="65">
        <f>(M36-O36)*J36</f>
        <v>62253.56801414401</v>
      </c>
      <c r="T36" s="65">
        <f t="shared" si="6"/>
        <v>210505.23162198404</v>
      </c>
      <c r="U36" s="113">
        <f>T36/'2021'!T37</f>
        <v>1.0400000000000003</v>
      </c>
      <c r="V36" s="65"/>
      <c r="W36" s="65"/>
      <c r="X36" s="65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</row>
    <row r="37" spans="1:146" s="36" customFormat="1" ht="34.5" customHeight="1" outlineLevel="1">
      <c r="A37" s="62">
        <v>2910005156</v>
      </c>
      <c r="B37" s="62" t="s">
        <v>98</v>
      </c>
      <c r="C37" s="62" t="s">
        <v>228</v>
      </c>
      <c r="D37" s="62" t="s">
        <v>100</v>
      </c>
      <c r="E37" s="63"/>
      <c r="F37" s="63" t="s">
        <v>138</v>
      </c>
      <c r="G37" s="67">
        <v>2332.0210000000002</v>
      </c>
      <c r="H37" s="67">
        <v>2321.2800000000002</v>
      </c>
      <c r="I37" s="67">
        <v>2250.9769999999999</v>
      </c>
      <c r="J37" s="67">
        <v>2343.7469999999998</v>
      </c>
      <c r="K37" s="67">
        <f t="shared" si="0"/>
        <v>9248.0249999999996</v>
      </c>
      <c r="L37" s="117">
        <f>'2021'!M38</f>
        <v>149.82240000000002</v>
      </c>
      <c r="M37" s="117">
        <f>(('2021'!L38+'2021'!M38)/2*1.04)*2-L37</f>
        <v>155.81529599999999</v>
      </c>
      <c r="N37" s="117">
        <f>'2021'!O38</f>
        <v>66.497600000000006</v>
      </c>
      <c r="O37" s="108">
        <f>N37*1.04</f>
        <v>69.157504000000003</v>
      </c>
      <c r="P37" s="65">
        <f>(L37-N37)*G37</f>
        <v>194315.18342080005</v>
      </c>
      <c r="Q37" s="65">
        <f t="shared" si="9"/>
        <v>193420.19174400004</v>
      </c>
      <c r="R37" s="65">
        <f t="shared" si="9"/>
        <v>195064.69666278394</v>
      </c>
      <c r="S37" s="65">
        <f>(M37-O37)*J37</f>
        <v>203103.94002662395</v>
      </c>
      <c r="T37" s="65">
        <f t="shared" si="6"/>
        <v>785904.01185420807</v>
      </c>
      <c r="U37" s="113">
        <f>T37/'2021'!T38</f>
        <v>1.04</v>
      </c>
      <c r="V37" s="65"/>
      <c r="W37" s="65"/>
      <c r="X37" s="65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</row>
    <row r="38" spans="1:146" s="36" customFormat="1" ht="34.5" customHeight="1" outlineLevel="1">
      <c r="A38" s="62" t="s">
        <v>258</v>
      </c>
      <c r="B38" s="62" t="s">
        <v>189</v>
      </c>
      <c r="C38" s="62" t="s">
        <v>228</v>
      </c>
      <c r="D38" s="62" t="s">
        <v>14</v>
      </c>
      <c r="E38" s="63"/>
      <c r="F38" s="63" t="s">
        <v>138</v>
      </c>
      <c r="G38" s="67">
        <v>7033.9400000000005</v>
      </c>
      <c r="H38" s="67">
        <v>8169.8600000000006</v>
      </c>
      <c r="I38" s="67">
        <v>6611.1450000000004</v>
      </c>
      <c r="J38" s="67">
        <v>6611.1450000000004</v>
      </c>
      <c r="K38" s="67">
        <f t="shared" si="0"/>
        <v>28426.09</v>
      </c>
      <c r="L38" s="117">
        <f>'2021'!M39</f>
        <v>73.040000000000006</v>
      </c>
      <c r="M38" s="117">
        <f>(('2021'!L39+'2021'!M39)/2*1.04)*2-L38</f>
        <v>76.512000000000015</v>
      </c>
      <c r="N38" s="117">
        <f>'2021'!O39</f>
        <v>23.1816</v>
      </c>
      <c r="O38" s="108">
        <f>N38*1.04</f>
        <v>24.108864000000001</v>
      </c>
      <c r="P38" s="65">
        <f>(L38-N38)*G38</f>
        <v>350700.99409600004</v>
      </c>
      <c r="Q38" s="65">
        <f t="shared" si="9"/>
        <v>407336.14782400004</v>
      </c>
      <c r="R38" s="65">
        <f t="shared" si="9"/>
        <v>346444.73055072012</v>
      </c>
      <c r="S38" s="65">
        <f>(M38-O38)*J38</f>
        <v>346444.73055072012</v>
      </c>
      <c r="T38" s="65">
        <f t="shared" si="6"/>
        <v>1450926.6030214403</v>
      </c>
      <c r="U38" s="113">
        <f>T38/'2021'!T39</f>
        <v>1.0392188467135568</v>
      </c>
      <c r="V38" s="65"/>
      <c r="W38" s="65"/>
      <c r="X38" s="65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</row>
    <row r="39" spans="1:146" s="36" customFormat="1" ht="34.5" customHeight="1" outlineLevel="1">
      <c r="A39" s="62" t="s">
        <v>259</v>
      </c>
      <c r="B39" s="62" t="s">
        <v>260</v>
      </c>
      <c r="C39" s="62" t="s">
        <v>228</v>
      </c>
      <c r="D39" s="62" t="s">
        <v>316</v>
      </c>
      <c r="E39" s="68"/>
      <c r="F39" s="63" t="s">
        <v>138</v>
      </c>
      <c r="G39" s="67">
        <v>395.065</v>
      </c>
      <c r="H39" s="67">
        <v>694.14099999999996</v>
      </c>
      <c r="I39" s="67">
        <v>1126.4675</v>
      </c>
      <c r="J39" s="67">
        <v>1126.4675</v>
      </c>
      <c r="K39" s="67">
        <f t="shared" si="0"/>
        <v>3342.1409999999996</v>
      </c>
      <c r="L39" s="117">
        <f>'2021'!M40</f>
        <v>79.69</v>
      </c>
      <c r="M39" s="117">
        <f>(('2021'!L40+'2021'!M40)/2*1.04)*2-L39</f>
        <v>79.918800000000005</v>
      </c>
      <c r="N39" s="117">
        <f>'2021'!O40</f>
        <v>48.671999999999997</v>
      </c>
      <c r="O39" s="108">
        <f>N39*1.04</f>
        <v>50.618879999999997</v>
      </c>
      <c r="P39" s="65">
        <f>(L39-N39)*G39</f>
        <v>12254.12617</v>
      </c>
      <c r="Q39" s="65">
        <f t="shared" si="9"/>
        <v>21530.865537999998</v>
      </c>
      <c r="R39" s="65">
        <f t="shared" si="9"/>
        <v>33005.407632600007</v>
      </c>
      <c r="S39" s="65">
        <f>(M39-O39)*J39</f>
        <v>33005.407632600007</v>
      </c>
      <c r="T39" s="65">
        <f t="shared" si="6"/>
        <v>99795.806973200015</v>
      </c>
      <c r="U39" s="113">
        <f>T39/'2021'!T40</f>
        <v>1.0053137928192619</v>
      </c>
      <c r="V39" s="65"/>
      <c r="W39" s="65"/>
      <c r="X39" s="65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</row>
    <row r="40" spans="1:146" s="36" customFormat="1" ht="30" customHeight="1">
      <c r="A40" s="202" t="s">
        <v>229</v>
      </c>
      <c r="B40" s="202"/>
      <c r="C40" s="98"/>
      <c r="D40" s="70"/>
      <c r="E40" s="68"/>
      <c r="F40" s="68"/>
      <c r="G40" s="67"/>
      <c r="H40" s="67"/>
      <c r="I40" s="67"/>
      <c r="J40" s="67"/>
      <c r="K40" s="67"/>
      <c r="L40" s="132"/>
      <c r="M40" s="132"/>
      <c r="N40" s="132"/>
      <c r="O40" s="64"/>
      <c r="P40" s="65"/>
      <c r="Q40" s="65"/>
      <c r="R40" s="65"/>
      <c r="S40" s="65"/>
      <c r="T40" s="65"/>
      <c r="U40" s="113" t="e">
        <f>T40/'2021'!T41</f>
        <v>#DIV/0!</v>
      </c>
      <c r="V40" s="65"/>
      <c r="W40" s="65"/>
      <c r="X40" s="65"/>
      <c r="Y40" s="32"/>
      <c r="Z40" s="26"/>
      <c r="AA40" s="26"/>
      <c r="AB40" s="26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</row>
    <row r="41" spans="1:146" s="36" customFormat="1" ht="34.5" customHeight="1" outlineLevel="1">
      <c r="A41" s="62">
        <v>7726747370</v>
      </c>
      <c r="B41" s="62" t="s">
        <v>261</v>
      </c>
      <c r="C41" s="71" t="s">
        <v>229</v>
      </c>
      <c r="D41" s="72"/>
      <c r="E41" s="68"/>
      <c r="F41" s="63" t="s">
        <v>138</v>
      </c>
      <c r="G41" s="67">
        <v>3914532.7199999997</v>
      </c>
      <c r="H41" s="67">
        <v>3849520.8599999994</v>
      </c>
      <c r="I41" s="67">
        <v>3449386.9980000001</v>
      </c>
      <c r="J41" s="67">
        <v>3970408.8280000002</v>
      </c>
      <c r="K41" s="67">
        <f t="shared" si="0"/>
        <v>15183849.405999999</v>
      </c>
      <c r="L41" s="108">
        <f>'2021'!M42</f>
        <v>64.11</v>
      </c>
      <c r="M41" s="117">
        <f>(('2021'!L42+'2021'!M42)/2*1.04)*2-L41</f>
        <v>64.881199999999993</v>
      </c>
      <c r="N41" s="117">
        <f>'2021'!O42</f>
        <v>34.96</v>
      </c>
      <c r="O41" s="108">
        <f>N41*1.04</f>
        <v>36.358400000000003</v>
      </c>
      <c r="P41" s="65">
        <f>(L41-N41)*G41</f>
        <v>114108628.78799999</v>
      </c>
      <c r="Q41" s="65">
        <f t="shared" ref="Q41:R43" si="10">(L41-N41)*H41</f>
        <v>112213533.06899998</v>
      </c>
      <c r="R41" s="65">
        <f t="shared" si="10"/>
        <v>98386175.466554374</v>
      </c>
      <c r="S41" s="65">
        <f>(M41-O41)*J41</f>
        <v>113247176.91927837</v>
      </c>
      <c r="T41" s="65">
        <f t="shared" si="6"/>
        <v>437955514.24283272</v>
      </c>
      <c r="U41" s="113">
        <f>T41/'2021'!T42</f>
        <v>1.0415567634164515</v>
      </c>
      <c r="V41" s="65"/>
      <c r="W41" s="65"/>
      <c r="X41" s="65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</row>
    <row r="42" spans="1:146" s="36" customFormat="1" ht="34.5" customHeight="1" outlineLevel="1">
      <c r="A42" s="62">
        <v>7708503727</v>
      </c>
      <c r="B42" s="62" t="s">
        <v>147</v>
      </c>
      <c r="C42" s="71" t="s">
        <v>229</v>
      </c>
      <c r="D42" s="72"/>
      <c r="E42" s="68"/>
      <c r="F42" s="63" t="s">
        <v>138</v>
      </c>
      <c r="G42" s="67">
        <v>809.79</v>
      </c>
      <c r="H42" s="67">
        <v>517.86</v>
      </c>
      <c r="I42" s="67">
        <v>729.79</v>
      </c>
      <c r="J42" s="67">
        <v>773.79</v>
      </c>
      <c r="K42" s="67">
        <f t="shared" si="0"/>
        <v>2831.23</v>
      </c>
      <c r="L42" s="117">
        <f>'2021'!M43</f>
        <v>44.5</v>
      </c>
      <c r="M42" s="117">
        <f>(('2021'!L43+'2021'!M43)/2*1.04)*2-L42</f>
        <v>45.158400000000015</v>
      </c>
      <c r="N42" s="117">
        <f>'2021'!O43</f>
        <v>34.96</v>
      </c>
      <c r="O42" s="108">
        <f t="shared" ref="O42:O63" si="11">N42*1.04</f>
        <v>36.358400000000003</v>
      </c>
      <c r="P42" s="65">
        <f>(L42-N42)*G42</f>
        <v>7725.3965999999991</v>
      </c>
      <c r="Q42" s="65">
        <f t="shared" si="10"/>
        <v>4940.3843999999999</v>
      </c>
      <c r="R42" s="65">
        <f t="shared" si="10"/>
        <v>6422.1520000000082</v>
      </c>
      <c r="S42" s="65">
        <f>(M42-O42)*J42</f>
        <v>6809.352000000008</v>
      </c>
      <c r="T42" s="65">
        <f t="shared" si="6"/>
        <v>25897.285000000018</v>
      </c>
      <c r="U42" s="113">
        <f>T42/'2021'!T43</f>
        <v>1.0323878184967783</v>
      </c>
      <c r="V42" s="65"/>
      <c r="W42" s="65"/>
      <c r="X42" s="65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</row>
    <row r="43" spans="1:146" s="36" customFormat="1" ht="34.5" customHeight="1" outlineLevel="1">
      <c r="A43" s="62">
        <v>2901243725</v>
      </c>
      <c r="B43" s="62" t="s">
        <v>16</v>
      </c>
      <c r="C43" s="71" t="s">
        <v>229</v>
      </c>
      <c r="D43" s="72"/>
      <c r="E43" s="68"/>
      <c r="F43" s="63" t="s">
        <v>138</v>
      </c>
      <c r="G43" s="67">
        <v>219126.67300000001</v>
      </c>
      <c r="H43" s="67">
        <v>221906.02699999997</v>
      </c>
      <c r="I43" s="67">
        <v>214037.53599999999</v>
      </c>
      <c r="J43" s="67">
        <v>209610.43599999999</v>
      </c>
      <c r="K43" s="67">
        <f t="shared" si="0"/>
        <v>864680.6719999999</v>
      </c>
      <c r="L43" s="108">
        <f>'2021'!M44</f>
        <v>215.16</v>
      </c>
      <c r="M43" s="117">
        <v>215.79</v>
      </c>
      <c r="N43" s="117">
        <f>'2021'!O44</f>
        <v>34.96</v>
      </c>
      <c r="O43" s="108">
        <f t="shared" si="11"/>
        <v>36.358400000000003</v>
      </c>
      <c r="P43" s="65">
        <f>(L43-N43)*G43</f>
        <v>39486626.474600002</v>
      </c>
      <c r="Q43" s="65">
        <f t="shared" si="10"/>
        <v>39987466.065399989</v>
      </c>
      <c r="R43" s="65">
        <f t="shared" si="10"/>
        <v>38405097.544537596</v>
      </c>
      <c r="S43" s="65">
        <f>(M43-O43)*J43</f>
        <v>37610735.908177599</v>
      </c>
      <c r="T43" s="65">
        <f t="shared" si="6"/>
        <v>155489925.99271518</v>
      </c>
      <c r="U43" s="113">
        <f>T43/'2021'!T44</f>
        <v>1.0409271287176798</v>
      </c>
      <c r="V43" s="65"/>
      <c r="W43" s="65"/>
      <c r="X43" s="65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</row>
    <row r="44" spans="1:146" s="36" customFormat="1" ht="34.5" customHeight="1">
      <c r="A44" s="202" t="s">
        <v>230</v>
      </c>
      <c r="B44" s="202"/>
      <c r="C44" s="97"/>
      <c r="D44" s="97"/>
      <c r="E44" s="33"/>
      <c r="F44" s="33"/>
      <c r="G44" s="67"/>
      <c r="H44" s="67"/>
      <c r="I44" s="67"/>
      <c r="J44" s="67"/>
      <c r="K44" s="67"/>
      <c r="L44" s="132"/>
      <c r="M44" s="132"/>
      <c r="N44" s="132"/>
      <c r="O44" s="64"/>
      <c r="P44" s="65"/>
      <c r="Q44" s="65"/>
      <c r="R44" s="65"/>
      <c r="S44" s="65"/>
      <c r="T44" s="65"/>
      <c r="U44" s="113" t="e">
        <f>T44/'2021'!T45</f>
        <v>#DIV/0!</v>
      </c>
      <c r="V44" s="65"/>
      <c r="W44" s="65"/>
      <c r="X44" s="65"/>
      <c r="Y44" s="32"/>
      <c r="Z44" s="26"/>
      <c r="AA44" s="26"/>
      <c r="AB44" s="26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</row>
    <row r="45" spans="1:146" s="36" customFormat="1" ht="34.5" customHeight="1" outlineLevel="1">
      <c r="A45" s="62">
        <v>2903011092</v>
      </c>
      <c r="B45" s="62" t="s">
        <v>180</v>
      </c>
      <c r="C45" s="62" t="s">
        <v>230</v>
      </c>
      <c r="D45" s="62" t="s">
        <v>179</v>
      </c>
      <c r="E45" s="63"/>
      <c r="F45" s="63" t="s">
        <v>138</v>
      </c>
      <c r="G45" s="67">
        <v>318079.52</v>
      </c>
      <c r="H45" s="67">
        <v>324652.78000000003</v>
      </c>
      <c r="I45" s="67">
        <v>291013.70999999996</v>
      </c>
      <c r="J45" s="67">
        <v>316320.39</v>
      </c>
      <c r="K45" s="67">
        <f t="shared" ref="K45:K81" si="12">G45+H45+I45+J45</f>
        <v>1250066.3999999999</v>
      </c>
      <c r="L45" s="117">
        <f>M45</f>
        <v>57.964400000000005</v>
      </c>
      <c r="M45" s="117">
        <f>('2021'!L46+'2021'!M46)/2*1.04</f>
        <v>57.964400000000005</v>
      </c>
      <c r="N45" s="117">
        <f>'2021'!O46</f>
        <v>41.6</v>
      </c>
      <c r="O45" s="108">
        <f t="shared" si="11"/>
        <v>43.264000000000003</v>
      </c>
      <c r="P45" s="65">
        <f>(L45-N45)*G45</f>
        <v>5205180.4970880011</v>
      </c>
      <c r="Q45" s="65">
        <f>(L45-N45)*H45</f>
        <v>5312747.9530320019</v>
      </c>
      <c r="R45" s="65">
        <f>(M45-O45)*I45</f>
        <v>4278017.9424839998</v>
      </c>
      <c r="S45" s="65">
        <f>(M45-O45)*J45</f>
        <v>4650036.2611560011</v>
      </c>
      <c r="T45" s="65">
        <f t="shared" si="6"/>
        <v>19445982.653760001</v>
      </c>
      <c r="U45" s="113">
        <f>T45/'2021'!T46</f>
        <v>1.04676745761796</v>
      </c>
      <c r="V45" s="65"/>
      <c r="W45" s="65"/>
      <c r="X45" s="65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</row>
    <row r="46" spans="1:146" s="36" customFormat="1" ht="34.5" customHeight="1">
      <c r="A46" s="202" t="s">
        <v>231</v>
      </c>
      <c r="B46" s="202"/>
      <c r="C46" s="97"/>
      <c r="D46" s="97"/>
      <c r="E46" s="33"/>
      <c r="F46" s="33"/>
      <c r="G46" s="67"/>
      <c r="H46" s="67"/>
      <c r="I46" s="67"/>
      <c r="J46" s="67"/>
      <c r="K46" s="67"/>
      <c r="L46" s="132"/>
      <c r="M46" s="132"/>
      <c r="N46" s="132"/>
      <c r="O46" s="64"/>
      <c r="P46" s="65"/>
      <c r="Q46" s="65"/>
      <c r="R46" s="65"/>
      <c r="S46" s="65"/>
      <c r="T46" s="65"/>
      <c r="U46" s="113" t="e">
        <f>T46/'2021'!T47</f>
        <v>#DIV/0!</v>
      </c>
      <c r="V46" s="65"/>
      <c r="W46" s="65"/>
      <c r="X46" s="65"/>
      <c r="Y46" s="32"/>
      <c r="Z46" s="26"/>
      <c r="AA46" s="26"/>
      <c r="AB46" s="26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</row>
    <row r="47" spans="1:146" s="36" customFormat="1" ht="38.25">
      <c r="A47" s="62">
        <v>2911004363</v>
      </c>
      <c r="B47" s="62" t="s">
        <v>324</v>
      </c>
      <c r="C47" s="62" t="s">
        <v>231</v>
      </c>
      <c r="D47" s="62" t="s">
        <v>325</v>
      </c>
      <c r="E47" s="33"/>
      <c r="F47" s="63" t="s">
        <v>138</v>
      </c>
      <c r="G47" s="67">
        <v>569.58904199999995</v>
      </c>
      <c r="H47" s="67">
        <v>575.91780800000004</v>
      </c>
      <c r="I47" s="67">
        <v>582.24657500000001</v>
      </c>
      <c r="J47" s="67">
        <v>582.24657500000001</v>
      </c>
      <c r="K47" s="67">
        <f t="shared" si="12"/>
        <v>2310</v>
      </c>
      <c r="L47" s="108">
        <f>M47</f>
        <v>133.51519999999999</v>
      </c>
      <c r="M47" s="117">
        <f>(('2021'!L48+'2021'!M48)/2*1.04)</f>
        <v>133.51519999999999</v>
      </c>
      <c r="N47" s="117">
        <f>'2021'!O48</f>
        <v>121.26</v>
      </c>
      <c r="O47" s="108">
        <f t="shared" si="11"/>
        <v>126.11040000000001</v>
      </c>
      <c r="P47" s="65">
        <f t="shared" ref="P47:P52" si="13">(L47-N47)*G47</f>
        <v>6980.4276275183929</v>
      </c>
      <c r="Q47" s="65">
        <f t="shared" ref="Q47:R52" si="14">(L47-N47)*H47</f>
        <v>7057.987920601593</v>
      </c>
      <c r="R47" s="65">
        <f t="shared" si="14"/>
        <v>4311.4194385599885</v>
      </c>
      <c r="S47" s="65">
        <f t="shared" ref="S47:S52" si="15">(M47-O47)*J47</f>
        <v>4311.4194385599885</v>
      </c>
      <c r="T47" s="65">
        <f>SUM(P47:S47)</f>
        <v>22661.25442523996</v>
      </c>
      <c r="U47" s="113">
        <f>T47/'2021'!T48</f>
        <v>1.0296395222656463</v>
      </c>
      <c r="V47" s="65"/>
      <c r="W47" s="65"/>
      <c r="X47" s="65"/>
      <c r="Y47" s="32"/>
      <c r="Z47" s="26"/>
      <c r="AA47" s="26"/>
      <c r="AB47" s="26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</row>
    <row r="48" spans="1:146" s="36" customFormat="1" ht="38.25">
      <c r="A48" s="62">
        <v>2911004405</v>
      </c>
      <c r="B48" s="62" t="s">
        <v>321</v>
      </c>
      <c r="C48" s="62" t="s">
        <v>231</v>
      </c>
      <c r="D48" s="62" t="s">
        <v>101</v>
      </c>
      <c r="E48" s="33"/>
      <c r="F48" s="63" t="s">
        <v>138</v>
      </c>
      <c r="G48" s="67">
        <v>1393.39726</v>
      </c>
      <c r="H48" s="67">
        <v>1408.8794519999999</v>
      </c>
      <c r="I48" s="67">
        <v>1424.3616440000001</v>
      </c>
      <c r="J48" s="67">
        <v>1424.3616440000001</v>
      </c>
      <c r="K48" s="67">
        <f t="shared" si="12"/>
        <v>5651</v>
      </c>
      <c r="L48" s="108">
        <f>'2021'!M49</f>
        <v>112.36</v>
      </c>
      <c r="M48" s="117">
        <f>(('2021'!L49+'2021'!M49)/2*1.04)*2-L48</f>
        <v>121.3488</v>
      </c>
      <c r="N48" s="117">
        <f>'2021'!O49</f>
        <v>108.16</v>
      </c>
      <c r="O48" s="108">
        <f t="shared" si="11"/>
        <v>112.4864</v>
      </c>
      <c r="P48" s="65">
        <f t="shared" si="13"/>
        <v>5852.2684920000038</v>
      </c>
      <c r="Q48" s="65">
        <f t="shared" si="14"/>
        <v>5917.2936984000034</v>
      </c>
      <c r="R48" s="65">
        <f t="shared" si="14"/>
        <v>12623.262633785593</v>
      </c>
      <c r="S48" s="65">
        <f t="shared" si="15"/>
        <v>12623.262633785593</v>
      </c>
      <c r="T48" s="65">
        <f>SUM(P48:S48)</f>
        <v>37016.087457971189</v>
      </c>
      <c r="U48" s="113">
        <f>T48/'2021'!T49</f>
        <v>1.0458982660201397</v>
      </c>
      <c r="V48" s="65"/>
      <c r="W48" s="65"/>
      <c r="X48" s="65"/>
      <c r="Y48" s="32"/>
      <c r="Z48" s="26"/>
      <c r="AA48" s="26"/>
      <c r="AB48" s="26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</row>
    <row r="49" spans="1:146" s="36" customFormat="1" ht="38.25">
      <c r="A49" s="62">
        <v>2911004420</v>
      </c>
      <c r="B49" s="62" t="s">
        <v>322</v>
      </c>
      <c r="C49" s="62" t="s">
        <v>231</v>
      </c>
      <c r="D49" s="62" t="s">
        <v>323</v>
      </c>
      <c r="E49" s="33"/>
      <c r="F49" s="63" t="s">
        <v>138</v>
      </c>
      <c r="G49" s="67">
        <v>1777.068493</v>
      </c>
      <c r="H49" s="67">
        <v>1796.813699</v>
      </c>
      <c r="I49" s="67">
        <v>1816.558904</v>
      </c>
      <c r="J49" s="67">
        <v>1816.558904</v>
      </c>
      <c r="K49" s="67">
        <f t="shared" si="12"/>
        <v>7207</v>
      </c>
      <c r="L49" s="108">
        <f>'2021'!M50</f>
        <v>126.73</v>
      </c>
      <c r="M49" s="117">
        <f>(('2021'!L50+'2021'!M50)/2*1.04)*2-L49</f>
        <v>135.06920000000002</v>
      </c>
      <c r="N49" s="117">
        <f>'2021'!O50</f>
        <v>126.73</v>
      </c>
      <c r="O49" s="108">
        <f t="shared" si="11"/>
        <v>131.79920000000001</v>
      </c>
      <c r="P49" s="65">
        <f t="shared" si="13"/>
        <v>0</v>
      </c>
      <c r="Q49" s="65">
        <f t="shared" si="14"/>
        <v>0</v>
      </c>
      <c r="R49" s="65">
        <f t="shared" si="14"/>
        <v>5940.1476160800185</v>
      </c>
      <c r="S49" s="65">
        <f t="shared" si="15"/>
        <v>5940.1476160800185</v>
      </c>
      <c r="T49" s="65">
        <f>SUM(P49:S49)</f>
        <v>11880.295232160037</v>
      </c>
      <c r="U49" s="113" t="e">
        <f>T49/'2021'!T50</f>
        <v>#DIV/0!</v>
      </c>
      <c r="V49" s="65"/>
      <c r="W49" s="65"/>
      <c r="X49" s="65"/>
      <c r="Y49" s="32"/>
      <c r="Z49" s="26"/>
      <c r="AA49" s="26"/>
      <c r="AB49" s="26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</row>
    <row r="50" spans="1:146" s="36" customFormat="1" ht="39" customHeight="1">
      <c r="A50" s="62">
        <v>2911004331</v>
      </c>
      <c r="B50" s="62" t="s">
        <v>328</v>
      </c>
      <c r="C50" s="62" t="s">
        <v>231</v>
      </c>
      <c r="D50" s="62" t="s">
        <v>329</v>
      </c>
      <c r="E50" s="33"/>
      <c r="F50" s="63" t="s">
        <v>138</v>
      </c>
      <c r="G50" s="67">
        <v>2860.2739729999998</v>
      </c>
      <c r="H50" s="67">
        <v>2892.054795</v>
      </c>
      <c r="I50" s="67">
        <v>2923.8356159999998</v>
      </c>
      <c r="J50" s="67">
        <v>2923.8356159999998</v>
      </c>
      <c r="K50" s="67">
        <f t="shared" si="12"/>
        <v>11600</v>
      </c>
      <c r="L50" s="108">
        <f>M50</f>
        <v>102.07080000000001</v>
      </c>
      <c r="M50" s="117">
        <f>(('2021'!L51+'2021'!M51)/2*1.04)</f>
        <v>102.07080000000001</v>
      </c>
      <c r="N50" s="117">
        <f>'2021'!O51</f>
        <v>91.72</v>
      </c>
      <c r="O50" s="108">
        <f t="shared" si="11"/>
        <v>95.388800000000003</v>
      </c>
      <c r="P50" s="65">
        <f t="shared" si="13"/>
        <v>29606.123839728418</v>
      </c>
      <c r="Q50" s="65">
        <f t="shared" si="14"/>
        <v>29935.080772086021</v>
      </c>
      <c r="R50" s="65">
        <f t="shared" si="14"/>
        <v>19537.069586112004</v>
      </c>
      <c r="S50" s="65">
        <f t="shared" si="15"/>
        <v>19537.069586112004</v>
      </c>
      <c r="T50" s="65">
        <f>SUM(P50:S50)</f>
        <v>98615.343784038443</v>
      </c>
      <c r="U50" s="113">
        <f>T50/'2021'!T51</f>
        <v>1.0295504859340745</v>
      </c>
      <c r="V50" s="65"/>
      <c r="W50" s="65"/>
      <c r="X50" s="65"/>
      <c r="Y50" s="32"/>
      <c r="Z50" s="26"/>
      <c r="AA50" s="26"/>
      <c r="AB50" s="26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</row>
    <row r="51" spans="1:146" s="36" customFormat="1" ht="42.75" customHeight="1">
      <c r="A51" s="62">
        <v>2911004356</v>
      </c>
      <c r="B51" s="62" t="s">
        <v>326</v>
      </c>
      <c r="C51" s="62" t="s">
        <v>231</v>
      </c>
      <c r="D51" s="62" t="s">
        <v>327</v>
      </c>
      <c r="E51" s="33"/>
      <c r="F51" s="63" t="s">
        <v>138</v>
      </c>
      <c r="G51" s="67">
        <v>156.328767</v>
      </c>
      <c r="H51" s="67">
        <v>158.065753</v>
      </c>
      <c r="I51" s="67">
        <v>159.80240000000001</v>
      </c>
      <c r="J51" s="67">
        <v>159.80274</v>
      </c>
      <c r="K51" s="67">
        <f t="shared" si="12"/>
        <v>633.99965999999995</v>
      </c>
      <c r="L51" s="108">
        <v>144.84</v>
      </c>
      <c r="M51" s="117">
        <f>(('2021'!L52+'2021'!M52)/2*1.04)</f>
        <v>144.84079999999997</v>
      </c>
      <c r="N51" s="117">
        <f>'2021'!O52</f>
        <v>125.17</v>
      </c>
      <c r="O51" s="108">
        <f t="shared" si="11"/>
        <v>130.17680000000001</v>
      </c>
      <c r="P51" s="65">
        <f t="shared" si="13"/>
        <v>3074.9868468900004</v>
      </c>
      <c r="Q51" s="65">
        <f t="shared" si="14"/>
        <v>3109.1533615100002</v>
      </c>
      <c r="R51" s="65">
        <f t="shared" si="14"/>
        <v>2343.3423935999936</v>
      </c>
      <c r="S51" s="65">
        <f t="shared" si="15"/>
        <v>2343.3473793599933</v>
      </c>
      <c r="T51" s="65">
        <f>SUM(P51:S51)</f>
        <v>10870.829981359986</v>
      </c>
      <c r="U51" s="113">
        <f>T51/'2021'!T52</f>
        <v>1.0300821924708703</v>
      </c>
      <c r="V51" s="65"/>
      <c r="W51" s="65"/>
      <c r="X51" s="65"/>
      <c r="Y51" s="32"/>
      <c r="Z51" s="26"/>
      <c r="AA51" s="26"/>
      <c r="AB51" s="26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</row>
    <row r="52" spans="1:146" s="36" customFormat="1" ht="34.5" customHeight="1" outlineLevel="1">
      <c r="A52" s="62">
        <v>2911005590</v>
      </c>
      <c r="B52" s="62" t="s">
        <v>18</v>
      </c>
      <c r="C52" s="62" t="s">
        <v>231</v>
      </c>
      <c r="D52" s="62" t="s">
        <v>262</v>
      </c>
      <c r="E52" s="63"/>
      <c r="F52" s="63" t="s">
        <v>138</v>
      </c>
      <c r="G52" s="67">
        <v>24559.224000000002</v>
      </c>
      <c r="H52" s="67">
        <v>26156.714</v>
      </c>
      <c r="I52" s="67">
        <v>24107.394</v>
      </c>
      <c r="J52" s="67">
        <v>26799.021000000001</v>
      </c>
      <c r="K52" s="67">
        <f t="shared" si="12"/>
        <v>101622.353</v>
      </c>
      <c r="L52" s="108">
        <f>'2021'!M53</f>
        <v>78.37</v>
      </c>
      <c r="M52" s="117">
        <f>(('2021'!L53+'2021'!M53)/2*1.04)*2-L52</f>
        <v>81.686000000000007</v>
      </c>
      <c r="N52" s="117">
        <f>'2021'!O53</f>
        <v>56.16</v>
      </c>
      <c r="O52" s="108">
        <f t="shared" si="11"/>
        <v>58.406399999999998</v>
      </c>
      <c r="P52" s="65">
        <f t="shared" si="13"/>
        <v>545460.3650400003</v>
      </c>
      <c r="Q52" s="65">
        <f t="shared" si="14"/>
        <v>580940.61794000026</v>
      </c>
      <c r="R52" s="65">
        <f t="shared" si="14"/>
        <v>561210.48936240026</v>
      </c>
      <c r="S52" s="65">
        <f t="shared" si="15"/>
        <v>623870.48927160027</v>
      </c>
      <c r="T52" s="65">
        <f t="shared" si="6"/>
        <v>2311481.9616140011</v>
      </c>
      <c r="U52" s="113">
        <f>T52/'2021'!T53</f>
        <v>1.04001552923461</v>
      </c>
      <c r="V52" s="65"/>
      <c r="W52" s="65"/>
      <c r="X52" s="65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</row>
    <row r="53" spans="1:146" s="36" customFormat="1" ht="34.5" customHeight="1">
      <c r="A53" s="202" t="s">
        <v>232</v>
      </c>
      <c r="B53" s="202"/>
      <c r="C53" s="97"/>
      <c r="D53" s="97"/>
      <c r="E53" s="33"/>
      <c r="F53" s="33"/>
      <c r="G53" s="67"/>
      <c r="H53" s="67"/>
      <c r="I53" s="67"/>
      <c r="J53" s="67"/>
      <c r="K53" s="67"/>
      <c r="L53" s="132"/>
      <c r="M53" s="132"/>
      <c r="N53" s="132"/>
      <c r="O53" s="64"/>
      <c r="P53" s="65"/>
      <c r="Q53" s="65"/>
      <c r="R53" s="65"/>
      <c r="S53" s="65"/>
      <c r="T53" s="65"/>
      <c r="U53" s="113" t="e">
        <f>T53/'2021'!T54</f>
        <v>#DIV/0!</v>
      </c>
      <c r="V53" s="65"/>
      <c r="W53" s="65"/>
      <c r="X53" s="65"/>
      <c r="Y53" s="32"/>
      <c r="Z53" s="26"/>
      <c r="AA53" s="26"/>
      <c r="AB53" s="26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</row>
    <row r="54" spans="1:146" s="36" customFormat="1" ht="34.5" customHeight="1" outlineLevel="1">
      <c r="A54" s="62">
        <v>3525428419</v>
      </c>
      <c r="B54" s="62" t="s">
        <v>191</v>
      </c>
      <c r="C54" s="62" t="s">
        <v>232</v>
      </c>
      <c r="D54" s="62" t="s">
        <v>19</v>
      </c>
      <c r="E54" s="63"/>
      <c r="F54" s="63" t="s">
        <v>138</v>
      </c>
      <c r="G54" s="67">
        <v>36357.35</v>
      </c>
      <c r="H54" s="67">
        <v>34846.29</v>
      </c>
      <c r="I54" s="67">
        <v>35970.949999999997</v>
      </c>
      <c r="J54" s="67">
        <v>38303.32</v>
      </c>
      <c r="K54" s="67">
        <f t="shared" si="12"/>
        <v>145477.91</v>
      </c>
      <c r="L54" s="117">
        <f>'2021'!M55</f>
        <v>58.14</v>
      </c>
      <c r="M54" s="117">
        <f>(('2021'!L55+'2021'!M55)/2*1.04)*2-L54</f>
        <v>58.308800000000005</v>
      </c>
      <c r="N54" s="108">
        <f>'2021'!O55</f>
        <v>55.120000000000005</v>
      </c>
      <c r="O54" s="108">
        <f t="shared" si="11"/>
        <v>57.324800000000003</v>
      </c>
      <c r="P54" s="65">
        <f t="shared" ref="P54:P63" si="16">(L54-N54)*G54</f>
        <v>109799.19699999985</v>
      </c>
      <c r="Q54" s="65">
        <f t="shared" ref="Q54:Q63" si="17">(L54-N54)*H54</f>
        <v>105235.79579999986</v>
      </c>
      <c r="R54" s="65">
        <f t="shared" ref="R54:R63" si="18">(M54-O54)*I54</f>
        <v>35395.414800000064</v>
      </c>
      <c r="S54" s="65">
        <f t="shared" ref="S54:S63" si="19">(M54-O54)*J54</f>
        <v>37690.466880000065</v>
      </c>
      <c r="T54" s="65">
        <f t="shared" si="6"/>
        <v>288120.87447999982</v>
      </c>
      <c r="U54" s="113">
        <f>T54/'2021'!T55</f>
        <v>1.0166317437974015</v>
      </c>
      <c r="V54" s="65"/>
      <c r="W54" s="65"/>
      <c r="X54" s="65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</row>
    <row r="55" spans="1:146" s="36" customFormat="1" ht="34.5" customHeight="1" outlineLevel="1">
      <c r="A55" s="62">
        <v>7708503727</v>
      </c>
      <c r="B55" s="62" t="s">
        <v>147</v>
      </c>
      <c r="C55" s="62" t="s">
        <v>232</v>
      </c>
      <c r="D55" s="62" t="s">
        <v>19</v>
      </c>
      <c r="E55" s="63"/>
      <c r="F55" s="63" t="s">
        <v>138</v>
      </c>
      <c r="G55" s="67">
        <v>11013</v>
      </c>
      <c r="H55" s="67">
        <v>11013</v>
      </c>
      <c r="I55" s="67">
        <v>11013</v>
      </c>
      <c r="J55" s="67">
        <v>11013</v>
      </c>
      <c r="K55" s="67">
        <f t="shared" si="12"/>
        <v>44052</v>
      </c>
      <c r="L55" s="117">
        <f>'2021'!M56</f>
        <v>44.5</v>
      </c>
      <c r="M55" s="117">
        <f>(('2021'!L56+'2021'!M56)/2*1.04)*2-L55</f>
        <v>45.158400000000015</v>
      </c>
      <c r="N55" s="108">
        <f>'2021'!O56</f>
        <v>41.2776</v>
      </c>
      <c r="O55" s="108">
        <f t="shared" si="11"/>
        <v>42.928704000000003</v>
      </c>
      <c r="P55" s="65">
        <f t="shared" si="16"/>
        <v>35488.291200000007</v>
      </c>
      <c r="Q55" s="65">
        <f t="shared" si="17"/>
        <v>35488.291200000007</v>
      </c>
      <c r="R55" s="65">
        <f t="shared" si="18"/>
        <v>24555.642048000125</v>
      </c>
      <c r="S55" s="65">
        <f t="shared" si="19"/>
        <v>24555.642048000125</v>
      </c>
      <c r="T55" s="65">
        <f t="shared" si="6"/>
        <v>120087.86649600026</v>
      </c>
      <c r="U55" s="113">
        <f>T55/'2021'!T56</f>
        <v>1.0400000000000014</v>
      </c>
      <c r="V55" s="65"/>
      <c r="W55" s="65"/>
      <c r="X55" s="65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</row>
    <row r="56" spans="1:146" s="36" customFormat="1" ht="34.5" customHeight="1" outlineLevel="1">
      <c r="A56" s="62">
        <v>2912005994</v>
      </c>
      <c r="B56" s="62" t="s">
        <v>199</v>
      </c>
      <c r="C56" s="62" t="s">
        <v>232</v>
      </c>
      <c r="D56" s="62" t="s">
        <v>150</v>
      </c>
      <c r="E56" s="63"/>
      <c r="F56" s="63" t="s">
        <v>138</v>
      </c>
      <c r="G56" s="67">
        <v>831.36</v>
      </c>
      <c r="H56" s="67">
        <v>844.54</v>
      </c>
      <c r="I56" s="67">
        <v>776.95</v>
      </c>
      <c r="J56" s="67">
        <v>805.96</v>
      </c>
      <c r="K56" s="67">
        <f t="shared" si="12"/>
        <v>3258.8100000000004</v>
      </c>
      <c r="L56" s="117">
        <f>'2021'!M57</f>
        <v>79.48</v>
      </c>
      <c r="M56" s="117">
        <f>(('2021'!L57+'2021'!M57)/2*1.04)*2-L56</f>
        <v>79.712800000000001</v>
      </c>
      <c r="N56" s="108">
        <f>'2021'!O57</f>
        <v>57.324799999999996</v>
      </c>
      <c r="O56" s="108">
        <f t="shared" si="11"/>
        <v>59.617792000000001</v>
      </c>
      <c r="P56" s="65">
        <f t="shared" si="16"/>
        <v>18418.947072000006</v>
      </c>
      <c r="Q56" s="65">
        <f t="shared" si="17"/>
        <v>18710.952608000007</v>
      </c>
      <c r="R56" s="65">
        <f t="shared" si="18"/>
        <v>15612.816465600001</v>
      </c>
      <c r="S56" s="65">
        <f t="shared" si="19"/>
        <v>16195.77264768</v>
      </c>
      <c r="T56" s="65">
        <f t="shared" si="6"/>
        <v>68938.488793280019</v>
      </c>
      <c r="U56" s="113">
        <f>T56/'2021'!T57</f>
        <v>1.0441498176314232</v>
      </c>
      <c r="V56" s="65"/>
      <c r="W56" s="65"/>
      <c r="X56" s="65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</row>
    <row r="57" spans="1:146" s="36" customFormat="1" ht="34.5" customHeight="1" outlineLevel="1">
      <c r="A57" s="62">
        <v>2912005994</v>
      </c>
      <c r="B57" s="62" t="s">
        <v>199</v>
      </c>
      <c r="C57" s="62" t="s">
        <v>232</v>
      </c>
      <c r="D57" s="62" t="s">
        <v>149</v>
      </c>
      <c r="E57" s="63"/>
      <c r="F57" s="63" t="s">
        <v>138</v>
      </c>
      <c r="G57" s="67">
        <v>1157.0300000000002</v>
      </c>
      <c r="H57" s="67">
        <v>1135.76</v>
      </c>
      <c r="I57" s="67">
        <v>1124.5</v>
      </c>
      <c r="J57" s="67">
        <v>791.67000000000007</v>
      </c>
      <c r="K57" s="67">
        <f t="shared" si="12"/>
        <v>4208.96</v>
      </c>
      <c r="L57" s="117">
        <f>'2021'!M58</f>
        <v>98.5</v>
      </c>
      <c r="M57" s="117">
        <f>(('2021'!L58+'2021'!M58)/2*1.04)*2-L57</f>
        <v>104.66399999999999</v>
      </c>
      <c r="N57" s="108">
        <f>'2021'!O58</f>
        <v>60.860800000000005</v>
      </c>
      <c r="O57" s="108">
        <f t="shared" si="11"/>
        <v>63.295232000000006</v>
      </c>
      <c r="P57" s="65">
        <f t="shared" si="16"/>
        <v>43549.683576000003</v>
      </c>
      <c r="Q57" s="65">
        <f t="shared" si="17"/>
        <v>42749.097791999993</v>
      </c>
      <c r="R57" s="65">
        <f t="shared" si="18"/>
        <v>46519.179615999979</v>
      </c>
      <c r="S57" s="65">
        <f t="shared" si="19"/>
        <v>32750.412562559988</v>
      </c>
      <c r="T57" s="65">
        <f t="shared" si="6"/>
        <v>165568.37354655997</v>
      </c>
      <c r="U57" s="113">
        <f>T57/'2021'!T58</f>
        <v>1.0347651700142846</v>
      </c>
      <c r="V57" s="65"/>
      <c r="W57" s="65"/>
      <c r="X57" s="65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</row>
    <row r="58" spans="1:146" s="36" customFormat="1" ht="34.5" customHeight="1" outlineLevel="1">
      <c r="A58" s="62">
        <v>2912005994</v>
      </c>
      <c r="B58" s="62" t="s">
        <v>199</v>
      </c>
      <c r="C58" s="62" t="s">
        <v>232</v>
      </c>
      <c r="D58" s="62" t="s">
        <v>200</v>
      </c>
      <c r="E58" s="63"/>
      <c r="F58" s="63" t="s">
        <v>138</v>
      </c>
      <c r="G58" s="67">
        <v>117.06</v>
      </c>
      <c r="H58" s="67">
        <v>113</v>
      </c>
      <c r="I58" s="67">
        <v>132.29</v>
      </c>
      <c r="J58" s="67">
        <v>122.74</v>
      </c>
      <c r="K58" s="67">
        <f t="shared" si="12"/>
        <v>485.09000000000003</v>
      </c>
      <c r="L58" s="117">
        <f>'2021'!M59</f>
        <v>98.5</v>
      </c>
      <c r="M58" s="117">
        <f>(('2021'!L59+'2021'!M59)/2*1.04)*2-L58</f>
        <v>104.66399999999999</v>
      </c>
      <c r="N58" s="108">
        <f>'2021'!O59</f>
        <v>74.100000000000009</v>
      </c>
      <c r="O58" s="108">
        <f t="shared" si="11"/>
        <v>77.064000000000007</v>
      </c>
      <c r="P58" s="65">
        <f t="shared" si="16"/>
        <v>2856.2639999999992</v>
      </c>
      <c r="Q58" s="65">
        <f t="shared" si="17"/>
        <v>2757.1999999999989</v>
      </c>
      <c r="R58" s="65">
        <f t="shared" si="18"/>
        <v>3651.203999999997</v>
      </c>
      <c r="S58" s="65">
        <f t="shared" si="19"/>
        <v>3387.6239999999975</v>
      </c>
      <c r="T58" s="65">
        <f t="shared" si="6"/>
        <v>12652.291999999992</v>
      </c>
      <c r="U58" s="113">
        <f>T58/'2021'!T59</f>
        <v>1.0445848787361702</v>
      </c>
      <c r="V58" s="65"/>
      <c r="W58" s="65"/>
      <c r="X58" s="65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</row>
    <row r="59" spans="1:146" s="36" customFormat="1" ht="34.5" customHeight="1" outlineLevel="1">
      <c r="A59" s="62">
        <v>2912005994</v>
      </c>
      <c r="B59" s="62" t="s">
        <v>199</v>
      </c>
      <c r="C59" s="62" t="s">
        <v>232</v>
      </c>
      <c r="D59" s="62" t="s">
        <v>210</v>
      </c>
      <c r="E59" s="63"/>
      <c r="F59" s="63" t="s">
        <v>138</v>
      </c>
      <c r="G59" s="67">
        <v>857</v>
      </c>
      <c r="H59" s="67">
        <v>857</v>
      </c>
      <c r="I59" s="67">
        <v>857</v>
      </c>
      <c r="J59" s="67">
        <v>857</v>
      </c>
      <c r="K59" s="67">
        <f t="shared" si="12"/>
        <v>3428</v>
      </c>
      <c r="L59" s="117">
        <f>'2021'!M60</f>
        <v>57.37</v>
      </c>
      <c r="M59" s="117">
        <f>(('2021'!L60+'2021'!M60)/2*1.04)*2-L59</f>
        <v>60.773999999999994</v>
      </c>
      <c r="N59" s="108">
        <f>'2021'!O60</f>
        <v>57.37</v>
      </c>
      <c r="O59" s="108">
        <f t="shared" si="11"/>
        <v>59.6648</v>
      </c>
      <c r="P59" s="65">
        <f t="shared" si="16"/>
        <v>0</v>
      </c>
      <c r="Q59" s="65">
        <f t="shared" si="17"/>
        <v>0</v>
      </c>
      <c r="R59" s="65">
        <f t="shared" si="18"/>
        <v>950.58439999999507</v>
      </c>
      <c r="S59" s="65">
        <f t="shared" si="19"/>
        <v>950.58439999999507</v>
      </c>
      <c r="T59" s="65">
        <f t="shared" si="6"/>
        <v>1901.1687999999901</v>
      </c>
      <c r="U59" s="113" t="e">
        <f>T59/'2021'!T60</f>
        <v>#DIV/0!</v>
      </c>
      <c r="V59" s="65"/>
      <c r="W59" s="65"/>
      <c r="X59" s="65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</row>
    <row r="60" spans="1:146" s="36" customFormat="1" ht="34.5" customHeight="1" outlineLevel="1">
      <c r="A60" s="62">
        <v>2912006155</v>
      </c>
      <c r="B60" s="62" t="s">
        <v>103</v>
      </c>
      <c r="C60" s="62" t="s">
        <v>232</v>
      </c>
      <c r="D60" s="62" t="s">
        <v>102</v>
      </c>
      <c r="E60" s="63"/>
      <c r="F60" s="63" t="s">
        <v>138</v>
      </c>
      <c r="G60" s="67">
        <v>8161.8209999999999</v>
      </c>
      <c r="H60" s="67">
        <v>8226.7790000000005</v>
      </c>
      <c r="I60" s="67">
        <v>8312.0679999999993</v>
      </c>
      <c r="J60" s="67">
        <v>8161.4500000000007</v>
      </c>
      <c r="K60" s="67">
        <f t="shared" si="12"/>
        <v>32862.118000000002</v>
      </c>
      <c r="L60" s="117">
        <f>'2021'!M61</f>
        <v>57.09</v>
      </c>
      <c r="M60" s="117">
        <f>(('2021'!L61+'2021'!M61)/2*1.04)*2-L60</f>
        <v>59.681200000000004</v>
      </c>
      <c r="N60" s="108">
        <f>'2021'!O61</f>
        <v>53.56</v>
      </c>
      <c r="O60" s="108">
        <v>55.71</v>
      </c>
      <c r="P60" s="65">
        <f t="shared" si="16"/>
        <v>28811.22813000001</v>
      </c>
      <c r="Q60" s="65">
        <f t="shared" si="17"/>
        <v>29040.529870000009</v>
      </c>
      <c r="R60" s="65">
        <f t="shared" si="18"/>
        <v>33008.884441600021</v>
      </c>
      <c r="S60" s="65">
        <f t="shared" si="19"/>
        <v>32410.75024000003</v>
      </c>
      <c r="T60" s="65">
        <f t="shared" si="6"/>
        <v>123271.39268160006</v>
      </c>
      <c r="U60" s="113">
        <f>T60/'2021'!T61</f>
        <v>1.0391647832916253</v>
      </c>
      <c r="V60" s="65"/>
      <c r="W60" s="65"/>
      <c r="X60" s="65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</row>
    <row r="61" spans="1:146" s="36" customFormat="1" ht="34.5" customHeight="1" outlineLevel="1">
      <c r="A61" s="62">
        <v>2912006155</v>
      </c>
      <c r="B61" s="62" t="s">
        <v>103</v>
      </c>
      <c r="C61" s="62" t="s">
        <v>232</v>
      </c>
      <c r="D61" s="62" t="s">
        <v>172</v>
      </c>
      <c r="E61" s="63"/>
      <c r="F61" s="63" t="s">
        <v>138</v>
      </c>
      <c r="G61" s="67">
        <v>373.14299999999997</v>
      </c>
      <c r="H61" s="67">
        <v>599.02599999999995</v>
      </c>
      <c r="I61" s="67">
        <v>372.33699999999999</v>
      </c>
      <c r="J61" s="67">
        <v>498.94499999999999</v>
      </c>
      <c r="K61" s="67">
        <f t="shared" si="12"/>
        <v>1843.4509999999998</v>
      </c>
      <c r="L61" s="117">
        <f>'2021'!M62</f>
        <v>116.69</v>
      </c>
      <c r="M61" s="117">
        <f>(('2021'!L62+'2021'!M62)/2*1.04)*2-L61</f>
        <v>117.03960000000001</v>
      </c>
      <c r="N61" s="108">
        <f>'2021'!O62</f>
        <v>63.065600000000003</v>
      </c>
      <c r="O61" s="108">
        <f t="shared" si="11"/>
        <v>65.588224000000011</v>
      </c>
      <c r="P61" s="65">
        <f t="shared" si="16"/>
        <v>20009.569489199996</v>
      </c>
      <c r="Q61" s="65">
        <f t="shared" si="17"/>
        <v>32122.409834399994</v>
      </c>
      <c r="R61" s="65">
        <f t="shared" si="18"/>
        <v>19157.250985711999</v>
      </c>
      <c r="S61" s="65">
        <f t="shared" si="19"/>
        <v>25671.406798319997</v>
      </c>
      <c r="T61" s="65">
        <f t="shared" si="6"/>
        <v>96960.637107631977</v>
      </c>
      <c r="U61" s="113">
        <f>T61/'2021'!T62</f>
        <v>1.0446936569343588</v>
      </c>
      <c r="V61" s="65"/>
      <c r="W61" s="65"/>
      <c r="X61" s="65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</row>
    <row r="62" spans="1:146" s="36" customFormat="1" ht="34.5" customHeight="1" outlineLevel="1">
      <c r="A62" s="62">
        <v>2912006155</v>
      </c>
      <c r="B62" s="62" t="s">
        <v>103</v>
      </c>
      <c r="C62" s="62" t="s">
        <v>232</v>
      </c>
      <c r="D62" s="62" t="s">
        <v>104</v>
      </c>
      <c r="E62" s="63"/>
      <c r="F62" s="63" t="s">
        <v>138</v>
      </c>
      <c r="G62" s="67">
        <v>531.95899999999995</v>
      </c>
      <c r="H62" s="67">
        <v>406.06200000000001</v>
      </c>
      <c r="I62" s="67">
        <v>695.71600000000001</v>
      </c>
      <c r="J62" s="67">
        <v>658.47500000000002</v>
      </c>
      <c r="K62" s="67">
        <f t="shared" si="12"/>
        <v>2292.212</v>
      </c>
      <c r="L62" s="117">
        <f>'2021'!M63</f>
        <v>80.86</v>
      </c>
      <c r="M62" s="117">
        <f>(('2021'!L63+'2021'!M63)/2*1.04)*2-L62</f>
        <v>87.328800000000015</v>
      </c>
      <c r="N62" s="108">
        <f>'2021'!O63</f>
        <v>57.324799999999996</v>
      </c>
      <c r="O62" s="108">
        <f t="shared" si="11"/>
        <v>59.617792000000001</v>
      </c>
      <c r="P62" s="65">
        <f t="shared" si="16"/>
        <v>12519.761456800001</v>
      </c>
      <c r="Q62" s="65">
        <f t="shared" si="17"/>
        <v>9556.7503824000014</v>
      </c>
      <c r="R62" s="65">
        <f t="shared" si="18"/>
        <v>19278.991641728011</v>
      </c>
      <c r="S62" s="65">
        <f t="shared" si="19"/>
        <v>18247.005992800008</v>
      </c>
      <c r="T62" s="65">
        <f t="shared" si="6"/>
        <v>59602.509473728016</v>
      </c>
      <c r="U62" s="113">
        <f>T62/'2021'!T63</f>
        <v>1.0640300031417254</v>
      </c>
      <c r="V62" s="65"/>
      <c r="W62" s="65"/>
      <c r="X62" s="65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</row>
    <row r="63" spans="1:146" s="36" customFormat="1" ht="34.5" customHeight="1" outlineLevel="1">
      <c r="A63" s="62">
        <v>2912004912</v>
      </c>
      <c r="B63" s="62" t="s">
        <v>197</v>
      </c>
      <c r="C63" s="62" t="s">
        <v>232</v>
      </c>
      <c r="D63" s="62" t="s">
        <v>19</v>
      </c>
      <c r="E63" s="63"/>
      <c r="F63" s="63" t="s">
        <v>138</v>
      </c>
      <c r="G63" s="67">
        <v>2468</v>
      </c>
      <c r="H63" s="67">
        <v>2468</v>
      </c>
      <c r="I63" s="67">
        <v>2468</v>
      </c>
      <c r="J63" s="67">
        <v>2468</v>
      </c>
      <c r="K63" s="67">
        <f t="shared" si="12"/>
        <v>9872</v>
      </c>
      <c r="L63" s="117">
        <f>'2021'!M64</f>
        <v>46.65</v>
      </c>
      <c r="M63" s="117">
        <f>(('2021'!L64+'2021'!M64)/2*1.04)*2-L63</f>
        <v>46.783600000000014</v>
      </c>
      <c r="N63" s="108">
        <f>'2021'!O64</f>
        <v>44.9176</v>
      </c>
      <c r="O63" s="108">
        <f t="shared" si="11"/>
        <v>46.714303999999998</v>
      </c>
      <c r="P63" s="65">
        <f t="shared" si="16"/>
        <v>4275.563199999996</v>
      </c>
      <c r="Q63" s="65">
        <f t="shared" si="17"/>
        <v>4275.563199999996</v>
      </c>
      <c r="R63" s="65">
        <f t="shared" si="18"/>
        <v>171.02252800003842</v>
      </c>
      <c r="S63" s="65">
        <f t="shared" si="19"/>
        <v>171.02252800003842</v>
      </c>
      <c r="T63" s="65">
        <f t="shared" si="6"/>
        <v>8893.1714560000673</v>
      </c>
      <c r="U63" s="113">
        <f>T63/'2021'!T64</f>
        <v>1.0400000000000089</v>
      </c>
      <c r="V63" s="65"/>
      <c r="W63" s="65"/>
      <c r="X63" s="65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</row>
    <row r="64" spans="1:146" s="36" customFormat="1" ht="34.5" customHeight="1">
      <c r="A64" s="202" t="s">
        <v>233</v>
      </c>
      <c r="B64" s="202"/>
      <c r="C64" s="97"/>
      <c r="D64" s="97"/>
      <c r="E64" s="63"/>
      <c r="F64" s="63"/>
      <c r="G64" s="67"/>
      <c r="H64" s="67"/>
      <c r="I64" s="67"/>
      <c r="J64" s="67"/>
      <c r="K64" s="67"/>
      <c r="L64" s="64"/>
      <c r="M64" s="64"/>
      <c r="N64" s="64"/>
      <c r="O64" s="64"/>
      <c r="P64" s="65"/>
      <c r="Q64" s="65"/>
      <c r="R64" s="65"/>
      <c r="S64" s="65"/>
      <c r="T64" s="65"/>
      <c r="U64" s="113" t="e">
        <f>T64/'2021'!T65</f>
        <v>#DIV/0!</v>
      </c>
      <c r="V64" s="65"/>
      <c r="W64" s="65"/>
      <c r="X64" s="65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</row>
    <row r="65" spans="1:146" s="36" customFormat="1" ht="34.5" customHeight="1" outlineLevel="1">
      <c r="A65" s="62">
        <v>2905001195</v>
      </c>
      <c r="B65" s="62" t="s">
        <v>182</v>
      </c>
      <c r="C65" s="62" t="s">
        <v>233</v>
      </c>
      <c r="D65" s="62" t="s">
        <v>181</v>
      </c>
      <c r="E65" s="63"/>
      <c r="F65" s="63" t="s">
        <v>138</v>
      </c>
      <c r="G65" s="67">
        <v>324850</v>
      </c>
      <c r="H65" s="67">
        <v>324850</v>
      </c>
      <c r="I65" s="67">
        <v>324850</v>
      </c>
      <c r="J65" s="67">
        <v>324850</v>
      </c>
      <c r="K65" s="67">
        <f t="shared" si="12"/>
        <v>1299400</v>
      </c>
      <c r="L65" s="117">
        <f>'2021'!M66</f>
        <v>25.17</v>
      </c>
      <c r="M65" s="117">
        <v>25.36</v>
      </c>
      <c r="N65" s="108">
        <f>'2021'!O66</f>
        <v>24.35</v>
      </c>
      <c r="O65" s="108">
        <f>N65*1.04</f>
        <v>25.324000000000002</v>
      </c>
      <c r="P65" s="65">
        <f>(L65-N65)*G65</f>
        <v>266377.00000000012</v>
      </c>
      <c r="Q65" s="65">
        <f>(L65-N65)*H65</f>
        <v>266377.00000000012</v>
      </c>
      <c r="R65" s="65">
        <f>(M65-O65)*I65</f>
        <v>11694.599999999289</v>
      </c>
      <c r="S65" s="65">
        <f>(M65-O65)*J65</f>
        <v>11694.599999999289</v>
      </c>
      <c r="T65" s="65">
        <f t="shared" si="6"/>
        <v>556143.19999999879</v>
      </c>
      <c r="U65" s="113">
        <f>T65/'2021'!T66</f>
        <v>1.0439024390243876</v>
      </c>
      <c r="V65" s="65"/>
      <c r="W65" s="65"/>
      <c r="X65" s="65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</row>
    <row r="66" spans="1:146" s="36" customFormat="1" ht="34.5" customHeight="1">
      <c r="A66" s="202" t="s">
        <v>234</v>
      </c>
      <c r="B66" s="202"/>
      <c r="C66" s="97"/>
      <c r="D66" s="97"/>
      <c r="E66" s="33"/>
      <c r="F66" s="33"/>
      <c r="G66" s="67"/>
      <c r="H66" s="67"/>
      <c r="I66" s="67"/>
      <c r="J66" s="67"/>
      <c r="K66" s="67"/>
      <c r="L66" s="64"/>
      <c r="M66" s="64"/>
      <c r="N66" s="64"/>
      <c r="O66" s="64"/>
      <c r="P66" s="65"/>
      <c r="Q66" s="65"/>
      <c r="R66" s="65"/>
      <c r="S66" s="65"/>
      <c r="T66" s="65"/>
      <c r="U66" s="113" t="e">
        <f>T66/'2021'!T67</f>
        <v>#DIV/0!</v>
      </c>
      <c r="V66" s="65"/>
      <c r="W66" s="65"/>
      <c r="X66" s="65"/>
      <c r="Y66" s="32"/>
      <c r="Z66" s="26"/>
      <c r="AA66" s="26"/>
      <c r="AB66" s="26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</row>
    <row r="67" spans="1:146" s="36" customFormat="1" ht="34.5" customHeight="1" outlineLevel="1">
      <c r="A67" s="62">
        <v>2904002069</v>
      </c>
      <c r="B67" s="62" t="s">
        <v>20</v>
      </c>
      <c r="C67" s="62" t="s">
        <v>234</v>
      </c>
      <c r="D67" s="62"/>
      <c r="E67" s="63"/>
      <c r="F67" s="63" t="s">
        <v>138</v>
      </c>
      <c r="G67" s="67">
        <v>604180.97200000007</v>
      </c>
      <c r="H67" s="67">
        <v>612208.20200000005</v>
      </c>
      <c r="I67" s="67">
        <v>604409.23300000001</v>
      </c>
      <c r="J67" s="67">
        <v>592645.81199999992</v>
      </c>
      <c r="K67" s="67">
        <f t="shared" si="12"/>
        <v>2413444.219</v>
      </c>
      <c r="L67" s="108">
        <v>48.97</v>
      </c>
      <c r="M67" s="117">
        <f>(('2021'!L68+'2021'!M68)/2*1.04)</f>
        <v>48.968400000000003</v>
      </c>
      <c r="N67" s="108">
        <f>'2021'!O68</f>
        <v>33.520000000000003</v>
      </c>
      <c r="O67" s="108">
        <f>N67*1.04</f>
        <v>34.860800000000005</v>
      </c>
      <c r="P67" s="65">
        <f>(L67-N67)*G67</f>
        <v>9334596.0173999984</v>
      </c>
      <c r="Q67" s="65">
        <f>(L67-N67)*H67</f>
        <v>9458616.7208999973</v>
      </c>
      <c r="R67" s="65">
        <f>(M67-O67)*I67</f>
        <v>8526763.6954707988</v>
      </c>
      <c r="S67" s="65">
        <f>(M67-O67)*J67</f>
        <v>8360810.0573711973</v>
      </c>
      <c r="T67" s="65">
        <f t="shared" si="6"/>
        <v>35680786.49114199</v>
      </c>
      <c r="U67" s="113">
        <f>T67/'2021'!T68</f>
        <v>1.0444339960082158</v>
      </c>
      <c r="V67" s="65"/>
      <c r="W67" s="65"/>
      <c r="X67" s="65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</row>
    <row r="68" spans="1:146" s="36" customFormat="1" ht="34.5" customHeight="1" outlineLevel="1">
      <c r="A68" s="62">
        <v>7708503727</v>
      </c>
      <c r="B68" s="62" t="s">
        <v>21</v>
      </c>
      <c r="C68" s="62" t="s">
        <v>234</v>
      </c>
      <c r="D68" s="62"/>
      <c r="E68" s="63"/>
      <c r="F68" s="63" t="s">
        <v>138</v>
      </c>
      <c r="G68" s="67">
        <v>87759.785999999993</v>
      </c>
      <c r="H68" s="67">
        <v>89869.334999999992</v>
      </c>
      <c r="I68" s="67">
        <v>89673.101999999999</v>
      </c>
      <c r="J68" s="67">
        <v>84077.459000000003</v>
      </c>
      <c r="K68" s="67">
        <f t="shared" si="12"/>
        <v>351379.68200000003</v>
      </c>
      <c r="L68" s="108">
        <v>59.81</v>
      </c>
      <c r="M68" s="117">
        <f>(('2021'!L69+'2021'!M69)/2*1.04)</f>
        <v>59.810400000000001</v>
      </c>
      <c r="N68" s="108">
        <f>'2021'!O69</f>
        <v>32.840000000000003</v>
      </c>
      <c r="O68" s="108">
        <v>34.159999999999997</v>
      </c>
      <c r="P68" s="65">
        <f>(L68-N68)*G68</f>
        <v>2366881.4284199998</v>
      </c>
      <c r="Q68" s="65">
        <f>(L68-N68)*H68</f>
        <v>2423775.9649499995</v>
      </c>
      <c r="R68" s="65">
        <f>(M68-O68)*I68</f>
        <v>2300150.9355408004</v>
      </c>
      <c r="S68" s="65">
        <f>(M68-O68)*J68</f>
        <v>2156620.4543336006</v>
      </c>
      <c r="T68" s="65">
        <f t="shared" si="6"/>
        <v>9247428.7832444012</v>
      </c>
      <c r="U68" s="113">
        <f>T68/'2021'!T69</f>
        <v>1.0436270788176822</v>
      </c>
      <c r="V68" s="65"/>
      <c r="W68" s="65"/>
      <c r="X68" s="65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</row>
    <row r="69" spans="1:146" s="36" customFormat="1" ht="34.5" customHeight="1">
      <c r="A69" s="202" t="s">
        <v>235</v>
      </c>
      <c r="B69" s="202"/>
      <c r="C69" s="97"/>
      <c r="D69" s="97"/>
      <c r="E69" s="33"/>
      <c r="F69" s="33"/>
      <c r="G69" s="67"/>
      <c r="H69" s="67"/>
      <c r="I69" s="67"/>
      <c r="J69" s="67"/>
      <c r="K69" s="67"/>
      <c r="L69" s="132"/>
      <c r="M69" s="132"/>
      <c r="N69" s="64"/>
      <c r="O69" s="64"/>
      <c r="P69" s="65"/>
      <c r="Q69" s="65"/>
      <c r="R69" s="65"/>
      <c r="S69" s="65"/>
      <c r="T69" s="65"/>
      <c r="U69" s="113" t="e">
        <f>T69/'2021'!T70</f>
        <v>#DIV/0!</v>
      </c>
      <c r="V69" s="65"/>
      <c r="W69" s="65"/>
      <c r="X69" s="65"/>
      <c r="Y69" s="32"/>
      <c r="Z69" s="26"/>
      <c r="AA69" s="26"/>
      <c r="AB69" s="26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</row>
    <row r="70" spans="1:146" s="36" customFormat="1" ht="34.5" customHeight="1" outlineLevel="1">
      <c r="A70" s="62" t="s">
        <v>204</v>
      </c>
      <c r="B70" s="62" t="s">
        <v>205</v>
      </c>
      <c r="C70" s="62" t="s">
        <v>235</v>
      </c>
      <c r="D70" s="62" t="s">
        <v>22</v>
      </c>
      <c r="E70" s="63"/>
      <c r="F70" s="63" t="s">
        <v>138</v>
      </c>
      <c r="G70" s="67">
        <v>11257.175999999999</v>
      </c>
      <c r="H70" s="67">
        <v>10880.168000000001</v>
      </c>
      <c r="I70" s="67">
        <v>11786.326000000001</v>
      </c>
      <c r="J70" s="67">
        <v>9433.9239999999991</v>
      </c>
      <c r="K70" s="67">
        <f t="shared" si="12"/>
        <v>43357.593999999997</v>
      </c>
      <c r="L70" s="108">
        <f>M70</f>
        <v>117.29640000000001</v>
      </c>
      <c r="M70" s="117">
        <f>(('2021'!L71+'2021'!M71)/2*1.04)</f>
        <v>117.29640000000001</v>
      </c>
      <c r="N70" s="108">
        <f>'2021'!O71</f>
        <v>103.17</v>
      </c>
      <c r="O70" s="108">
        <v>107.29</v>
      </c>
      <c r="P70" s="65">
        <f t="shared" ref="P70:P75" si="20">(L70-N70)*G70</f>
        <v>159023.37104640005</v>
      </c>
      <c r="Q70" s="65">
        <f t="shared" ref="Q70:R75" si="21">(L70-N70)*H70</f>
        <v>153697.60523520006</v>
      </c>
      <c r="R70" s="65">
        <f t="shared" si="21"/>
        <v>117938.6924864</v>
      </c>
      <c r="S70" s="65">
        <f t="shared" ref="S70:S75" si="22">(M70-O70)*J70</f>
        <v>94399.61711359999</v>
      </c>
      <c r="T70" s="65">
        <f t="shared" si="6"/>
        <v>525059.28588160011</v>
      </c>
      <c r="U70" s="113">
        <f>T70/'2021'!T71</f>
        <v>1.0576950931933293</v>
      </c>
      <c r="V70" s="65"/>
      <c r="W70" s="65"/>
      <c r="X70" s="65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</row>
    <row r="71" spans="1:146" s="36" customFormat="1" ht="34.5" customHeight="1" outlineLevel="1">
      <c r="A71" s="62">
        <v>2908004966</v>
      </c>
      <c r="B71" s="62" t="s">
        <v>198</v>
      </c>
      <c r="C71" s="62" t="s">
        <v>235</v>
      </c>
      <c r="D71" s="62" t="s">
        <v>27</v>
      </c>
      <c r="E71" s="63"/>
      <c r="F71" s="63" t="s">
        <v>138</v>
      </c>
      <c r="G71" s="67">
        <v>611.77499999999998</v>
      </c>
      <c r="H71" s="67">
        <v>648.63700000000006</v>
      </c>
      <c r="I71" s="67">
        <v>592.5</v>
      </c>
      <c r="J71" s="67">
        <v>719.4430000000001</v>
      </c>
      <c r="K71" s="67">
        <f t="shared" si="12"/>
        <v>2572.355</v>
      </c>
      <c r="L71" s="108">
        <f>M71</f>
        <v>200.77200000000002</v>
      </c>
      <c r="M71" s="117">
        <f>(('2021'!L72+'2021'!M72)/2*1.04)</f>
        <v>200.77200000000002</v>
      </c>
      <c r="N71" s="108">
        <f>'2021'!O72</f>
        <v>96.657600000000002</v>
      </c>
      <c r="O71" s="108">
        <f>N71*1.04</f>
        <v>100.523904</v>
      </c>
      <c r="P71" s="65">
        <f t="shared" si="20"/>
        <v>63694.587060000005</v>
      </c>
      <c r="Q71" s="65">
        <f t="shared" si="21"/>
        <v>67532.452072800021</v>
      </c>
      <c r="R71" s="65">
        <f t="shared" si="21"/>
        <v>59396.996880000013</v>
      </c>
      <c r="S71" s="65">
        <f t="shared" si="22"/>
        <v>72122.790930528019</v>
      </c>
      <c r="T71" s="65">
        <f t="shared" si="6"/>
        <v>262746.82694332802</v>
      </c>
      <c r="U71" s="113">
        <f>T71/'2021'!T72</f>
        <v>1.0321348368829655</v>
      </c>
      <c r="V71" s="65"/>
      <c r="W71" s="65"/>
      <c r="X71" s="65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</row>
    <row r="72" spans="1:146" s="36" customFormat="1" ht="34.5" customHeight="1" outlineLevel="1">
      <c r="A72" s="62">
        <v>2901179251</v>
      </c>
      <c r="B72" s="62" t="s">
        <v>25</v>
      </c>
      <c r="C72" s="62" t="s">
        <v>235</v>
      </c>
      <c r="D72" s="62" t="s">
        <v>23</v>
      </c>
      <c r="E72" s="63" t="s">
        <v>26</v>
      </c>
      <c r="F72" s="63" t="s">
        <v>138</v>
      </c>
      <c r="G72" s="67">
        <v>14350</v>
      </c>
      <c r="H72" s="67">
        <v>14350</v>
      </c>
      <c r="I72" s="67">
        <v>14350</v>
      </c>
      <c r="J72" s="67">
        <v>14350</v>
      </c>
      <c r="K72" s="67">
        <f t="shared" si="12"/>
        <v>57400</v>
      </c>
      <c r="L72" s="108">
        <f>'2021'!M73</f>
        <v>66.66</v>
      </c>
      <c r="M72" s="117">
        <v>72</v>
      </c>
      <c r="N72" s="108">
        <f>'2021'!O73</f>
        <v>63.377600000000001</v>
      </c>
      <c r="O72" s="108">
        <f>N72*1.04</f>
        <v>65.912704000000005</v>
      </c>
      <c r="P72" s="65">
        <f t="shared" si="20"/>
        <v>47102.439999999937</v>
      </c>
      <c r="Q72" s="65">
        <f t="shared" si="21"/>
        <v>47102.439999999937</v>
      </c>
      <c r="R72" s="65">
        <f t="shared" si="21"/>
        <v>87352.697599999927</v>
      </c>
      <c r="S72" s="65">
        <f t="shared" si="22"/>
        <v>87352.697599999927</v>
      </c>
      <c r="T72" s="65">
        <f t="shared" si="6"/>
        <v>268910.27519999968</v>
      </c>
      <c r="U72" s="113">
        <f>T72/'2021'!T73</f>
        <v>1.0407997867235397</v>
      </c>
      <c r="V72" s="65"/>
      <c r="W72" s="65"/>
      <c r="X72" s="65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</row>
    <row r="73" spans="1:146" s="36" customFormat="1" ht="34.5" customHeight="1" outlineLevel="1">
      <c r="A73" s="62">
        <v>2901179251</v>
      </c>
      <c r="B73" s="62" t="s">
        <v>25</v>
      </c>
      <c r="C73" s="62" t="s">
        <v>235</v>
      </c>
      <c r="D73" s="62" t="s">
        <v>23</v>
      </c>
      <c r="E73" s="63" t="s">
        <v>24</v>
      </c>
      <c r="F73" s="63" t="s">
        <v>138</v>
      </c>
      <c r="G73" s="67">
        <v>1660.2940000000001</v>
      </c>
      <c r="H73" s="67">
        <v>1732.7660000000001</v>
      </c>
      <c r="I73" s="67">
        <v>1815.1020000000001</v>
      </c>
      <c r="J73" s="67">
        <v>1625.7419999999997</v>
      </c>
      <c r="K73" s="67">
        <f t="shared" si="12"/>
        <v>6833.9040000000005</v>
      </c>
      <c r="L73" s="108">
        <f>'2021'!M74</f>
        <v>163</v>
      </c>
      <c r="M73" s="117">
        <f>(('2021'!L74+'2021'!M74)/2*1.04)*2-L73</f>
        <v>176.04000000000002</v>
      </c>
      <c r="N73" s="108">
        <f>'2021'!O74</f>
        <v>78.39</v>
      </c>
      <c r="O73" s="108">
        <f>N73*1.04</f>
        <v>81.525599999999997</v>
      </c>
      <c r="P73" s="65">
        <f t="shared" si="20"/>
        <v>140477.47534</v>
      </c>
      <c r="Q73" s="65">
        <f t="shared" si="21"/>
        <v>146609.33126000001</v>
      </c>
      <c r="R73" s="65">
        <f t="shared" si="21"/>
        <v>171553.27646880006</v>
      </c>
      <c r="S73" s="65">
        <f t="shared" si="22"/>
        <v>153656.02968480001</v>
      </c>
      <c r="T73" s="65">
        <f t="shared" si="6"/>
        <v>612296.11275360011</v>
      </c>
      <c r="U73" s="113">
        <f>T73/'2021'!T74</f>
        <v>1.0405594475878992</v>
      </c>
      <c r="V73" s="65"/>
      <c r="W73" s="65"/>
      <c r="X73" s="65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</row>
    <row r="74" spans="1:146" s="36" customFormat="1" ht="49.5" customHeight="1" outlineLevel="1">
      <c r="A74" s="62">
        <v>2904027521</v>
      </c>
      <c r="B74" s="62" t="s">
        <v>205</v>
      </c>
      <c r="C74" s="62" t="s">
        <v>235</v>
      </c>
      <c r="D74" s="62" t="s">
        <v>27</v>
      </c>
      <c r="E74" s="63" t="s">
        <v>105</v>
      </c>
      <c r="F74" s="63" t="s">
        <v>138</v>
      </c>
      <c r="G74" s="67">
        <v>24220.584999999999</v>
      </c>
      <c r="H74" s="67">
        <v>23810.504000000001</v>
      </c>
      <c r="I74" s="67">
        <v>28590.462</v>
      </c>
      <c r="J74" s="67">
        <v>22594.167999999998</v>
      </c>
      <c r="K74" s="67">
        <f t="shared" si="12"/>
        <v>99215.719000000012</v>
      </c>
      <c r="L74" s="108">
        <f>'2021'!M75</f>
        <v>49.81</v>
      </c>
      <c r="M74" s="117">
        <f>(('2021'!L75+'2021'!M75)/2*1.04)*2-L74</f>
        <v>51.371599999999987</v>
      </c>
      <c r="N74" s="108">
        <f>'2021'!O75</f>
        <v>49.379199999999997</v>
      </c>
      <c r="O74" s="108">
        <f>N74*1.04</f>
        <v>51.354368000000001</v>
      </c>
      <c r="P74" s="65">
        <f t="shared" si="20"/>
        <v>10434.22801800012</v>
      </c>
      <c r="Q74" s="65">
        <f t="shared" si="21"/>
        <v>10257.565123200118</v>
      </c>
      <c r="R74" s="65">
        <f t="shared" si="21"/>
        <v>492.67084118359122</v>
      </c>
      <c r="S74" s="65">
        <f t="shared" si="22"/>
        <v>389.34270297567696</v>
      </c>
      <c r="T74" s="65">
        <f t="shared" si="6"/>
        <v>21573.806685359505</v>
      </c>
      <c r="U74" s="113">
        <f>T74/'2021'!T75</f>
        <v>0.97838890698239445</v>
      </c>
      <c r="V74" s="65"/>
      <c r="W74" s="65"/>
      <c r="X74" s="65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</row>
    <row r="75" spans="1:146" s="36" customFormat="1" ht="54" customHeight="1" outlineLevel="1">
      <c r="A75" s="62">
        <v>2904027514</v>
      </c>
      <c r="B75" s="62" t="s">
        <v>205</v>
      </c>
      <c r="C75" s="62" t="s">
        <v>235</v>
      </c>
      <c r="D75" s="62" t="s">
        <v>27</v>
      </c>
      <c r="E75" s="63" t="s">
        <v>28</v>
      </c>
      <c r="F75" s="63" t="s">
        <v>138</v>
      </c>
      <c r="G75" s="67">
        <v>5429.5</v>
      </c>
      <c r="H75" s="67">
        <v>6222.8850000000002</v>
      </c>
      <c r="I75" s="67">
        <v>7053.29</v>
      </c>
      <c r="J75" s="67">
        <v>5408.1630000000005</v>
      </c>
      <c r="K75" s="67">
        <f t="shared" si="12"/>
        <v>24113.838</v>
      </c>
      <c r="L75" s="108">
        <f>'2021'!M76</f>
        <v>136.13</v>
      </c>
      <c r="M75" s="117">
        <f>(('2021'!L76+'2021'!M76)/2*1.04)*2-L75</f>
        <v>145.92840000000007</v>
      </c>
      <c r="N75" s="108">
        <f>'2021'!O76</f>
        <v>49.379199999999997</v>
      </c>
      <c r="O75" s="108">
        <f>N75*1.04</f>
        <v>51.354368000000001</v>
      </c>
      <c r="P75" s="65">
        <f t="shared" si="20"/>
        <v>471013.46859999996</v>
      </c>
      <c r="Q75" s="65">
        <f t="shared" si="21"/>
        <v>539840.25205799995</v>
      </c>
      <c r="R75" s="65">
        <f t="shared" si="21"/>
        <v>667058.07416528056</v>
      </c>
      <c r="S75" s="65">
        <f t="shared" si="22"/>
        <v>511471.78062321641</v>
      </c>
      <c r="T75" s="65">
        <f t="shared" si="6"/>
        <v>2189383.5754464967</v>
      </c>
      <c r="U75" s="113">
        <f>T75/'2021'!T76</f>
        <v>1.0416757311212177</v>
      </c>
      <c r="V75" s="65"/>
      <c r="W75" s="65"/>
      <c r="X75" s="65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</row>
    <row r="76" spans="1:146" s="36" customFormat="1" ht="34.5" customHeight="1">
      <c r="A76" s="202" t="s">
        <v>236</v>
      </c>
      <c r="B76" s="202"/>
      <c r="C76" s="97"/>
      <c r="D76" s="97"/>
      <c r="E76" s="33"/>
      <c r="F76" s="33"/>
      <c r="G76" s="67"/>
      <c r="H76" s="67"/>
      <c r="I76" s="67"/>
      <c r="J76" s="67"/>
      <c r="K76" s="67"/>
      <c r="L76" s="64"/>
      <c r="M76" s="64"/>
      <c r="N76" s="64"/>
      <c r="O76" s="64"/>
      <c r="P76" s="65"/>
      <c r="Q76" s="65"/>
      <c r="R76" s="65"/>
      <c r="S76" s="65"/>
      <c r="T76" s="65"/>
      <c r="U76" s="113" t="e">
        <f>T76/'2021'!T77</f>
        <v>#DIV/0!</v>
      </c>
      <c r="V76" s="65"/>
      <c r="W76" s="65"/>
      <c r="X76" s="65"/>
      <c r="Y76" s="32"/>
      <c r="Z76" s="26"/>
      <c r="AA76" s="26"/>
      <c r="AB76" s="26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</row>
    <row r="77" spans="1:146" s="36" customFormat="1" ht="34.5" customHeight="1" outlineLevel="1">
      <c r="A77" s="62">
        <v>2914003174</v>
      </c>
      <c r="B77" s="62" t="s">
        <v>107</v>
      </c>
      <c r="C77" s="62" t="s">
        <v>236</v>
      </c>
      <c r="D77" s="62" t="s">
        <v>106</v>
      </c>
      <c r="E77" s="63"/>
      <c r="F77" s="63" t="s">
        <v>138</v>
      </c>
      <c r="G77" s="67">
        <v>2932.884</v>
      </c>
      <c r="H77" s="67">
        <v>2972.143</v>
      </c>
      <c r="I77" s="67">
        <v>3160.2060000000001</v>
      </c>
      <c r="J77" s="67">
        <v>2902.1260000000002</v>
      </c>
      <c r="K77" s="67">
        <f t="shared" si="12"/>
        <v>11967.359</v>
      </c>
      <c r="L77" s="108">
        <f>M77</f>
        <v>68.047200000000004</v>
      </c>
      <c r="M77" s="117">
        <f>('2021'!L78+'2021'!M78)/2*1.04</f>
        <v>68.047200000000004</v>
      </c>
      <c r="N77" s="108">
        <f>'2021'!O78</f>
        <v>26.561599999999999</v>
      </c>
      <c r="O77" s="108">
        <f>N77*1.04</f>
        <v>27.624064000000001</v>
      </c>
      <c r="P77" s="65">
        <f>(L77-N77)*G77</f>
        <v>121672.45247040002</v>
      </c>
      <c r="Q77" s="65">
        <f t="shared" ref="Q77:R79" si="23">(L77-N77)*H77</f>
        <v>123301.13564080001</v>
      </c>
      <c r="R77" s="65">
        <f t="shared" si="23"/>
        <v>127745.436926016</v>
      </c>
      <c r="S77" s="65">
        <f>(M77-O77)*J77</f>
        <v>117313.033987136</v>
      </c>
      <c r="T77" s="65">
        <f t="shared" si="6"/>
        <v>490032.059024352</v>
      </c>
      <c r="U77" s="113">
        <f>T77/'2021'!T78</f>
        <v>1.0377307759921479</v>
      </c>
      <c r="V77" s="65"/>
      <c r="W77" s="65"/>
      <c r="X77" s="65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</row>
    <row r="78" spans="1:146" s="36" customFormat="1" ht="34.5" customHeight="1" outlineLevel="1">
      <c r="A78" s="62">
        <v>2914000511</v>
      </c>
      <c r="B78" s="62" t="s">
        <v>158</v>
      </c>
      <c r="C78" s="62" t="s">
        <v>236</v>
      </c>
      <c r="D78" s="62" t="s">
        <v>106</v>
      </c>
      <c r="E78" s="63"/>
      <c r="F78" s="63" t="s">
        <v>138</v>
      </c>
      <c r="G78" s="67">
        <v>125</v>
      </c>
      <c r="H78" s="67">
        <v>125</v>
      </c>
      <c r="I78" s="67">
        <v>125</v>
      </c>
      <c r="J78" s="67">
        <v>125</v>
      </c>
      <c r="K78" s="67">
        <f t="shared" si="12"/>
        <v>500</v>
      </c>
      <c r="L78" s="108">
        <f>'2021'!M79</f>
        <v>34</v>
      </c>
      <c r="M78" s="117">
        <f>(('2021'!L79+'2021'!M79)/2*1.04)*2-L78</f>
        <v>34.09920000000001</v>
      </c>
      <c r="N78" s="108">
        <f>'2021'!O79</f>
        <v>26.561599999999999</v>
      </c>
      <c r="O78" s="108">
        <f>N78*1.04</f>
        <v>27.624064000000001</v>
      </c>
      <c r="P78" s="65">
        <f>(L78-N78)*G78</f>
        <v>929.80000000000018</v>
      </c>
      <c r="Q78" s="65">
        <f t="shared" si="23"/>
        <v>929.80000000000018</v>
      </c>
      <c r="R78" s="65">
        <f t="shared" si="23"/>
        <v>809.39200000000119</v>
      </c>
      <c r="S78" s="65">
        <f>(M78-O78)*J78</f>
        <v>809.39200000000119</v>
      </c>
      <c r="T78" s="65">
        <f t="shared" si="6"/>
        <v>3478.3840000000027</v>
      </c>
      <c r="U78" s="113">
        <f>T78/'2021'!T79</f>
        <v>1.0400000000000007</v>
      </c>
      <c r="V78" s="65"/>
      <c r="W78" s="65"/>
      <c r="X78" s="65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</row>
    <row r="79" spans="1:146" s="120" customFormat="1" ht="34.5" customHeight="1" outlineLevel="1">
      <c r="A79" s="107">
        <v>2904025965</v>
      </c>
      <c r="B79" s="107" t="s">
        <v>317</v>
      </c>
      <c r="C79" s="107" t="s">
        <v>236</v>
      </c>
      <c r="D79" s="107" t="s">
        <v>318</v>
      </c>
      <c r="E79" s="75"/>
      <c r="F79" s="75" t="s">
        <v>138</v>
      </c>
      <c r="G79" s="67">
        <v>6335</v>
      </c>
      <c r="H79" s="67">
        <v>6335</v>
      </c>
      <c r="I79" s="67">
        <v>6335</v>
      </c>
      <c r="J79" s="67">
        <v>6335</v>
      </c>
      <c r="K79" s="67">
        <v>25340</v>
      </c>
      <c r="L79" s="108">
        <f>'2021'!M80</f>
        <v>77.7</v>
      </c>
      <c r="M79" s="117">
        <f>(('2021'!L80+'2021'!M80)/2*1.04)*2-L79</f>
        <v>80.806400000000011</v>
      </c>
      <c r="N79" s="117">
        <f>'2021'!O80</f>
        <v>23.2544</v>
      </c>
      <c r="O79" s="117">
        <f>N79*1.04</f>
        <v>24.184576</v>
      </c>
      <c r="P79" s="106">
        <f>(L79-N79)*G79</f>
        <v>344912.87599999999</v>
      </c>
      <c r="Q79" s="106">
        <f t="shared" si="23"/>
        <v>344912.87599999999</v>
      </c>
      <c r="R79" s="106">
        <f t="shared" si="23"/>
        <v>358699.25504000008</v>
      </c>
      <c r="S79" s="106">
        <f>(M79-O79)*J79</f>
        <v>358699.25504000008</v>
      </c>
      <c r="T79" s="106">
        <f>SUM(P79:S79)</f>
        <v>1407224.2620800002</v>
      </c>
      <c r="U79" s="140">
        <f>T79/'2021'!T80</f>
        <v>1.0400000000000003</v>
      </c>
      <c r="V79" s="106"/>
      <c r="W79" s="106"/>
      <c r="X79" s="106"/>
      <c r="Y79" s="119"/>
      <c r="Z79" s="26"/>
      <c r="AA79" s="26"/>
      <c r="AB79" s="26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</row>
    <row r="80" spans="1:146" s="36" customFormat="1" ht="34.5" customHeight="1">
      <c r="A80" s="202" t="s">
        <v>237</v>
      </c>
      <c r="B80" s="202"/>
      <c r="C80" s="97"/>
      <c r="D80" s="97"/>
      <c r="E80" s="33"/>
      <c r="F80" s="33"/>
      <c r="G80" s="67"/>
      <c r="H80" s="67"/>
      <c r="I80" s="67"/>
      <c r="J80" s="67"/>
      <c r="K80" s="67"/>
      <c r="L80" s="64"/>
      <c r="M80" s="64"/>
      <c r="N80" s="64"/>
      <c r="O80" s="64"/>
      <c r="P80" s="65"/>
      <c r="Q80" s="65"/>
      <c r="R80" s="65"/>
      <c r="S80" s="65"/>
      <c r="T80" s="65"/>
      <c r="U80" s="113" t="e">
        <f>T80/'2021'!T81</f>
        <v>#DIV/0!</v>
      </c>
      <c r="V80" s="65"/>
      <c r="W80" s="65"/>
      <c r="X80" s="65"/>
      <c r="Y80" s="32"/>
      <c r="Z80" s="26"/>
      <c r="AA80" s="26"/>
      <c r="AB80" s="26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</row>
    <row r="81" spans="1:146" s="36" customFormat="1" ht="34.5" customHeight="1" outlineLevel="1">
      <c r="A81" s="62">
        <v>2915003297</v>
      </c>
      <c r="B81" s="62" t="s">
        <v>30</v>
      </c>
      <c r="C81" s="62" t="s">
        <v>237</v>
      </c>
      <c r="D81" s="62" t="s">
        <v>29</v>
      </c>
      <c r="E81" s="63"/>
      <c r="F81" s="63" t="s">
        <v>138</v>
      </c>
      <c r="G81" s="67">
        <v>8116.0299999999988</v>
      </c>
      <c r="H81" s="67">
        <v>8590.4089999999997</v>
      </c>
      <c r="I81" s="67">
        <v>8392.09</v>
      </c>
      <c r="J81" s="67">
        <v>8753.2999999999993</v>
      </c>
      <c r="K81" s="67">
        <f t="shared" si="12"/>
        <v>33851.828999999998</v>
      </c>
      <c r="L81" s="108">
        <f>'2021'!M82</f>
        <v>103.84</v>
      </c>
      <c r="M81" s="117">
        <f>(('2021'!L82+'2021'!M82)/2*1.04)*2-L81</f>
        <v>106.53120000000001</v>
      </c>
      <c r="N81" s="108">
        <f>'2021'!O82</f>
        <v>43.68</v>
      </c>
      <c r="O81" s="108">
        <f>N81*1.04</f>
        <v>45.427199999999999</v>
      </c>
      <c r="P81" s="65">
        <f>(L81-N81)*G81</f>
        <v>488260.36479999998</v>
      </c>
      <c r="Q81" s="65">
        <f t="shared" ref="Q81:R84" si="24">(L81-N81)*H81</f>
        <v>516799.00544000004</v>
      </c>
      <c r="R81" s="65">
        <f t="shared" si="24"/>
        <v>512790.26736000011</v>
      </c>
      <c r="S81" s="65">
        <f>(M81-O81)*J81</f>
        <v>534861.64320000005</v>
      </c>
      <c r="T81" s="65">
        <f t="shared" si="6"/>
        <v>2052711.2808000003</v>
      </c>
      <c r="U81" s="113">
        <f>T81/'2021'!T82</f>
        <v>1.0396748738506343</v>
      </c>
      <c r="V81" s="65"/>
      <c r="W81" s="65"/>
      <c r="X81" s="65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</row>
    <row r="82" spans="1:146" s="36" customFormat="1" ht="34.5" customHeight="1" outlineLevel="1">
      <c r="A82" s="62">
        <v>2915003297</v>
      </c>
      <c r="B82" s="62" t="s">
        <v>30</v>
      </c>
      <c r="C82" s="62" t="s">
        <v>237</v>
      </c>
      <c r="D82" s="62" t="s">
        <v>108</v>
      </c>
      <c r="E82" s="63"/>
      <c r="F82" s="63" t="s">
        <v>138</v>
      </c>
      <c r="G82" s="67">
        <v>1627.17</v>
      </c>
      <c r="H82" s="67">
        <v>1528.21</v>
      </c>
      <c r="I82" s="67">
        <v>1446.2940000000001</v>
      </c>
      <c r="J82" s="67">
        <v>1611.64</v>
      </c>
      <c r="K82" s="67">
        <f t="shared" ref="K82:K113" si="25">G82+H82+I82+J82</f>
        <v>6213.3140000000003</v>
      </c>
      <c r="L82" s="108">
        <f>'2021'!M83</f>
        <v>97.97</v>
      </c>
      <c r="M82" s="117">
        <f>(('2021'!L83+'2021'!M83)/2*1.04)*2-L82</f>
        <v>98.257200000000012</v>
      </c>
      <c r="N82" s="108">
        <f>'2021'!O83</f>
        <v>50.26</v>
      </c>
      <c r="O82" s="108">
        <f>N82*1.04</f>
        <v>52.270400000000002</v>
      </c>
      <c r="P82" s="65">
        <f>(L82-N82)*G82</f>
        <v>77632.280700000003</v>
      </c>
      <c r="Q82" s="65">
        <f t="shared" si="24"/>
        <v>72910.89910000001</v>
      </c>
      <c r="R82" s="65">
        <f t="shared" si="24"/>
        <v>66510.432919200015</v>
      </c>
      <c r="S82" s="65">
        <f>(M82-O82)*J82</f>
        <v>74114.166352000015</v>
      </c>
      <c r="T82" s="65">
        <f t="shared" si="6"/>
        <v>291167.77907120006</v>
      </c>
      <c r="U82" s="113">
        <f>T82/'2021'!T83</f>
        <v>1.0413017071920629</v>
      </c>
      <c r="V82" s="65"/>
      <c r="W82" s="65"/>
      <c r="X82" s="65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</row>
    <row r="83" spans="1:146" s="36" customFormat="1" ht="34.5" customHeight="1" outlineLevel="1">
      <c r="A83" s="62">
        <v>7736186950</v>
      </c>
      <c r="B83" s="62" t="s">
        <v>152</v>
      </c>
      <c r="C83" s="62" t="s">
        <v>237</v>
      </c>
      <c r="D83" s="62" t="s">
        <v>151</v>
      </c>
      <c r="E83" s="63"/>
      <c r="F83" s="63" t="s">
        <v>138</v>
      </c>
      <c r="G83" s="67">
        <v>16023.406499999999</v>
      </c>
      <c r="H83" s="67">
        <v>16023.406499999999</v>
      </c>
      <c r="I83" s="67">
        <v>15547.404</v>
      </c>
      <c r="J83" s="67">
        <v>15153.834999999999</v>
      </c>
      <c r="K83" s="67">
        <f t="shared" si="25"/>
        <v>62748.051999999996</v>
      </c>
      <c r="L83" s="108">
        <f>'2021'!M84</f>
        <v>67.790000000000006</v>
      </c>
      <c r="M83" s="117">
        <f>(('2021'!L84+'2021'!M84)/2*1.04)*2-L83</f>
        <v>73.213200000000015</v>
      </c>
      <c r="N83" s="108">
        <f>'2021'!O84</f>
        <v>21.76</v>
      </c>
      <c r="O83" s="108">
        <f>N83*1.04</f>
        <v>22.630400000000002</v>
      </c>
      <c r="P83" s="65">
        <f>(L83-N83)*G83</f>
        <v>737557.40119499993</v>
      </c>
      <c r="Q83" s="65">
        <f t="shared" si="24"/>
        <v>737557.40119499993</v>
      </c>
      <c r="R83" s="65">
        <f t="shared" si="24"/>
        <v>786431.22705120023</v>
      </c>
      <c r="S83" s="65">
        <f>(M83-O83)*J83</f>
        <v>766523.4050380002</v>
      </c>
      <c r="T83" s="65">
        <f t="shared" ref="T83:T150" si="26">SUM(P83:S83)</f>
        <v>3028069.4344792003</v>
      </c>
      <c r="U83" s="113">
        <f>T83/'2021'!T84</f>
        <v>1.0387132297552817</v>
      </c>
      <c r="V83" s="65"/>
      <c r="W83" s="65"/>
      <c r="X83" s="65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</row>
    <row r="84" spans="1:146" s="36" customFormat="1" ht="34.5" customHeight="1" outlineLevel="1">
      <c r="A84" s="62">
        <v>2915004011</v>
      </c>
      <c r="B84" s="62" t="s">
        <v>216</v>
      </c>
      <c r="C84" s="62" t="s">
        <v>237</v>
      </c>
      <c r="D84" s="62" t="s">
        <v>151</v>
      </c>
      <c r="E84" s="63"/>
      <c r="F84" s="63" t="s">
        <v>138</v>
      </c>
      <c r="G84" s="67">
        <v>4466</v>
      </c>
      <c r="H84" s="67">
        <v>4466</v>
      </c>
      <c r="I84" s="67">
        <v>4466</v>
      </c>
      <c r="J84" s="67">
        <v>4466</v>
      </c>
      <c r="K84" s="67">
        <f t="shared" si="25"/>
        <v>17864</v>
      </c>
      <c r="L84" s="117">
        <f>('2021'!L85+'2021'!M85)/2*1.04</f>
        <v>56.423952</v>
      </c>
      <c r="M84" s="117">
        <f>(('2021'!L85+'2021'!M85)/2*1.04)*2-L84</f>
        <v>56.423952</v>
      </c>
      <c r="N84" s="108">
        <f>'2021'!O85</f>
        <v>46.924799999999998</v>
      </c>
      <c r="O84" s="108">
        <f>N84*1.04</f>
        <v>48.801791999999999</v>
      </c>
      <c r="P84" s="65">
        <f>(L84-N84)*G84</f>
        <v>42423.212832000012</v>
      </c>
      <c r="Q84" s="65">
        <f t="shared" si="24"/>
        <v>42423.212832000012</v>
      </c>
      <c r="R84" s="65">
        <f t="shared" si="24"/>
        <v>34040.566560000007</v>
      </c>
      <c r="S84" s="65">
        <f>(M84-O84)*J84</f>
        <v>34040.566560000007</v>
      </c>
      <c r="T84" s="65">
        <f t="shared" si="26"/>
        <v>152927.55878400005</v>
      </c>
      <c r="U84" s="113">
        <f>T84/'2021'!T85</f>
        <v>1.0400000000000003</v>
      </c>
      <c r="V84" s="65"/>
      <c r="W84" s="65"/>
      <c r="X84" s="65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</row>
    <row r="85" spans="1:146" s="36" customFormat="1" ht="34.5" customHeight="1">
      <c r="A85" s="202" t="s">
        <v>238</v>
      </c>
      <c r="B85" s="202"/>
      <c r="C85" s="97"/>
      <c r="D85" s="97"/>
      <c r="E85" s="33"/>
      <c r="F85" s="33"/>
      <c r="G85" s="67"/>
      <c r="H85" s="67"/>
      <c r="I85" s="67"/>
      <c r="J85" s="67"/>
      <c r="K85" s="67"/>
      <c r="L85" s="64"/>
      <c r="M85" s="64"/>
      <c r="N85" s="64"/>
      <c r="O85" s="64"/>
      <c r="P85" s="65"/>
      <c r="Q85" s="65"/>
      <c r="R85" s="65"/>
      <c r="S85" s="65"/>
      <c r="T85" s="65"/>
      <c r="U85" s="113" t="e">
        <f>T85/'2021'!T86</f>
        <v>#DIV/0!</v>
      </c>
      <c r="V85" s="65"/>
      <c r="W85" s="65"/>
      <c r="X85" s="65"/>
      <c r="Y85" s="32"/>
      <c r="Z85" s="26"/>
      <c r="AA85" s="26"/>
      <c r="AB85" s="26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</row>
    <row r="86" spans="1:146" s="36" customFormat="1" ht="34.5" customHeight="1" outlineLevel="1">
      <c r="A86" s="62">
        <v>2901179251</v>
      </c>
      <c r="B86" s="62" t="s">
        <v>25</v>
      </c>
      <c r="C86" s="62" t="s">
        <v>238</v>
      </c>
      <c r="D86" s="62"/>
      <c r="E86" s="63"/>
      <c r="F86" s="63" t="s">
        <v>138</v>
      </c>
      <c r="G86" s="67">
        <v>378.49900000000002</v>
      </c>
      <c r="H86" s="67">
        <v>378.49900000000002</v>
      </c>
      <c r="I86" s="67">
        <v>253.29300000000001</v>
      </c>
      <c r="J86" s="67">
        <v>384.137</v>
      </c>
      <c r="K86" s="67">
        <f t="shared" si="25"/>
        <v>1394.4280000000001</v>
      </c>
      <c r="L86" s="108">
        <f>'2021'!M87</f>
        <v>121.88</v>
      </c>
      <c r="M86" s="117">
        <f>(('2021'!L87+'2021'!M87)/2*1.04)*2-L86</f>
        <v>122.23920000000001</v>
      </c>
      <c r="N86" s="108">
        <f>'2021'!O87</f>
        <v>60.112000000000002</v>
      </c>
      <c r="O86" s="108">
        <f>N86*1.04</f>
        <v>62.516480000000001</v>
      </c>
      <c r="P86" s="65">
        <f>(L86-N86)*G86</f>
        <v>23379.126231999999</v>
      </c>
      <c r="Q86" s="65">
        <f>(L86-N86)*H86</f>
        <v>23379.126231999999</v>
      </c>
      <c r="R86" s="65">
        <f>(M86-O86)*I86</f>
        <v>15127.346916960003</v>
      </c>
      <c r="S86" s="65">
        <f>(M86-O86)*J86</f>
        <v>22941.706492640005</v>
      </c>
      <c r="T86" s="65">
        <f t="shared" si="26"/>
        <v>84827.305873600009</v>
      </c>
      <c r="U86" s="113">
        <f>T86/'2021'!T87</f>
        <v>1.0466625411709052</v>
      </c>
      <c r="V86" s="65"/>
      <c r="W86" s="65"/>
      <c r="X86" s="65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</row>
    <row r="87" spans="1:146" s="36" customFormat="1" ht="34.5" customHeight="1">
      <c r="A87" s="202" t="s">
        <v>239</v>
      </c>
      <c r="B87" s="202"/>
      <c r="C87" s="97"/>
      <c r="D87" s="97"/>
      <c r="E87" s="33"/>
      <c r="F87" s="33"/>
      <c r="G87" s="67"/>
      <c r="H87" s="67"/>
      <c r="I87" s="67"/>
      <c r="J87" s="67"/>
      <c r="K87" s="67"/>
      <c r="L87" s="64"/>
      <c r="M87" s="64"/>
      <c r="N87" s="64"/>
      <c r="O87" s="64"/>
      <c r="P87" s="65"/>
      <c r="Q87" s="65"/>
      <c r="R87" s="65"/>
      <c r="S87" s="65"/>
      <c r="T87" s="65"/>
      <c r="U87" s="113" t="e">
        <f>T87/'2021'!T88</f>
        <v>#DIV/0!</v>
      </c>
      <c r="V87" s="65"/>
      <c r="W87" s="65"/>
      <c r="X87" s="65"/>
      <c r="Y87" s="32"/>
      <c r="Z87" s="26"/>
      <c r="AA87" s="26"/>
      <c r="AB87" s="26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</row>
    <row r="88" spans="1:146" s="36" customFormat="1" ht="34.5" customHeight="1" outlineLevel="1">
      <c r="A88" s="62">
        <v>2901179251</v>
      </c>
      <c r="B88" s="62" t="s">
        <v>25</v>
      </c>
      <c r="C88" s="62" t="s">
        <v>239</v>
      </c>
      <c r="D88" s="62"/>
      <c r="E88" s="63"/>
      <c r="F88" s="63" t="s">
        <v>138</v>
      </c>
      <c r="G88" s="67">
        <v>5717.7139999999999</v>
      </c>
      <c r="H88" s="67">
        <v>7713.4480000000003</v>
      </c>
      <c r="I88" s="67">
        <v>6302.8680000000004</v>
      </c>
      <c r="J88" s="67">
        <v>5721.1730000000007</v>
      </c>
      <c r="K88" s="67">
        <f t="shared" si="25"/>
        <v>25455.203000000001</v>
      </c>
      <c r="L88" s="108">
        <f>'2021'!M89</f>
        <v>114.19</v>
      </c>
      <c r="M88" s="117">
        <f>(('2021'!L89+'2021'!M89)/2*1.04)*2-L88</f>
        <v>114.52680000000004</v>
      </c>
      <c r="N88" s="108">
        <f>'2021'!O89</f>
        <v>64.199200000000005</v>
      </c>
      <c r="O88" s="108">
        <f>N88*1.04</f>
        <v>66.767168000000012</v>
      </c>
      <c r="P88" s="65">
        <f>(L88-N88)*G88</f>
        <v>285833.09703119996</v>
      </c>
      <c r="Q88" s="65">
        <f>(L88-N88)*H88</f>
        <v>385601.43627839995</v>
      </c>
      <c r="R88" s="65">
        <f>(M88-O88)*I88</f>
        <v>301022.65622457617</v>
      </c>
      <c r="S88" s="65">
        <f>(M88-O88)*J88</f>
        <v>273241.11708833615</v>
      </c>
      <c r="T88" s="65">
        <f t="shared" si="26"/>
        <v>1245698.3066225122</v>
      </c>
      <c r="U88" s="113">
        <f>T88/'2021'!T89</f>
        <v>1.0449940730817577</v>
      </c>
      <c r="V88" s="65"/>
      <c r="W88" s="65"/>
      <c r="X88" s="65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</row>
    <row r="89" spans="1:146" s="36" customFormat="1" ht="75.75" customHeight="1" outlineLevel="1">
      <c r="A89" s="62" t="s">
        <v>284</v>
      </c>
      <c r="B89" s="62" t="s">
        <v>285</v>
      </c>
      <c r="C89" s="62" t="s">
        <v>239</v>
      </c>
      <c r="D89" s="62" t="s">
        <v>302</v>
      </c>
      <c r="E89" s="63"/>
      <c r="F89" s="63" t="s">
        <v>138</v>
      </c>
      <c r="G89" s="67">
        <v>4997.3060000000005</v>
      </c>
      <c r="H89" s="67">
        <v>5830.3819999999996</v>
      </c>
      <c r="I89" s="67">
        <v>8298.1489999999994</v>
      </c>
      <c r="J89" s="67">
        <v>5390.6409999999996</v>
      </c>
      <c r="K89" s="67">
        <f t="shared" si="25"/>
        <v>24516.477999999999</v>
      </c>
      <c r="L89" s="108">
        <f>'2021'!M90</f>
        <v>187.1</v>
      </c>
      <c r="M89" s="117">
        <f>(('2021'!L90+'2021'!M90)/2*1.04)*2-L89</f>
        <v>202.06800000000001</v>
      </c>
      <c r="N89" s="108">
        <f>'2021'!O90</f>
        <v>77.040000000000006</v>
      </c>
      <c r="O89" s="108">
        <f>N89*1.04</f>
        <v>80.121600000000015</v>
      </c>
      <c r="P89" s="65">
        <f>(L89-N89)*G89</f>
        <v>550003.49835999997</v>
      </c>
      <c r="Q89" s="65">
        <f>(L89-N89)*H89</f>
        <v>641691.84291999985</v>
      </c>
      <c r="R89" s="65">
        <f>(M89-O89)*I89</f>
        <v>1011929.3972135999</v>
      </c>
      <c r="S89" s="65">
        <f>(M89-O89)*J89</f>
        <v>657369.26364239992</v>
      </c>
      <c r="T89" s="65">
        <f t="shared" si="26"/>
        <v>2860994.002136</v>
      </c>
      <c r="U89" s="113">
        <f>T89/'2021'!T90</f>
        <v>1.0478551340969757</v>
      </c>
      <c r="V89" s="65"/>
      <c r="W89" s="65"/>
      <c r="X89" s="65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</row>
    <row r="90" spans="1:146" s="36" customFormat="1" ht="34.5" customHeight="1">
      <c r="A90" s="202" t="s">
        <v>240</v>
      </c>
      <c r="B90" s="202"/>
      <c r="C90" s="97"/>
      <c r="D90" s="97"/>
      <c r="E90" s="33"/>
      <c r="F90" s="33"/>
      <c r="G90" s="67"/>
      <c r="H90" s="67"/>
      <c r="I90" s="67"/>
      <c r="J90" s="67"/>
      <c r="K90" s="67"/>
      <c r="L90" s="64"/>
      <c r="M90" s="64"/>
      <c r="N90" s="64"/>
      <c r="O90" s="64"/>
      <c r="P90" s="65"/>
      <c r="Q90" s="65"/>
      <c r="R90" s="65"/>
      <c r="S90" s="65"/>
      <c r="T90" s="65"/>
      <c r="U90" s="113" t="e">
        <f>T90/'2021'!T91</f>
        <v>#DIV/0!</v>
      </c>
      <c r="V90" s="65"/>
      <c r="W90" s="65"/>
      <c r="X90" s="65"/>
      <c r="Y90" s="32"/>
      <c r="Z90" s="26"/>
      <c r="AA90" s="26"/>
      <c r="AB90" s="26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</row>
    <row r="91" spans="1:146" s="36" customFormat="1" ht="34.5" customHeight="1" outlineLevel="1">
      <c r="A91" s="62">
        <v>2925003747</v>
      </c>
      <c r="B91" s="62" t="s">
        <v>212</v>
      </c>
      <c r="C91" s="62" t="s">
        <v>240</v>
      </c>
      <c r="D91" s="62" t="s">
        <v>149</v>
      </c>
      <c r="E91" s="63"/>
      <c r="F91" s="63" t="s">
        <v>138</v>
      </c>
      <c r="G91" s="67">
        <v>413017</v>
      </c>
      <c r="H91" s="67">
        <v>413017</v>
      </c>
      <c r="I91" s="67">
        <v>413017</v>
      </c>
      <c r="J91" s="67">
        <v>413017</v>
      </c>
      <c r="K91" s="67">
        <f t="shared" si="25"/>
        <v>1652068</v>
      </c>
      <c r="L91" s="108">
        <f>'2021'!M92</f>
        <v>26.748799999999999</v>
      </c>
      <c r="M91" s="117">
        <f>(('2021'!L92+'2021'!M92)/2*1.04)*2-L91</f>
        <v>27.818752000000007</v>
      </c>
      <c r="N91" s="108">
        <f>'2021'!O92</f>
        <v>26.748799999999999</v>
      </c>
      <c r="O91" s="108">
        <f>N91*1.04</f>
        <v>27.818752</v>
      </c>
      <c r="P91" s="65">
        <f>(L91-N91)*G91</f>
        <v>0</v>
      </c>
      <c r="Q91" s="65">
        <f>(L91-N91)*H91</f>
        <v>0</v>
      </c>
      <c r="R91" s="65">
        <f>(M91-O91)*I91</f>
        <v>2.934662290954293E-9</v>
      </c>
      <c r="S91" s="65">
        <f>(M91-O91)*J91</f>
        <v>2.934662290954293E-9</v>
      </c>
      <c r="T91" s="65">
        <f t="shared" si="26"/>
        <v>5.869324581908586E-9</v>
      </c>
      <c r="U91" s="113" t="e">
        <f>T91/'2021'!T92</f>
        <v>#DIV/0!</v>
      </c>
      <c r="V91" s="65"/>
      <c r="W91" s="65"/>
      <c r="X91" s="65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</row>
    <row r="92" spans="1:146" s="36" customFormat="1" ht="34.5" customHeight="1">
      <c r="A92" s="202" t="s">
        <v>241</v>
      </c>
      <c r="B92" s="202"/>
      <c r="C92" s="97"/>
      <c r="D92" s="97"/>
      <c r="E92" s="33"/>
      <c r="F92" s="33"/>
      <c r="G92" s="67"/>
      <c r="H92" s="67"/>
      <c r="I92" s="67"/>
      <c r="J92" s="67"/>
      <c r="K92" s="67"/>
      <c r="L92" s="64"/>
      <c r="M92" s="64"/>
      <c r="N92" s="64"/>
      <c r="O92" s="64"/>
      <c r="P92" s="65"/>
      <c r="Q92" s="65"/>
      <c r="R92" s="65"/>
      <c r="S92" s="65"/>
      <c r="T92" s="65"/>
      <c r="U92" s="113" t="e">
        <f>T92/'2021'!T93</f>
        <v>#DIV/0!</v>
      </c>
      <c r="V92" s="65"/>
      <c r="W92" s="65"/>
      <c r="X92" s="65"/>
      <c r="Y92" s="32"/>
      <c r="Z92" s="26"/>
      <c r="AA92" s="26"/>
      <c r="AB92" s="26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</row>
    <row r="93" spans="1:146" s="36" customFormat="1" ht="34.5" customHeight="1" outlineLevel="1">
      <c r="A93" s="62">
        <v>2918002171</v>
      </c>
      <c r="B93" s="62" t="s">
        <v>111</v>
      </c>
      <c r="C93" s="62" t="s">
        <v>241</v>
      </c>
      <c r="D93" s="62" t="s">
        <v>109</v>
      </c>
      <c r="E93" s="63" t="s">
        <v>110</v>
      </c>
      <c r="F93" s="63" t="s">
        <v>138</v>
      </c>
      <c r="G93" s="67">
        <v>1044.5250000000001</v>
      </c>
      <c r="H93" s="67">
        <v>1067.1179999999999</v>
      </c>
      <c r="I93" s="67">
        <v>1203.03</v>
      </c>
      <c r="J93" s="67">
        <v>1112.4279999999999</v>
      </c>
      <c r="K93" s="67">
        <f t="shared" si="25"/>
        <v>4427.1009999999997</v>
      </c>
      <c r="L93" s="108">
        <f>'2021'!M94</f>
        <v>255.77</v>
      </c>
      <c r="M93" s="117">
        <f>(('2021'!L94+'2021'!M94)/2*1.04)*2-L93</f>
        <v>276.23160000000007</v>
      </c>
      <c r="N93" s="108">
        <f>'2021'!O94</f>
        <v>84.13600000000001</v>
      </c>
      <c r="O93" s="108">
        <f>N93*1.04</f>
        <v>87.501440000000017</v>
      </c>
      <c r="P93" s="65">
        <f t="shared" ref="P93:P98" si="27">(L93-N93)*G93</f>
        <v>179276.00385000004</v>
      </c>
      <c r="Q93" s="65">
        <f t="shared" ref="Q93:R98" si="28">(L93-N93)*H93</f>
        <v>183153.73081199999</v>
      </c>
      <c r="R93" s="65">
        <f t="shared" si="28"/>
        <v>227048.04438480007</v>
      </c>
      <c r="S93" s="65">
        <f t="shared" ref="S93:S98" si="29">(M93-O93)*J93</f>
        <v>209948.71442848005</v>
      </c>
      <c r="T93" s="65">
        <f t="shared" si="26"/>
        <v>799426.49347528012</v>
      </c>
      <c r="U93" s="113">
        <f>T93/'2021'!T94</f>
        <v>1.0427197865129945</v>
      </c>
      <c r="V93" s="65"/>
      <c r="W93" s="65"/>
      <c r="X93" s="65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</row>
    <row r="94" spans="1:146" s="36" customFormat="1" ht="34.5" customHeight="1" outlineLevel="1">
      <c r="A94" s="62">
        <v>2918002171</v>
      </c>
      <c r="B94" s="62" t="s">
        <v>111</v>
      </c>
      <c r="C94" s="62" t="s">
        <v>241</v>
      </c>
      <c r="D94" s="62" t="s">
        <v>109</v>
      </c>
      <c r="E94" s="63" t="s">
        <v>112</v>
      </c>
      <c r="F94" s="63" t="s">
        <v>138</v>
      </c>
      <c r="G94" s="67">
        <v>199.173</v>
      </c>
      <c r="H94" s="67">
        <v>197.35300000000001</v>
      </c>
      <c r="I94" s="67">
        <v>248.39699999999999</v>
      </c>
      <c r="J94" s="67">
        <v>210.01300000000001</v>
      </c>
      <c r="K94" s="67">
        <f t="shared" si="25"/>
        <v>854.93600000000004</v>
      </c>
      <c r="L94" s="108">
        <f>'2021'!M95</f>
        <v>255.77</v>
      </c>
      <c r="M94" s="117">
        <f>(('2021'!L95+'2021'!M95)/2*1.04)*2-L94</f>
        <v>276.23160000000007</v>
      </c>
      <c r="N94" s="108">
        <f>'2021'!O95</f>
        <v>74.77600000000001</v>
      </c>
      <c r="O94" s="108">
        <f t="shared" ref="O94:O108" si="30">N94*1.04</f>
        <v>77.767040000000009</v>
      </c>
      <c r="P94" s="65">
        <f t="shared" si="27"/>
        <v>36049.117962000004</v>
      </c>
      <c r="Q94" s="65">
        <f t="shared" si="28"/>
        <v>35719.708881999999</v>
      </c>
      <c r="R94" s="65">
        <f t="shared" si="28"/>
        <v>49298.001310320011</v>
      </c>
      <c r="S94" s="65">
        <f t="shared" si="29"/>
        <v>41680.137639280016</v>
      </c>
      <c r="T94" s="65">
        <f t="shared" si="26"/>
        <v>162746.96579360001</v>
      </c>
      <c r="U94" s="113">
        <f>T94/'2021'!T95</f>
        <v>1.0440616379714376</v>
      </c>
      <c r="V94" s="65"/>
      <c r="W94" s="65"/>
      <c r="X94" s="65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</row>
    <row r="95" spans="1:146" s="36" customFormat="1" ht="34.5" customHeight="1" outlineLevel="1">
      <c r="A95" s="62">
        <v>2918002171</v>
      </c>
      <c r="B95" s="62" t="s">
        <v>111</v>
      </c>
      <c r="C95" s="62" t="s">
        <v>241</v>
      </c>
      <c r="D95" s="62" t="s">
        <v>109</v>
      </c>
      <c r="E95" s="63" t="s">
        <v>113</v>
      </c>
      <c r="F95" s="63" t="s">
        <v>138</v>
      </c>
      <c r="G95" s="67">
        <v>674.17599999999993</v>
      </c>
      <c r="H95" s="67">
        <v>664.93200000000002</v>
      </c>
      <c r="I95" s="67">
        <v>740.85300000000007</v>
      </c>
      <c r="J95" s="67">
        <v>726.78300000000002</v>
      </c>
      <c r="K95" s="67">
        <f t="shared" si="25"/>
        <v>2806.7440000000001</v>
      </c>
      <c r="L95" s="108">
        <f>'2021'!M96</f>
        <v>255.77</v>
      </c>
      <c r="M95" s="117">
        <f>(('2021'!L96+'2021'!M96)/2*1.04)*2-L95</f>
        <v>276.23160000000007</v>
      </c>
      <c r="N95" s="108">
        <f>'2021'!O96</f>
        <v>22.880000000000003</v>
      </c>
      <c r="O95" s="108">
        <f t="shared" si="30"/>
        <v>23.795200000000005</v>
      </c>
      <c r="P95" s="65">
        <f t="shared" si="27"/>
        <v>157008.84863999998</v>
      </c>
      <c r="Q95" s="65">
        <f t="shared" si="28"/>
        <v>154856.01348000002</v>
      </c>
      <c r="R95" s="65">
        <f t="shared" si="28"/>
        <v>187018.26424920006</v>
      </c>
      <c r="S95" s="65">
        <f t="shared" si="29"/>
        <v>183466.48410120007</v>
      </c>
      <c r="T95" s="65">
        <f t="shared" si="26"/>
        <v>682349.61047040019</v>
      </c>
      <c r="U95" s="113">
        <f>T95/'2021'!T96</f>
        <v>1.0420080358618315</v>
      </c>
      <c r="V95" s="65"/>
      <c r="W95" s="65"/>
      <c r="X95" s="65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</row>
    <row r="96" spans="1:146" s="36" customFormat="1" ht="34.5" customHeight="1" outlineLevel="1">
      <c r="A96" s="62">
        <v>7708503727</v>
      </c>
      <c r="B96" s="62" t="s">
        <v>147</v>
      </c>
      <c r="C96" s="62" t="s">
        <v>241</v>
      </c>
      <c r="D96" s="62" t="s">
        <v>31</v>
      </c>
      <c r="E96" s="63"/>
      <c r="F96" s="63" t="s">
        <v>138</v>
      </c>
      <c r="G96" s="67">
        <v>9553</v>
      </c>
      <c r="H96" s="67">
        <v>8423.1710000000003</v>
      </c>
      <c r="I96" s="67">
        <v>9553</v>
      </c>
      <c r="J96" s="67">
        <v>9553</v>
      </c>
      <c r="K96" s="67">
        <f t="shared" si="25"/>
        <v>37082.171000000002</v>
      </c>
      <c r="L96" s="108">
        <f>'2021'!M97</f>
        <v>44.5</v>
      </c>
      <c r="M96" s="117">
        <f>(('2021'!L97+'2021'!M97)/2*1.04)*2-L96</f>
        <v>45.158400000000015</v>
      </c>
      <c r="N96" s="108">
        <f>'2021'!O97</f>
        <v>42.34</v>
      </c>
      <c r="O96" s="108">
        <f t="shared" si="30"/>
        <v>44.033600000000007</v>
      </c>
      <c r="P96" s="65">
        <f t="shared" si="27"/>
        <v>20634.479999999967</v>
      </c>
      <c r="Q96" s="65">
        <f t="shared" si="28"/>
        <v>18194.049359999972</v>
      </c>
      <c r="R96" s="65">
        <f t="shared" si="28"/>
        <v>10745.214400000072</v>
      </c>
      <c r="S96" s="65">
        <f t="shared" si="29"/>
        <v>10745.214400000072</v>
      </c>
      <c r="T96" s="65">
        <f t="shared" si="26"/>
        <v>60318.958160000082</v>
      </c>
      <c r="U96" s="113">
        <f>T96/'2021'!T97</f>
        <v>1.0181251546224135</v>
      </c>
      <c r="V96" s="65"/>
      <c r="W96" s="65"/>
      <c r="X96" s="65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</row>
    <row r="97" spans="1:146" s="36" customFormat="1" ht="34.5" customHeight="1" outlineLevel="1">
      <c r="A97" s="62">
        <v>2918011257</v>
      </c>
      <c r="B97" s="62" t="s">
        <v>159</v>
      </c>
      <c r="C97" s="62" t="s">
        <v>241</v>
      </c>
      <c r="D97" s="62" t="s">
        <v>160</v>
      </c>
      <c r="E97" s="63"/>
      <c r="F97" s="63" t="s">
        <v>138</v>
      </c>
      <c r="G97" s="67">
        <v>3416</v>
      </c>
      <c r="H97" s="67">
        <v>3447.3609999999999</v>
      </c>
      <c r="I97" s="67">
        <v>2572</v>
      </c>
      <c r="J97" s="67">
        <v>2887.1400000000003</v>
      </c>
      <c r="K97" s="67">
        <f t="shared" si="25"/>
        <v>12322.501</v>
      </c>
      <c r="L97" s="108">
        <f>'2021'!M98</f>
        <v>72.72</v>
      </c>
      <c r="M97" s="117">
        <v>78.53</v>
      </c>
      <c r="N97" s="108">
        <f>'2021'!O98</f>
        <v>42.276000000000003</v>
      </c>
      <c r="O97" s="108">
        <f t="shared" si="30"/>
        <v>43.967040000000004</v>
      </c>
      <c r="P97" s="65">
        <f t="shared" si="27"/>
        <v>103996.70399999998</v>
      </c>
      <c r="Q97" s="65">
        <f t="shared" si="28"/>
        <v>104951.45828399998</v>
      </c>
      <c r="R97" s="65">
        <f t="shared" si="28"/>
        <v>88895.933119999987</v>
      </c>
      <c r="S97" s="65">
        <f t="shared" si="29"/>
        <v>99788.104334400006</v>
      </c>
      <c r="T97" s="65">
        <f t="shared" si="26"/>
        <v>397632.19973839994</v>
      </c>
      <c r="U97" s="113">
        <f>T97/'2021'!T98</f>
        <v>1.0293191226034084</v>
      </c>
      <c r="V97" s="65"/>
      <c r="W97" s="65"/>
      <c r="X97" s="65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</row>
    <row r="98" spans="1:146" s="36" customFormat="1" ht="34.5" customHeight="1" outlineLevel="1">
      <c r="A98" s="62">
        <v>2918012010</v>
      </c>
      <c r="B98" s="62" t="s">
        <v>186</v>
      </c>
      <c r="C98" s="62" t="s">
        <v>241</v>
      </c>
      <c r="D98" s="62" t="s">
        <v>31</v>
      </c>
      <c r="E98" s="63"/>
      <c r="F98" s="63" t="s">
        <v>138</v>
      </c>
      <c r="G98" s="67">
        <v>92208.218999999997</v>
      </c>
      <c r="H98" s="67">
        <v>101273.77099999998</v>
      </c>
      <c r="I98" s="67">
        <v>91452.28</v>
      </c>
      <c r="J98" s="67">
        <v>96169.421000000017</v>
      </c>
      <c r="K98" s="67">
        <f t="shared" si="25"/>
        <v>381103.69100000005</v>
      </c>
      <c r="L98" s="108">
        <f>'2021'!M99</f>
        <v>80.989999999999995</v>
      </c>
      <c r="M98" s="117">
        <v>86.79</v>
      </c>
      <c r="N98" s="108">
        <f>'2021'!O99</f>
        <v>50.4816</v>
      </c>
      <c r="O98" s="108">
        <f t="shared" si="30"/>
        <v>52.500864</v>
      </c>
      <c r="P98" s="65">
        <f t="shared" si="27"/>
        <v>2813125.2285395996</v>
      </c>
      <c r="Q98" s="65">
        <f t="shared" si="28"/>
        <v>3089700.7151763989</v>
      </c>
      <c r="R98" s="65">
        <f t="shared" si="28"/>
        <v>3135819.6664300803</v>
      </c>
      <c r="S98" s="65">
        <f t="shared" si="29"/>
        <v>3297566.3557102573</v>
      </c>
      <c r="T98" s="65">
        <f t="shared" si="26"/>
        <v>12336211.965856336</v>
      </c>
      <c r="U98" s="113">
        <f>T98/'2021'!T99</f>
        <v>1.0388537424780531</v>
      </c>
      <c r="V98" s="65"/>
      <c r="W98" s="65"/>
      <c r="X98" s="65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</row>
    <row r="99" spans="1:146" s="36" customFormat="1" ht="34.5" customHeight="1">
      <c r="A99" s="202" t="s">
        <v>242</v>
      </c>
      <c r="B99" s="202"/>
      <c r="C99" s="97"/>
      <c r="D99" s="97"/>
      <c r="E99" s="33"/>
      <c r="F99" s="33"/>
      <c r="G99" s="67"/>
      <c r="H99" s="67"/>
      <c r="I99" s="67"/>
      <c r="J99" s="67"/>
      <c r="K99" s="67"/>
      <c r="L99" s="64"/>
      <c r="M99" s="64"/>
      <c r="N99" s="64"/>
      <c r="O99" s="64"/>
      <c r="P99" s="65"/>
      <c r="Q99" s="65"/>
      <c r="R99" s="65"/>
      <c r="S99" s="65"/>
      <c r="T99" s="65"/>
      <c r="U99" s="113" t="e">
        <f>T99/'2021'!T100</f>
        <v>#DIV/0!</v>
      </c>
      <c r="V99" s="65"/>
      <c r="W99" s="65"/>
      <c r="X99" s="65"/>
      <c r="Y99" s="32"/>
      <c r="Z99" s="26"/>
      <c r="AA99" s="26"/>
      <c r="AB99" s="26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</row>
    <row r="100" spans="1:146" s="36" customFormat="1" ht="34.5" customHeight="1" outlineLevel="1">
      <c r="A100" s="62">
        <v>2906007552</v>
      </c>
      <c r="B100" s="62" t="s">
        <v>34</v>
      </c>
      <c r="C100" s="62" t="s">
        <v>242</v>
      </c>
      <c r="D100" s="62" t="s">
        <v>32</v>
      </c>
      <c r="E100" s="63" t="s">
        <v>33</v>
      </c>
      <c r="F100" s="63" t="s">
        <v>138</v>
      </c>
      <c r="G100" s="67">
        <v>3832.3029999999999</v>
      </c>
      <c r="H100" s="67">
        <v>3927.616</v>
      </c>
      <c r="I100" s="67">
        <v>3915.7469999999994</v>
      </c>
      <c r="J100" s="67">
        <v>3838.8719999999998</v>
      </c>
      <c r="K100" s="67">
        <f t="shared" si="25"/>
        <v>15514.537999999999</v>
      </c>
      <c r="L100" s="108">
        <f>'2021'!M101</f>
        <v>104.84</v>
      </c>
      <c r="M100" s="117">
        <f>(('2021'!L101+'2021'!M101)/2*1.04)*2-L100</f>
        <v>105.1464</v>
      </c>
      <c r="N100" s="108">
        <f>'2021'!O101</f>
        <v>37.130000000000003</v>
      </c>
      <c r="O100" s="108">
        <v>38.61</v>
      </c>
      <c r="P100" s="65">
        <f t="shared" ref="P100:P108" si="31">(L100-N100)*G100</f>
        <v>259485.23613000003</v>
      </c>
      <c r="Q100" s="65">
        <f t="shared" ref="Q100:Q108" si="32">(L100-N100)*H100</f>
        <v>265938.87936000002</v>
      </c>
      <c r="R100" s="65">
        <f t="shared" ref="R100:R108" si="33">(M100-O100)*I100</f>
        <v>260539.70869079995</v>
      </c>
      <c r="S100" s="65">
        <f t="shared" ref="S100:S108" si="34">(M100-O100)*J100</f>
        <v>255424.72294079998</v>
      </c>
      <c r="T100" s="65">
        <f t="shared" si="26"/>
        <v>1041388.5471216</v>
      </c>
      <c r="U100" s="113">
        <f>T100/'2021'!T101</f>
        <v>1.0400453477749867</v>
      </c>
      <c r="V100" s="65"/>
      <c r="W100" s="65"/>
      <c r="X100" s="65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</row>
    <row r="101" spans="1:146" s="36" customFormat="1" ht="34.5" customHeight="1" outlineLevel="1">
      <c r="A101" s="62">
        <v>2906007552</v>
      </c>
      <c r="B101" s="62" t="s">
        <v>34</v>
      </c>
      <c r="C101" s="62" t="s">
        <v>242</v>
      </c>
      <c r="D101" s="62" t="s">
        <v>32</v>
      </c>
      <c r="E101" s="63" t="s">
        <v>35</v>
      </c>
      <c r="F101" s="63" t="s">
        <v>138</v>
      </c>
      <c r="G101" s="67">
        <v>3048.4459999999999</v>
      </c>
      <c r="H101" s="67">
        <v>2999.759</v>
      </c>
      <c r="I101" s="67">
        <v>3043.2649999999999</v>
      </c>
      <c r="J101" s="67">
        <v>3056.585</v>
      </c>
      <c r="K101" s="67">
        <f t="shared" si="25"/>
        <v>12148.055</v>
      </c>
      <c r="L101" s="108">
        <f>'2021'!M102</f>
        <v>59.01</v>
      </c>
      <c r="M101" s="117">
        <f>(('2021'!L102+'2021'!M102)/2*1.04)*2-L101</f>
        <v>59.186000000000014</v>
      </c>
      <c r="N101" s="108">
        <f>'2021'!O102</f>
        <v>37.130000000000003</v>
      </c>
      <c r="O101" s="108">
        <v>38.61</v>
      </c>
      <c r="P101" s="65">
        <f t="shared" si="31"/>
        <v>66699.99847999998</v>
      </c>
      <c r="Q101" s="65">
        <f t="shared" si="32"/>
        <v>65634.726919999986</v>
      </c>
      <c r="R101" s="65">
        <f t="shared" si="33"/>
        <v>62618.220640000043</v>
      </c>
      <c r="S101" s="65">
        <f t="shared" si="34"/>
        <v>62892.292960000043</v>
      </c>
      <c r="T101" s="65">
        <f t="shared" si="26"/>
        <v>257845.23900000006</v>
      </c>
      <c r="U101" s="113">
        <f>T101/'2021'!T102</f>
        <v>1.0396242585903264</v>
      </c>
      <c r="V101" s="65"/>
      <c r="W101" s="65"/>
      <c r="X101" s="65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</row>
    <row r="102" spans="1:146" s="36" customFormat="1" ht="34.5" customHeight="1" outlineLevel="1">
      <c r="A102" s="62">
        <v>2906008059</v>
      </c>
      <c r="B102" s="62" t="s">
        <v>37</v>
      </c>
      <c r="C102" s="62" t="s">
        <v>242</v>
      </c>
      <c r="D102" s="62" t="s">
        <v>36</v>
      </c>
      <c r="E102" s="63"/>
      <c r="F102" s="63" t="s">
        <v>138</v>
      </c>
      <c r="G102" s="67">
        <v>126479.825</v>
      </c>
      <c r="H102" s="67">
        <v>126649.481</v>
      </c>
      <c r="I102" s="67">
        <v>120862.84700000001</v>
      </c>
      <c r="J102" s="67">
        <v>121306.90599999999</v>
      </c>
      <c r="K102" s="67">
        <f t="shared" si="25"/>
        <v>495299.05900000001</v>
      </c>
      <c r="L102" s="108">
        <f>M102</f>
        <v>63.637599999999999</v>
      </c>
      <c r="M102" s="117">
        <f>(('2021'!L103+'2021'!M103)/2*1.04)</f>
        <v>63.637599999999999</v>
      </c>
      <c r="N102" s="108">
        <f>'2021'!O103</f>
        <v>40.619999999999997</v>
      </c>
      <c r="O102" s="108">
        <f t="shared" si="30"/>
        <v>42.244799999999998</v>
      </c>
      <c r="P102" s="65">
        <f t="shared" si="31"/>
        <v>2911262.0199200003</v>
      </c>
      <c r="Q102" s="65">
        <f t="shared" si="32"/>
        <v>2915167.0938656004</v>
      </c>
      <c r="R102" s="65">
        <f t="shared" si="33"/>
        <v>2585594.7133016004</v>
      </c>
      <c r="S102" s="65">
        <f t="shared" si="34"/>
        <v>2595094.3786768001</v>
      </c>
      <c r="T102" s="65">
        <f t="shared" si="26"/>
        <v>11007118.205764001</v>
      </c>
      <c r="U102" s="113">
        <f>T102/'2021'!T103</f>
        <v>1.053907106859904</v>
      </c>
      <c r="V102" s="65"/>
      <c r="W102" s="65"/>
      <c r="X102" s="65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</row>
    <row r="103" spans="1:146" s="36" customFormat="1" ht="34.5" customHeight="1" outlineLevel="1">
      <c r="A103" s="62">
        <v>7708503727</v>
      </c>
      <c r="B103" s="62" t="s">
        <v>147</v>
      </c>
      <c r="C103" s="62" t="s">
        <v>242</v>
      </c>
      <c r="D103" s="62" t="s">
        <v>174</v>
      </c>
      <c r="E103" s="63"/>
      <c r="F103" s="63" t="s">
        <v>138</v>
      </c>
      <c r="G103" s="67">
        <v>17283.5</v>
      </c>
      <c r="H103" s="67">
        <v>14417.585000000001</v>
      </c>
      <c r="I103" s="67">
        <v>17283.5</v>
      </c>
      <c r="J103" s="67">
        <v>17283.5</v>
      </c>
      <c r="K103" s="67">
        <f t="shared" si="25"/>
        <v>66268.084999999992</v>
      </c>
      <c r="L103" s="108">
        <f>'2021'!M104</f>
        <v>44.5</v>
      </c>
      <c r="M103" s="117">
        <f>(('2021'!L104+'2021'!M104)/2*1.04)*2-L103</f>
        <v>45.158400000000015</v>
      </c>
      <c r="N103" s="108">
        <f>'2021'!O104</f>
        <v>42.3384</v>
      </c>
      <c r="O103" s="108">
        <f t="shared" si="30"/>
        <v>44.031936000000002</v>
      </c>
      <c r="P103" s="65">
        <f t="shared" si="31"/>
        <v>37360.013599999998</v>
      </c>
      <c r="Q103" s="65">
        <f t="shared" si="32"/>
        <v>31165.051736000001</v>
      </c>
      <c r="R103" s="65">
        <f t="shared" si="33"/>
        <v>19469.240544000222</v>
      </c>
      <c r="S103" s="65">
        <f t="shared" si="34"/>
        <v>19469.240544000222</v>
      </c>
      <c r="T103" s="65">
        <f t="shared" si="26"/>
        <v>107463.54642400044</v>
      </c>
      <c r="U103" s="113">
        <f>T103/'2021'!T104</f>
        <v>1.0097953705092026</v>
      </c>
      <c r="V103" s="65"/>
      <c r="W103" s="65"/>
      <c r="X103" s="65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</row>
    <row r="104" spans="1:146" s="36" customFormat="1" ht="34.5" customHeight="1" outlineLevel="1">
      <c r="A104" s="62">
        <v>2906008154</v>
      </c>
      <c r="B104" s="62" t="s">
        <v>161</v>
      </c>
      <c r="C104" s="62" t="s">
        <v>242</v>
      </c>
      <c r="D104" s="62" t="s">
        <v>162</v>
      </c>
      <c r="E104" s="63" t="s">
        <v>163</v>
      </c>
      <c r="F104" s="63" t="s">
        <v>138</v>
      </c>
      <c r="G104" s="67">
        <v>1641.442</v>
      </c>
      <c r="H104" s="67">
        <v>1636.5410000000002</v>
      </c>
      <c r="I104" s="67">
        <v>1728.4170000000001</v>
      </c>
      <c r="J104" s="67">
        <v>1725.15</v>
      </c>
      <c r="K104" s="67">
        <f t="shared" si="25"/>
        <v>6731.5500000000011</v>
      </c>
      <c r="L104" s="108">
        <f>'2021'!M105</f>
        <v>117.78</v>
      </c>
      <c r="M104" s="117">
        <f>(('2021'!L105+'2021'!M105)/2*1.04)*2-L104</f>
        <v>118.1336</v>
      </c>
      <c r="N104" s="108">
        <f>'2021'!O105</f>
        <v>81.45</v>
      </c>
      <c r="O104" s="108">
        <f t="shared" si="30"/>
        <v>84.708000000000013</v>
      </c>
      <c r="P104" s="65">
        <f t="shared" si="31"/>
        <v>59633.58786</v>
      </c>
      <c r="Q104" s="65">
        <f t="shared" si="32"/>
        <v>59455.534530000004</v>
      </c>
      <c r="R104" s="65">
        <f t="shared" si="33"/>
        <v>57773.375275199985</v>
      </c>
      <c r="S104" s="65">
        <f t="shared" si="34"/>
        <v>57664.173839999981</v>
      </c>
      <c r="T104" s="65">
        <f t="shared" si="26"/>
        <v>234526.67150519995</v>
      </c>
      <c r="U104" s="113">
        <f>T104/'2021'!T105</f>
        <v>1.0366585532235555</v>
      </c>
      <c r="V104" s="65"/>
      <c r="W104" s="65"/>
      <c r="X104" s="65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</row>
    <row r="105" spans="1:146" s="36" customFormat="1" ht="34.5" customHeight="1" outlineLevel="1">
      <c r="A105" s="62">
        <v>2906008154</v>
      </c>
      <c r="B105" s="62" t="s">
        <v>161</v>
      </c>
      <c r="C105" s="62" t="s">
        <v>242</v>
      </c>
      <c r="D105" s="62" t="s">
        <v>164</v>
      </c>
      <c r="E105" s="63" t="s">
        <v>165</v>
      </c>
      <c r="F105" s="63" t="s">
        <v>138</v>
      </c>
      <c r="G105" s="67">
        <v>1503.4870000000001</v>
      </c>
      <c r="H105" s="67">
        <v>1497.7549999999999</v>
      </c>
      <c r="I105" s="67">
        <v>1516.346</v>
      </c>
      <c r="J105" s="67">
        <v>1513.3229999999999</v>
      </c>
      <c r="K105" s="67">
        <f t="shared" si="25"/>
        <v>6030.9110000000001</v>
      </c>
      <c r="L105" s="108">
        <f>'2021'!M106</f>
        <v>72.959999999999994</v>
      </c>
      <c r="M105" s="117">
        <f>(('2021'!L106+'2021'!M106)/2*1.04)*2-L105</f>
        <v>78.724000000000004</v>
      </c>
      <c r="N105" s="108">
        <f>'2021'!O106</f>
        <v>29.23</v>
      </c>
      <c r="O105" s="108">
        <f t="shared" si="30"/>
        <v>30.3992</v>
      </c>
      <c r="P105" s="65">
        <f t="shared" si="31"/>
        <v>65747.486509999988</v>
      </c>
      <c r="Q105" s="65">
        <f t="shared" si="32"/>
        <v>65496.826149999979</v>
      </c>
      <c r="R105" s="65">
        <f t="shared" si="33"/>
        <v>73277.117180800007</v>
      </c>
      <c r="S105" s="65">
        <f t="shared" si="34"/>
        <v>73131.031310399994</v>
      </c>
      <c r="T105" s="65">
        <f t="shared" si="26"/>
        <v>277652.4611512</v>
      </c>
      <c r="U105" s="113">
        <f>T105/'2021'!T106</f>
        <v>1.0403525789246444</v>
      </c>
      <c r="V105" s="65"/>
      <c r="W105" s="65"/>
      <c r="X105" s="65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</row>
    <row r="106" spans="1:146" s="36" customFormat="1" ht="34.5" customHeight="1" outlineLevel="1">
      <c r="A106" s="62">
        <v>2906008154</v>
      </c>
      <c r="B106" s="62" t="s">
        <v>161</v>
      </c>
      <c r="C106" s="62" t="s">
        <v>242</v>
      </c>
      <c r="D106" s="62" t="s">
        <v>166</v>
      </c>
      <c r="E106" s="63" t="s">
        <v>167</v>
      </c>
      <c r="F106" s="63" t="s">
        <v>138</v>
      </c>
      <c r="G106" s="67">
        <v>616.00400000000002</v>
      </c>
      <c r="H106" s="67">
        <v>597.75</v>
      </c>
      <c r="I106" s="67">
        <v>608.63200000000006</v>
      </c>
      <c r="J106" s="67">
        <v>670.61900000000003</v>
      </c>
      <c r="K106" s="67">
        <f t="shared" si="25"/>
        <v>2493.0050000000001</v>
      </c>
      <c r="L106" s="108">
        <f>'2021'!M107</f>
        <v>114.85</v>
      </c>
      <c r="M106" s="117">
        <f>(('2021'!L107+'2021'!M107)/2*1.04)*2-L106</f>
        <v>115.1876</v>
      </c>
      <c r="N106" s="108">
        <f>'2021'!O107</f>
        <v>41.6</v>
      </c>
      <c r="O106" s="108">
        <f t="shared" si="30"/>
        <v>43.264000000000003</v>
      </c>
      <c r="P106" s="65">
        <f t="shared" si="31"/>
        <v>45122.292999999998</v>
      </c>
      <c r="Q106" s="65">
        <f t="shared" si="32"/>
        <v>43785.1875</v>
      </c>
      <c r="R106" s="65">
        <f t="shared" si="33"/>
        <v>43775.004515200002</v>
      </c>
      <c r="S106" s="65">
        <f t="shared" si="34"/>
        <v>48233.332708399998</v>
      </c>
      <c r="T106" s="65">
        <f t="shared" si="26"/>
        <v>180915.81772360002</v>
      </c>
      <c r="U106" s="113">
        <f>T106/'2021'!T107</f>
        <v>1.0383998822846541</v>
      </c>
      <c r="V106" s="65"/>
      <c r="W106" s="65"/>
      <c r="X106" s="65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</row>
    <row r="107" spans="1:146" s="36" customFormat="1" ht="34.5" customHeight="1" outlineLevel="1">
      <c r="A107" s="62">
        <v>2906008154</v>
      </c>
      <c r="B107" s="62" t="s">
        <v>161</v>
      </c>
      <c r="C107" s="62" t="s">
        <v>242</v>
      </c>
      <c r="D107" s="62" t="s">
        <v>166</v>
      </c>
      <c r="E107" s="63" t="s">
        <v>168</v>
      </c>
      <c r="F107" s="63" t="s">
        <v>138</v>
      </c>
      <c r="G107" s="67">
        <v>4719.0570000000007</v>
      </c>
      <c r="H107" s="67">
        <v>4831.7359999999999</v>
      </c>
      <c r="I107" s="67">
        <v>5041.7819999999992</v>
      </c>
      <c r="J107" s="67">
        <v>5005.9220000000005</v>
      </c>
      <c r="K107" s="67">
        <f t="shared" si="25"/>
        <v>19598.497000000003</v>
      </c>
      <c r="L107" s="108">
        <f>'2021'!M108</f>
        <v>60.31</v>
      </c>
      <c r="M107" s="117">
        <f>(('2021'!L108+'2021'!M108)/2*1.04)*2-L107</f>
        <v>65.134800000000013</v>
      </c>
      <c r="N107" s="108">
        <f>'2021'!O108</f>
        <v>41.6</v>
      </c>
      <c r="O107" s="108">
        <f t="shared" si="30"/>
        <v>43.264000000000003</v>
      </c>
      <c r="P107" s="65">
        <f t="shared" si="31"/>
        <v>88293.55647000001</v>
      </c>
      <c r="Q107" s="65">
        <f t="shared" si="32"/>
        <v>90401.780559999999</v>
      </c>
      <c r="R107" s="65">
        <f t="shared" si="33"/>
        <v>110267.80576560003</v>
      </c>
      <c r="S107" s="65">
        <f t="shared" si="34"/>
        <v>109483.51887760006</v>
      </c>
      <c r="T107" s="65">
        <f t="shared" si="26"/>
        <v>398446.66167320008</v>
      </c>
      <c r="U107" s="113">
        <f>T107/'2021'!T108</f>
        <v>1.0431383374906387</v>
      </c>
      <c r="V107" s="65"/>
      <c r="W107" s="65"/>
      <c r="X107" s="65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</row>
    <row r="108" spans="1:146" s="36" customFormat="1" ht="34.5" customHeight="1" outlineLevel="1">
      <c r="A108" s="62">
        <v>2906008154</v>
      </c>
      <c r="B108" s="62" t="s">
        <v>161</v>
      </c>
      <c r="C108" s="62" t="s">
        <v>242</v>
      </c>
      <c r="D108" s="62" t="s">
        <v>169</v>
      </c>
      <c r="E108" s="63" t="s">
        <v>170</v>
      </c>
      <c r="F108" s="63" t="s">
        <v>138</v>
      </c>
      <c r="G108" s="67">
        <v>912.5</v>
      </c>
      <c r="H108" s="67">
        <v>912.5</v>
      </c>
      <c r="I108" s="67">
        <v>912.5</v>
      </c>
      <c r="J108" s="67">
        <v>912.5</v>
      </c>
      <c r="K108" s="67">
        <f t="shared" si="25"/>
        <v>3650</v>
      </c>
      <c r="L108" s="108">
        <f>'2021'!M109</f>
        <v>99.11</v>
      </c>
      <c r="M108" s="117">
        <f>(('2021'!L109+'2021'!M109)/2*1.04)*2-L108</f>
        <v>99.405199999999994</v>
      </c>
      <c r="N108" s="108">
        <f>'2021'!O109</f>
        <v>80.319999999999993</v>
      </c>
      <c r="O108" s="108">
        <f t="shared" si="30"/>
        <v>83.532799999999995</v>
      </c>
      <c r="P108" s="65">
        <f t="shared" si="31"/>
        <v>17145.875000000007</v>
      </c>
      <c r="Q108" s="65">
        <f t="shared" si="32"/>
        <v>17145.875000000007</v>
      </c>
      <c r="R108" s="65">
        <f t="shared" si="33"/>
        <v>14483.564999999999</v>
      </c>
      <c r="S108" s="65">
        <f t="shared" si="34"/>
        <v>14483.564999999999</v>
      </c>
      <c r="T108" s="65">
        <f t="shared" si="26"/>
        <v>63258.880000000019</v>
      </c>
      <c r="U108" s="113">
        <f>T108/'2021'!T109</f>
        <v>1.0399759975997602</v>
      </c>
      <c r="V108" s="65"/>
      <c r="W108" s="65"/>
      <c r="X108" s="65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</row>
    <row r="109" spans="1:146" s="36" customFormat="1" ht="34.5" customHeight="1">
      <c r="A109" s="202" t="s">
        <v>243</v>
      </c>
      <c r="B109" s="202"/>
      <c r="C109" s="97"/>
      <c r="D109" s="97"/>
      <c r="E109" s="33"/>
      <c r="F109" s="33"/>
      <c r="G109" s="67"/>
      <c r="H109" s="67"/>
      <c r="I109" s="67"/>
      <c r="J109" s="67"/>
      <c r="K109" s="67"/>
      <c r="L109" s="64"/>
      <c r="M109" s="64"/>
      <c r="N109" s="64"/>
      <c r="O109" s="64"/>
      <c r="P109" s="65"/>
      <c r="Q109" s="65"/>
      <c r="R109" s="65"/>
      <c r="S109" s="65"/>
      <c r="T109" s="65"/>
      <c r="U109" s="113" t="e">
        <f>T109/'2021'!T110</f>
        <v>#DIV/0!</v>
      </c>
      <c r="V109" s="65"/>
      <c r="W109" s="65"/>
      <c r="X109" s="65"/>
      <c r="Y109" s="32"/>
      <c r="Z109" s="26"/>
      <c r="AA109" s="26"/>
      <c r="AB109" s="26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</row>
    <row r="110" spans="1:146" s="36" customFormat="1" ht="34.5" customHeight="1" outlineLevel="1">
      <c r="A110" s="62">
        <v>2919006299</v>
      </c>
      <c r="B110" s="62" t="s">
        <v>39</v>
      </c>
      <c r="C110" s="62" t="s">
        <v>243</v>
      </c>
      <c r="D110" s="62" t="s">
        <v>38</v>
      </c>
      <c r="E110" s="63"/>
      <c r="F110" s="63" t="s">
        <v>138</v>
      </c>
      <c r="G110" s="67">
        <v>6711.5</v>
      </c>
      <c r="H110" s="67">
        <v>7512.7999999999993</v>
      </c>
      <c r="I110" s="67">
        <v>7398.7</v>
      </c>
      <c r="J110" s="67">
        <v>7254.6</v>
      </c>
      <c r="K110" s="67">
        <f t="shared" si="25"/>
        <v>28877.599999999999</v>
      </c>
      <c r="L110" s="108">
        <f>'2021'!M111</f>
        <v>75.680000000000007</v>
      </c>
      <c r="M110" s="117">
        <v>81.739999999999995</v>
      </c>
      <c r="N110" s="108">
        <f>'2021'!O111</f>
        <v>49.150399999999998</v>
      </c>
      <c r="O110" s="108">
        <f t="shared" ref="O110:O115" si="35">N110*1.04</f>
        <v>51.116416000000001</v>
      </c>
      <c r="P110" s="65">
        <f t="shared" ref="P110:P116" si="36">(L110-N110)*G110</f>
        <v>178053.41040000005</v>
      </c>
      <c r="Q110" s="65">
        <f t="shared" ref="Q110:R116" si="37">(L110-N110)*H110</f>
        <v>199311.57888000004</v>
      </c>
      <c r="R110" s="65">
        <f t="shared" si="37"/>
        <v>226574.71094079994</v>
      </c>
      <c r="S110" s="65">
        <f t="shared" ref="S110:S116" si="38">(M110-O110)*J110</f>
        <v>222161.85248639996</v>
      </c>
      <c r="T110" s="65">
        <f t="shared" si="26"/>
        <v>826101.55270719994</v>
      </c>
      <c r="U110" s="113">
        <f>T110/'2021'!T111</f>
        <v>1.0417411423683351</v>
      </c>
      <c r="V110" s="65"/>
      <c r="W110" s="65"/>
      <c r="X110" s="65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</row>
    <row r="111" spans="1:146" s="36" customFormat="1" ht="34.5" customHeight="1" outlineLevel="1">
      <c r="A111" s="62">
        <v>2919006299</v>
      </c>
      <c r="B111" s="62" t="s">
        <v>39</v>
      </c>
      <c r="C111" s="62" t="s">
        <v>243</v>
      </c>
      <c r="D111" s="62" t="s">
        <v>114</v>
      </c>
      <c r="E111" s="63"/>
      <c r="F111" s="63" t="s">
        <v>138</v>
      </c>
      <c r="G111" s="67">
        <v>818.9</v>
      </c>
      <c r="H111" s="67">
        <v>829.2</v>
      </c>
      <c r="I111" s="67">
        <v>753.9</v>
      </c>
      <c r="J111" s="67">
        <v>830</v>
      </c>
      <c r="K111" s="67">
        <f t="shared" si="25"/>
        <v>3232</v>
      </c>
      <c r="L111" s="108">
        <f>'2021'!M112</f>
        <v>347.52</v>
      </c>
      <c r="M111" s="117">
        <f>(('2021'!L112+'2021'!M112)/2*1.04)*2-L111</f>
        <v>348.55200000000002</v>
      </c>
      <c r="N111" s="108">
        <f>'2021'!O112</f>
        <v>106.30880000000001</v>
      </c>
      <c r="O111" s="108">
        <f t="shared" si="35"/>
        <v>110.56115200000001</v>
      </c>
      <c r="P111" s="65">
        <f t="shared" si="36"/>
        <v>197527.85167999996</v>
      </c>
      <c r="Q111" s="65">
        <f t="shared" si="37"/>
        <v>200012.32703999997</v>
      </c>
      <c r="R111" s="65">
        <f t="shared" si="37"/>
        <v>179421.30030720003</v>
      </c>
      <c r="S111" s="65">
        <f t="shared" si="38"/>
        <v>197532.40384000001</v>
      </c>
      <c r="T111" s="65">
        <f t="shared" si="26"/>
        <v>774493.88286720007</v>
      </c>
      <c r="U111" s="113">
        <f>T111/'2021'!T112</f>
        <v>1.0411105853738494</v>
      </c>
      <c r="V111" s="65"/>
      <c r="W111" s="65"/>
      <c r="X111" s="65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</row>
    <row r="112" spans="1:146" s="36" customFormat="1" ht="34.5" customHeight="1" outlineLevel="1">
      <c r="A112" s="154">
        <v>2919000794</v>
      </c>
      <c r="B112" s="62" t="s">
        <v>116</v>
      </c>
      <c r="C112" s="62" t="s">
        <v>243</v>
      </c>
      <c r="D112" s="62" t="s">
        <v>40</v>
      </c>
      <c r="E112" s="63"/>
      <c r="F112" s="63" t="s">
        <v>138</v>
      </c>
      <c r="G112" s="67">
        <v>16080.887999999999</v>
      </c>
      <c r="H112" s="67">
        <v>19095</v>
      </c>
      <c r="I112" s="67">
        <v>19420.534</v>
      </c>
      <c r="J112" s="67">
        <v>17891.93</v>
      </c>
      <c r="K112" s="67">
        <f t="shared" si="25"/>
        <v>72488.351999999999</v>
      </c>
      <c r="L112" s="108">
        <f>'2021'!M113</f>
        <v>101.55</v>
      </c>
      <c r="M112" s="117">
        <f>(('2021'!L113+'2021'!M113)/2*1.04)*2-L112</f>
        <v>101.8532</v>
      </c>
      <c r="N112" s="108">
        <f>'2021'!O113</f>
        <v>69.773600000000002</v>
      </c>
      <c r="O112" s="108">
        <f t="shared" si="35"/>
        <v>72.564543999999998</v>
      </c>
      <c r="P112" s="65">
        <f t="shared" si="36"/>
        <v>510992.72944319987</v>
      </c>
      <c r="Q112" s="65">
        <f t="shared" si="37"/>
        <v>606770.35799999989</v>
      </c>
      <c r="R112" s="65">
        <f t="shared" si="37"/>
        <v>568801.33966230403</v>
      </c>
      <c r="S112" s="65">
        <f t="shared" si="38"/>
        <v>524030.58294608007</v>
      </c>
      <c r="T112" s="65">
        <f t="shared" si="26"/>
        <v>2210595.0100515839</v>
      </c>
      <c r="U112" s="113">
        <f>T112/'2021'!T113</f>
        <v>1.0362354175740933</v>
      </c>
      <c r="V112" s="65"/>
      <c r="W112" s="65"/>
      <c r="X112" s="65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</row>
    <row r="113" spans="1:146" s="36" customFormat="1" ht="34.5" customHeight="1" outlineLevel="1">
      <c r="A113" s="62">
        <v>2901249879</v>
      </c>
      <c r="B113" s="62" t="s">
        <v>41</v>
      </c>
      <c r="C113" s="62" t="s">
        <v>243</v>
      </c>
      <c r="D113" s="62" t="s">
        <v>217</v>
      </c>
      <c r="E113" s="63"/>
      <c r="F113" s="63" t="s">
        <v>138</v>
      </c>
      <c r="G113" s="67">
        <v>13202.5</v>
      </c>
      <c r="H113" s="67">
        <v>13202.5</v>
      </c>
      <c r="I113" s="67">
        <v>13202.5</v>
      </c>
      <c r="J113" s="67">
        <v>13202.5</v>
      </c>
      <c r="K113" s="67">
        <f t="shared" si="25"/>
        <v>52810</v>
      </c>
      <c r="L113" s="108">
        <f>'2021'!M114</f>
        <v>70.13</v>
      </c>
      <c r="M113" s="117">
        <f>(('2021'!L114+'2021'!M114)/2*1.04)*2-L113</f>
        <v>73.171600000000012</v>
      </c>
      <c r="N113" s="108">
        <f>'2021'!O114</f>
        <v>70.13</v>
      </c>
      <c r="O113" s="108">
        <v>72.930000000000007</v>
      </c>
      <c r="P113" s="65">
        <f t="shared" si="36"/>
        <v>0</v>
      </c>
      <c r="Q113" s="65">
        <f t="shared" si="37"/>
        <v>0</v>
      </c>
      <c r="R113" s="65">
        <f t="shared" si="37"/>
        <v>3189.7240000000706</v>
      </c>
      <c r="S113" s="65">
        <f t="shared" si="38"/>
        <v>3189.7240000000706</v>
      </c>
      <c r="T113" s="65">
        <f t="shared" si="26"/>
        <v>6379.4480000001413</v>
      </c>
      <c r="U113" s="113" t="e">
        <f>T113/'2021'!T114</f>
        <v>#DIV/0!</v>
      </c>
      <c r="V113" s="65"/>
      <c r="W113" s="65"/>
      <c r="X113" s="65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</row>
    <row r="114" spans="1:146" s="36" customFormat="1" ht="34.5" customHeight="1" outlineLevel="1">
      <c r="A114" s="62" t="s">
        <v>263</v>
      </c>
      <c r="B114" s="62" t="s">
        <v>264</v>
      </c>
      <c r="C114" s="62" t="s">
        <v>243</v>
      </c>
      <c r="D114" s="62" t="s">
        <v>188</v>
      </c>
      <c r="E114" s="63"/>
      <c r="F114" s="63" t="s">
        <v>138</v>
      </c>
      <c r="G114" s="67">
        <v>689.51400000000001</v>
      </c>
      <c r="H114" s="67">
        <v>696.83299999999997</v>
      </c>
      <c r="I114" s="67">
        <v>820.80499999999995</v>
      </c>
      <c r="J114" s="67">
        <v>478.23899999999998</v>
      </c>
      <c r="K114" s="67">
        <f t="shared" ref="K114:K149" si="39">G114+H114+I114+J114</f>
        <v>2685.3910000000001</v>
      </c>
      <c r="L114" s="108">
        <f>'2021'!M115</f>
        <v>292.07</v>
      </c>
      <c r="M114" s="117">
        <f>(('2021'!L115+'2021'!M115)/2*1.04)*2-L114</f>
        <v>314.18760000000003</v>
      </c>
      <c r="N114" s="108">
        <f>'2021'!O115</f>
        <v>85.789599999999993</v>
      </c>
      <c r="O114" s="108">
        <f t="shared" si="35"/>
        <v>89.221183999999994</v>
      </c>
      <c r="P114" s="65">
        <f t="shared" si="36"/>
        <v>142233.22372559999</v>
      </c>
      <c r="Q114" s="65">
        <f t="shared" si="37"/>
        <v>143742.98997319999</v>
      </c>
      <c r="R114" s="65">
        <f t="shared" si="37"/>
        <v>184653.55908488002</v>
      </c>
      <c r="S114" s="65">
        <f t="shared" si="38"/>
        <v>107587.71382142401</v>
      </c>
      <c r="T114" s="65">
        <f t="shared" si="26"/>
        <v>578217.48660510406</v>
      </c>
      <c r="U114" s="113">
        <f>T114/'2021'!T115</f>
        <v>1.038364043631903</v>
      </c>
      <c r="V114" s="65"/>
      <c r="W114" s="65"/>
      <c r="X114" s="65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</row>
    <row r="115" spans="1:146" s="36" customFormat="1" ht="34.5" customHeight="1" outlineLevel="1">
      <c r="A115" s="62">
        <v>2919000794</v>
      </c>
      <c r="B115" s="62" t="s">
        <v>116</v>
      </c>
      <c r="C115" s="62" t="s">
        <v>243</v>
      </c>
      <c r="D115" s="62" t="s">
        <v>115</v>
      </c>
      <c r="E115" s="63"/>
      <c r="F115" s="63" t="s">
        <v>138</v>
      </c>
      <c r="G115" s="67">
        <v>7967.6640000000007</v>
      </c>
      <c r="H115" s="67">
        <v>8575.27</v>
      </c>
      <c r="I115" s="67">
        <v>8704.15</v>
      </c>
      <c r="J115" s="67">
        <v>8388.92</v>
      </c>
      <c r="K115" s="67">
        <f t="shared" si="39"/>
        <v>33636.004000000001</v>
      </c>
      <c r="L115" s="108">
        <f>'2021'!M116</f>
        <v>123.18</v>
      </c>
      <c r="M115" s="117">
        <f>(('2021'!L116+'2021'!M116)/2*1.04)*2-L115</f>
        <v>129.40479999999999</v>
      </c>
      <c r="N115" s="108">
        <f>'2021'!O116</f>
        <v>106.30880000000001</v>
      </c>
      <c r="O115" s="108">
        <f t="shared" si="35"/>
        <v>110.56115200000001</v>
      </c>
      <c r="P115" s="65">
        <f t="shared" si="36"/>
        <v>134424.05287680004</v>
      </c>
      <c r="Q115" s="65">
        <f t="shared" si="37"/>
        <v>144675.09522400002</v>
      </c>
      <c r="R115" s="65">
        <f t="shared" si="37"/>
        <v>164017.93873919989</v>
      </c>
      <c r="S115" s="65">
        <f t="shared" si="38"/>
        <v>158077.8555801599</v>
      </c>
      <c r="T115" s="65">
        <f t="shared" si="26"/>
        <v>601194.94242015982</v>
      </c>
      <c r="U115" s="113">
        <f>T115/'2021'!T116</f>
        <v>1.041236359895289</v>
      </c>
      <c r="V115" s="65"/>
      <c r="W115" s="65"/>
      <c r="X115" s="65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</row>
    <row r="116" spans="1:146" s="120" customFormat="1" ht="34.5" customHeight="1" outlineLevel="1">
      <c r="A116" s="107">
        <v>2919007479</v>
      </c>
      <c r="B116" s="107" t="s">
        <v>156</v>
      </c>
      <c r="C116" s="107" t="s">
        <v>243</v>
      </c>
      <c r="D116" s="107" t="s">
        <v>157</v>
      </c>
      <c r="E116" s="75"/>
      <c r="F116" s="75" t="s">
        <v>138</v>
      </c>
      <c r="G116" s="67">
        <f>'2021'!G117</f>
        <v>6764</v>
      </c>
      <c r="H116" s="67">
        <f>'2021'!H117</f>
        <v>6764</v>
      </c>
      <c r="I116" s="67">
        <f>'2021'!I117</f>
        <v>6764</v>
      </c>
      <c r="J116" s="67">
        <f>'2021'!J117</f>
        <v>6764</v>
      </c>
      <c r="K116" s="67">
        <f t="shared" si="39"/>
        <v>27056</v>
      </c>
      <c r="L116" s="117">
        <f>'2021'!M117</f>
        <v>69.430000000000007</v>
      </c>
      <c r="M116" s="117">
        <f>(('2021'!L117+'2021'!M117)/2*1.04)*2-L116</f>
        <v>69.638800000000032</v>
      </c>
      <c r="N116" s="117">
        <f>'2021'!O117</f>
        <v>66.86</v>
      </c>
      <c r="O116" s="117">
        <v>69.540000000000006</v>
      </c>
      <c r="P116" s="106">
        <f t="shared" si="36"/>
        <v>17383.48000000005</v>
      </c>
      <c r="Q116" s="106">
        <f t="shared" si="37"/>
        <v>17383.48000000005</v>
      </c>
      <c r="R116" s="106">
        <f t="shared" si="37"/>
        <v>668.28320000017266</v>
      </c>
      <c r="S116" s="106">
        <f t="shared" si="38"/>
        <v>668.28320000017266</v>
      </c>
      <c r="T116" s="106">
        <f>SUM(P116:S116)</f>
        <v>36103.526400000446</v>
      </c>
      <c r="U116" s="140"/>
      <c r="V116" s="106"/>
      <c r="W116" s="106"/>
      <c r="X116" s="106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9"/>
      <c r="BT116" s="119"/>
      <c r="BU116" s="119"/>
      <c r="BV116" s="119"/>
      <c r="BW116" s="119"/>
      <c r="BX116" s="119"/>
      <c r="BY116" s="119"/>
      <c r="BZ116" s="119"/>
      <c r="CA116" s="119"/>
      <c r="CB116" s="119"/>
      <c r="CC116" s="119"/>
      <c r="CD116" s="119"/>
      <c r="CE116" s="119"/>
      <c r="CF116" s="119"/>
      <c r="CG116" s="119"/>
      <c r="CH116" s="119"/>
      <c r="CI116" s="119"/>
      <c r="CJ116" s="119"/>
      <c r="CK116" s="119"/>
      <c r="CL116" s="119"/>
      <c r="CM116" s="119"/>
      <c r="CN116" s="119"/>
      <c r="CO116" s="119"/>
      <c r="CP116" s="119"/>
      <c r="CQ116" s="119"/>
      <c r="CR116" s="119"/>
      <c r="CS116" s="119"/>
      <c r="CT116" s="119"/>
      <c r="CU116" s="119"/>
      <c r="CV116" s="119"/>
      <c r="CW116" s="119"/>
      <c r="CX116" s="119"/>
      <c r="CY116" s="119"/>
      <c r="CZ116" s="119"/>
      <c r="DA116" s="119"/>
      <c r="DB116" s="119"/>
      <c r="DC116" s="119"/>
      <c r="DD116" s="119"/>
      <c r="DE116" s="119"/>
      <c r="DF116" s="119"/>
      <c r="DG116" s="119"/>
      <c r="DH116" s="119"/>
      <c r="DI116" s="119"/>
      <c r="DJ116" s="119"/>
      <c r="DK116" s="119"/>
      <c r="DL116" s="119"/>
      <c r="DM116" s="119"/>
      <c r="DN116" s="119"/>
      <c r="DO116" s="119"/>
      <c r="DP116" s="119"/>
      <c r="DQ116" s="119"/>
      <c r="DR116" s="119"/>
      <c r="DS116" s="119"/>
      <c r="DT116" s="119"/>
      <c r="DU116" s="119"/>
      <c r="DV116" s="119"/>
      <c r="DW116" s="119"/>
      <c r="DX116" s="119"/>
      <c r="DY116" s="119"/>
      <c r="DZ116" s="119"/>
      <c r="EA116" s="119"/>
      <c r="EB116" s="119"/>
      <c r="EC116" s="119"/>
      <c r="ED116" s="119"/>
      <c r="EE116" s="119"/>
      <c r="EF116" s="119"/>
      <c r="EG116" s="119"/>
      <c r="EH116" s="119"/>
      <c r="EI116" s="119"/>
      <c r="EJ116" s="119"/>
      <c r="EK116" s="119"/>
      <c r="EL116" s="119"/>
      <c r="EM116" s="119"/>
      <c r="EN116" s="119"/>
      <c r="EO116" s="119"/>
      <c r="EP116" s="119"/>
    </row>
    <row r="117" spans="1:146" s="36" customFormat="1" ht="34.5" customHeight="1">
      <c r="A117" s="202" t="s">
        <v>244</v>
      </c>
      <c r="B117" s="202"/>
      <c r="C117" s="97"/>
      <c r="D117" s="97"/>
      <c r="E117" s="33"/>
      <c r="F117" s="33"/>
      <c r="G117" s="67"/>
      <c r="H117" s="67"/>
      <c r="I117" s="67"/>
      <c r="J117" s="67"/>
      <c r="K117" s="67"/>
      <c r="L117" s="64"/>
      <c r="M117" s="64"/>
      <c r="N117" s="64"/>
      <c r="O117" s="64"/>
      <c r="P117" s="65"/>
      <c r="Q117" s="65"/>
      <c r="R117" s="65"/>
      <c r="S117" s="65"/>
      <c r="T117" s="65"/>
      <c r="U117" s="113" t="e">
        <f>T117/'2021'!T118</f>
        <v>#DIV/0!</v>
      </c>
      <c r="V117" s="65"/>
      <c r="W117" s="65"/>
      <c r="X117" s="65"/>
      <c r="Y117" s="32"/>
      <c r="Z117" s="26"/>
      <c r="AA117" s="26"/>
      <c r="AB117" s="26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</row>
    <row r="118" spans="1:146" s="36" customFormat="1" ht="34.5" customHeight="1" outlineLevel="1">
      <c r="A118" s="62">
        <v>2920015756</v>
      </c>
      <c r="B118" s="62" t="s">
        <v>43</v>
      </c>
      <c r="C118" s="62" t="s">
        <v>244</v>
      </c>
      <c r="D118" s="62" t="s">
        <v>42</v>
      </c>
      <c r="E118" s="63"/>
      <c r="F118" s="63" t="s">
        <v>138</v>
      </c>
      <c r="G118" s="67">
        <v>13675.7</v>
      </c>
      <c r="H118" s="67">
        <v>19540</v>
      </c>
      <c r="I118" s="67">
        <v>15677.35</v>
      </c>
      <c r="J118" s="67">
        <v>15929.52</v>
      </c>
      <c r="K118" s="67">
        <f t="shared" si="39"/>
        <v>64822.569999999992</v>
      </c>
      <c r="L118" s="108">
        <f>'2021'!M119</f>
        <v>81.400000000000006</v>
      </c>
      <c r="M118" s="117">
        <f>(('2021'!L119+'2021'!M119)/2*1.04)*2-L118</f>
        <v>81.640800000000013</v>
      </c>
      <c r="N118" s="108">
        <f>'2021'!O119</f>
        <v>35.93</v>
      </c>
      <c r="O118" s="108">
        <f>N118*1.04</f>
        <v>37.367200000000004</v>
      </c>
      <c r="P118" s="65">
        <f t="shared" ref="P118:P129" si="40">(L118-N118)*G118</f>
        <v>621834.07900000014</v>
      </c>
      <c r="Q118" s="65">
        <f t="shared" ref="Q118:Q129" si="41">(L118-N118)*H118</f>
        <v>888483.80000000016</v>
      </c>
      <c r="R118" s="65">
        <f t="shared" ref="R118:R129" si="42">(M118-O118)*I118</f>
        <v>694092.72296000016</v>
      </c>
      <c r="S118" s="65">
        <f t="shared" ref="S118:S129" si="43">(M118-O118)*J118</f>
        <v>705257.19667200011</v>
      </c>
      <c r="T118" s="65">
        <f t="shared" si="26"/>
        <v>2909667.7986320006</v>
      </c>
      <c r="U118" s="113">
        <f>T118/'2021'!T119</f>
        <v>1.0417605886550934</v>
      </c>
      <c r="V118" s="65"/>
      <c r="W118" s="65"/>
      <c r="X118" s="65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</row>
    <row r="119" spans="1:146" s="36" customFormat="1" ht="34.5" customHeight="1" outlineLevel="1">
      <c r="A119" s="62">
        <v>2920016774</v>
      </c>
      <c r="B119" s="62" t="s">
        <v>194</v>
      </c>
      <c r="C119" s="62" t="s">
        <v>244</v>
      </c>
      <c r="D119" s="62" t="s">
        <v>44</v>
      </c>
      <c r="E119" s="63"/>
      <c r="F119" s="63" t="s">
        <v>138</v>
      </c>
      <c r="G119" s="67">
        <v>67136.315000000002</v>
      </c>
      <c r="H119" s="67">
        <v>60421.186999999998</v>
      </c>
      <c r="I119" s="67">
        <v>55395.138000000006</v>
      </c>
      <c r="J119" s="67">
        <v>64036.593000000001</v>
      </c>
      <c r="K119" s="67">
        <f t="shared" si="39"/>
        <v>246989.23300000001</v>
      </c>
      <c r="L119" s="108">
        <f>'2021'!M120</f>
        <v>38.04</v>
      </c>
      <c r="M119" s="117">
        <f>(('2021'!L120+'2021'!M120)/2*1.04)*2-L119</f>
        <v>41.000000000000007</v>
      </c>
      <c r="N119" s="108">
        <f>'2021'!O120</f>
        <v>32.07</v>
      </c>
      <c r="O119" s="108">
        <f t="shared" ref="O119:O129" si="44">N119*1.04</f>
        <v>33.352800000000002</v>
      </c>
      <c r="P119" s="65">
        <f t="shared" si="40"/>
        <v>400803.80054999993</v>
      </c>
      <c r="Q119" s="65">
        <f t="shared" si="41"/>
        <v>360714.48638999992</v>
      </c>
      <c r="R119" s="65">
        <f t="shared" si="42"/>
        <v>423617.69931360031</v>
      </c>
      <c r="S119" s="65">
        <f t="shared" si="43"/>
        <v>489700.63398960035</v>
      </c>
      <c r="T119" s="65">
        <f t="shared" si="26"/>
        <v>1674836.6202432006</v>
      </c>
      <c r="U119" s="113">
        <f>T119/'2021'!T120</f>
        <v>1.0330737815790005</v>
      </c>
      <c r="V119" s="65"/>
      <c r="W119" s="65"/>
      <c r="X119" s="65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</row>
    <row r="120" spans="1:146" s="36" customFormat="1" ht="34.5" customHeight="1" outlineLevel="1">
      <c r="A120" s="62">
        <v>2920011448</v>
      </c>
      <c r="B120" s="62" t="s">
        <v>118</v>
      </c>
      <c r="C120" s="62" t="s">
        <v>244</v>
      </c>
      <c r="D120" s="62" t="s">
        <v>117</v>
      </c>
      <c r="E120" s="63"/>
      <c r="F120" s="63" t="s">
        <v>138</v>
      </c>
      <c r="G120" s="67">
        <v>5165.95</v>
      </c>
      <c r="H120" s="67">
        <v>5232.3100000000004</v>
      </c>
      <c r="I120" s="67">
        <v>5091.5499999999993</v>
      </c>
      <c r="J120" s="67">
        <v>5197.5300000000007</v>
      </c>
      <c r="K120" s="67">
        <f t="shared" si="39"/>
        <v>20687.34</v>
      </c>
      <c r="L120" s="108">
        <f>M120</f>
        <v>171.49599999999998</v>
      </c>
      <c r="M120" s="117">
        <f>(('2021'!L121+'2021'!M121)/2*1.04)</f>
        <v>171.49599999999998</v>
      </c>
      <c r="N120" s="108">
        <f>'2021'!O121</f>
        <v>86.33</v>
      </c>
      <c r="O120" s="108">
        <v>89.79</v>
      </c>
      <c r="P120" s="65">
        <f t="shared" si="40"/>
        <v>439963.29769999988</v>
      </c>
      <c r="Q120" s="65">
        <f t="shared" si="41"/>
        <v>445614.91345999995</v>
      </c>
      <c r="R120" s="65">
        <f t="shared" si="42"/>
        <v>416010.18429999979</v>
      </c>
      <c r="S120" s="65">
        <f t="shared" si="43"/>
        <v>424669.38617999991</v>
      </c>
      <c r="T120" s="65">
        <f t="shared" si="26"/>
        <v>1726257.7816399995</v>
      </c>
      <c r="U120" s="113">
        <f>T120/'2021'!T121</f>
        <v>1.0424747344172298</v>
      </c>
      <c r="V120" s="65"/>
      <c r="W120" s="65"/>
      <c r="X120" s="65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</row>
    <row r="121" spans="1:146" s="36" customFormat="1" ht="34.5" customHeight="1" outlineLevel="1">
      <c r="A121" s="62">
        <v>2920011448</v>
      </c>
      <c r="B121" s="62" t="s">
        <v>118</v>
      </c>
      <c r="C121" s="62" t="s">
        <v>244</v>
      </c>
      <c r="D121" s="62" t="s">
        <v>119</v>
      </c>
      <c r="E121" s="63"/>
      <c r="F121" s="63" t="s">
        <v>138</v>
      </c>
      <c r="G121" s="67">
        <v>506.29</v>
      </c>
      <c r="H121" s="67">
        <v>569.25</v>
      </c>
      <c r="I121" s="67">
        <v>405.78</v>
      </c>
      <c r="J121" s="67">
        <v>373.95000000000005</v>
      </c>
      <c r="K121" s="67">
        <f t="shared" si="39"/>
        <v>1855.27</v>
      </c>
      <c r="L121" s="108">
        <f>'2021'!M122</f>
        <v>168.83</v>
      </c>
      <c r="M121" s="117">
        <f>(('2021'!L122+'2021'!M122)/2*1.04)*2-L121</f>
        <v>182.3364</v>
      </c>
      <c r="N121" s="108">
        <f>'2021'!O122</f>
        <v>76.069999999999993</v>
      </c>
      <c r="O121" s="108">
        <f t="shared" si="44"/>
        <v>79.112799999999993</v>
      </c>
      <c r="P121" s="65">
        <f t="shared" si="40"/>
        <v>46963.460400000011</v>
      </c>
      <c r="Q121" s="65">
        <f t="shared" si="41"/>
        <v>52803.630000000012</v>
      </c>
      <c r="R121" s="65">
        <f t="shared" si="42"/>
        <v>41886.072408</v>
      </c>
      <c r="S121" s="65">
        <f t="shared" si="43"/>
        <v>38600.465220000006</v>
      </c>
      <c r="T121" s="65">
        <f t="shared" si="26"/>
        <v>180253.62802800004</v>
      </c>
      <c r="U121" s="113">
        <f>T121/'2021'!T122</f>
        <v>1.0285738080127731</v>
      </c>
      <c r="V121" s="65"/>
      <c r="W121" s="65"/>
      <c r="X121" s="65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</row>
    <row r="122" spans="1:146" s="36" customFormat="1" ht="34.5" customHeight="1" outlineLevel="1">
      <c r="A122" s="62">
        <v>2920011448</v>
      </c>
      <c r="B122" s="62" t="s">
        <v>118</v>
      </c>
      <c r="C122" s="62" t="s">
        <v>244</v>
      </c>
      <c r="D122" s="62" t="s">
        <v>306</v>
      </c>
      <c r="E122" s="63"/>
      <c r="F122" s="63" t="s">
        <v>138</v>
      </c>
      <c r="G122" s="67">
        <v>543.75</v>
      </c>
      <c r="H122" s="67">
        <v>543.75</v>
      </c>
      <c r="I122" s="67">
        <v>543.75</v>
      </c>
      <c r="J122" s="67">
        <v>543.75</v>
      </c>
      <c r="K122" s="67">
        <f t="shared" si="39"/>
        <v>2175</v>
      </c>
      <c r="L122" s="108">
        <f>'2021'!M123</f>
        <v>204.58</v>
      </c>
      <c r="M122" s="117">
        <f>(('2021'!L123+'2021'!M123)/2*1.04)*2-L122</f>
        <v>220.61360000000005</v>
      </c>
      <c r="N122" s="108">
        <f>'2021'!O123</f>
        <v>78.239999999999995</v>
      </c>
      <c r="O122" s="108">
        <f t="shared" si="44"/>
        <v>81.369599999999991</v>
      </c>
      <c r="P122" s="65">
        <f t="shared" si="40"/>
        <v>68697.375000000015</v>
      </c>
      <c r="Q122" s="65">
        <f t="shared" si="41"/>
        <v>68697.375000000015</v>
      </c>
      <c r="R122" s="65">
        <f t="shared" si="42"/>
        <v>75713.925000000032</v>
      </c>
      <c r="S122" s="65">
        <f t="shared" si="43"/>
        <v>75713.925000000032</v>
      </c>
      <c r="T122" s="65">
        <f t="shared" si="26"/>
        <v>288822.60000000009</v>
      </c>
      <c r="U122" s="113">
        <f>T122/'2021'!T123</f>
        <v>1.0399968672905984</v>
      </c>
      <c r="V122" s="65"/>
      <c r="W122" s="65"/>
      <c r="X122" s="65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</row>
    <row r="123" spans="1:146" s="120" customFormat="1" ht="34.5" customHeight="1" outlineLevel="1">
      <c r="A123" s="107">
        <v>2920011449</v>
      </c>
      <c r="B123" s="107" t="s">
        <v>118</v>
      </c>
      <c r="C123" s="107" t="s">
        <v>244</v>
      </c>
      <c r="D123" s="107" t="s">
        <v>352</v>
      </c>
      <c r="E123" s="75"/>
      <c r="F123" s="75" t="s">
        <v>138</v>
      </c>
      <c r="G123" s="67">
        <f>'2023'!G123</f>
        <v>43371.75</v>
      </c>
      <c r="H123" s="67">
        <f>'2023'!H123</f>
        <v>43371.75</v>
      </c>
      <c r="I123" s="67">
        <f>'2023'!I123</f>
        <v>43371.75</v>
      </c>
      <c r="J123" s="67">
        <f>'2023'!J123</f>
        <v>43371.75</v>
      </c>
      <c r="K123" s="67">
        <f>G123+H123+I123+J123</f>
        <v>173487</v>
      </c>
      <c r="L123" s="117">
        <f>'2021'!M124</f>
        <v>27.7</v>
      </c>
      <c r="M123" s="117">
        <f>(('2021'!L124+'2021'!M124)/2*1.04)*2-L123</f>
        <v>27.783999999999995</v>
      </c>
      <c r="N123" s="117">
        <f>'2021'!O124</f>
        <v>26.68</v>
      </c>
      <c r="O123" s="117">
        <v>27.74</v>
      </c>
      <c r="P123" s="106">
        <f t="shared" si="40"/>
        <v>44239.184999999983</v>
      </c>
      <c r="Q123" s="106">
        <f t="shared" si="41"/>
        <v>44239.184999999983</v>
      </c>
      <c r="R123" s="106">
        <f t="shared" si="42"/>
        <v>1908.356999999867</v>
      </c>
      <c r="S123" s="106">
        <f t="shared" si="43"/>
        <v>1908.356999999867</v>
      </c>
      <c r="T123" s="106">
        <f>SUM(P123:S123)</f>
        <v>92295.083999999712</v>
      </c>
      <c r="U123" s="140"/>
      <c r="V123" s="106"/>
      <c r="W123" s="106"/>
      <c r="X123" s="106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119"/>
      <c r="CG123" s="119"/>
      <c r="CH123" s="119"/>
      <c r="CI123" s="119"/>
      <c r="CJ123" s="119"/>
      <c r="CK123" s="119"/>
      <c r="CL123" s="119"/>
      <c r="CM123" s="119"/>
      <c r="CN123" s="119"/>
      <c r="CO123" s="119"/>
      <c r="CP123" s="119"/>
      <c r="CQ123" s="119"/>
      <c r="CR123" s="119"/>
      <c r="CS123" s="119"/>
      <c r="CT123" s="119"/>
      <c r="CU123" s="119"/>
      <c r="CV123" s="119"/>
      <c r="CW123" s="119"/>
      <c r="CX123" s="119"/>
      <c r="CY123" s="119"/>
      <c r="CZ123" s="119"/>
      <c r="DA123" s="119"/>
      <c r="DB123" s="119"/>
      <c r="DC123" s="119"/>
      <c r="DD123" s="119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</row>
    <row r="124" spans="1:146" s="36" customFormat="1" ht="34.5" customHeight="1" outlineLevel="1">
      <c r="A124" s="62">
        <v>2920015308</v>
      </c>
      <c r="B124" s="62" t="s">
        <v>46</v>
      </c>
      <c r="C124" s="62" t="s">
        <v>244</v>
      </c>
      <c r="D124" s="62" t="s">
        <v>45</v>
      </c>
      <c r="E124" s="63"/>
      <c r="F124" s="63" t="s">
        <v>138</v>
      </c>
      <c r="G124" s="67">
        <v>85478.671000000002</v>
      </c>
      <c r="H124" s="67">
        <v>84069.298999999999</v>
      </c>
      <c r="I124" s="67">
        <v>78449.296999999991</v>
      </c>
      <c r="J124" s="67">
        <v>81611.165000000008</v>
      </c>
      <c r="K124" s="67">
        <f t="shared" si="39"/>
        <v>329608.43200000003</v>
      </c>
      <c r="L124" s="108">
        <f>'2021'!M125</f>
        <v>72.84</v>
      </c>
      <c r="M124" s="117">
        <v>78.66</v>
      </c>
      <c r="N124" s="108">
        <f>'2021'!O125</f>
        <v>48.2</v>
      </c>
      <c r="O124" s="108">
        <f t="shared" si="44"/>
        <v>50.128000000000007</v>
      </c>
      <c r="P124" s="65">
        <f t="shared" si="40"/>
        <v>2106194.4534400003</v>
      </c>
      <c r="Q124" s="65">
        <f t="shared" si="41"/>
        <v>2071467.5273599999</v>
      </c>
      <c r="R124" s="65">
        <f t="shared" si="42"/>
        <v>2238315.3420039988</v>
      </c>
      <c r="S124" s="65">
        <f t="shared" si="43"/>
        <v>2328529.7597799995</v>
      </c>
      <c r="T124" s="65">
        <f t="shared" si="26"/>
        <v>8744507.0825839974</v>
      </c>
      <c r="U124" s="113">
        <f>T124/'2021'!T125</f>
        <v>1.0366667067693442</v>
      </c>
      <c r="V124" s="65"/>
      <c r="W124" s="65"/>
      <c r="X124" s="65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</row>
    <row r="125" spans="1:146" s="36" customFormat="1" ht="34.5" customHeight="1" outlineLevel="1">
      <c r="A125" s="62">
        <v>7708503727</v>
      </c>
      <c r="B125" s="62" t="s">
        <v>148</v>
      </c>
      <c r="C125" s="62" t="s">
        <v>244</v>
      </c>
      <c r="D125" s="62" t="s">
        <v>42</v>
      </c>
      <c r="E125" s="63"/>
      <c r="F125" s="63" t="s">
        <v>138</v>
      </c>
      <c r="G125" s="67">
        <v>4158.9769999999999</v>
      </c>
      <c r="H125" s="67">
        <v>2085.5789999999997</v>
      </c>
      <c r="I125" s="67">
        <v>3409.1619999999998</v>
      </c>
      <c r="J125" s="67">
        <v>2715.2280000000001</v>
      </c>
      <c r="K125" s="67">
        <f t="shared" si="39"/>
        <v>12368.946</v>
      </c>
      <c r="L125" s="108">
        <f>'2021'!M126</f>
        <v>44.5</v>
      </c>
      <c r="M125" s="117">
        <f>(('2021'!L126+'2021'!M126)/2*1.04)*2-L125</f>
        <v>45.158400000000015</v>
      </c>
      <c r="N125" s="108">
        <f>'2021'!O126</f>
        <v>29.94</v>
      </c>
      <c r="O125" s="108">
        <f t="shared" si="44"/>
        <v>31.137600000000003</v>
      </c>
      <c r="P125" s="65">
        <f t="shared" si="40"/>
        <v>60554.705119999991</v>
      </c>
      <c r="Q125" s="65">
        <f t="shared" si="41"/>
        <v>30366.030239999993</v>
      </c>
      <c r="R125" s="65">
        <f t="shared" si="42"/>
        <v>47799.178569600037</v>
      </c>
      <c r="S125" s="65">
        <f t="shared" si="43"/>
        <v>38069.668742400034</v>
      </c>
      <c r="T125" s="65">
        <f t="shared" si="26"/>
        <v>176789.58267200008</v>
      </c>
      <c r="U125" s="113">
        <f>T125/'2021'!T126</f>
        <v>1.0408523332866861</v>
      </c>
      <c r="V125" s="65"/>
      <c r="W125" s="65"/>
      <c r="X125" s="65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</row>
    <row r="126" spans="1:146" s="36" customFormat="1" ht="31.5" customHeight="1" outlineLevel="1">
      <c r="A126" s="62">
        <v>2920016125</v>
      </c>
      <c r="B126" s="62" t="s">
        <v>121</v>
      </c>
      <c r="C126" s="62" t="s">
        <v>244</v>
      </c>
      <c r="D126" s="62" t="s">
        <v>120</v>
      </c>
      <c r="E126" s="63"/>
      <c r="F126" s="63" t="s">
        <v>138</v>
      </c>
      <c r="G126" s="67">
        <v>1260</v>
      </c>
      <c r="H126" s="67">
        <v>1260</v>
      </c>
      <c r="I126" s="67">
        <v>1260</v>
      </c>
      <c r="J126" s="67">
        <v>1260</v>
      </c>
      <c r="K126" s="67">
        <f t="shared" si="39"/>
        <v>5040</v>
      </c>
      <c r="L126" s="108">
        <f>M126</f>
        <v>281.48640000000006</v>
      </c>
      <c r="M126" s="117">
        <f>(('2021'!L127+'2021'!M127)/2*1.04)</f>
        <v>281.48640000000006</v>
      </c>
      <c r="N126" s="108">
        <f>'2021'!O127</f>
        <v>100.58</v>
      </c>
      <c r="O126" s="108">
        <f t="shared" si="44"/>
        <v>104.6032</v>
      </c>
      <c r="P126" s="65">
        <f t="shared" si="40"/>
        <v>227942.0640000001</v>
      </c>
      <c r="Q126" s="65">
        <f t="shared" si="41"/>
        <v>227942.0640000001</v>
      </c>
      <c r="R126" s="65">
        <f t="shared" si="42"/>
        <v>222872.83200000005</v>
      </c>
      <c r="S126" s="65">
        <f t="shared" si="43"/>
        <v>222872.83200000005</v>
      </c>
      <c r="T126" s="65">
        <f t="shared" si="26"/>
        <v>901629.79200000025</v>
      </c>
      <c r="U126" s="113">
        <f>T126/'2021'!T127</f>
        <v>1.0399953492427987</v>
      </c>
      <c r="V126" s="65"/>
      <c r="W126" s="65"/>
      <c r="X126" s="65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</row>
    <row r="127" spans="1:146" s="36" customFormat="1" ht="31.5" customHeight="1" outlineLevel="1">
      <c r="A127" s="62" t="s">
        <v>307</v>
      </c>
      <c r="B127" s="62" t="s">
        <v>308</v>
      </c>
      <c r="C127" s="62" t="s">
        <v>244</v>
      </c>
      <c r="D127" s="62" t="s">
        <v>309</v>
      </c>
      <c r="E127" s="63"/>
      <c r="F127" s="63" t="s">
        <v>138</v>
      </c>
      <c r="G127" s="67">
        <v>8950</v>
      </c>
      <c r="H127" s="67">
        <v>8950</v>
      </c>
      <c r="I127" s="67">
        <v>8950</v>
      </c>
      <c r="J127" s="67">
        <v>8950</v>
      </c>
      <c r="K127" s="67">
        <f>G127+H127+I127+J127</f>
        <v>35800</v>
      </c>
      <c r="L127" s="108">
        <f>'2021'!M128</f>
        <v>78.98</v>
      </c>
      <c r="M127" s="117">
        <f>(('2021'!L128+'2021'!M128)/2*1.04)*2-L127</f>
        <v>79.214400000000026</v>
      </c>
      <c r="N127" s="108">
        <f>'2021'!O128</f>
        <v>32.01</v>
      </c>
      <c r="O127" s="108">
        <f t="shared" si="44"/>
        <v>33.290399999999998</v>
      </c>
      <c r="P127" s="65">
        <f t="shared" si="40"/>
        <v>420381.50000000006</v>
      </c>
      <c r="Q127" s="65">
        <f t="shared" si="41"/>
        <v>420381.50000000006</v>
      </c>
      <c r="R127" s="65">
        <f t="shared" si="42"/>
        <v>411019.80000000022</v>
      </c>
      <c r="S127" s="65">
        <f t="shared" si="43"/>
        <v>411019.80000000022</v>
      </c>
      <c r="T127" s="65">
        <f t="shared" si="26"/>
        <v>1662802.6000000006</v>
      </c>
      <c r="U127" s="113">
        <f>T127/'2021'!T128</f>
        <v>1.0400134348410215</v>
      </c>
      <c r="V127" s="65"/>
      <c r="W127" s="65"/>
      <c r="X127" s="65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</row>
    <row r="128" spans="1:146" s="36" customFormat="1" ht="43.5" customHeight="1" outlineLevel="1">
      <c r="A128" s="62">
        <v>2920008068</v>
      </c>
      <c r="B128" s="62" t="s">
        <v>338</v>
      </c>
      <c r="C128" s="62" t="s">
        <v>244</v>
      </c>
      <c r="D128" s="62" t="s">
        <v>331</v>
      </c>
      <c r="E128" s="63"/>
      <c r="F128" s="63" t="s">
        <v>138</v>
      </c>
      <c r="G128" s="67">
        <v>647.50699999999995</v>
      </c>
      <c r="H128" s="67">
        <v>654.70100000000002</v>
      </c>
      <c r="I128" s="67">
        <v>661.89599999999996</v>
      </c>
      <c r="J128" s="67">
        <v>661.89599999999996</v>
      </c>
      <c r="K128" s="67">
        <v>2626</v>
      </c>
      <c r="L128" s="108">
        <f>'2021'!M129</f>
        <v>52.02</v>
      </c>
      <c r="M128" s="117">
        <f>(('2021'!L129+'2021'!M129)/2*1.04)*2-L128</f>
        <v>52.177599999999991</v>
      </c>
      <c r="N128" s="108">
        <f>'2021'!O129</f>
        <v>33.369999999999997</v>
      </c>
      <c r="O128" s="108">
        <v>34.71</v>
      </c>
      <c r="P128" s="65">
        <f t="shared" si="40"/>
        <v>12076.005550000003</v>
      </c>
      <c r="Q128" s="65">
        <f t="shared" si="41"/>
        <v>12210.173650000004</v>
      </c>
      <c r="R128" s="65">
        <f t="shared" si="42"/>
        <v>11561.734569599992</v>
      </c>
      <c r="S128" s="65">
        <f t="shared" si="43"/>
        <v>11561.734569599992</v>
      </c>
      <c r="T128" s="65">
        <f>SUM(P128:S128)</f>
        <v>47409.648339199986</v>
      </c>
      <c r="U128" s="113"/>
      <c r="V128" s="65"/>
      <c r="W128" s="65"/>
      <c r="X128" s="65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</row>
    <row r="129" spans="1:146" s="120" customFormat="1" ht="43.5" customHeight="1" outlineLevel="1">
      <c r="A129" s="107">
        <v>2920015594</v>
      </c>
      <c r="B129" s="107" t="s">
        <v>351</v>
      </c>
      <c r="C129" s="107" t="s">
        <v>244</v>
      </c>
      <c r="D129" s="107" t="s">
        <v>352</v>
      </c>
      <c r="E129" s="75"/>
      <c r="F129" s="75" t="s">
        <v>138</v>
      </c>
      <c r="G129" s="67">
        <f>'2021'!G130</f>
        <v>20585</v>
      </c>
      <c r="H129" s="67">
        <f>'2021'!H130</f>
        <v>20585</v>
      </c>
      <c r="I129" s="67">
        <f>'2021'!I130</f>
        <v>20585</v>
      </c>
      <c r="J129" s="67">
        <f>'2021'!J130</f>
        <v>20585</v>
      </c>
      <c r="K129" s="67">
        <f>G129+H129+I129+J129</f>
        <v>82340</v>
      </c>
      <c r="L129" s="117">
        <f>'2021'!M130</f>
        <v>15.14</v>
      </c>
      <c r="M129" s="117">
        <f>(('2021'!L130+'2021'!M130)/2*1.04)*2-L129</f>
        <v>15.186399999999999</v>
      </c>
      <c r="N129" s="117">
        <f>'2021'!O130</f>
        <v>14.58</v>
      </c>
      <c r="O129" s="117">
        <f t="shared" si="44"/>
        <v>15.1632</v>
      </c>
      <c r="P129" s="106">
        <f t="shared" si="40"/>
        <v>11527.600000000009</v>
      </c>
      <c r="Q129" s="106">
        <f t="shared" si="41"/>
        <v>11527.600000000009</v>
      </c>
      <c r="R129" s="106">
        <f t="shared" si="42"/>
        <v>477.57199999998397</v>
      </c>
      <c r="S129" s="106">
        <f t="shared" si="43"/>
        <v>477.57199999998397</v>
      </c>
      <c r="T129" s="106">
        <f>SUM(P129:S129)</f>
        <v>24010.34399999999</v>
      </c>
      <c r="U129" s="140"/>
      <c r="V129" s="106"/>
      <c r="W129" s="106"/>
      <c r="X129" s="106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9"/>
      <c r="BT129" s="119"/>
      <c r="BU129" s="119"/>
      <c r="BV129" s="119"/>
      <c r="BW129" s="119"/>
      <c r="BX129" s="119"/>
      <c r="BY129" s="119"/>
      <c r="BZ129" s="119"/>
      <c r="CA129" s="119"/>
      <c r="CB129" s="119"/>
      <c r="CC129" s="119"/>
      <c r="CD129" s="119"/>
      <c r="CE129" s="119"/>
      <c r="CF129" s="119"/>
      <c r="CG129" s="119"/>
      <c r="CH129" s="119"/>
      <c r="CI129" s="119"/>
      <c r="CJ129" s="119"/>
      <c r="CK129" s="119"/>
      <c r="CL129" s="119"/>
      <c r="CM129" s="119"/>
      <c r="CN129" s="119"/>
      <c r="CO129" s="119"/>
      <c r="CP129" s="119"/>
      <c r="CQ129" s="119"/>
      <c r="CR129" s="119"/>
      <c r="CS129" s="119"/>
      <c r="CT129" s="119"/>
      <c r="CU129" s="119"/>
      <c r="CV129" s="119"/>
      <c r="CW129" s="119"/>
      <c r="CX129" s="119"/>
      <c r="CY129" s="119"/>
      <c r="CZ129" s="119"/>
      <c r="DA129" s="119"/>
      <c r="DB129" s="119"/>
      <c r="DC129" s="119"/>
      <c r="DD129" s="119"/>
      <c r="DE129" s="119"/>
      <c r="DF129" s="119"/>
      <c r="DG129" s="119"/>
      <c r="DH129" s="119"/>
      <c r="DI129" s="119"/>
      <c r="DJ129" s="119"/>
      <c r="DK129" s="119"/>
      <c r="DL129" s="119"/>
      <c r="DM129" s="119"/>
      <c r="DN129" s="119"/>
      <c r="DO129" s="119"/>
      <c r="DP129" s="119"/>
      <c r="DQ129" s="119"/>
      <c r="DR129" s="119"/>
      <c r="DS129" s="119"/>
      <c r="DT129" s="119"/>
      <c r="DU129" s="119"/>
      <c r="DV129" s="119"/>
      <c r="DW129" s="119"/>
      <c r="DX129" s="119"/>
      <c r="DY129" s="119"/>
      <c r="DZ129" s="119"/>
      <c r="EA129" s="119"/>
      <c r="EB129" s="119"/>
      <c r="EC129" s="119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</row>
    <row r="130" spans="1:146" s="36" customFormat="1" ht="34.5" customHeight="1">
      <c r="A130" s="202" t="s">
        <v>245</v>
      </c>
      <c r="B130" s="202"/>
      <c r="C130" s="97"/>
      <c r="D130" s="97"/>
      <c r="E130" s="33"/>
      <c r="F130" s="33"/>
      <c r="G130" s="67"/>
      <c r="H130" s="67"/>
      <c r="I130" s="67"/>
      <c r="J130" s="67"/>
      <c r="K130" s="67"/>
      <c r="L130" s="64"/>
      <c r="M130" s="64"/>
      <c r="N130" s="64"/>
      <c r="O130" s="64"/>
      <c r="P130" s="65"/>
      <c r="Q130" s="65"/>
      <c r="R130" s="65"/>
      <c r="S130" s="65"/>
      <c r="T130" s="65"/>
      <c r="U130" s="113" t="e">
        <f>T130/'2021'!T131</f>
        <v>#DIV/0!</v>
      </c>
      <c r="V130" s="65"/>
      <c r="W130" s="65"/>
      <c r="X130" s="65"/>
      <c r="Y130" s="32"/>
      <c r="Z130" s="26"/>
      <c r="AA130" s="26"/>
      <c r="AB130" s="26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</row>
    <row r="131" spans="1:146" s="36" customFormat="1" ht="34.5" customHeight="1" outlineLevel="1">
      <c r="A131" s="62">
        <v>2901165080</v>
      </c>
      <c r="B131" s="62" t="str">
        <f>'2021'!B132</f>
        <v>ООО "Гидротехнологии"</v>
      </c>
      <c r="C131" s="62" t="s">
        <v>245</v>
      </c>
      <c r="D131" s="62" t="s">
        <v>47</v>
      </c>
      <c r="E131" s="63" t="s">
        <v>48</v>
      </c>
      <c r="F131" s="63" t="s">
        <v>138</v>
      </c>
      <c r="G131" s="67">
        <v>3677.13</v>
      </c>
      <c r="H131" s="67">
        <v>3799.45</v>
      </c>
      <c r="I131" s="67">
        <v>3559.8599999999997</v>
      </c>
      <c r="J131" s="67">
        <v>3630.26</v>
      </c>
      <c r="K131" s="67">
        <f t="shared" si="39"/>
        <v>14666.699999999999</v>
      </c>
      <c r="L131" s="108">
        <f>M131</f>
        <v>137.13440000000003</v>
      </c>
      <c r="M131" s="117">
        <f>(('2021'!L132+'2021'!M132)/2*1.04)</f>
        <v>137.13440000000003</v>
      </c>
      <c r="N131" s="108">
        <f>'2021'!O132</f>
        <v>32.79</v>
      </c>
      <c r="O131" s="108">
        <f>N131*1.04</f>
        <v>34.101599999999998</v>
      </c>
      <c r="P131" s="65">
        <f t="shared" ref="P131:P151" si="45">(L131-N131)*G131</f>
        <v>383687.92357200012</v>
      </c>
      <c r="Q131" s="65">
        <f t="shared" ref="Q131:Q151" si="46">(L131-N131)*H131</f>
        <v>396451.33058000013</v>
      </c>
      <c r="R131" s="65">
        <f t="shared" ref="R131:R151" si="47">(M131-O131)*I131</f>
        <v>366782.34340800007</v>
      </c>
      <c r="S131" s="65">
        <f t="shared" ref="S131:S151" si="48">(M131-O131)*J131</f>
        <v>374035.85252800013</v>
      </c>
      <c r="T131" s="65">
        <f t="shared" si="26"/>
        <v>1520957.4500880004</v>
      </c>
      <c r="U131" s="113">
        <f>T131/'2021'!T132</f>
        <v>1.0422681841354668</v>
      </c>
      <c r="V131" s="65"/>
      <c r="W131" s="65"/>
      <c r="X131" s="65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</row>
    <row r="132" spans="1:146" s="36" customFormat="1" ht="34.5" customHeight="1" outlineLevel="1">
      <c r="A132" s="62" t="s">
        <v>270</v>
      </c>
      <c r="B132" s="62" t="s">
        <v>271</v>
      </c>
      <c r="C132" s="62" t="s">
        <v>245</v>
      </c>
      <c r="D132" s="62" t="s">
        <v>50</v>
      </c>
      <c r="E132" s="63" t="s">
        <v>51</v>
      </c>
      <c r="F132" s="63" t="s">
        <v>138</v>
      </c>
      <c r="G132" s="67">
        <v>5049.5200000000004</v>
      </c>
      <c r="H132" s="67">
        <v>4652.16</v>
      </c>
      <c r="I132" s="67">
        <v>958.49</v>
      </c>
      <c r="J132" s="67">
        <v>4880.7</v>
      </c>
      <c r="K132" s="67">
        <f t="shared" si="39"/>
        <v>15540.869999999999</v>
      </c>
      <c r="L132" s="108">
        <f>'2021'!M133</f>
        <v>150.44</v>
      </c>
      <c r="M132" s="117">
        <f>(('2021'!L133+'2021'!M133)/2*1.04)*2-L132</f>
        <v>152.56400000000002</v>
      </c>
      <c r="N132" s="108">
        <f>'2021'!O133</f>
        <v>24.8</v>
      </c>
      <c r="O132" s="108">
        <v>25.8</v>
      </c>
      <c r="P132" s="65">
        <f t="shared" si="45"/>
        <v>634421.69280000008</v>
      </c>
      <c r="Q132" s="65">
        <f t="shared" si="46"/>
        <v>584497.3824</v>
      </c>
      <c r="R132" s="65">
        <f t="shared" si="47"/>
        <v>121502.02636000002</v>
      </c>
      <c r="S132" s="65">
        <f t="shared" si="48"/>
        <v>618697.05480000004</v>
      </c>
      <c r="T132" s="65">
        <f t="shared" si="26"/>
        <v>1959118.1563600001</v>
      </c>
      <c r="U132" s="113">
        <f>T132/'2021'!T133</f>
        <v>1.0480409606436536</v>
      </c>
      <c r="V132" s="65"/>
      <c r="W132" s="65"/>
      <c r="X132" s="65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</row>
    <row r="133" spans="1:146" s="36" customFormat="1" ht="34.5" customHeight="1" outlineLevel="1">
      <c r="A133" s="62">
        <v>2921128103</v>
      </c>
      <c r="B133" s="62" t="s">
        <v>183</v>
      </c>
      <c r="C133" s="62" t="s">
        <v>245</v>
      </c>
      <c r="D133" s="62" t="s">
        <v>52</v>
      </c>
      <c r="E133" s="63" t="s">
        <v>53</v>
      </c>
      <c r="F133" s="63" t="s">
        <v>138</v>
      </c>
      <c r="G133" s="67">
        <v>4434.4080000000004</v>
      </c>
      <c r="H133" s="67">
        <v>5512.6479999999992</v>
      </c>
      <c r="I133" s="67">
        <v>4803.6040000000003</v>
      </c>
      <c r="J133" s="67">
        <v>4694.3540000000003</v>
      </c>
      <c r="K133" s="67">
        <f t="shared" si="39"/>
        <v>19445.013999999999</v>
      </c>
      <c r="L133" s="108">
        <f>M133</f>
        <v>115.934</v>
      </c>
      <c r="M133" s="117">
        <f>(('2021'!L134+'2021'!M134)/2*1.04)</f>
        <v>115.934</v>
      </c>
      <c r="N133" s="108">
        <f>'2021'!O134</f>
        <v>34.35</v>
      </c>
      <c r="O133" s="108">
        <v>35.729999999999997</v>
      </c>
      <c r="P133" s="65">
        <f t="shared" si="45"/>
        <v>361776.74227200006</v>
      </c>
      <c r="Q133" s="65">
        <f t="shared" si="46"/>
        <v>449743.87443199998</v>
      </c>
      <c r="R133" s="65">
        <f t="shared" si="47"/>
        <v>385268.25521600008</v>
      </c>
      <c r="S133" s="65">
        <f t="shared" si="48"/>
        <v>376505.96821600007</v>
      </c>
      <c r="T133" s="65">
        <f t="shared" si="26"/>
        <v>1573294.8401360002</v>
      </c>
      <c r="U133" s="113">
        <f>T133/'2021'!T134</f>
        <v>1.041743781933621</v>
      </c>
      <c r="V133" s="65"/>
      <c r="W133" s="65"/>
      <c r="X133" s="65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</row>
    <row r="134" spans="1:146" s="36" customFormat="1" ht="34.5" customHeight="1" outlineLevel="1">
      <c r="A134" s="62">
        <v>2921128103</v>
      </c>
      <c r="B134" s="62" t="s">
        <v>183</v>
      </c>
      <c r="C134" s="62" t="s">
        <v>245</v>
      </c>
      <c r="D134" s="62" t="s">
        <v>52</v>
      </c>
      <c r="E134" s="63" t="s">
        <v>54</v>
      </c>
      <c r="F134" s="63" t="s">
        <v>138</v>
      </c>
      <c r="G134" s="67">
        <v>531</v>
      </c>
      <c r="H134" s="67">
        <v>976</v>
      </c>
      <c r="I134" s="67">
        <v>622</v>
      </c>
      <c r="J134" s="67">
        <v>495</v>
      </c>
      <c r="K134" s="67">
        <f t="shared" si="39"/>
        <v>2624</v>
      </c>
      <c r="L134" s="108">
        <f>M134</f>
        <v>320.78280000000007</v>
      </c>
      <c r="M134" s="117">
        <f>(('2021'!L135+'2021'!M135)/2*1.04)</f>
        <v>320.78280000000007</v>
      </c>
      <c r="N134" s="108">
        <f>'2021'!O135</f>
        <v>39.35</v>
      </c>
      <c r="O134" s="108">
        <v>40.93</v>
      </c>
      <c r="P134" s="65">
        <f t="shared" si="45"/>
        <v>149440.81680000003</v>
      </c>
      <c r="Q134" s="65">
        <f t="shared" si="46"/>
        <v>274678.41280000005</v>
      </c>
      <c r="R134" s="65">
        <f t="shared" si="47"/>
        <v>174068.44160000005</v>
      </c>
      <c r="S134" s="65">
        <f t="shared" si="48"/>
        <v>138527.13600000003</v>
      </c>
      <c r="T134" s="65">
        <f t="shared" si="26"/>
        <v>736714.80720000016</v>
      </c>
      <c r="U134" s="113">
        <f>T134/'2021'!T135</f>
        <v>1.0619431933072547</v>
      </c>
      <c r="V134" s="65"/>
      <c r="W134" s="65"/>
      <c r="X134" s="65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</row>
    <row r="135" spans="1:146" s="36" customFormat="1" ht="34.5" customHeight="1" outlineLevel="1">
      <c r="A135" s="62">
        <v>2921128103</v>
      </c>
      <c r="B135" s="62" t="s">
        <v>183</v>
      </c>
      <c r="C135" s="62" t="s">
        <v>245</v>
      </c>
      <c r="D135" s="62" t="s">
        <v>52</v>
      </c>
      <c r="E135" s="63" t="s">
        <v>55</v>
      </c>
      <c r="F135" s="63" t="s">
        <v>138</v>
      </c>
      <c r="G135" s="67">
        <v>7462.1580000000004</v>
      </c>
      <c r="H135" s="67">
        <v>7745.2929999999997</v>
      </c>
      <c r="I135" s="67">
        <v>6632.93</v>
      </c>
      <c r="J135" s="67">
        <v>8216.0819999999985</v>
      </c>
      <c r="K135" s="67">
        <f t="shared" si="39"/>
        <v>30056.463</v>
      </c>
      <c r="L135" s="108">
        <f>M135</f>
        <v>129.33959999999999</v>
      </c>
      <c r="M135" s="117">
        <f>(('2021'!L136+'2021'!M136)/2*1.04)</f>
        <v>129.33959999999999</v>
      </c>
      <c r="N135" s="108">
        <f>'2021'!O136</f>
        <v>39.35</v>
      </c>
      <c r="O135" s="108">
        <v>40.93</v>
      </c>
      <c r="P135" s="65">
        <f t="shared" si="45"/>
        <v>671516.61355679994</v>
      </c>
      <c r="Q135" s="65">
        <f t="shared" si="46"/>
        <v>696995.81895279989</v>
      </c>
      <c r="R135" s="65">
        <f t="shared" si="47"/>
        <v>586414.68812799989</v>
      </c>
      <c r="S135" s="65">
        <f t="shared" si="48"/>
        <v>726380.52318719972</v>
      </c>
      <c r="T135" s="65">
        <f t="shared" si="26"/>
        <v>2681307.6438247995</v>
      </c>
      <c r="U135" s="113">
        <f>T135/'2021'!T136</f>
        <v>1.0413598803202349</v>
      </c>
      <c r="V135" s="65"/>
      <c r="W135" s="65"/>
      <c r="X135" s="65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</row>
    <row r="136" spans="1:146" s="36" customFormat="1" ht="34.5" customHeight="1" outlineLevel="1">
      <c r="A136" s="62" t="s">
        <v>274</v>
      </c>
      <c r="B136" s="62" t="s">
        <v>275</v>
      </c>
      <c r="C136" s="62" t="s">
        <v>245</v>
      </c>
      <c r="D136" s="62" t="s">
        <v>56</v>
      </c>
      <c r="E136" s="63" t="s">
        <v>57</v>
      </c>
      <c r="F136" s="63" t="s">
        <v>138</v>
      </c>
      <c r="G136" s="67">
        <v>28389.087999999996</v>
      </c>
      <c r="H136" s="67">
        <v>14585.587</v>
      </c>
      <c r="I136" s="67">
        <v>14502.56</v>
      </c>
      <c r="J136" s="67">
        <v>14582.12</v>
      </c>
      <c r="K136" s="67">
        <f t="shared" si="39"/>
        <v>72059.354999999996</v>
      </c>
      <c r="L136" s="108">
        <f>'2021'!M137</f>
        <v>99.23</v>
      </c>
      <c r="M136" s="117">
        <v>102.87</v>
      </c>
      <c r="N136" s="108">
        <f>'2021'!O137</f>
        <v>24.34</v>
      </c>
      <c r="O136" s="108">
        <f t="shared" ref="O136:O149" si="49">N136*1.04</f>
        <v>25.313600000000001</v>
      </c>
      <c r="P136" s="65">
        <f t="shared" si="45"/>
        <v>2126058.8003199999</v>
      </c>
      <c r="Q136" s="65">
        <f t="shared" si="46"/>
        <v>1092314.6104299999</v>
      </c>
      <c r="R136" s="65">
        <f t="shared" si="47"/>
        <v>1124766.3443839999</v>
      </c>
      <c r="S136" s="65">
        <f t="shared" si="48"/>
        <v>1130936.731568</v>
      </c>
      <c r="T136" s="65">
        <f t="shared" si="26"/>
        <v>5474076.4867019998</v>
      </c>
      <c r="U136" s="113">
        <f>T136/'2021'!T137</f>
        <v>1.0408956265104548</v>
      </c>
      <c r="V136" s="65"/>
      <c r="W136" s="65"/>
      <c r="X136" s="65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</row>
    <row r="137" spans="1:146" s="36" customFormat="1" ht="34.5" customHeight="1" outlineLevel="1">
      <c r="A137" s="62" t="s">
        <v>265</v>
      </c>
      <c r="B137" s="62" t="s">
        <v>266</v>
      </c>
      <c r="C137" s="62" t="s">
        <v>245</v>
      </c>
      <c r="D137" s="62" t="s">
        <v>58</v>
      </c>
      <c r="E137" s="63" t="s">
        <v>267</v>
      </c>
      <c r="F137" s="63" t="s">
        <v>138</v>
      </c>
      <c r="G137" s="67">
        <v>10407.710000000001</v>
      </c>
      <c r="H137" s="67">
        <v>10017.4</v>
      </c>
      <c r="I137" s="67">
        <v>9025.1099999999988</v>
      </c>
      <c r="J137" s="67">
        <v>9796.32</v>
      </c>
      <c r="K137" s="67">
        <f t="shared" si="39"/>
        <v>39246.54</v>
      </c>
      <c r="L137" s="108">
        <f>'2021'!M138</f>
        <v>58.48</v>
      </c>
      <c r="M137" s="117">
        <f>(('2021'!L138+'2021'!M138)/2*1.04)*2-L137</f>
        <v>59.757600000000004</v>
      </c>
      <c r="N137" s="108">
        <f>'2021'!O138</f>
        <v>21.67</v>
      </c>
      <c r="O137" s="108">
        <f t="shared" si="49"/>
        <v>22.536800000000003</v>
      </c>
      <c r="P137" s="65">
        <f t="shared" si="45"/>
        <v>383107.8051</v>
      </c>
      <c r="Q137" s="65">
        <f t="shared" si="46"/>
        <v>368740.49399999995</v>
      </c>
      <c r="R137" s="65">
        <f t="shared" si="47"/>
        <v>335921.81428799994</v>
      </c>
      <c r="S137" s="65">
        <f t="shared" si="48"/>
        <v>364626.86745599995</v>
      </c>
      <c r="T137" s="65">
        <f t="shared" si="26"/>
        <v>1452396.9808439999</v>
      </c>
      <c r="U137" s="113">
        <f>T137/'2021'!T138</f>
        <v>1.041120817160746</v>
      </c>
      <c r="V137" s="65"/>
      <c r="W137" s="65"/>
      <c r="X137" s="65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</row>
    <row r="138" spans="1:146" s="36" customFormat="1" ht="34.5" customHeight="1" outlineLevel="1">
      <c r="A138" s="62">
        <v>2921127533</v>
      </c>
      <c r="B138" s="62" t="s">
        <v>59</v>
      </c>
      <c r="C138" s="62" t="s">
        <v>245</v>
      </c>
      <c r="D138" s="62" t="s">
        <v>58</v>
      </c>
      <c r="E138" s="63"/>
      <c r="F138" s="63" t="s">
        <v>138</v>
      </c>
      <c r="G138" s="67">
        <v>3552.4270000000001</v>
      </c>
      <c r="H138" s="67">
        <v>3885.6690000000003</v>
      </c>
      <c r="I138" s="67">
        <v>3624.93</v>
      </c>
      <c r="J138" s="67">
        <v>3479.377</v>
      </c>
      <c r="K138" s="67">
        <f t="shared" si="39"/>
        <v>14542.403</v>
      </c>
      <c r="L138" s="108">
        <f>M138</f>
        <v>448.26080000000002</v>
      </c>
      <c r="M138" s="117">
        <f>(('2021'!L139+'2021'!M139)/2*1.04)</f>
        <v>448.26080000000002</v>
      </c>
      <c r="N138" s="108">
        <f>'2021'!O139</f>
        <v>29.22</v>
      </c>
      <c r="O138" s="108">
        <f t="shared" si="49"/>
        <v>30.3888</v>
      </c>
      <c r="P138" s="65">
        <f t="shared" si="45"/>
        <v>1488611.8520216001</v>
      </c>
      <c r="Q138" s="65">
        <f t="shared" si="46"/>
        <v>1628253.8462952001</v>
      </c>
      <c r="R138" s="65">
        <f t="shared" si="47"/>
        <v>1514756.74896</v>
      </c>
      <c r="S138" s="65">
        <f t="shared" si="48"/>
        <v>1453934.2257439999</v>
      </c>
      <c r="T138" s="65">
        <f t="shared" si="26"/>
        <v>6085556.6730208006</v>
      </c>
      <c r="U138" s="113">
        <f>T138/'2021'!T139</f>
        <v>1.0422750824789015</v>
      </c>
      <c r="V138" s="65"/>
      <c r="W138" s="65"/>
      <c r="X138" s="65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</row>
    <row r="139" spans="1:146" s="36" customFormat="1" ht="34.5" customHeight="1" outlineLevel="1">
      <c r="A139" s="62">
        <v>2921127290</v>
      </c>
      <c r="B139" s="62" t="s">
        <v>310</v>
      </c>
      <c r="C139" s="62" t="s">
        <v>245</v>
      </c>
      <c r="D139" s="62" t="s">
        <v>60</v>
      </c>
      <c r="E139" s="63" t="s">
        <v>61</v>
      </c>
      <c r="F139" s="63" t="s">
        <v>138</v>
      </c>
      <c r="G139" s="67">
        <v>3961</v>
      </c>
      <c r="H139" s="67">
        <v>3901</v>
      </c>
      <c r="I139" s="67">
        <v>5357</v>
      </c>
      <c r="J139" s="67">
        <v>3781</v>
      </c>
      <c r="K139" s="67">
        <f t="shared" si="39"/>
        <v>17000</v>
      </c>
      <c r="L139" s="108">
        <f>'2021'!M140</f>
        <v>263.88</v>
      </c>
      <c r="M139" s="117">
        <f>(('2021'!L140+'2021'!M140)/2*1.04)*2-L139</f>
        <v>284.99040000000002</v>
      </c>
      <c r="N139" s="108">
        <f>'2021'!O140</f>
        <v>25.67</v>
      </c>
      <c r="O139" s="108">
        <v>26.69</v>
      </c>
      <c r="P139" s="65">
        <f t="shared" si="45"/>
        <v>943549.80999999994</v>
      </c>
      <c r="Q139" s="65">
        <f t="shared" si="46"/>
        <v>929257.21</v>
      </c>
      <c r="R139" s="65">
        <f t="shared" si="47"/>
        <v>1383715.2428000001</v>
      </c>
      <c r="S139" s="65">
        <f t="shared" si="48"/>
        <v>976633.81240000005</v>
      </c>
      <c r="T139" s="65">
        <f t="shared" si="26"/>
        <v>4233156.0751999998</v>
      </c>
      <c r="U139" s="113">
        <f>T139/'2021'!T140</f>
        <v>1.0433294018870991</v>
      </c>
      <c r="V139" s="65"/>
      <c r="W139" s="65"/>
      <c r="X139" s="65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</row>
    <row r="140" spans="1:146" s="36" customFormat="1" ht="34.5" customHeight="1" outlineLevel="1">
      <c r="A140" s="62">
        <v>2921127290</v>
      </c>
      <c r="B140" s="62" t="s">
        <v>310</v>
      </c>
      <c r="C140" s="62" t="s">
        <v>245</v>
      </c>
      <c r="D140" s="62" t="s">
        <v>60</v>
      </c>
      <c r="E140" s="63" t="s">
        <v>62</v>
      </c>
      <c r="F140" s="63" t="s">
        <v>138</v>
      </c>
      <c r="G140" s="67">
        <v>4749</v>
      </c>
      <c r="H140" s="67">
        <v>4749</v>
      </c>
      <c r="I140" s="67">
        <v>6306</v>
      </c>
      <c r="J140" s="67">
        <v>4736</v>
      </c>
      <c r="K140" s="67">
        <f t="shared" si="39"/>
        <v>20540</v>
      </c>
      <c r="L140" s="108">
        <f>'2021'!M141</f>
        <v>126.66</v>
      </c>
      <c r="M140" s="117">
        <f>(('2021'!L141+'2021'!M141)/2*1.04)*2-L140</f>
        <v>136.79280000000003</v>
      </c>
      <c r="N140" s="108">
        <f>'2021'!O141</f>
        <v>34.94</v>
      </c>
      <c r="O140" s="108">
        <f t="shared" si="49"/>
        <v>36.337600000000002</v>
      </c>
      <c r="P140" s="65">
        <f t="shared" si="45"/>
        <v>435578.27999999997</v>
      </c>
      <c r="Q140" s="65">
        <f t="shared" si="46"/>
        <v>435578.27999999997</v>
      </c>
      <c r="R140" s="65">
        <f t="shared" si="47"/>
        <v>633470.49120000016</v>
      </c>
      <c r="S140" s="65">
        <f t="shared" si="48"/>
        <v>475755.82720000012</v>
      </c>
      <c r="T140" s="65">
        <f t="shared" si="26"/>
        <v>1980382.8784000003</v>
      </c>
      <c r="U140" s="113">
        <f>T140/'2021'!T141</f>
        <v>1.0441444063144143</v>
      </c>
      <c r="V140" s="65"/>
      <c r="W140" s="65"/>
      <c r="X140" s="65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</row>
    <row r="141" spans="1:146" s="36" customFormat="1" ht="34.5" customHeight="1" outlineLevel="1">
      <c r="A141" s="62">
        <v>2921127290</v>
      </c>
      <c r="B141" s="62" t="s">
        <v>310</v>
      </c>
      <c r="C141" s="62" t="s">
        <v>245</v>
      </c>
      <c r="D141" s="62" t="s">
        <v>60</v>
      </c>
      <c r="E141" s="63" t="s">
        <v>63</v>
      </c>
      <c r="F141" s="63" t="s">
        <v>138</v>
      </c>
      <c r="G141" s="67">
        <v>3363</v>
      </c>
      <c r="H141" s="67">
        <v>3362</v>
      </c>
      <c r="I141" s="67">
        <v>4380</v>
      </c>
      <c r="J141" s="67">
        <v>3362</v>
      </c>
      <c r="K141" s="67">
        <f t="shared" si="39"/>
        <v>14467</v>
      </c>
      <c r="L141" s="108">
        <f>'2021'!M142</f>
        <v>81.37</v>
      </c>
      <c r="M141" s="117">
        <f>(('2021'!L142+'2021'!M142)/2*1.04)*2-L141</f>
        <v>87.879600000000011</v>
      </c>
      <c r="N141" s="108">
        <f>'2021'!O142</f>
        <v>25.79</v>
      </c>
      <c r="O141" s="108">
        <f t="shared" si="49"/>
        <v>26.8216</v>
      </c>
      <c r="P141" s="65">
        <f t="shared" si="45"/>
        <v>186915.54</v>
      </c>
      <c r="Q141" s="65">
        <f t="shared" si="46"/>
        <v>186859.96000000002</v>
      </c>
      <c r="R141" s="65">
        <f t="shared" si="47"/>
        <v>267434.04000000004</v>
      </c>
      <c r="S141" s="65">
        <f t="shared" si="48"/>
        <v>205276.99600000001</v>
      </c>
      <c r="T141" s="65">
        <f t="shared" si="26"/>
        <v>846486.53600000008</v>
      </c>
      <c r="U141" s="113">
        <f>T141/'2021'!T142</f>
        <v>1.044099474302046</v>
      </c>
      <c r="V141" s="65"/>
      <c r="W141" s="65"/>
      <c r="X141" s="65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</row>
    <row r="142" spans="1:146" s="36" customFormat="1" ht="34.5" customHeight="1" outlineLevel="1">
      <c r="A142" s="62">
        <v>2921000738</v>
      </c>
      <c r="B142" s="62" t="s">
        <v>65</v>
      </c>
      <c r="C142" s="62" t="s">
        <v>245</v>
      </c>
      <c r="D142" s="62" t="s">
        <v>64</v>
      </c>
      <c r="E142" s="63"/>
      <c r="F142" s="63" t="s">
        <v>138</v>
      </c>
      <c r="G142" s="67">
        <v>168</v>
      </c>
      <c r="H142" s="67">
        <v>272</v>
      </c>
      <c r="I142" s="67">
        <v>200.85500000000002</v>
      </c>
      <c r="J142" s="67">
        <v>176.666</v>
      </c>
      <c r="K142" s="67">
        <f t="shared" si="39"/>
        <v>817.52099999999996</v>
      </c>
      <c r="L142" s="108">
        <f>M142</f>
        <v>57.381999999999998</v>
      </c>
      <c r="M142" s="117">
        <f>(('2021'!L143+'2021'!M143)/2*1.04)</f>
        <v>57.381999999999998</v>
      </c>
      <c r="N142" s="108">
        <f>'2021'!O143</f>
        <v>27.23</v>
      </c>
      <c r="O142" s="108">
        <f t="shared" si="49"/>
        <v>28.319200000000002</v>
      </c>
      <c r="P142" s="65">
        <f t="shared" si="45"/>
        <v>5065.5359999999991</v>
      </c>
      <c r="Q142" s="65">
        <f t="shared" si="46"/>
        <v>8201.3439999999991</v>
      </c>
      <c r="R142" s="65">
        <f t="shared" si="47"/>
        <v>5837.4086939999997</v>
      </c>
      <c r="S142" s="65">
        <f t="shared" si="48"/>
        <v>5134.4086247999994</v>
      </c>
      <c r="T142" s="65">
        <f t="shared" si="26"/>
        <v>24238.697318799994</v>
      </c>
      <c r="U142" s="113">
        <f>T142/'2021'!T143</f>
        <v>1.0863818906354621</v>
      </c>
      <c r="V142" s="65"/>
      <c r="W142" s="65"/>
      <c r="X142" s="65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</row>
    <row r="143" spans="1:146" s="36" customFormat="1" ht="34.5" customHeight="1" outlineLevel="1">
      <c r="A143" s="62">
        <v>2901295850</v>
      </c>
      <c r="B143" s="62" t="s">
        <v>193</v>
      </c>
      <c r="C143" s="62" t="s">
        <v>245</v>
      </c>
      <c r="D143" s="62" t="s">
        <v>56</v>
      </c>
      <c r="E143" s="63" t="s">
        <v>192</v>
      </c>
      <c r="F143" s="63" t="s">
        <v>138</v>
      </c>
      <c r="G143" s="67">
        <v>1896.6499999999996</v>
      </c>
      <c r="H143" s="67">
        <v>2068.3100000000004</v>
      </c>
      <c r="I143" s="67">
        <v>1864.94</v>
      </c>
      <c r="J143" s="67">
        <v>1909.41</v>
      </c>
      <c r="K143" s="67">
        <f t="shared" si="39"/>
        <v>7739.3099999999995</v>
      </c>
      <c r="L143" s="108">
        <f>M143</f>
        <v>112.12240000000001</v>
      </c>
      <c r="M143" s="117">
        <f>(('2021'!L144+'2021'!M144)/2*1.04)</f>
        <v>112.12240000000001</v>
      </c>
      <c r="N143" s="108">
        <f>'2021'!O144</f>
        <v>31.34</v>
      </c>
      <c r="O143" s="108">
        <f t="shared" si="49"/>
        <v>32.593600000000002</v>
      </c>
      <c r="P143" s="65">
        <f t="shared" si="45"/>
        <v>153215.93896</v>
      </c>
      <c r="Q143" s="65">
        <f t="shared" si="46"/>
        <v>167083.04574400006</v>
      </c>
      <c r="R143" s="65">
        <f t="shared" si="47"/>
        <v>148316.44027200004</v>
      </c>
      <c r="S143" s="65">
        <f t="shared" si="48"/>
        <v>151853.08600800004</v>
      </c>
      <c r="T143" s="65">
        <f t="shared" si="26"/>
        <v>620468.51098400017</v>
      </c>
      <c r="U143" s="113">
        <f>T143/'2021'!T144</f>
        <v>1.0429068332343656</v>
      </c>
      <c r="V143" s="65"/>
      <c r="W143" s="65"/>
      <c r="X143" s="65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</row>
    <row r="144" spans="1:146" s="36" customFormat="1" ht="34.5" customHeight="1" outlineLevel="1">
      <c r="A144" s="62">
        <v>2901295850</v>
      </c>
      <c r="B144" s="62" t="s">
        <v>193</v>
      </c>
      <c r="C144" s="62" t="s">
        <v>245</v>
      </c>
      <c r="D144" s="62" t="s">
        <v>56</v>
      </c>
      <c r="E144" s="63" t="s">
        <v>66</v>
      </c>
      <c r="F144" s="63" t="s">
        <v>138</v>
      </c>
      <c r="G144" s="67">
        <v>3562.0299999999997</v>
      </c>
      <c r="H144" s="67">
        <v>3692.66</v>
      </c>
      <c r="I144" s="67">
        <v>3686.83</v>
      </c>
      <c r="J144" s="67">
        <v>3761.25</v>
      </c>
      <c r="K144" s="67">
        <f t="shared" si="39"/>
        <v>14702.77</v>
      </c>
      <c r="L144" s="108">
        <f>'2021'!M145</f>
        <v>115.56</v>
      </c>
      <c r="M144" s="117">
        <v>124.81</v>
      </c>
      <c r="N144" s="108">
        <f>'2021'!O145</f>
        <v>31.34</v>
      </c>
      <c r="O144" s="108">
        <f t="shared" si="49"/>
        <v>32.593600000000002</v>
      </c>
      <c r="P144" s="65">
        <f t="shared" si="45"/>
        <v>299994.1666</v>
      </c>
      <c r="Q144" s="65">
        <f t="shared" si="46"/>
        <v>310995.82519999996</v>
      </c>
      <c r="R144" s="65">
        <f t="shared" si="47"/>
        <v>339986.19001199998</v>
      </c>
      <c r="S144" s="65">
        <f t="shared" si="48"/>
        <v>346848.93449999997</v>
      </c>
      <c r="T144" s="65">
        <f t="shared" si="26"/>
        <v>1297825.116312</v>
      </c>
      <c r="U144" s="113">
        <f>T144/'2021'!T145</f>
        <v>1.0407199684900854</v>
      </c>
      <c r="V144" s="65"/>
      <c r="W144" s="65"/>
      <c r="X144" s="65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</row>
    <row r="145" spans="1:146" s="36" customFormat="1" ht="34.5" customHeight="1" outlineLevel="1">
      <c r="A145" s="62">
        <v>2901179251</v>
      </c>
      <c r="B145" s="62" t="s">
        <v>25</v>
      </c>
      <c r="C145" s="62" t="s">
        <v>245</v>
      </c>
      <c r="D145" s="62" t="s">
        <v>67</v>
      </c>
      <c r="E145" s="63"/>
      <c r="F145" s="63" t="s">
        <v>138</v>
      </c>
      <c r="G145" s="67">
        <v>6596.6459999999997</v>
      </c>
      <c r="H145" s="67">
        <v>6806.3350000000009</v>
      </c>
      <c r="I145" s="67">
        <v>9377.7289999999994</v>
      </c>
      <c r="J145" s="67">
        <v>7168.3140000000003</v>
      </c>
      <c r="K145" s="67">
        <f t="shared" si="39"/>
        <v>29949.023999999998</v>
      </c>
      <c r="L145" s="108">
        <f>M145</f>
        <v>182.208</v>
      </c>
      <c r="M145" s="117">
        <f>(('2021'!L146+'2021'!M146)/2*1.04)</f>
        <v>182.208</v>
      </c>
      <c r="N145" s="108">
        <f>'2021'!O146</f>
        <v>51.833600000000004</v>
      </c>
      <c r="O145" s="108">
        <f t="shared" si="49"/>
        <v>53.906944000000003</v>
      </c>
      <c r="P145" s="65">
        <f t="shared" si="45"/>
        <v>860033.76426239987</v>
      </c>
      <c r="Q145" s="65">
        <f t="shared" si="46"/>
        <v>887371.841824</v>
      </c>
      <c r="R145" s="65">
        <f t="shared" si="47"/>
        <v>1203172.5335818238</v>
      </c>
      <c r="S145" s="65">
        <f t="shared" si="48"/>
        <v>919702.25593958399</v>
      </c>
      <c r="T145" s="65">
        <f t="shared" si="26"/>
        <v>3870280.3956078077</v>
      </c>
      <c r="U145" s="113">
        <f>T145/'2021'!T146</f>
        <v>1.0213840851380671</v>
      </c>
      <c r="V145" s="65"/>
      <c r="W145" s="65"/>
      <c r="X145" s="65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</row>
    <row r="146" spans="1:146" s="36" customFormat="1" ht="34.5" customHeight="1" outlineLevel="1">
      <c r="A146" s="62" t="s">
        <v>268</v>
      </c>
      <c r="B146" s="62" t="s">
        <v>269</v>
      </c>
      <c r="C146" s="62" t="s">
        <v>245</v>
      </c>
      <c r="D146" s="62" t="s">
        <v>50</v>
      </c>
      <c r="E146" s="63" t="s">
        <v>68</v>
      </c>
      <c r="F146" s="63" t="s">
        <v>138</v>
      </c>
      <c r="G146" s="67">
        <v>28953.642999999996</v>
      </c>
      <c r="H146" s="67">
        <v>29086.555</v>
      </c>
      <c r="I146" s="67">
        <v>28832.226999999999</v>
      </c>
      <c r="J146" s="67">
        <v>29047.226999999999</v>
      </c>
      <c r="K146" s="67">
        <f t="shared" si="39"/>
        <v>115919.65199999999</v>
      </c>
      <c r="L146" s="108">
        <f>'2021'!M147</f>
        <v>140.44</v>
      </c>
      <c r="M146" s="117">
        <f>(('2021'!L147+'2021'!M147)/2*1.04)*2-L146</f>
        <v>151.67520000000002</v>
      </c>
      <c r="N146" s="108">
        <f>'2021'!O147</f>
        <v>37.520000000000003</v>
      </c>
      <c r="O146" s="108">
        <f t="shared" si="49"/>
        <v>39.020800000000001</v>
      </c>
      <c r="P146" s="65">
        <f t="shared" si="45"/>
        <v>2979908.9375599991</v>
      </c>
      <c r="Q146" s="65">
        <f t="shared" si="46"/>
        <v>2993588.2405999997</v>
      </c>
      <c r="R146" s="65">
        <f t="shared" si="47"/>
        <v>3248077.2333488003</v>
      </c>
      <c r="S146" s="65">
        <f t="shared" si="48"/>
        <v>3272297.9293488003</v>
      </c>
      <c r="T146" s="65">
        <f t="shared" si="26"/>
        <v>12493872.340857599</v>
      </c>
      <c r="U146" s="113">
        <f>T146/'2021'!T147</f>
        <v>1.0399402975560901</v>
      </c>
      <c r="V146" s="65"/>
      <c r="W146" s="65"/>
      <c r="X146" s="65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</row>
    <row r="147" spans="1:146" s="36" customFormat="1" ht="34.5" customHeight="1" outlineLevel="1">
      <c r="A147" s="62" t="s">
        <v>270</v>
      </c>
      <c r="B147" s="62" t="s">
        <v>271</v>
      </c>
      <c r="C147" s="62" t="s">
        <v>245</v>
      </c>
      <c r="D147" s="62" t="s">
        <v>64</v>
      </c>
      <c r="E147" s="63" t="s">
        <v>70</v>
      </c>
      <c r="F147" s="63" t="s">
        <v>138</v>
      </c>
      <c r="G147" s="67">
        <v>2900.05</v>
      </c>
      <c r="H147" s="67">
        <v>3531.08</v>
      </c>
      <c r="I147" s="67">
        <v>2938.12</v>
      </c>
      <c r="J147" s="67">
        <v>2350.5500000000002</v>
      </c>
      <c r="K147" s="67">
        <f t="shared" si="39"/>
        <v>11719.8</v>
      </c>
      <c r="L147" s="108">
        <f>M147</f>
        <v>100.38600000000001</v>
      </c>
      <c r="M147" s="117">
        <f>(('2021'!L148+'2021'!M148)/2*1.04)</f>
        <v>100.38600000000001</v>
      </c>
      <c r="N147" s="108">
        <f>'2021'!O148</f>
        <v>31.13</v>
      </c>
      <c r="O147" s="108">
        <v>32.369999999999997</v>
      </c>
      <c r="P147" s="65">
        <f t="shared" si="45"/>
        <v>200845.86280000006</v>
      </c>
      <c r="Q147" s="65">
        <f t="shared" si="46"/>
        <v>244548.47648000004</v>
      </c>
      <c r="R147" s="65">
        <f t="shared" si="47"/>
        <v>199839.16992000004</v>
      </c>
      <c r="S147" s="65">
        <f t="shared" si="48"/>
        <v>159875.00880000007</v>
      </c>
      <c r="T147" s="65">
        <f t="shared" si="26"/>
        <v>805108.51800000016</v>
      </c>
      <c r="U147" s="113">
        <f>T147/'2021'!T148</f>
        <v>1.0621534438243685</v>
      </c>
      <c r="V147" s="65"/>
      <c r="W147" s="65"/>
      <c r="X147" s="65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</row>
    <row r="148" spans="1:146" s="36" customFormat="1" ht="34.5" customHeight="1" outlineLevel="1">
      <c r="A148" s="62" t="s">
        <v>272</v>
      </c>
      <c r="B148" s="62" t="s">
        <v>271</v>
      </c>
      <c r="C148" s="62" t="s">
        <v>245</v>
      </c>
      <c r="D148" s="62" t="s">
        <v>64</v>
      </c>
      <c r="E148" s="63" t="s">
        <v>184</v>
      </c>
      <c r="F148" s="63" t="s">
        <v>138</v>
      </c>
      <c r="G148" s="67">
        <v>52096.37</v>
      </c>
      <c r="H148" s="67">
        <v>52118.92</v>
      </c>
      <c r="I148" s="67">
        <v>50073.069999999992</v>
      </c>
      <c r="J148" s="67">
        <v>50761.490000000005</v>
      </c>
      <c r="K148" s="67">
        <f t="shared" si="39"/>
        <v>205049.84999999998</v>
      </c>
      <c r="L148" s="108">
        <f>M148</f>
        <v>50.850800000000007</v>
      </c>
      <c r="M148" s="117">
        <f>(('2021'!L149+'2021'!M149)/2*1.04)</f>
        <v>50.850800000000007</v>
      </c>
      <c r="N148" s="108">
        <f>'2021'!O149</f>
        <v>29.7</v>
      </c>
      <c r="O148" s="108">
        <f t="shared" si="49"/>
        <v>30.888000000000002</v>
      </c>
      <c r="P148" s="65">
        <f t="shared" si="45"/>
        <v>1101879.9025960003</v>
      </c>
      <c r="Q148" s="65">
        <f t="shared" si="46"/>
        <v>1102356.8531360005</v>
      </c>
      <c r="R148" s="65">
        <f t="shared" si="47"/>
        <v>999598.68179600011</v>
      </c>
      <c r="S148" s="65">
        <f t="shared" si="48"/>
        <v>1013341.4725720003</v>
      </c>
      <c r="T148" s="65">
        <f t="shared" si="26"/>
        <v>4217176.9101000018</v>
      </c>
      <c r="U148" s="113">
        <f>T148/'2021'!T149</f>
        <v>1.0445250303533742</v>
      </c>
      <c r="V148" s="65"/>
      <c r="W148" s="65"/>
      <c r="X148" s="65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</row>
    <row r="149" spans="1:146" s="36" customFormat="1" ht="34.5" customHeight="1" outlineLevel="1">
      <c r="A149" s="62">
        <v>2903003687</v>
      </c>
      <c r="B149" s="62" t="s">
        <v>72</v>
      </c>
      <c r="C149" s="62" t="s">
        <v>245</v>
      </c>
      <c r="D149" s="62" t="s">
        <v>47</v>
      </c>
      <c r="E149" s="63" t="s">
        <v>71</v>
      </c>
      <c r="F149" s="63" t="s">
        <v>138</v>
      </c>
      <c r="G149" s="67">
        <v>21132.05</v>
      </c>
      <c r="H149" s="67">
        <v>24663.885000000002</v>
      </c>
      <c r="I149" s="67">
        <v>18583.5</v>
      </c>
      <c r="J149" s="67">
        <v>23274.73</v>
      </c>
      <c r="K149" s="67">
        <f t="shared" si="39"/>
        <v>87654.164999999994</v>
      </c>
      <c r="L149" s="108">
        <f>M149</f>
        <v>166.29600000000002</v>
      </c>
      <c r="M149" s="117">
        <f>(('2021'!L150+'2021'!M150)/2*1.04)</f>
        <v>166.29600000000002</v>
      </c>
      <c r="N149" s="108">
        <f>'2021'!O150</f>
        <v>32.51</v>
      </c>
      <c r="O149" s="108">
        <f t="shared" si="49"/>
        <v>33.810400000000001</v>
      </c>
      <c r="P149" s="65">
        <f t="shared" si="45"/>
        <v>2827172.4413000005</v>
      </c>
      <c r="Q149" s="65">
        <f t="shared" si="46"/>
        <v>3299682.5186100011</v>
      </c>
      <c r="R149" s="65">
        <f t="shared" si="47"/>
        <v>2462046.1476000007</v>
      </c>
      <c r="S149" s="65">
        <f t="shared" si="48"/>
        <v>3083566.5688880007</v>
      </c>
      <c r="T149" s="65">
        <f t="shared" si="26"/>
        <v>11672467.676398003</v>
      </c>
      <c r="U149" s="113">
        <f>T149/'2021'!T150</f>
        <v>1.0564962588933131</v>
      </c>
      <c r="V149" s="65"/>
      <c r="W149" s="65"/>
      <c r="X149" s="65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</row>
    <row r="150" spans="1:146" s="36" customFormat="1" ht="34.5" customHeight="1" outlineLevel="1">
      <c r="A150" s="62" t="s">
        <v>273</v>
      </c>
      <c r="B150" s="62" t="s">
        <v>196</v>
      </c>
      <c r="C150" s="62" t="s">
        <v>245</v>
      </c>
      <c r="D150" s="62" t="s">
        <v>73</v>
      </c>
      <c r="E150" s="63"/>
      <c r="F150" s="63" t="s">
        <v>138</v>
      </c>
      <c r="G150" s="67">
        <v>31300.230000000003</v>
      </c>
      <c r="H150" s="67">
        <v>35237.67</v>
      </c>
      <c r="I150" s="67">
        <v>32589.060999999998</v>
      </c>
      <c r="J150" s="67">
        <v>35685.920000000006</v>
      </c>
      <c r="K150" s="67">
        <f t="shared" ref="K150:K177" si="50">G150+H150+I150+J150</f>
        <v>134812.88099999999</v>
      </c>
      <c r="L150" s="108">
        <f>'2021'!M151</f>
        <v>155.47999999999999</v>
      </c>
      <c r="M150" s="117">
        <f>(('2021'!L151+'2021'!M151)/2*1.04)*2-L150</f>
        <v>155.9376</v>
      </c>
      <c r="N150" s="108">
        <f>'2021'!O151</f>
        <v>44.58</v>
      </c>
      <c r="O150" s="108">
        <v>46.37</v>
      </c>
      <c r="P150" s="65">
        <f t="shared" si="45"/>
        <v>3471195.5070000002</v>
      </c>
      <c r="Q150" s="65">
        <f t="shared" si="46"/>
        <v>3907857.6029999997</v>
      </c>
      <c r="R150" s="65">
        <f t="shared" si="47"/>
        <v>3570705.2000235999</v>
      </c>
      <c r="S150" s="65">
        <f t="shared" si="48"/>
        <v>3910020.6081920005</v>
      </c>
      <c r="T150" s="65">
        <f t="shared" si="26"/>
        <v>14859778.918215599</v>
      </c>
      <c r="U150" s="113">
        <f>T150/'2021'!T151</f>
        <v>1.0392898835131297</v>
      </c>
      <c r="V150" s="65"/>
      <c r="W150" s="65"/>
      <c r="X150" s="65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</row>
    <row r="151" spans="1:146" s="36" customFormat="1" ht="34.5" customHeight="1" outlineLevel="1">
      <c r="A151" s="62">
        <v>2921010743</v>
      </c>
      <c r="B151" s="62" t="s">
        <v>196</v>
      </c>
      <c r="C151" s="62" t="s">
        <v>245</v>
      </c>
      <c r="D151" s="62" t="s">
        <v>73</v>
      </c>
      <c r="E151" s="63" t="s">
        <v>122</v>
      </c>
      <c r="F151" s="63" t="s">
        <v>138</v>
      </c>
      <c r="G151" s="67">
        <v>1732.854</v>
      </c>
      <c r="H151" s="67">
        <v>1686.04</v>
      </c>
      <c r="I151" s="67">
        <v>1731.2550000000001</v>
      </c>
      <c r="J151" s="67">
        <v>1683.1829999999998</v>
      </c>
      <c r="K151" s="67">
        <f t="shared" si="50"/>
        <v>6833.3320000000003</v>
      </c>
      <c r="L151" s="108">
        <f>'2021'!M152</f>
        <v>155.47999999999999</v>
      </c>
      <c r="M151" s="117">
        <f>(('2021'!L152+'2021'!M152)/2*1.04)*2-L151</f>
        <v>155.9376</v>
      </c>
      <c r="N151" s="108">
        <f>'2021'!O152</f>
        <v>44.58</v>
      </c>
      <c r="O151" s="108">
        <v>46.37</v>
      </c>
      <c r="P151" s="65">
        <f t="shared" si="45"/>
        <v>192173.5086</v>
      </c>
      <c r="Q151" s="65">
        <f t="shared" si="46"/>
        <v>186981.83599999998</v>
      </c>
      <c r="R151" s="65">
        <f t="shared" si="47"/>
        <v>189689.455338</v>
      </c>
      <c r="S151" s="65">
        <f t="shared" si="48"/>
        <v>184422.32167079998</v>
      </c>
      <c r="T151" s="65">
        <f t="shared" ref="T151:T212" si="51">SUM(P151:S151)</f>
        <v>753267.12160879991</v>
      </c>
      <c r="U151" s="113">
        <f>T151/'2021'!T152</f>
        <v>1.0400260483185393</v>
      </c>
      <c r="V151" s="65"/>
      <c r="W151" s="65"/>
      <c r="X151" s="65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</row>
    <row r="152" spans="1:146" s="36" customFormat="1" ht="34.5" customHeight="1">
      <c r="A152" s="202" t="s">
        <v>246</v>
      </c>
      <c r="B152" s="202"/>
      <c r="C152" s="97"/>
      <c r="D152" s="97"/>
      <c r="E152" s="33"/>
      <c r="F152" s="33"/>
      <c r="G152" s="67"/>
      <c r="H152" s="67"/>
      <c r="I152" s="67"/>
      <c r="J152" s="67"/>
      <c r="K152" s="67"/>
      <c r="L152" s="132"/>
      <c r="M152" s="132"/>
      <c r="N152" s="64"/>
      <c r="O152" s="64"/>
      <c r="P152" s="65"/>
      <c r="Q152" s="65"/>
      <c r="R152" s="65"/>
      <c r="S152" s="65"/>
      <c r="T152" s="65"/>
      <c r="U152" s="113" t="e">
        <f>T152/'2021'!T153</f>
        <v>#DIV/0!</v>
      </c>
      <c r="V152" s="65"/>
      <c r="W152" s="65"/>
      <c r="X152" s="65"/>
      <c r="Y152" s="32"/>
      <c r="Z152" s="26"/>
      <c r="AA152" s="26"/>
      <c r="AB152" s="26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</row>
    <row r="153" spans="1:146" s="36" customFormat="1" ht="34.5" customHeight="1">
      <c r="A153" s="62">
        <v>2902059091</v>
      </c>
      <c r="B153" s="62" t="s">
        <v>206</v>
      </c>
      <c r="C153" s="62" t="s">
        <v>246</v>
      </c>
      <c r="D153" s="62"/>
      <c r="E153" s="63"/>
      <c r="F153" s="63" t="s">
        <v>138</v>
      </c>
      <c r="G153" s="67">
        <f>'2021'!G154</f>
        <v>1420664.5</v>
      </c>
      <c r="H153" s="67">
        <f>'2021'!H154</f>
        <v>1420664.5</v>
      </c>
      <c r="I153" s="67">
        <f>'2021'!I154</f>
        <v>1420664.5</v>
      </c>
      <c r="J153" s="67">
        <f>'2021'!J154</f>
        <v>1420664.5</v>
      </c>
      <c r="K153" s="67">
        <f t="shared" si="50"/>
        <v>5682658</v>
      </c>
      <c r="L153" s="108">
        <f>M153</f>
        <v>31.662800000000001</v>
      </c>
      <c r="M153" s="117">
        <f>(('2021'!L154+'2021'!M154)/2*1.04)</f>
        <v>31.662800000000001</v>
      </c>
      <c r="N153" s="108">
        <f>'2021'!O154</f>
        <v>30.315999999999999</v>
      </c>
      <c r="O153" s="108">
        <f>N153*1.04</f>
        <v>31.528639999999999</v>
      </c>
      <c r="P153" s="65">
        <f>(L153-N153)*G153</f>
        <v>1913350.9486000026</v>
      </c>
      <c r="Q153" s="65">
        <f>(L153-N153)*H153</f>
        <v>1913350.9486000026</v>
      </c>
      <c r="R153" s="65">
        <f>(M153-O153)*I153</f>
        <v>190596.34932000199</v>
      </c>
      <c r="S153" s="65">
        <f>(M153-O153)*J153</f>
        <v>190596.34932000199</v>
      </c>
      <c r="T153" s="65">
        <f t="shared" si="51"/>
        <v>4207894.5958400089</v>
      </c>
      <c r="U153" s="113">
        <f>T153/'2021'!T154</f>
        <v>1.0400000000000027</v>
      </c>
      <c r="V153" s="65"/>
      <c r="W153" s="65"/>
      <c r="X153" s="65"/>
      <c r="Y153" s="32"/>
      <c r="Z153" s="26"/>
      <c r="AA153" s="26"/>
      <c r="AB153" s="26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</row>
    <row r="154" spans="1:146" s="36" customFormat="1" ht="34.5" customHeight="1" outlineLevel="1">
      <c r="A154" s="62">
        <v>2902060361</v>
      </c>
      <c r="B154" s="62" t="s">
        <v>74</v>
      </c>
      <c r="C154" s="62" t="s">
        <v>246</v>
      </c>
      <c r="D154" s="62"/>
      <c r="E154" s="63"/>
      <c r="F154" s="63" t="s">
        <v>138</v>
      </c>
      <c r="G154" s="67">
        <v>255302.54200000002</v>
      </c>
      <c r="H154" s="67">
        <v>257279.55100000001</v>
      </c>
      <c r="I154" s="67">
        <v>218855.076</v>
      </c>
      <c r="J154" s="67">
        <v>245995.31699999998</v>
      </c>
      <c r="K154" s="67">
        <f t="shared" si="50"/>
        <v>977432.48600000003</v>
      </c>
      <c r="L154" s="108">
        <f>'2021'!M155</f>
        <v>49.67</v>
      </c>
      <c r="M154" s="117">
        <v>50.9</v>
      </c>
      <c r="N154" s="108">
        <f>'2021'!O155</f>
        <v>30.315999999999999</v>
      </c>
      <c r="O154" s="108">
        <f>N154*1.04</f>
        <v>31.528639999999999</v>
      </c>
      <c r="P154" s="65">
        <f>(L154-N154)*G154</f>
        <v>4941125.3978680009</v>
      </c>
      <c r="Q154" s="65">
        <f>(L154-N154)*H154</f>
        <v>4979388.4300540006</v>
      </c>
      <c r="R154" s="65">
        <f>(M154-O154)*I154</f>
        <v>4239520.4650233602</v>
      </c>
      <c r="S154" s="65">
        <f>(M154-O154)*J154</f>
        <v>4765263.8439211193</v>
      </c>
      <c r="T154" s="65">
        <f t="shared" si="51"/>
        <v>18925298.13686648</v>
      </c>
      <c r="U154" s="113">
        <f>T154/'2021'!T155</f>
        <v>1.0417514172394113</v>
      </c>
      <c r="V154" s="65"/>
      <c r="W154" s="65"/>
      <c r="X154" s="65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</row>
    <row r="155" spans="1:146" s="36" customFormat="1" ht="34.5" customHeight="1">
      <c r="A155" s="202" t="s">
        <v>247</v>
      </c>
      <c r="B155" s="202"/>
      <c r="C155" s="97"/>
      <c r="D155" s="97"/>
      <c r="E155" s="33"/>
      <c r="F155" s="33"/>
      <c r="G155" s="67"/>
      <c r="H155" s="67"/>
      <c r="I155" s="67"/>
      <c r="J155" s="67"/>
      <c r="K155" s="67"/>
      <c r="L155" s="64"/>
      <c r="M155" s="64"/>
      <c r="N155" s="64"/>
      <c r="O155" s="64"/>
      <c r="P155" s="65"/>
      <c r="Q155" s="65"/>
      <c r="R155" s="65"/>
      <c r="S155" s="65"/>
      <c r="T155" s="65"/>
      <c r="U155" s="113" t="e">
        <f>T155/'2021'!T156</f>
        <v>#DIV/0!</v>
      </c>
      <c r="V155" s="65"/>
      <c r="W155" s="65"/>
      <c r="X155" s="65"/>
      <c r="Y155" s="32"/>
      <c r="Z155" s="26"/>
      <c r="AA155" s="26"/>
      <c r="AB155" s="26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</row>
    <row r="156" spans="1:146" s="36" customFormat="1" ht="34.5" customHeight="1" outlineLevel="1">
      <c r="A156" s="62">
        <v>2922008803</v>
      </c>
      <c r="B156" s="62" t="s">
        <v>224</v>
      </c>
      <c r="C156" s="62" t="s">
        <v>247</v>
      </c>
      <c r="D156" s="62" t="s">
        <v>75</v>
      </c>
      <c r="E156" s="63"/>
      <c r="F156" s="63" t="s">
        <v>138</v>
      </c>
      <c r="G156" s="67">
        <v>14312.535</v>
      </c>
      <c r="H156" s="67">
        <v>14508.650000000001</v>
      </c>
      <c r="I156" s="67">
        <v>14746.043</v>
      </c>
      <c r="J156" s="67">
        <v>14337.327000000001</v>
      </c>
      <c r="K156" s="67">
        <f t="shared" si="50"/>
        <v>57904.555000000008</v>
      </c>
      <c r="L156" s="108">
        <f>'2021'!M157</f>
        <v>57.19</v>
      </c>
      <c r="M156" s="117">
        <f>(('2021'!L157+'2021'!M157)/2*1.04)*2-L156</f>
        <v>57.35560000000001</v>
      </c>
      <c r="N156" s="108">
        <f>'2021'!O157</f>
        <v>28.267199999999999</v>
      </c>
      <c r="O156" s="108">
        <f>N156*1.04</f>
        <v>29.397887999999998</v>
      </c>
      <c r="P156" s="65">
        <f t="shared" ref="P156:P167" si="52">(L156-N156)*G156</f>
        <v>413958.587298</v>
      </c>
      <c r="Q156" s="65">
        <f t="shared" ref="Q156:Q167" si="53">(L156-N156)*H156</f>
        <v>419630.78222000005</v>
      </c>
      <c r="R156" s="65">
        <f t="shared" ref="R156:R167" si="54">(M156-O156)*I156</f>
        <v>412265.62333361618</v>
      </c>
      <c r="S156" s="65">
        <f t="shared" ref="S156:S167" si="55">(M156-O156)*J156</f>
        <v>400838.85911582422</v>
      </c>
      <c r="T156" s="65">
        <f t="shared" si="51"/>
        <v>1646693.8519674405</v>
      </c>
      <c r="U156" s="113">
        <f>T156/'2021'!T157</f>
        <v>1.0396487413813635</v>
      </c>
      <c r="V156" s="65"/>
      <c r="W156" s="65"/>
      <c r="X156" s="65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</row>
    <row r="157" spans="1:146" s="36" customFormat="1" ht="34.5" customHeight="1" outlineLevel="1">
      <c r="A157" s="62">
        <v>2922008546</v>
      </c>
      <c r="B157" s="62" t="s">
        <v>189</v>
      </c>
      <c r="C157" s="62" t="s">
        <v>247</v>
      </c>
      <c r="D157" s="62" t="s">
        <v>76</v>
      </c>
      <c r="E157" s="63"/>
      <c r="F157" s="63" t="s">
        <v>138</v>
      </c>
      <c r="G157" s="67">
        <v>49588.51</v>
      </c>
      <c r="H157" s="67">
        <v>49916.600000000006</v>
      </c>
      <c r="I157" s="67">
        <v>49706.34</v>
      </c>
      <c r="J157" s="67">
        <v>49133.32</v>
      </c>
      <c r="K157" s="67">
        <f t="shared" si="50"/>
        <v>198344.77000000002</v>
      </c>
      <c r="L157" s="108">
        <f>'2021'!M158</f>
        <v>61.1</v>
      </c>
      <c r="M157" s="117">
        <f>(('2021'!L158+'2021'!M158)/2*1.04)*2-L157</f>
        <v>64.001599999999996</v>
      </c>
      <c r="N157" s="108">
        <f>'2021'!O158</f>
        <v>37.024000000000001</v>
      </c>
      <c r="O157" s="108">
        <f t="shared" ref="O157:O167" si="56">N157*1.04</f>
        <v>38.504960000000004</v>
      </c>
      <c r="P157" s="65">
        <f t="shared" si="52"/>
        <v>1193892.96676</v>
      </c>
      <c r="Q157" s="65">
        <f t="shared" si="53"/>
        <v>1201792.0616000001</v>
      </c>
      <c r="R157" s="65">
        <f t="shared" si="54"/>
        <v>1267344.6566975995</v>
      </c>
      <c r="S157" s="65">
        <f t="shared" si="55"/>
        <v>1252734.5720447996</v>
      </c>
      <c r="T157" s="65">
        <f t="shared" si="51"/>
        <v>4915764.2571023982</v>
      </c>
      <c r="U157" s="113">
        <f>T157/'2021'!T158</f>
        <v>1.039935580576308</v>
      </c>
      <c r="V157" s="65"/>
      <c r="W157" s="65"/>
      <c r="X157" s="65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</row>
    <row r="158" spans="1:146" s="36" customFormat="1" ht="34.5" customHeight="1" outlineLevel="1">
      <c r="A158" s="62">
        <v>2922008546</v>
      </c>
      <c r="B158" s="62" t="s">
        <v>189</v>
      </c>
      <c r="C158" s="62" t="s">
        <v>247</v>
      </c>
      <c r="D158" s="62" t="s">
        <v>123</v>
      </c>
      <c r="E158" s="63"/>
      <c r="F158" s="63" t="s">
        <v>138</v>
      </c>
      <c r="G158" s="67">
        <v>1261.78</v>
      </c>
      <c r="H158" s="67">
        <v>1177.74</v>
      </c>
      <c r="I158" s="67">
        <v>1220.46</v>
      </c>
      <c r="J158" s="67">
        <v>1183.43</v>
      </c>
      <c r="K158" s="67">
        <f t="shared" si="50"/>
        <v>4843.41</v>
      </c>
      <c r="L158" s="108">
        <f>'2021'!M159</f>
        <v>62.8</v>
      </c>
      <c r="M158" s="117">
        <f>(('2021'!L159+'2021'!M159)/2*1.04)*2-L158</f>
        <v>67.823999999999998</v>
      </c>
      <c r="N158" s="108">
        <f>'2021'!O159</f>
        <v>28.5688</v>
      </c>
      <c r="O158" s="108">
        <f t="shared" si="56"/>
        <v>29.711552000000001</v>
      </c>
      <c r="P158" s="65">
        <f t="shared" si="52"/>
        <v>43192.243536000002</v>
      </c>
      <c r="Q158" s="65">
        <f t="shared" si="53"/>
        <v>40315.453487999999</v>
      </c>
      <c r="R158" s="65">
        <f t="shared" si="54"/>
        <v>46514.718286080002</v>
      </c>
      <c r="S158" s="65">
        <f t="shared" si="55"/>
        <v>45103.414336640002</v>
      </c>
      <c r="T158" s="65">
        <f t="shared" si="51"/>
        <v>175125.82964672</v>
      </c>
      <c r="U158" s="113">
        <f>T158/'2021'!T159</f>
        <v>1.0394687527556652</v>
      </c>
      <c r="V158" s="65"/>
      <c r="W158" s="65"/>
      <c r="X158" s="65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</row>
    <row r="159" spans="1:146" s="36" customFormat="1" ht="34.5" customHeight="1" outlineLevel="1">
      <c r="A159" s="62">
        <v>2922009317</v>
      </c>
      <c r="B159" s="62" t="s">
        <v>78</v>
      </c>
      <c r="C159" s="62" t="s">
        <v>247</v>
      </c>
      <c r="D159" s="62" t="s">
        <v>77</v>
      </c>
      <c r="E159" s="63"/>
      <c r="F159" s="63" t="s">
        <v>138</v>
      </c>
      <c r="G159" s="67">
        <v>7994.4850000000006</v>
      </c>
      <c r="H159" s="67">
        <v>7821.277</v>
      </c>
      <c r="I159" s="67">
        <v>8852.2569999999996</v>
      </c>
      <c r="J159" s="67">
        <v>7561.3349999999991</v>
      </c>
      <c r="K159" s="67">
        <f t="shared" si="50"/>
        <v>32229.353999999999</v>
      </c>
      <c r="L159" s="108">
        <f>M159</f>
        <v>83.844800000000006</v>
      </c>
      <c r="M159" s="117">
        <f>(('2021'!L160+'2021'!M160)/2*1.04)</f>
        <v>83.844800000000006</v>
      </c>
      <c r="N159" s="108">
        <f>'2021'!O160</f>
        <v>37.512799999999999</v>
      </c>
      <c r="O159" s="108">
        <f t="shared" si="56"/>
        <v>39.013311999999999</v>
      </c>
      <c r="P159" s="65">
        <f t="shared" si="52"/>
        <v>370400.47902000009</v>
      </c>
      <c r="Q159" s="65">
        <f t="shared" si="53"/>
        <v>362375.40596400009</v>
      </c>
      <c r="R159" s="65">
        <f t="shared" si="54"/>
        <v>396859.85346841603</v>
      </c>
      <c r="S159" s="65">
        <f t="shared" si="55"/>
        <v>338985.89931648003</v>
      </c>
      <c r="T159" s="65">
        <f t="shared" si="51"/>
        <v>1468621.6377688963</v>
      </c>
      <c r="U159" s="113">
        <f>T159/'2021'!T160</f>
        <v>1.0383778802359154</v>
      </c>
      <c r="V159" s="65"/>
      <c r="W159" s="65"/>
      <c r="X159" s="65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</row>
    <row r="160" spans="1:146" s="36" customFormat="1" ht="34.5" customHeight="1" outlineLevel="1">
      <c r="A160" s="62">
        <v>2922007013</v>
      </c>
      <c r="B160" s="62" t="s">
        <v>125</v>
      </c>
      <c r="C160" s="62" t="s">
        <v>247</v>
      </c>
      <c r="D160" s="62" t="s">
        <v>124</v>
      </c>
      <c r="E160" s="63"/>
      <c r="F160" s="63" t="s">
        <v>138</v>
      </c>
      <c r="G160" s="67">
        <v>2526.4589999999998</v>
      </c>
      <c r="H160" s="67">
        <v>2799.35</v>
      </c>
      <c r="I160" s="67">
        <v>2970.5370000000003</v>
      </c>
      <c r="J160" s="67">
        <v>2700.3679999999999</v>
      </c>
      <c r="K160" s="67">
        <f t="shared" si="50"/>
        <v>10996.714</v>
      </c>
      <c r="L160" s="108">
        <f>'2021'!M161</f>
        <v>77.77</v>
      </c>
      <c r="M160" s="117">
        <f>(('2021'!L161+'2021'!M161)/2*1.04)*2-L160</f>
        <v>83.991599999999991</v>
      </c>
      <c r="N160" s="108">
        <f>'2021'!O161</f>
        <v>33.269599999999997</v>
      </c>
      <c r="O160" s="108">
        <f t="shared" si="56"/>
        <v>34.600383999999998</v>
      </c>
      <c r="P160" s="65">
        <f t="shared" si="52"/>
        <v>112428.43608359998</v>
      </c>
      <c r="Q160" s="65">
        <f t="shared" si="53"/>
        <v>124572.19473999999</v>
      </c>
      <c r="R160" s="65">
        <f t="shared" si="54"/>
        <v>146718.434602992</v>
      </c>
      <c r="S160" s="65">
        <f t="shared" si="55"/>
        <v>133374.45916748798</v>
      </c>
      <c r="T160" s="65">
        <f t="shared" si="51"/>
        <v>517093.52459407999</v>
      </c>
      <c r="U160" s="113">
        <f>T160/'2021'!T161</f>
        <v>1.0421636092057758</v>
      </c>
      <c r="V160" s="65"/>
      <c r="W160" s="65"/>
      <c r="X160" s="65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</row>
    <row r="161" spans="1:146" s="36" customFormat="1" ht="34.5" customHeight="1" outlineLevel="1">
      <c r="A161" s="62" t="s">
        <v>276</v>
      </c>
      <c r="B161" s="62" t="s">
        <v>277</v>
      </c>
      <c r="C161" s="62" t="s">
        <v>247</v>
      </c>
      <c r="D161" s="62" t="s">
        <v>126</v>
      </c>
      <c r="E161" s="63"/>
      <c r="F161" s="63" t="s">
        <v>138</v>
      </c>
      <c r="G161" s="67">
        <v>2647.5299999999997</v>
      </c>
      <c r="H161" s="67">
        <v>3206.91</v>
      </c>
      <c r="I161" s="67">
        <v>3084.31</v>
      </c>
      <c r="J161" s="67">
        <v>4863.57</v>
      </c>
      <c r="K161" s="67">
        <f t="shared" si="50"/>
        <v>13802.32</v>
      </c>
      <c r="L161" s="108">
        <f>'2021'!M162</f>
        <v>70.31</v>
      </c>
      <c r="M161" s="117">
        <f>(('2021'!L162+'2021'!M162)/2*1.04)*2-L161</f>
        <v>73.220399999999984</v>
      </c>
      <c r="N161" s="108">
        <f>'2021'!O162</f>
        <v>33.269599999999997</v>
      </c>
      <c r="O161" s="108">
        <f t="shared" si="56"/>
        <v>34.600383999999998</v>
      </c>
      <c r="P161" s="65">
        <f t="shared" si="52"/>
        <v>98065.570212000006</v>
      </c>
      <c r="Q161" s="65">
        <f t="shared" si="53"/>
        <v>118785.22916400002</v>
      </c>
      <c r="R161" s="65">
        <f t="shared" si="54"/>
        <v>119116.10154895995</v>
      </c>
      <c r="S161" s="65">
        <f t="shared" si="55"/>
        <v>187831.15121711991</v>
      </c>
      <c r="T161" s="65">
        <f t="shared" si="51"/>
        <v>523798.05214207992</v>
      </c>
      <c r="U161" s="113">
        <f>T161/'2021'!T162</f>
        <v>1.040407498663233</v>
      </c>
      <c r="V161" s="65"/>
      <c r="W161" s="65"/>
      <c r="X161" s="65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</row>
    <row r="162" spans="1:146" s="36" customFormat="1" ht="34.5" customHeight="1" outlineLevel="1">
      <c r="A162" s="62">
        <v>2922007704</v>
      </c>
      <c r="B162" s="62" t="s">
        <v>128</v>
      </c>
      <c r="C162" s="62" t="s">
        <v>247</v>
      </c>
      <c r="D162" s="62" t="s">
        <v>127</v>
      </c>
      <c r="E162" s="63"/>
      <c r="F162" s="63" t="s">
        <v>138</v>
      </c>
      <c r="G162" s="67">
        <v>4525.9890000000005</v>
      </c>
      <c r="H162" s="67">
        <v>5086.0820000000003</v>
      </c>
      <c r="I162" s="67">
        <v>5296.6320000000005</v>
      </c>
      <c r="J162" s="67">
        <v>4612.5950000000003</v>
      </c>
      <c r="K162" s="67">
        <f t="shared" si="50"/>
        <v>19521.298000000003</v>
      </c>
      <c r="L162" s="108">
        <f>'2021'!M163</f>
        <v>73.849999999999994</v>
      </c>
      <c r="M162" s="117">
        <f>(('2021'!L163+'2021'!M163)/2*1.04)*2-L162</f>
        <v>74.069199999999995</v>
      </c>
      <c r="N162" s="108">
        <f>'2021'!O163</f>
        <v>32.666400000000003</v>
      </c>
      <c r="O162" s="108">
        <f t="shared" si="56"/>
        <v>33.973056000000007</v>
      </c>
      <c r="P162" s="65">
        <f t="shared" si="52"/>
        <v>186396.52058039999</v>
      </c>
      <c r="Q162" s="65">
        <f t="shared" si="53"/>
        <v>209463.16665519998</v>
      </c>
      <c r="R162" s="65">
        <f t="shared" si="54"/>
        <v>212374.51938700795</v>
      </c>
      <c r="S162" s="65">
        <f t="shared" si="55"/>
        <v>184947.27333367994</v>
      </c>
      <c r="T162" s="65">
        <f t="shared" si="51"/>
        <v>793181.47995628789</v>
      </c>
      <c r="U162" s="113">
        <f>T162/'2021'!T163</f>
        <v>1.0389355479177389</v>
      </c>
      <c r="V162" s="65"/>
      <c r="W162" s="65"/>
      <c r="X162" s="65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</row>
    <row r="163" spans="1:146" s="36" customFormat="1" ht="34.5" customHeight="1" outlineLevel="1">
      <c r="A163" s="62">
        <v>2922007013</v>
      </c>
      <c r="B163" s="62" t="s">
        <v>125</v>
      </c>
      <c r="C163" s="62" t="s">
        <v>247</v>
      </c>
      <c r="D163" s="62" t="s">
        <v>129</v>
      </c>
      <c r="E163" s="63"/>
      <c r="F163" s="63" t="s">
        <v>138</v>
      </c>
      <c r="G163" s="67">
        <v>174.321</v>
      </c>
      <c r="H163" s="67">
        <v>680.67399999999998</v>
      </c>
      <c r="I163" s="67">
        <v>825.62699999999995</v>
      </c>
      <c r="J163" s="67">
        <v>538.63700000000006</v>
      </c>
      <c r="K163" s="67">
        <f t="shared" si="50"/>
        <v>2219.259</v>
      </c>
      <c r="L163" s="108">
        <f>'2021'!M164</f>
        <v>65.3</v>
      </c>
      <c r="M163" s="117">
        <f>(('2021'!L164+'2021'!M164)/2*1.04)*2-L163</f>
        <v>68.246400000000008</v>
      </c>
      <c r="N163" s="108">
        <f>'2021'!O164</f>
        <v>33.269599999999997</v>
      </c>
      <c r="O163" s="108">
        <f t="shared" si="56"/>
        <v>34.600383999999998</v>
      </c>
      <c r="P163" s="65">
        <f t="shared" si="52"/>
        <v>5583.5713583999996</v>
      </c>
      <c r="Q163" s="65">
        <f t="shared" si="53"/>
        <v>21802.260489600001</v>
      </c>
      <c r="R163" s="65">
        <f t="shared" si="54"/>
        <v>27779.059252032006</v>
      </c>
      <c r="S163" s="65">
        <f t="shared" si="55"/>
        <v>18122.989120192007</v>
      </c>
      <c r="T163" s="65">
        <f t="shared" si="51"/>
        <v>73287.880220224019</v>
      </c>
      <c r="U163" s="113">
        <f>T163/'2021'!T164</f>
        <v>1.0424222838629131</v>
      </c>
      <c r="V163" s="65"/>
      <c r="W163" s="65"/>
      <c r="X163" s="65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</row>
    <row r="164" spans="1:146" s="36" customFormat="1" ht="34.5" customHeight="1" outlineLevel="1">
      <c r="A164" s="62">
        <v>2922006980</v>
      </c>
      <c r="B164" s="62" t="s">
        <v>133</v>
      </c>
      <c r="C164" s="62" t="s">
        <v>247</v>
      </c>
      <c r="D164" s="62" t="s">
        <v>130</v>
      </c>
      <c r="E164" s="63"/>
      <c r="F164" s="63" t="s">
        <v>138</v>
      </c>
      <c r="G164" s="67">
        <v>891.59</v>
      </c>
      <c r="H164" s="67">
        <v>831.93999999999994</v>
      </c>
      <c r="I164" s="67">
        <v>898.98</v>
      </c>
      <c r="J164" s="67">
        <v>881.25</v>
      </c>
      <c r="K164" s="67">
        <f t="shared" si="50"/>
        <v>3503.76</v>
      </c>
      <c r="L164" s="108">
        <f>'2021'!M165</f>
        <v>60.55</v>
      </c>
      <c r="M164" s="117">
        <f>(('2021'!L165+'2021'!M165)/2*1.04)*2-L164</f>
        <v>64.988399999999999</v>
      </c>
      <c r="N164" s="108">
        <f>'2021'!O165</f>
        <v>33.269599999999997</v>
      </c>
      <c r="O164" s="108">
        <f t="shared" si="56"/>
        <v>34.600383999999998</v>
      </c>
      <c r="P164" s="65">
        <f t="shared" si="52"/>
        <v>24322.931836</v>
      </c>
      <c r="Q164" s="65">
        <f t="shared" si="53"/>
        <v>22695.655975999998</v>
      </c>
      <c r="R164" s="65">
        <f t="shared" si="54"/>
        <v>27318.218623680001</v>
      </c>
      <c r="S164" s="65">
        <f t="shared" si="55"/>
        <v>26779.4391</v>
      </c>
      <c r="T164" s="65">
        <f t="shared" si="51"/>
        <v>101116.24553568001</v>
      </c>
      <c r="U164" s="113">
        <f>T164/'2021'!T165</f>
        <v>1.041177235841797</v>
      </c>
      <c r="V164" s="65"/>
      <c r="W164" s="65"/>
      <c r="X164" s="65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</row>
    <row r="165" spans="1:146" s="36" customFormat="1" ht="34.5" customHeight="1" outlineLevel="1">
      <c r="A165" s="62">
        <v>2922007013</v>
      </c>
      <c r="B165" s="62" t="s">
        <v>125</v>
      </c>
      <c r="C165" s="62" t="s">
        <v>247</v>
      </c>
      <c r="D165" s="62" t="s">
        <v>131</v>
      </c>
      <c r="E165" s="63"/>
      <c r="F165" s="63" t="s">
        <v>138</v>
      </c>
      <c r="G165" s="67">
        <v>403.00700000000001</v>
      </c>
      <c r="H165" s="67">
        <v>1350.1849999999999</v>
      </c>
      <c r="I165" s="67">
        <v>1291.0070000000001</v>
      </c>
      <c r="J165" s="67">
        <v>1124.4180000000001</v>
      </c>
      <c r="K165" s="67">
        <f t="shared" si="50"/>
        <v>4168.6170000000002</v>
      </c>
      <c r="L165" s="108">
        <f>'2021'!M166</f>
        <v>69.650000000000006</v>
      </c>
      <c r="M165" s="117">
        <f>(('2021'!L166+'2021'!M166)/2*1.04)*2-L165</f>
        <v>69.855599999999981</v>
      </c>
      <c r="N165" s="108">
        <f>'2021'!O166</f>
        <v>33.269599999999997</v>
      </c>
      <c r="O165" s="108">
        <f t="shared" si="56"/>
        <v>34.600383999999998</v>
      </c>
      <c r="P165" s="65">
        <f t="shared" si="52"/>
        <v>14661.555862800004</v>
      </c>
      <c r="Q165" s="65">
        <f t="shared" si="53"/>
        <v>49120.270374000007</v>
      </c>
      <c r="R165" s="65">
        <f t="shared" si="54"/>
        <v>45514.730642511982</v>
      </c>
      <c r="S165" s="65">
        <f t="shared" si="55"/>
        <v>39641.599464287989</v>
      </c>
      <c r="T165" s="65">
        <f t="shared" si="51"/>
        <v>148938.15634359999</v>
      </c>
      <c r="U165" s="113">
        <f>T165/'2021'!T166</f>
        <v>1.0282030224137981</v>
      </c>
      <c r="V165" s="65"/>
      <c r="W165" s="65"/>
      <c r="X165" s="65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</row>
    <row r="166" spans="1:146" s="36" customFormat="1" ht="34.5" customHeight="1" outlineLevel="1">
      <c r="A166" s="62">
        <v>2922006980</v>
      </c>
      <c r="B166" s="62" t="s">
        <v>133</v>
      </c>
      <c r="C166" s="62" t="s">
        <v>247</v>
      </c>
      <c r="D166" s="62" t="s">
        <v>132</v>
      </c>
      <c r="E166" s="63"/>
      <c r="F166" s="63" t="s">
        <v>138</v>
      </c>
      <c r="G166" s="67">
        <v>2406.75</v>
      </c>
      <c r="H166" s="67">
        <v>2435.71</v>
      </c>
      <c r="I166" s="67">
        <v>2698.8199999999997</v>
      </c>
      <c r="J166" s="67">
        <v>2557.98</v>
      </c>
      <c r="K166" s="67">
        <f t="shared" si="50"/>
        <v>10099.26</v>
      </c>
      <c r="L166" s="108">
        <f>'2021'!M167</f>
        <v>65.28</v>
      </c>
      <c r="M166" s="117">
        <f>(('2021'!L167+'2021'!M167)/2*1.04)*2-L166</f>
        <v>65.812000000000012</v>
      </c>
      <c r="N166" s="108">
        <f>'2021'!O167</f>
        <v>33.269599999999997</v>
      </c>
      <c r="O166" s="108">
        <f t="shared" si="56"/>
        <v>34.600383999999998</v>
      </c>
      <c r="P166" s="65">
        <f t="shared" si="52"/>
        <v>77041.030200000008</v>
      </c>
      <c r="Q166" s="65">
        <f t="shared" si="53"/>
        <v>77968.051384000006</v>
      </c>
      <c r="R166" s="65">
        <f t="shared" si="54"/>
        <v>84234.533493120034</v>
      </c>
      <c r="S166" s="65">
        <f t="shared" si="55"/>
        <v>79838.689495680039</v>
      </c>
      <c r="T166" s="65">
        <f t="shared" si="51"/>
        <v>319082.30457280012</v>
      </c>
      <c r="U166" s="113">
        <f>T166/'2021'!T167</f>
        <v>1.0371996470746498</v>
      </c>
      <c r="V166" s="65"/>
      <c r="W166" s="65"/>
      <c r="X166" s="65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</row>
    <row r="167" spans="1:146" s="36" customFormat="1" ht="34.5" customHeight="1" outlineLevel="1">
      <c r="A167" s="62">
        <v>2922006980</v>
      </c>
      <c r="B167" s="62" t="s">
        <v>133</v>
      </c>
      <c r="C167" s="62" t="s">
        <v>247</v>
      </c>
      <c r="D167" s="62" t="s">
        <v>211</v>
      </c>
      <c r="E167" s="63"/>
      <c r="F167" s="63" t="s">
        <v>138</v>
      </c>
      <c r="G167" s="67">
        <v>696.25</v>
      </c>
      <c r="H167" s="67">
        <v>696.25</v>
      </c>
      <c r="I167" s="67">
        <v>696.25</v>
      </c>
      <c r="J167" s="67">
        <v>696.25</v>
      </c>
      <c r="K167" s="67">
        <f t="shared" si="50"/>
        <v>2785</v>
      </c>
      <c r="L167" s="108">
        <f>'2021'!M168</f>
        <v>65.22</v>
      </c>
      <c r="M167" s="117">
        <f>(('2021'!L168+'2021'!M168)/2*1.04)*2-L167</f>
        <v>69.210399999999993</v>
      </c>
      <c r="N167" s="108">
        <f>'2021'!O168</f>
        <v>65.22</v>
      </c>
      <c r="O167" s="108">
        <f t="shared" si="56"/>
        <v>67.828800000000001</v>
      </c>
      <c r="P167" s="65">
        <f t="shared" si="52"/>
        <v>0</v>
      </c>
      <c r="Q167" s="65">
        <f t="shared" si="53"/>
        <v>0</v>
      </c>
      <c r="R167" s="65">
        <f t="shared" si="54"/>
        <v>961.93899999999428</v>
      </c>
      <c r="S167" s="65">
        <f t="shared" si="55"/>
        <v>961.93899999999428</v>
      </c>
      <c r="T167" s="65">
        <f t="shared" si="51"/>
        <v>1923.8779999999886</v>
      </c>
      <c r="U167" s="113" t="e">
        <f>T167/'2021'!T168</f>
        <v>#DIV/0!</v>
      </c>
      <c r="V167" s="65"/>
      <c r="W167" s="65"/>
      <c r="X167" s="65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</row>
    <row r="168" spans="1:146" s="36" customFormat="1" ht="34.5" customHeight="1">
      <c r="A168" s="202" t="s">
        <v>248</v>
      </c>
      <c r="B168" s="202"/>
      <c r="C168" s="97"/>
      <c r="D168" s="97"/>
      <c r="E168" s="33"/>
      <c r="F168" s="33"/>
      <c r="G168" s="67"/>
      <c r="H168" s="67"/>
      <c r="I168" s="67"/>
      <c r="J168" s="67"/>
      <c r="K168" s="67"/>
      <c r="L168" s="64"/>
      <c r="M168" s="64"/>
      <c r="N168" s="64"/>
      <c r="O168" s="64"/>
      <c r="P168" s="65"/>
      <c r="Q168" s="65"/>
      <c r="R168" s="65"/>
      <c r="S168" s="65"/>
      <c r="T168" s="65"/>
      <c r="U168" s="113" t="e">
        <f>T168/'2021'!T169</f>
        <v>#DIV/0!</v>
      </c>
      <c r="V168" s="65"/>
      <c r="W168" s="65"/>
      <c r="X168" s="65"/>
      <c r="Y168" s="32"/>
      <c r="Z168" s="26"/>
      <c r="AA168" s="26"/>
      <c r="AB168" s="26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</row>
    <row r="169" spans="1:146" s="36" customFormat="1" ht="34.5" customHeight="1" outlineLevel="1">
      <c r="A169" s="62">
        <v>2923005900</v>
      </c>
      <c r="B169" s="62" t="s">
        <v>80</v>
      </c>
      <c r="C169" s="62" t="s">
        <v>248</v>
      </c>
      <c r="D169" s="62" t="s">
        <v>79</v>
      </c>
      <c r="E169" s="63"/>
      <c r="F169" s="63" t="s">
        <v>138</v>
      </c>
      <c r="G169" s="67">
        <v>9199.3000000000011</v>
      </c>
      <c r="H169" s="67">
        <v>10958.849999999999</v>
      </c>
      <c r="I169" s="67">
        <v>10480.18</v>
      </c>
      <c r="J169" s="67">
        <v>10077.35</v>
      </c>
      <c r="K169" s="67">
        <f t="shared" si="50"/>
        <v>40715.68</v>
      </c>
      <c r="L169" s="108">
        <f>'2021'!M170</f>
        <v>91.34</v>
      </c>
      <c r="M169" s="117">
        <f>(('2021'!L170+'2021'!M170)/2*1.04)*2-L169</f>
        <v>98.647199999999998</v>
      </c>
      <c r="N169" s="108">
        <f>'2021'!O170</f>
        <v>67.72</v>
      </c>
      <c r="O169" s="108">
        <f>N169*1.04</f>
        <v>70.428799999999995</v>
      </c>
      <c r="P169" s="65">
        <f t="shared" ref="P169:P177" si="57">(L169-N169)*G169</f>
        <v>217287.46600000007</v>
      </c>
      <c r="Q169" s="65">
        <f t="shared" ref="Q169:Q177" si="58">(L169-N169)*H169</f>
        <v>258848.03700000001</v>
      </c>
      <c r="R169" s="65">
        <f t="shared" ref="R169:R177" si="59">(M169-O169)*I169</f>
        <v>295733.91131200001</v>
      </c>
      <c r="S169" s="65">
        <f t="shared" ref="S169:S177" si="60">(M169-O169)*J169</f>
        <v>284366.69324000005</v>
      </c>
      <c r="T169" s="65">
        <f t="shared" si="51"/>
        <v>1056236.1075520003</v>
      </c>
      <c r="U169" s="113">
        <f>T169/'2021'!T170</f>
        <v>1.0415342767257099</v>
      </c>
      <c r="V169" s="65"/>
      <c r="W169" s="65"/>
      <c r="X169" s="65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</row>
    <row r="170" spans="1:146" s="36" customFormat="1" ht="34.5" customHeight="1" outlineLevel="1">
      <c r="A170" s="62" t="s">
        <v>280</v>
      </c>
      <c r="B170" s="62" t="s">
        <v>281</v>
      </c>
      <c r="C170" s="62" t="s">
        <v>248</v>
      </c>
      <c r="D170" s="62" t="s">
        <v>81</v>
      </c>
      <c r="E170" s="63"/>
      <c r="F170" s="63" t="s">
        <v>138</v>
      </c>
      <c r="G170" s="67">
        <v>2894.0279999999998</v>
      </c>
      <c r="H170" s="67">
        <v>2839.7660000000001</v>
      </c>
      <c r="I170" s="67">
        <v>3533.703</v>
      </c>
      <c r="J170" s="67">
        <v>3001.683</v>
      </c>
      <c r="K170" s="67">
        <f t="shared" si="50"/>
        <v>12269.18</v>
      </c>
      <c r="L170" s="108">
        <f>'2021'!M171</f>
        <v>153.47999999999999</v>
      </c>
      <c r="M170" s="117">
        <f>(('2021'!L171+'2021'!M171)/2*1.04)*2-L170</f>
        <v>163.05440000000002</v>
      </c>
      <c r="N170" s="108">
        <f>'2021'!O171</f>
        <v>102.09</v>
      </c>
      <c r="O170" s="108">
        <f t="shared" ref="O170:O176" si="61">N170*1.04</f>
        <v>106.17360000000001</v>
      </c>
      <c r="P170" s="65">
        <f t="shared" si="57"/>
        <v>148724.09891999996</v>
      </c>
      <c r="Q170" s="65">
        <f t="shared" si="58"/>
        <v>145935.57473999995</v>
      </c>
      <c r="R170" s="65">
        <f t="shared" si="59"/>
        <v>200999.85360240002</v>
      </c>
      <c r="S170" s="65">
        <f t="shared" si="60"/>
        <v>170738.13038640004</v>
      </c>
      <c r="T170" s="65">
        <f t="shared" si="51"/>
        <v>666397.65764879994</v>
      </c>
      <c r="U170" s="113">
        <f>T170/'2021'!T171</f>
        <v>1.0442827451779109</v>
      </c>
      <c r="V170" s="65"/>
      <c r="W170" s="65"/>
      <c r="X170" s="65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</row>
    <row r="171" spans="1:146" s="36" customFormat="1" ht="34.5" customHeight="1" outlineLevel="1">
      <c r="A171" s="62" t="s">
        <v>282</v>
      </c>
      <c r="B171" s="62" t="s">
        <v>283</v>
      </c>
      <c r="C171" s="62" t="s">
        <v>248</v>
      </c>
      <c r="D171" s="62" t="s">
        <v>83</v>
      </c>
      <c r="E171" s="63"/>
      <c r="F171" s="63" t="s">
        <v>138</v>
      </c>
      <c r="G171" s="67">
        <v>23634.449999999997</v>
      </c>
      <c r="H171" s="67">
        <v>23390.440000000002</v>
      </c>
      <c r="I171" s="67">
        <v>27270.973999999998</v>
      </c>
      <c r="J171" s="67">
        <v>30863.817999999999</v>
      </c>
      <c r="K171" s="67">
        <f t="shared" si="50"/>
        <v>105159.682</v>
      </c>
      <c r="L171" s="108">
        <f>'2021'!M172</f>
        <v>86.82</v>
      </c>
      <c r="M171" s="117">
        <f>(('2021'!L172+'2021'!M172)/2*1.04)*2-L171</f>
        <v>90.021600000000007</v>
      </c>
      <c r="N171" s="108">
        <f>'2021'!O172</f>
        <v>79.31</v>
      </c>
      <c r="O171" s="108">
        <f t="shared" si="61"/>
        <v>82.482399999999998</v>
      </c>
      <c r="P171" s="65">
        <f t="shared" si="57"/>
        <v>177494.71949999977</v>
      </c>
      <c r="Q171" s="65">
        <f t="shared" si="58"/>
        <v>175662.20439999981</v>
      </c>
      <c r="R171" s="65">
        <f t="shared" si="59"/>
        <v>205601.3271808002</v>
      </c>
      <c r="S171" s="65">
        <f t="shared" si="60"/>
        <v>232688.49666560025</v>
      </c>
      <c r="T171" s="65">
        <f t="shared" si="51"/>
        <v>791446.74774640007</v>
      </c>
      <c r="U171" s="113">
        <f>T171/'2021'!T172</f>
        <v>1.0360803086602486</v>
      </c>
      <c r="V171" s="65"/>
      <c r="W171" s="65"/>
      <c r="X171" s="65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</row>
    <row r="172" spans="1:146" s="36" customFormat="1" ht="34.5" customHeight="1" outlineLevel="1">
      <c r="A172" s="62" t="s">
        <v>282</v>
      </c>
      <c r="B172" s="62" t="s">
        <v>283</v>
      </c>
      <c r="C172" s="62" t="s">
        <v>248</v>
      </c>
      <c r="D172" s="62" t="s">
        <v>84</v>
      </c>
      <c r="E172" s="63"/>
      <c r="F172" s="63" t="s">
        <v>138</v>
      </c>
      <c r="G172" s="67">
        <v>9715.3499999999985</v>
      </c>
      <c r="H172" s="67">
        <v>9684.69</v>
      </c>
      <c r="I172" s="67">
        <v>10269.445</v>
      </c>
      <c r="J172" s="67">
        <v>8545.1440000000002</v>
      </c>
      <c r="K172" s="67">
        <f t="shared" si="50"/>
        <v>38214.629000000001</v>
      </c>
      <c r="L172" s="108">
        <f>'2021'!M173</f>
        <v>86.82</v>
      </c>
      <c r="M172" s="117">
        <f>(('2021'!L173+'2021'!M173)/2*1.04)*2-L172</f>
        <v>90.021600000000007</v>
      </c>
      <c r="N172" s="108">
        <f>'2021'!O173</f>
        <v>75.64</v>
      </c>
      <c r="O172" s="108">
        <v>78.66</v>
      </c>
      <c r="P172" s="65">
        <f t="shared" si="57"/>
        <v>108617.61299999991</v>
      </c>
      <c r="Q172" s="65">
        <f t="shared" si="58"/>
        <v>108274.83419999994</v>
      </c>
      <c r="R172" s="65">
        <f t="shared" si="59"/>
        <v>116677.32631200009</v>
      </c>
      <c r="S172" s="65">
        <f t="shared" si="60"/>
        <v>97086.508070400087</v>
      </c>
      <c r="T172" s="65">
        <f t="shared" si="51"/>
        <v>430656.28158240003</v>
      </c>
      <c r="U172" s="113">
        <f>T172/'2021'!T173</f>
        <v>1.040600734227958</v>
      </c>
      <c r="V172" s="65"/>
      <c r="W172" s="65"/>
      <c r="X172" s="65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</row>
    <row r="173" spans="1:146" s="36" customFormat="1" ht="44.25" customHeight="1" outlineLevel="1">
      <c r="A173" s="62">
        <v>2923006774</v>
      </c>
      <c r="B173" s="62" t="s">
        <v>311</v>
      </c>
      <c r="C173" s="62" t="s">
        <v>248</v>
      </c>
      <c r="D173" s="62" t="s">
        <v>218</v>
      </c>
      <c r="E173" s="63"/>
      <c r="F173" s="63" t="s">
        <v>138</v>
      </c>
      <c r="G173" s="67">
        <v>25006</v>
      </c>
      <c r="H173" s="67">
        <v>25006</v>
      </c>
      <c r="I173" s="67">
        <v>25006</v>
      </c>
      <c r="J173" s="67">
        <v>25006</v>
      </c>
      <c r="K173" s="67">
        <f t="shared" si="50"/>
        <v>100024</v>
      </c>
      <c r="L173" s="108">
        <f>'2021'!M174</f>
        <v>61.45</v>
      </c>
      <c r="M173" s="117">
        <f>(('2021'!L174+'2021'!M174)/2*1.04)*2-L173</f>
        <v>61.634</v>
      </c>
      <c r="N173" s="108">
        <f>'2021'!O174</f>
        <v>46.8</v>
      </c>
      <c r="O173" s="108">
        <f t="shared" si="61"/>
        <v>48.671999999999997</v>
      </c>
      <c r="P173" s="65">
        <f t="shared" si="57"/>
        <v>366337.90000000014</v>
      </c>
      <c r="Q173" s="65">
        <f t="shared" si="58"/>
        <v>366337.90000000014</v>
      </c>
      <c r="R173" s="65">
        <f t="shared" si="59"/>
        <v>324127.77200000006</v>
      </c>
      <c r="S173" s="65">
        <f t="shared" si="60"/>
        <v>324127.77200000006</v>
      </c>
      <c r="T173" s="65">
        <f t="shared" si="51"/>
        <v>1380931.3440000005</v>
      </c>
      <c r="U173" s="113">
        <f>T173/'2021'!T174</f>
        <v>1.0400000000000003</v>
      </c>
      <c r="V173" s="65"/>
      <c r="W173" s="65"/>
      <c r="X173" s="65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</row>
    <row r="174" spans="1:146" s="36" customFormat="1" ht="42" customHeight="1" outlineLevel="1">
      <c r="A174" s="62">
        <v>2923006774</v>
      </c>
      <c r="B174" s="62" t="s">
        <v>311</v>
      </c>
      <c r="C174" s="62" t="s">
        <v>248</v>
      </c>
      <c r="D174" s="62" t="s">
        <v>82</v>
      </c>
      <c r="E174" s="63"/>
      <c r="F174" s="63" t="s">
        <v>138</v>
      </c>
      <c r="G174" s="67">
        <v>5048.5</v>
      </c>
      <c r="H174" s="67">
        <v>5048.5</v>
      </c>
      <c r="I174" s="67">
        <v>5048.5</v>
      </c>
      <c r="J174" s="67">
        <v>5048.5</v>
      </c>
      <c r="K174" s="67">
        <f t="shared" si="50"/>
        <v>20194</v>
      </c>
      <c r="L174" s="108">
        <f>'2021'!M175</f>
        <v>92.29</v>
      </c>
      <c r="M174" s="117">
        <f>(('2021'!L175+'2021'!M175)/2*1.04)*2-L174</f>
        <v>92.570000000000007</v>
      </c>
      <c r="N174" s="108">
        <f>'2021'!O175</f>
        <v>72.02</v>
      </c>
      <c r="O174" s="108">
        <f t="shared" si="61"/>
        <v>74.900800000000004</v>
      </c>
      <c r="P174" s="65">
        <f t="shared" si="57"/>
        <v>102333.09500000004</v>
      </c>
      <c r="Q174" s="65">
        <f t="shared" si="58"/>
        <v>102333.09500000004</v>
      </c>
      <c r="R174" s="65">
        <f t="shared" si="59"/>
        <v>89202.956200000015</v>
      </c>
      <c r="S174" s="65">
        <f t="shared" si="60"/>
        <v>89202.956200000015</v>
      </c>
      <c r="T174" s="65">
        <f t="shared" si="51"/>
        <v>383072.10240000009</v>
      </c>
      <c r="U174" s="113">
        <f>T174/'2021'!T175</f>
        <v>1.0400000000000003</v>
      </c>
      <c r="V174" s="65"/>
      <c r="W174" s="65"/>
      <c r="X174" s="65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</row>
    <row r="175" spans="1:146" s="36" customFormat="1" ht="34.5" customHeight="1" outlineLevel="1">
      <c r="A175" s="62" t="s">
        <v>278</v>
      </c>
      <c r="B175" s="62" t="s">
        <v>279</v>
      </c>
      <c r="C175" s="62" t="s">
        <v>248</v>
      </c>
      <c r="D175" s="62" t="s">
        <v>219</v>
      </c>
      <c r="E175" s="63"/>
      <c r="F175" s="63" t="s">
        <v>138</v>
      </c>
      <c r="G175" s="67">
        <v>3333.8770000000004</v>
      </c>
      <c r="H175" s="67">
        <v>3330.3620000000001</v>
      </c>
      <c r="I175" s="67">
        <v>5667.25</v>
      </c>
      <c r="J175" s="67">
        <v>5667.25</v>
      </c>
      <c r="K175" s="67">
        <f t="shared" si="50"/>
        <v>17998.739000000001</v>
      </c>
      <c r="L175" s="108">
        <f>'2021'!M176</f>
        <v>93.89</v>
      </c>
      <c r="M175" s="117">
        <f>(('2021'!L176+'2021'!M176)/2*1.04)*2-L175</f>
        <v>98.333199999999991</v>
      </c>
      <c r="N175" s="108">
        <f>'2021'!O176</f>
        <v>89.97</v>
      </c>
      <c r="O175" s="108">
        <f t="shared" si="61"/>
        <v>93.568799999999996</v>
      </c>
      <c r="P175" s="65">
        <f t="shared" si="57"/>
        <v>13068.797840000007</v>
      </c>
      <c r="Q175" s="65">
        <f t="shared" si="58"/>
        <v>13055.019040000006</v>
      </c>
      <c r="R175" s="65">
        <f t="shared" si="59"/>
        <v>27001.045899999972</v>
      </c>
      <c r="S175" s="65">
        <f t="shared" si="60"/>
        <v>27001.045899999972</v>
      </c>
      <c r="T175" s="65">
        <f t="shared" si="51"/>
        <v>80125.90867999995</v>
      </c>
      <c r="U175" s="113">
        <f>T175/'2021'!T176</f>
        <v>1.0834587045355357</v>
      </c>
      <c r="V175" s="65"/>
      <c r="W175" s="65"/>
      <c r="X175" s="65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</row>
    <row r="176" spans="1:146" s="36" customFormat="1" ht="34.5" customHeight="1" outlineLevel="1">
      <c r="A176" s="62">
        <v>2923006012</v>
      </c>
      <c r="B176" s="62" t="s">
        <v>190</v>
      </c>
      <c r="C176" s="62" t="s">
        <v>248</v>
      </c>
      <c r="D176" s="62" t="s">
        <v>85</v>
      </c>
      <c r="E176" s="63"/>
      <c r="F176" s="63" t="s">
        <v>138</v>
      </c>
      <c r="G176" s="67">
        <v>10184.896000000001</v>
      </c>
      <c r="H176" s="67">
        <v>9815.6970000000001</v>
      </c>
      <c r="I176" s="67">
        <v>9928.4660000000003</v>
      </c>
      <c r="J176" s="67">
        <v>9814.273000000001</v>
      </c>
      <c r="K176" s="67">
        <f t="shared" si="50"/>
        <v>39743.332000000002</v>
      </c>
      <c r="L176" s="108">
        <f>'2021'!M177</f>
        <v>82.06</v>
      </c>
      <c r="M176" s="117">
        <v>88.63</v>
      </c>
      <c r="N176" s="108">
        <f>'2021'!O177</f>
        <v>76.41</v>
      </c>
      <c r="O176" s="108">
        <f t="shared" si="61"/>
        <v>79.466399999999993</v>
      </c>
      <c r="P176" s="65">
        <f t="shared" si="57"/>
        <v>57544.662400000059</v>
      </c>
      <c r="Q176" s="65">
        <f t="shared" si="58"/>
        <v>55458.688050000055</v>
      </c>
      <c r="R176" s="65">
        <f t="shared" si="59"/>
        <v>90980.491037600033</v>
      </c>
      <c r="S176" s="65">
        <f t="shared" si="60"/>
        <v>89934.072062800027</v>
      </c>
      <c r="T176" s="65">
        <f t="shared" si="51"/>
        <v>293917.91355040018</v>
      </c>
      <c r="U176" s="113">
        <f>T176/'2021'!T177</f>
        <v>1.0372905798950987</v>
      </c>
      <c r="V176" s="65"/>
      <c r="W176" s="65"/>
      <c r="X176" s="65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</row>
    <row r="177" spans="1:146" s="120" customFormat="1" ht="34.5" customHeight="1" outlineLevel="1">
      <c r="A177" s="107">
        <v>2923006943</v>
      </c>
      <c r="B177" s="107" t="s">
        <v>134</v>
      </c>
      <c r="C177" s="107" t="s">
        <v>248</v>
      </c>
      <c r="D177" s="107" t="s">
        <v>13</v>
      </c>
      <c r="E177" s="75"/>
      <c r="F177" s="75" t="s">
        <v>138</v>
      </c>
      <c r="G177" s="67">
        <v>2327.59</v>
      </c>
      <c r="H177" s="67">
        <v>2328.7200000000003</v>
      </c>
      <c r="I177" s="67">
        <v>2567.759</v>
      </c>
      <c r="J177" s="67">
        <v>2453.8809999999999</v>
      </c>
      <c r="K177" s="67">
        <f t="shared" si="50"/>
        <v>9677.9500000000007</v>
      </c>
      <c r="L177" s="117">
        <f>'2021'!M178</f>
        <v>151.68</v>
      </c>
      <c r="M177" s="117">
        <f>(('2021'!L178+'2021'!M178)/2*1.04)*2-L177</f>
        <v>160.11200000000002</v>
      </c>
      <c r="N177" s="117">
        <f>'2021'!O178</f>
        <v>123.35</v>
      </c>
      <c r="O177" s="117">
        <v>128.29</v>
      </c>
      <c r="P177" s="106">
        <f t="shared" si="57"/>
        <v>65940.624700000029</v>
      </c>
      <c r="Q177" s="106">
        <f t="shared" si="58"/>
        <v>65972.637600000031</v>
      </c>
      <c r="R177" s="106">
        <f t="shared" si="59"/>
        <v>81711.226898000081</v>
      </c>
      <c r="S177" s="106">
        <f t="shared" si="60"/>
        <v>78087.401182000074</v>
      </c>
      <c r="T177" s="106">
        <f t="shared" si="51"/>
        <v>291711.89038000023</v>
      </c>
      <c r="U177" s="140">
        <f>T177/'2021'!T178</f>
        <v>1.0430546285195921</v>
      </c>
      <c r="V177" s="106"/>
      <c r="W177" s="106"/>
      <c r="X177" s="106"/>
      <c r="Y177" s="119"/>
      <c r="Z177" s="26"/>
      <c r="AA177" s="26"/>
      <c r="AB177" s="26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19"/>
      <c r="DE177" s="119"/>
      <c r="DF177" s="119"/>
      <c r="DG177" s="119"/>
      <c r="DH177" s="119"/>
      <c r="DI177" s="119"/>
      <c r="DJ177" s="119"/>
      <c r="DK177" s="119"/>
      <c r="DL177" s="119"/>
      <c r="DM177" s="119"/>
      <c r="DN177" s="119"/>
      <c r="DO177" s="119"/>
      <c r="DP177" s="119"/>
      <c r="DQ177" s="119"/>
      <c r="DR177" s="119"/>
      <c r="DS177" s="119"/>
      <c r="DT177" s="119"/>
      <c r="DU177" s="119"/>
      <c r="DV177" s="119"/>
      <c r="DW177" s="119"/>
      <c r="DX177" s="119"/>
      <c r="DY177" s="119"/>
      <c r="DZ177" s="119"/>
      <c r="EA177" s="119"/>
      <c r="EB177" s="119"/>
      <c r="EC177" s="119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  <c r="EP177" s="119"/>
    </row>
    <row r="178" spans="1:146" s="36" customFormat="1" ht="34.5" customHeight="1">
      <c r="A178" s="202" t="s">
        <v>249</v>
      </c>
      <c r="B178" s="202"/>
      <c r="C178" s="97"/>
      <c r="D178" s="97"/>
      <c r="E178" s="33"/>
      <c r="F178" s="33"/>
      <c r="G178" s="67"/>
      <c r="H178" s="67"/>
      <c r="I178" s="67"/>
      <c r="J178" s="67"/>
      <c r="K178" s="67"/>
      <c r="L178" s="64"/>
      <c r="M178" s="64"/>
      <c r="N178" s="64"/>
      <c r="O178" s="64"/>
      <c r="P178" s="65"/>
      <c r="Q178" s="65"/>
      <c r="R178" s="65"/>
      <c r="S178" s="65"/>
      <c r="T178" s="65"/>
      <c r="U178" s="113" t="e">
        <f>T178/'2021'!T179</f>
        <v>#DIV/0!</v>
      </c>
      <c r="V178" s="65"/>
      <c r="W178" s="65"/>
      <c r="X178" s="65"/>
      <c r="Y178" s="32"/>
      <c r="Z178" s="26"/>
      <c r="AA178" s="26"/>
      <c r="AB178" s="26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</row>
    <row r="179" spans="1:146" s="36" customFormat="1" ht="34.5" customHeight="1" outlineLevel="1">
      <c r="A179" s="62">
        <v>2924005702</v>
      </c>
      <c r="B179" s="62" t="s">
        <v>185</v>
      </c>
      <c r="C179" s="62" t="s">
        <v>249</v>
      </c>
      <c r="D179" s="62" t="s">
        <v>86</v>
      </c>
      <c r="E179" s="63"/>
      <c r="F179" s="63" t="s">
        <v>138</v>
      </c>
      <c r="G179" s="67">
        <v>4090.12</v>
      </c>
      <c r="H179" s="67">
        <v>4193.49</v>
      </c>
      <c r="I179" s="67">
        <v>3783.0699999999997</v>
      </c>
      <c r="J179" s="67">
        <v>4061.6299999999997</v>
      </c>
      <c r="K179" s="67">
        <f>G179+H179+I179+J179</f>
        <v>16128.31</v>
      </c>
      <c r="L179" s="114">
        <f>'2021'!M180</f>
        <v>62.78</v>
      </c>
      <c r="M179" s="117">
        <f>(('2021'!L180+'2021'!M180)/2*1.04)*2-L179</f>
        <v>67.729600000000005</v>
      </c>
      <c r="N179" s="114">
        <f>'2021'!O180</f>
        <v>37.9392</v>
      </c>
      <c r="O179" s="114">
        <f>N179*1.04</f>
        <v>39.456768000000004</v>
      </c>
      <c r="P179" s="65">
        <f>(L179-N179)*G179</f>
        <v>101601.852896</v>
      </c>
      <c r="Q179" s="65">
        <f>(L179-N179)*H179</f>
        <v>104169.646392</v>
      </c>
      <c r="R179" s="65">
        <f>(M179-O179)*I179</f>
        <v>106958.10255424</v>
      </c>
      <c r="S179" s="65">
        <f>(M179-O179)*J179</f>
        <v>114833.78263616</v>
      </c>
      <c r="T179" s="65">
        <f t="shared" si="51"/>
        <v>427563.3844784</v>
      </c>
      <c r="U179" s="113">
        <f>T179/'2021'!T180</f>
        <v>1.0374032656072327</v>
      </c>
      <c r="V179" s="65"/>
      <c r="W179" s="65"/>
      <c r="X179" s="65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</row>
    <row r="180" spans="1:146" s="37" customFormat="1" ht="34.5" customHeight="1">
      <c r="A180" s="203" t="s">
        <v>144</v>
      </c>
      <c r="B180" s="204"/>
      <c r="C180" s="204"/>
      <c r="D180" s="204"/>
      <c r="E180" s="205"/>
      <c r="F180" s="83"/>
      <c r="G180" s="84">
        <f>SUM(G8:G179)</f>
        <v>8993479.6660350002</v>
      </c>
      <c r="H180" s="84">
        <f>SUM(H8:H179)</f>
        <v>8965884.4310069978</v>
      </c>
      <c r="I180" s="84">
        <f>SUM(I8:I179)</f>
        <v>8444784.5736390036</v>
      </c>
      <c r="J180" s="84">
        <f>SUM(J8:J179)</f>
        <v>9009420.2009790018</v>
      </c>
      <c r="K180" s="84">
        <f>G180+H180+I180+J180</f>
        <v>35413568.871660002</v>
      </c>
      <c r="L180" s="85"/>
      <c r="M180" s="85"/>
      <c r="N180" s="85"/>
      <c r="O180" s="85"/>
      <c r="P180" s="84">
        <f>SUM(P8:P179)</f>
        <v>222511347.15471795</v>
      </c>
      <c r="Q180" s="84">
        <f>SUM(Q8:Q179)</f>
        <v>223001332.64335153</v>
      </c>
      <c r="R180" s="84">
        <f>SUM(R8:R179)</f>
        <v>202747826.31732106</v>
      </c>
      <c r="S180" s="84">
        <f>SUM(S8:S179)</f>
        <v>217304871.12933171</v>
      </c>
      <c r="T180" s="84">
        <f>SUM(T8:T179)</f>
        <v>865565377.24472237</v>
      </c>
      <c r="U180" s="113">
        <f>T180/'2021'!T181</f>
        <v>1.0417599346339961</v>
      </c>
      <c r="V180" s="86"/>
      <c r="W180" s="87"/>
      <c r="X180" s="86"/>
      <c r="Y180" s="112"/>
      <c r="Z180" s="26"/>
      <c r="AA180" s="26"/>
      <c r="AB180" s="26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</row>
    <row r="181" spans="1:146" s="35" customFormat="1" ht="34.5" customHeight="1">
      <c r="A181" s="193" t="s">
        <v>226</v>
      </c>
      <c r="B181" s="194"/>
      <c r="C181" s="99"/>
      <c r="D181" s="97"/>
      <c r="E181" s="33"/>
      <c r="F181" s="33"/>
      <c r="G181" s="67"/>
      <c r="H181" s="67"/>
      <c r="I181" s="67"/>
      <c r="J181" s="67"/>
      <c r="K181" s="67"/>
      <c r="L181" s="74"/>
      <c r="M181" s="74"/>
      <c r="N181" s="74"/>
      <c r="O181" s="74"/>
      <c r="P181" s="65"/>
      <c r="Q181" s="65"/>
      <c r="R181" s="65"/>
      <c r="S181" s="65"/>
      <c r="T181" s="65"/>
      <c r="U181" s="113" t="e">
        <f>T181/'2021'!T182</f>
        <v>#DIV/0!</v>
      </c>
      <c r="V181" s="61"/>
      <c r="W181" s="65"/>
      <c r="X181" s="65"/>
      <c r="Y181" s="32"/>
      <c r="Z181" s="26"/>
      <c r="AA181" s="26"/>
      <c r="AB181" s="26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</row>
    <row r="182" spans="1:146" s="36" customFormat="1" ht="34.5" customHeight="1" outlineLevel="1">
      <c r="A182" s="62">
        <v>2907017553</v>
      </c>
      <c r="B182" s="62" t="s">
        <v>6</v>
      </c>
      <c r="C182" s="62" t="s">
        <v>226</v>
      </c>
      <c r="D182" s="62" t="s">
        <v>286</v>
      </c>
      <c r="E182" s="63"/>
      <c r="F182" s="75" t="s">
        <v>137</v>
      </c>
      <c r="G182" s="67">
        <v>144875.90299999999</v>
      </c>
      <c r="H182" s="67">
        <v>138744.32999999999</v>
      </c>
      <c r="I182" s="67">
        <v>129113.834</v>
      </c>
      <c r="J182" s="67">
        <v>139855.6</v>
      </c>
      <c r="K182" s="67">
        <f t="shared" ref="K182:K215" si="62">G182+H182+I182+J182</f>
        <v>552589.66700000002</v>
      </c>
      <c r="L182" s="108">
        <f>'2021'!M183</f>
        <v>39.380000000000003</v>
      </c>
      <c r="M182" s="117">
        <f>(('2021'!L183+'2021'!M183)/2*1.04)*2-L182</f>
        <v>39.493600000000008</v>
      </c>
      <c r="N182" s="108">
        <f>'2021'!O183</f>
        <v>28.787200000000002</v>
      </c>
      <c r="O182" s="108">
        <f>N182*1.04</f>
        <v>29.938688000000003</v>
      </c>
      <c r="P182" s="65">
        <f t="shared" ref="P182:P191" si="63">(L182-N182)*G182</f>
        <v>1534641.4652984</v>
      </c>
      <c r="Q182" s="65">
        <f t="shared" ref="Q182:Q191" si="64">(L182-N182)*H182</f>
        <v>1469690.9388239998</v>
      </c>
      <c r="R182" s="65">
        <f t="shared" ref="R182:R191" si="65">(M182-O182)*I182</f>
        <v>1233671.3218526086</v>
      </c>
      <c r="S182" s="65">
        <f t="shared" ref="S182:S191" si="66">(M182-O182)*J182</f>
        <v>1336307.9507072007</v>
      </c>
      <c r="T182" s="65">
        <f t="shared" si="51"/>
        <v>5574311.6766822096</v>
      </c>
      <c r="U182" s="113">
        <f>T182/'2021'!T183</f>
        <v>1.0440105458185898</v>
      </c>
      <c r="V182" s="65"/>
      <c r="W182" s="65"/>
      <c r="X182" s="65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</row>
    <row r="183" spans="1:146" s="36" customFormat="1" ht="34.5" customHeight="1" outlineLevel="1">
      <c r="A183" s="62">
        <v>2907017553</v>
      </c>
      <c r="B183" s="62" t="s">
        <v>6</v>
      </c>
      <c r="C183" s="62" t="s">
        <v>226</v>
      </c>
      <c r="D183" s="62" t="s">
        <v>7</v>
      </c>
      <c r="E183" s="63"/>
      <c r="F183" s="75" t="s">
        <v>137</v>
      </c>
      <c r="G183" s="67">
        <v>2028.2069999999999</v>
      </c>
      <c r="H183" s="67">
        <v>2094.7799999999997</v>
      </c>
      <c r="I183" s="67">
        <v>2058.15</v>
      </c>
      <c r="J183" s="67">
        <v>1992.58</v>
      </c>
      <c r="K183" s="67">
        <f t="shared" si="62"/>
        <v>8173.7169999999987</v>
      </c>
      <c r="L183" s="108">
        <f>'2021'!M184</f>
        <v>35.5</v>
      </c>
      <c r="M183" s="117">
        <v>38.33</v>
      </c>
      <c r="N183" s="108">
        <f>'2021'!O184</f>
        <v>27.123200000000001</v>
      </c>
      <c r="O183" s="108">
        <f t="shared" ref="O183:O191" si="67">N183*1.04</f>
        <v>28.208128000000002</v>
      </c>
      <c r="P183" s="65">
        <f t="shared" si="63"/>
        <v>16989.884397599999</v>
      </c>
      <c r="Q183" s="65">
        <f t="shared" si="64"/>
        <v>17547.553103999995</v>
      </c>
      <c r="R183" s="65">
        <f t="shared" si="65"/>
        <v>20832.330856799992</v>
      </c>
      <c r="S183" s="65">
        <f t="shared" si="66"/>
        <v>20168.639709759991</v>
      </c>
      <c r="T183" s="65">
        <f t="shared" si="51"/>
        <v>75538.408068159973</v>
      </c>
      <c r="U183" s="113">
        <f>T183/'2021'!T184</f>
        <v>1.0380333808174838</v>
      </c>
      <c r="V183" s="65"/>
      <c r="W183" s="65"/>
      <c r="X183" s="65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</row>
    <row r="184" spans="1:146" s="36" customFormat="1" ht="34.5" customHeight="1" outlineLevel="1">
      <c r="A184" s="62">
        <v>2907017553</v>
      </c>
      <c r="B184" s="62" t="s">
        <v>6</v>
      </c>
      <c r="C184" s="62" t="s">
        <v>226</v>
      </c>
      <c r="D184" s="62" t="s">
        <v>8</v>
      </c>
      <c r="E184" s="63"/>
      <c r="F184" s="75" t="s">
        <v>137</v>
      </c>
      <c r="G184" s="67">
        <v>883.00399999999991</v>
      </c>
      <c r="H184" s="67">
        <v>1062.6100000000001</v>
      </c>
      <c r="I184" s="67">
        <v>962.29000000000019</v>
      </c>
      <c r="J184" s="67">
        <v>810.67</v>
      </c>
      <c r="K184" s="67">
        <f t="shared" si="62"/>
        <v>3718.5740000000005</v>
      </c>
      <c r="L184" s="117">
        <f>'2021'!M185</f>
        <v>35.5</v>
      </c>
      <c r="M184" s="117">
        <v>38.33</v>
      </c>
      <c r="N184" s="117">
        <f>'2021'!O185</f>
        <v>29.203199999999999</v>
      </c>
      <c r="O184" s="108">
        <f t="shared" si="67"/>
        <v>30.371327999999998</v>
      </c>
      <c r="P184" s="65">
        <f t="shared" si="63"/>
        <v>5560.0995872000003</v>
      </c>
      <c r="Q184" s="65">
        <f t="shared" si="64"/>
        <v>6691.0426480000024</v>
      </c>
      <c r="R184" s="65">
        <f t="shared" si="65"/>
        <v>7658.5504788800017</v>
      </c>
      <c r="S184" s="65">
        <f t="shared" si="66"/>
        <v>6451.8566302399995</v>
      </c>
      <c r="T184" s="65">
        <f t="shared" si="51"/>
        <v>26361.549344320003</v>
      </c>
      <c r="U184" s="113">
        <f>T184/'2021'!T185</f>
        <v>1.0297307085931708</v>
      </c>
      <c r="V184" s="65"/>
      <c r="W184" s="65"/>
      <c r="X184" s="65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</row>
    <row r="185" spans="1:146" s="36" customFormat="1" ht="34.5" customHeight="1" outlineLevel="1">
      <c r="A185" s="62">
        <v>2907017553</v>
      </c>
      <c r="B185" s="62" t="s">
        <v>6</v>
      </c>
      <c r="C185" s="62" t="s">
        <v>226</v>
      </c>
      <c r="D185" s="62" t="s">
        <v>9</v>
      </c>
      <c r="E185" s="63"/>
      <c r="F185" s="75" t="s">
        <v>137</v>
      </c>
      <c r="G185" s="67">
        <v>3164.4659999999999</v>
      </c>
      <c r="H185" s="67">
        <v>3168.3999999999996</v>
      </c>
      <c r="I185" s="67">
        <v>2800.2599999999998</v>
      </c>
      <c r="J185" s="67">
        <v>2976.97</v>
      </c>
      <c r="K185" s="67">
        <f t="shared" si="62"/>
        <v>12110.096</v>
      </c>
      <c r="L185" s="117">
        <f>'2021'!M186</f>
        <v>42.46</v>
      </c>
      <c r="M185" s="117">
        <v>45.85</v>
      </c>
      <c r="N185" s="117">
        <f>'2021'!O186</f>
        <v>23.264800000000001</v>
      </c>
      <c r="O185" s="108">
        <f t="shared" si="67"/>
        <v>24.195392000000002</v>
      </c>
      <c r="P185" s="65">
        <f t="shared" si="63"/>
        <v>60742.557763199999</v>
      </c>
      <c r="Q185" s="65">
        <f t="shared" si="64"/>
        <v>60818.071679999994</v>
      </c>
      <c r="R185" s="65">
        <f t="shared" si="65"/>
        <v>60638.532598079997</v>
      </c>
      <c r="S185" s="65">
        <f t="shared" si="66"/>
        <v>64465.118377759994</v>
      </c>
      <c r="T185" s="65">
        <f t="shared" si="51"/>
        <v>246664.28041903998</v>
      </c>
      <c r="U185" s="113">
        <f>T185/'2021'!T186</f>
        <v>1.0358719654338984</v>
      </c>
      <c r="V185" s="65"/>
      <c r="W185" s="65"/>
      <c r="X185" s="65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</row>
    <row r="186" spans="1:146" s="36" customFormat="1" ht="34.5" customHeight="1" outlineLevel="1">
      <c r="A186" s="62">
        <v>2907014249</v>
      </c>
      <c r="B186" s="62" t="s">
        <v>11</v>
      </c>
      <c r="C186" s="62" t="s">
        <v>226</v>
      </c>
      <c r="D186" s="62" t="s">
        <v>10</v>
      </c>
      <c r="E186" s="63"/>
      <c r="F186" s="75" t="s">
        <v>137</v>
      </c>
      <c r="G186" s="67">
        <v>24592.169000000002</v>
      </c>
      <c r="H186" s="67">
        <v>24507.617999999999</v>
      </c>
      <c r="I186" s="67">
        <v>23622.118999999999</v>
      </c>
      <c r="J186" s="67">
        <v>24476.126</v>
      </c>
      <c r="K186" s="67">
        <f t="shared" si="62"/>
        <v>97198.031999999992</v>
      </c>
      <c r="L186" s="117">
        <f>M186</f>
        <v>51.729600000000005</v>
      </c>
      <c r="M186" s="117">
        <f>(('2021'!L187+'2021'!M187)/2*1.04)</f>
        <v>51.729600000000005</v>
      </c>
      <c r="N186" s="117">
        <f>'2021'!O187</f>
        <v>32.063200000000002</v>
      </c>
      <c r="O186" s="108">
        <f t="shared" si="67"/>
        <v>33.345728000000001</v>
      </c>
      <c r="P186" s="65">
        <f t="shared" si="63"/>
        <v>483639.4324216001</v>
      </c>
      <c r="Q186" s="65">
        <f t="shared" si="64"/>
        <v>481976.61863520002</v>
      </c>
      <c r="R186" s="65">
        <f t="shared" si="65"/>
        <v>434266.01206476806</v>
      </c>
      <c r="S186" s="65">
        <f t="shared" si="66"/>
        <v>449965.9674398721</v>
      </c>
      <c r="T186" s="65">
        <f t="shared" si="51"/>
        <v>1849848.0305614402</v>
      </c>
      <c r="U186" s="113">
        <f>T186/'2021'!T187</f>
        <v>1.0490494288754062</v>
      </c>
      <c r="V186" s="65"/>
      <c r="W186" s="65"/>
      <c r="X186" s="65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</row>
    <row r="187" spans="1:146" s="36" customFormat="1" ht="34.5" customHeight="1" outlineLevel="1">
      <c r="A187" s="62">
        <v>2907017553</v>
      </c>
      <c r="B187" s="62" t="s">
        <v>6</v>
      </c>
      <c r="C187" s="62" t="s">
        <v>226</v>
      </c>
      <c r="D187" s="62" t="s">
        <v>12</v>
      </c>
      <c r="E187" s="63"/>
      <c r="F187" s="75" t="s">
        <v>137</v>
      </c>
      <c r="G187" s="67">
        <v>224.22000000000003</v>
      </c>
      <c r="H187" s="67">
        <v>246.64</v>
      </c>
      <c r="I187" s="67">
        <v>214.22000000000003</v>
      </c>
      <c r="J187" s="67">
        <v>195.92000000000002</v>
      </c>
      <c r="K187" s="67">
        <f t="shared" si="62"/>
        <v>881</v>
      </c>
      <c r="L187" s="117">
        <f>'2021'!M188</f>
        <v>70.28</v>
      </c>
      <c r="M187" s="117">
        <f>(('2021'!L188+'2021'!M188)/2*1.04)*2-L187</f>
        <v>75.9024</v>
      </c>
      <c r="N187" s="117">
        <f>'2021'!O188</f>
        <v>24.824800000000003</v>
      </c>
      <c r="O187" s="108">
        <f t="shared" si="67"/>
        <v>25.817792000000004</v>
      </c>
      <c r="P187" s="65">
        <f t="shared" si="63"/>
        <v>10191.964944000001</v>
      </c>
      <c r="Q187" s="65">
        <f t="shared" si="64"/>
        <v>11211.070527999998</v>
      </c>
      <c r="R187" s="65">
        <f t="shared" si="65"/>
        <v>10729.124725760001</v>
      </c>
      <c r="S187" s="65">
        <f t="shared" si="66"/>
        <v>9812.5763993599994</v>
      </c>
      <c r="T187" s="65">
        <f t="shared" si="51"/>
        <v>41944.736597119998</v>
      </c>
      <c r="U187" s="113">
        <f>T187/'2021'!T188</f>
        <v>1.0357848252922286</v>
      </c>
      <c r="V187" s="65"/>
      <c r="W187" s="65"/>
      <c r="X187" s="65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</row>
    <row r="188" spans="1:146" s="36" customFormat="1" ht="34.5" customHeight="1" outlineLevel="1">
      <c r="A188" s="62">
        <v>2907017553</v>
      </c>
      <c r="B188" s="62" t="s">
        <v>6</v>
      </c>
      <c r="C188" s="62" t="s">
        <v>226</v>
      </c>
      <c r="D188" s="62" t="s">
        <v>208</v>
      </c>
      <c r="E188" s="63"/>
      <c r="F188" s="75" t="s">
        <v>137</v>
      </c>
      <c r="G188" s="67">
        <v>6240</v>
      </c>
      <c r="H188" s="67">
        <v>6240</v>
      </c>
      <c r="I188" s="67">
        <v>6240</v>
      </c>
      <c r="J188" s="67">
        <v>6240</v>
      </c>
      <c r="K188" s="67">
        <f t="shared" si="62"/>
        <v>24960</v>
      </c>
      <c r="L188" s="117">
        <f>'2021'!M189</f>
        <v>40.700000000000003</v>
      </c>
      <c r="M188" s="117">
        <v>43.95</v>
      </c>
      <c r="N188" s="117">
        <f>'2021'!O189</f>
        <v>38.344799999999999</v>
      </c>
      <c r="O188" s="108">
        <f t="shared" si="67"/>
        <v>39.878591999999998</v>
      </c>
      <c r="P188" s="65">
        <f t="shared" si="63"/>
        <v>14696.448000000022</v>
      </c>
      <c r="Q188" s="65">
        <f t="shared" si="64"/>
        <v>14696.448000000022</v>
      </c>
      <c r="R188" s="65">
        <f t="shared" si="65"/>
        <v>25405.585920000034</v>
      </c>
      <c r="S188" s="65">
        <f t="shared" si="66"/>
        <v>25405.585920000034</v>
      </c>
      <c r="T188" s="65">
        <f t="shared" si="51"/>
        <v>80204.06784000012</v>
      </c>
      <c r="U188" s="113">
        <f>T188/'2021'!T189</f>
        <v>1.0390299424432519</v>
      </c>
      <c r="V188" s="65"/>
      <c r="W188" s="65"/>
      <c r="X188" s="65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</row>
    <row r="189" spans="1:146" s="36" customFormat="1" ht="34.5" customHeight="1" outlineLevel="1">
      <c r="A189" s="62">
        <v>2907017553</v>
      </c>
      <c r="B189" s="62" t="s">
        <v>6</v>
      </c>
      <c r="C189" s="62" t="s">
        <v>226</v>
      </c>
      <c r="D189" s="62" t="s">
        <v>209</v>
      </c>
      <c r="E189" s="63"/>
      <c r="F189" s="75" t="s">
        <v>137</v>
      </c>
      <c r="G189" s="67">
        <v>855</v>
      </c>
      <c r="H189" s="67">
        <v>855</v>
      </c>
      <c r="I189" s="67">
        <v>855</v>
      </c>
      <c r="J189" s="67">
        <v>855</v>
      </c>
      <c r="K189" s="67">
        <f t="shared" si="62"/>
        <v>3420</v>
      </c>
      <c r="L189" s="108">
        <f>'2021'!M190</f>
        <v>40.99</v>
      </c>
      <c r="M189" s="117">
        <f>(('2021'!L190+'2021'!M190)/2*1.04)*2-L189</f>
        <v>44.269200000000005</v>
      </c>
      <c r="N189" s="108">
        <f>'2021'!O190</f>
        <v>33.675200000000004</v>
      </c>
      <c r="O189" s="108">
        <f t="shared" si="67"/>
        <v>35.022208000000006</v>
      </c>
      <c r="P189" s="65">
        <f t="shared" si="63"/>
        <v>6254.1539999999986</v>
      </c>
      <c r="Q189" s="65">
        <f t="shared" si="64"/>
        <v>6254.1539999999986</v>
      </c>
      <c r="R189" s="65">
        <f t="shared" si="65"/>
        <v>7906.1781599999986</v>
      </c>
      <c r="S189" s="65">
        <f t="shared" si="66"/>
        <v>7906.1781599999986</v>
      </c>
      <c r="T189" s="65">
        <f t="shared" si="51"/>
        <v>28320.664319999996</v>
      </c>
      <c r="U189" s="113">
        <f>T189/'2021'!T190</f>
        <v>1.04</v>
      </c>
      <c r="V189" s="65"/>
      <c r="W189" s="65"/>
      <c r="X189" s="65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</row>
    <row r="190" spans="1:146" s="36" customFormat="1" ht="34.5" customHeight="1" outlineLevel="1">
      <c r="A190" s="62">
        <v>2907017553</v>
      </c>
      <c r="B190" s="62" t="s">
        <v>6</v>
      </c>
      <c r="C190" s="62" t="s">
        <v>226</v>
      </c>
      <c r="D190" s="62" t="s">
        <v>91</v>
      </c>
      <c r="E190" s="63"/>
      <c r="F190" s="75" t="s">
        <v>137</v>
      </c>
      <c r="G190" s="67">
        <v>6240</v>
      </c>
      <c r="H190" s="67">
        <v>6240</v>
      </c>
      <c r="I190" s="67">
        <v>6240</v>
      </c>
      <c r="J190" s="67">
        <v>6240</v>
      </c>
      <c r="K190" s="67">
        <f t="shared" si="62"/>
        <v>24960</v>
      </c>
      <c r="L190" s="108">
        <f>'2021'!M191</f>
        <v>36.049999999999997</v>
      </c>
      <c r="M190" s="117">
        <f>(('2021'!L191+'2021'!M191)/2*1.04)*2-L190</f>
        <v>38.0916</v>
      </c>
      <c r="N190" s="108">
        <f>'2021'!O191</f>
        <v>36.025600000000004</v>
      </c>
      <c r="O190" s="108">
        <f t="shared" si="67"/>
        <v>37.466624000000003</v>
      </c>
      <c r="P190" s="65">
        <f t="shared" si="63"/>
        <v>152.25599999995552</v>
      </c>
      <c r="Q190" s="65">
        <f t="shared" si="64"/>
        <v>152.25599999995552</v>
      </c>
      <c r="R190" s="65">
        <f t="shared" si="65"/>
        <v>3899.8502399999788</v>
      </c>
      <c r="S190" s="65">
        <f t="shared" si="66"/>
        <v>3899.8502399999788</v>
      </c>
      <c r="T190" s="65">
        <f t="shared" si="51"/>
        <v>8104.2124799998683</v>
      </c>
      <c r="U190" s="113">
        <f>T190/'2021'!T191</f>
        <v>1.0399999999999925</v>
      </c>
      <c r="V190" s="65"/>
      <c r="W190" s="65"/>
      <c r="X190" s="65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</row>
    <row r="191" spans="1:146" s="36" customFormat="1" ht="34.5" customHeight="1" outlineLevel="1">
      <c r="A191" s="62">
        <v>2907017553</v>
      </c>
      <c r="B191" s="62" t="s">
        <v>6</v>
      </c>
      <c r="C191" s="62" t="s">
        <v>226</v>
      </c>
      <c r="D191" s="62" t="s">
        <v>88</v>
      </c>
      <c r="E191" s="63"/>
      <c r="F191" s="75" t="s">
        <v>137</v>
      </c>
      <c r="G191" s="67">
        <v>1750</v>
      </c>
      <c r="H191" s="67">
        <v>1750</v>
      </c>
      <c r="I191" s="67">
        <v>1750</v>
      </c>
      <c r="J191" s="67">
        <v>1750</v>
      </c>
      <c r="K191" s="67">
        <f t="shared" si="62"/>
        <v>7000</v>
      </c>
      <c r="L191" s="108">
        <f>'2021'!M192</f>
        <v>47.09</v>
      </c>
      <c r="M191" s="117">
        <f>(('2021'!L192+'2021'!M192)/2*1.04)*2-L191</f>
        <v>47.227599999999995</v>
      </c>
      <c r="N191" s="108">
        <f>'2021'!O192</f>
        <v>45.344000000000001</v>
      </c>
      <c r="O191" s="108">
        <f t="shared" si="67"/>
        <v>47.157760000000003</v>
      </c>
      <c r="P191" s="65">
        <f t="shared" si="63"/>
        <v>3055.5000000000041</v>
      </c>
      <c r="Q191" s="65">
        <f t="shared" si="64"/>
        <v>3055.5000000000041</v>
      </c>
      <c r="R191" s="65">
        <f t="shared" si="65"/>
        <v>122.21999999998623</v>
      </c>
      <c r="S191" s="65">
        <f t="shared" si="66"/>
        <v>122.21999999998623</v>
      </c>
      <c r="T191" s="65">
        <f t="shared" si="51"/>
        <v>6355.4399999999814</v>
      </c>
      <c r="U191" s="113">
        <f>T191/'2021'!T192</f>
        <v>1.0399999999999956</v>
      </c>
      <c r="V191" s="65"/>
      <c r="W191" s="65"/>
      <c r="X191" s="65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</row>
    <row r="192" spans="1:146" s="36" customFormat="1" ht="34.5" customHeight="1">
      <c r="A192" s="193" t="s">
        <v>227</v>
      </c>
      <c r="B192" s="194"/>
      <c r="C192" s="99"/>
      <c r="D192" s="97"/>
      <c r="E192" s="33"/>
      <c r="F192" s="33"/>
      <c r="G192" s="67"/>
      <c r="H192" s="67"/>
      <c r="I192" s="67"/>
      <c r="J192" s="67"/>
      <c r="K192" s="67"/>
      <c r="L192" s="108"/>
      <c r="M192" s="108"/>
      <c r="N192" s="108"/>
      <c r="O192" s="108"/>
      <c r="P192" s="65"/>
      <c r="Q192" s="65"/>
      <c r="R192" s="65"/>
      <c r="S192" s="65"/>
      <c r="T192" s="65"/>
      <c r="U192" s="113" t="e">
        <f>T192/'2021'!T193</f>
        <v>#DIV/0!</v>
      </c>
      <c r="V192" s="65"/>
      <c r="W192" s="65"/>
      <c r="X192" s="65"/>
      <c r="Y192" s="32"/>
      <c r="Z192" s="26"/>
      <c r="AA192" s="26"/>
      <c r="AB192" s="26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</row>
    <row r="193" spans="1:146" s="36" customFormat="1" ht="34.5" customHeight="1" outlineLevel="1">
      <c r="A193" s="62" t="s">
        <v>257</v>
      </c>
      <c r="B193" s="62" t="s">
        <v>96</v>
      </c>
      <c r="C193" s="62" t="s">
        <v>227</v>
      </c>
      <c r="D193" s="62" t="s">
        <v>13</v>
      </c>
      <c r="E193" s="63"/>
      <c r="F193" s="75" t="s">
        <v>137</v>
      </c>
      <c r="G193" s="67">
        <v>7761.7379999999994</v>
      </c>
      <c r="H193" s="67">
        <v>6902.0320000000002</v>
      </c>
      <c r="I193" s="67">
        <v>6778.3789999999999</v>
      </c>
      <c r="J193" s="67">
        <v>6641.8990000000003</v>
      </c>
      <c r="K193" s="67">
        <f t="shared" si="62"/>
        <v>28084.048000000003</v>
      </c>
      <c r="L193" s="108">
        <f>'2021'!M194</f>
        <v>118.54</v>
      </c>
      <c r="M193" s="117">
        <f>(('2021'!L194+'2021'!M194)/2*1.04)*2-L193</f>
        <v>124.05039999999998</v>
      </c>
      <c r="N193" s="108">
        <f>'2021'!O194</f>
        <v>47.923200000000001</v>
      </c>
      <c r="O193" s="108">
        <f>N193*1.04</f>
        <v>49.840128</v>
      </c>
      <c r="P193" s="65">
        <f>(L193-N193)*G193</f>
        <v>548109.09999840008</v>
      </c>
      <c r="Q193" s="65">
        <f>(L193-N193)*H193</f>
        <v>487399.41333760007</v>
      </c>
      <c r="R193" s="65">
        <f>(M193-O193)*I193</f>
        <v>503025.34930908785</v>
      </c>
      <c r="S193" s="65">
        <f>(M193-O193)*J193</f>
        <v>492897.13138652785</v>
      </c>
      <c r="T193" s="65">
        <f t="shared" si="51"/>
        <v>2031430.9940316158</v>
      </c>
      <c r="U193" s="113">
        <f>T193/'2021'!T194</f>
        <v>1.0395108035427587</v>
      </c>
      <c r="V193" s="65"/>
      <c r="W193" s="65"/>
      <c r="X193" s="65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</row>
    <row r="194" spans="1:146" s="36" customFormat="1" ht="34.5" customHeight="1">
      <c r="A194" s="193" t="s">
        <v>250</v>
      </c>
      <c r="B194" s="194"/>
      <c r="C194" s="99"/>
      <c r="D194" s="97"/>
      <c r="E194" s="33"/>
      <c r="F194" s="33"/>
      <c r="G194" s="67"/>
      <c r="H194" s="67"/>
      <c r="I194" s="67"/>
      <c r="J194" s="67"/>
      <c r="K194" s="67"/>
      <c r="L194" s="64"/>
      <c r="M194" s="64"/>
      <c r="N194" s="64"/>
      <c r="O194" s="64"/>
      <c r="P194" s="65"/>
      <c r="Q194" s="65"/>
      <c r="R194" s="65"/>
      <c r="S194" s="65"/>
      <c r="T194" s="65"/>
      <c r="U194" s="113" t="e">
        <f>T194/'2021'!T195</f>
        <v>#DIV/0!</v>
      </c>
      <c r="V194" s="65"/>
      <c r="W194" s="65"/>
      <c r="X194" s="65"/>
      <c r="Y194" s="32"/>
      <c r="Z194" s="26"/>
      <c r="AA194" s="26"/>
      <c r="AB194" s="26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</row>
    <row r="195" spans="1:146" s="36" customFormat="1" ht="34.5" customHeight="1" outlineLevel="1">
      <c r="A195" s="62">
        <v>2909002440</v>
      </c>
      <c r="B195" s="62" t="s">
        <v>195</v>
      </c>
      <c r="C195" s="62" t="s">
        <v>250</v>
      </c>
      <c r="D195" s="62" t="s">
        <v>101</v>
      </c>
      <c r="E195" s="63"/>
      <c r="F195" s="75" t="s">
        <v>137</v>
      </c>
      <c r="G195" s="67">
        <v>940.12400000000002</v>
      </c>
      <c r="H195" s="67">
        <v>759.14</v>
      </c>
      <c r="I195" s="67">
        <v>766.72799999999995</v>
      </c>
      <c r="J195" s="67">
        <v>673.82100000000003</v>
      </c>
      <c r="K195" s="67">
        <f t="shared" si="62"/>
        <v>3139.8130000000001</v>
      </c>
      <c r="L195" s="108">
        <f>'2021'!M196</f>
        <v>92.39</v>
      </c>
      <c r="M195" s="117">
        <f>(('2021'!L196+'2021'!M196)/2*1.04)*2-L195</f>
        <v>96.65079999999999</v>
      </c>
      <c r="N195" s="108">
        <f>'2021'!O196</f>
        <v>79.83</v>
      </c>
      <c r="O195" s="108">
        <f>N195*1.04</f>
        <v>83.023200000000003</v>
      </c>
      <c r="P195" s="65">
        <f>(L195-N195)*G195</f>
        <v>11807.957440000002</v>
      </c>
      <c r="Q195" s="65">
        <f t="shared" ref="Q195:R197" si="68">(L195-N195)*H195</f>
        <v>9534.7984000000015</v>
      </c>
      <c r="R195" s="65">
        <f t="shared" si="68"/>
        <v>10448.662492799989</v>
      </c>
      <c r="S195" s="65">
        <f>(M195-O195)*J195</f>
        <v>9182.5630595999919</v>
      </c>
      <c r="T195" s="65">
        <f t="shared" si="51"/>
        <v>40973.981392399983</v>
      </c>
      <c r="U195" s="113">
        <f>T195/'2021'!T196</f>
        <v>1.0363188328648365</v>
      </c>
      <c r="V195" s="65"/>
      <c r="W195" s="65"/>
      <c r="X195" s="65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</row>
    <row r="196" spans="1:146" s="120" customFormat="1" ht="34.5" customHeight="1" outlineLevel="1">
      <c r="A196" s="107">
        <v>2909003034</v>
      </c>
      <c r="B196" s="107" t="s">
        <v>349</v>
      </c>
      <c r="C196" s="107" t="s">
        <v>250</v>
      </c>
      <c r="D196" s="107" t="s">
        <v>347</v>
      </c>
      <c r="E196" s="75"/>
      <c r="F196" s="75" t="s">
        <v>137</v>
      </c>
      <c r="G196" s="67">
        <f>'2021'!G197</f>
        <v>1261</v>
      </c>
      <c r="H196" s="67">
        <f>'2021'!H197</f>
        <v>1261</v>
      </c>
      <c r="I196" s="67">
        <f>'2021'!I197</f>
        <v>1261</v>
      </c>
      <c r="J196" s="67">
        <f>'2021'!J197</f>
        <v>1261</v>
      </c>
      <c r="K196" s="67">
        <f>G196+H196+I196+J196</f>
        <v>5044</v>
      </c>
      <c r="L196" s="117">
        <f>'2021'!M197</f>
        <v>50.9</v>
      </c>
      <c r="M196" s="117">
        <f>(('2021'!L197+'2021'!M197)/2*1.04)*2-L196</f>
        <v>51.051200000000001</v>
      </c>
      <c r="N196" s="117">
        <f>'2021'!O197</f>
        <v>49.02</v>
      </c>
      <c r="O196" s="117">
        <f>N196*1.04</f>
        <v>50.980800000000002</v>
      </c>
      <c r="P196" s="106">
        <f>(L196-N196)*G196</f>
        <v>2370.6799999999944</v>
      </c>
      <c r="Q196" s="106">
        <f t="shared" si="68"/>
        <v>2370.6799999999944</v>
      </c>
      <c r="R196" s="106">
        <f t="shared" si="68"/>
        <v>88.77439999999919</v>
      </c>
      <c r="S196" s="106">
        <f>(M196-O196)*J196</f>
        <v>88.77439999999919</v>
      </c>
      <c r="T196" s="106">
        <f>SUM(P196:S196)</f>
        <v>4918.9087999999874</v>
      </c>
      <c r="U196" s="140"/>
      <c r="V196" s="106"/>
      <c r="W196" s="106"/>
      <c r="X196" s="106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  <c r="BR196" s="119"/>
      <c r="BS196" s="119"/>
      <c r="BT196" s="119"/>
      <c r="BU196" s="119"/>
      <c r="BV196" s="119"/>
      <c r="BW196" s="119"/>
      <c r="BX196" s="119"/>
      <c r="BY196" s="119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119"/>
      <c r="CJ196" s="119"/>
      <c r="CK196" s="119"/>
      <c r="CL196" s="119"/>
      <c r="CM196" s="119"/>
      <c r="CN196" s="119"/>
      <c r="CO196" s="119"/>
      <c r="CP196" s="119"/>
      <c r="CQ196" s="119"/>
      <c r="CR196" s="119"/>
      <c r="CS196" s="119"/>
      <c r="CT196" s="119"/>
      <c r="CU196" s="119"/>
      <c r="CV196" s="119"/>
      <c r="CW196" s="119"/>
      <c r="CX196" s="119"/>
      <c r="CY196" s="119"/>
      <c r="CZ196" s="119"/>
      <c r="DA196" s="119"/>
      <c r="DB196" s="119"/>
      <c r="DC196" s="119"/>
      <c r="DD196" s="119"/>
      <c r="DE196" s="119"/>
      <c r="DF196" s="119"/>
      <c r="DG196" s="119"/>
      <c r="DH196" s="119"/>
      <c r="DI196" s="119"/>
      <c r="DJ196" s="119"/>
      <c r="DK196" s="119"/>
      <c r="DL196" s="119"/>
      <c r="DM196" s="119"/>
      <c r="DN196" s="119"/>
      <c r="DO196" s="119"/>
      <c r="DP196" s="119"/>
      <c r="DQ196" s="119"/>
      <c r="DR196" s="119"/>
      <c r="DS196" s="119"/>
      <c r="DT196" s="119"/>
      <c r="DU196" s="119"/>
      <c r="DV196" s="119"/>
      <c r="DW196" s="119"/>
      <c r="DX196" s="119"/>
      <c r="DY196" s="119"/>
      <c r="DZ196" s="119"/>
      <c r="EA196" s="119"/>
      <c r="EB196" s="119"/>
      <c r="EC196" s="119"/>
      <c r="ED196" s="119"/>
      <c r="EE196" s="119"/>
      <c r="EF196" s="119"/>
      <c r="EG196" s="119"/>
      <c r="EH196" s="119"/>
      <c r="EI196" s="119"/>
      <c r="EJ196" s="119"/>
      <c r="EK196" s="119"/>
      <c r="EL196" s="119"/>
      <c r="EM196" s="119"/>
      <c r="EN196" s="119"/>
      <c r="EO196" s="119"/>
      <c r="EP196" s="119"/>
    </row>
    <row r="197" spans="1:146" s="120" customFormat="1" ht="34.5" customHeight="1" outlineLevel="1">
      <c r="A197" s="107">
        <v>2909003115</v>
      </c>
      <c r="B197" s="107" t="s">
        <v>348</v>
      </c>
      <c r="C197" s="107" t="s">
        <v>250</v>
      </c>
      <c r="D197" s="107" t="s">
        <v>353</v>
      </c>
      <c r="E197" s="75"/>
      <c r="F197" s="75" t="s">
        <v>137</v>
      </c>
      <c r="G197" s="67">
        <f>'2021'!G198</f>
        <v>1517.25</v>
      </c>
      <c r="H197" s="67">
        <f>'2021'!H198</f>
        <v>1517.25</v>
      </c>
      <c r="I197" s="67">
        <f>'2021'!I198</f>
        <v>1517.25</v>
      </c>
      <c r="J197" s="67">
        <f>'2021'!J198</f>
        <v>1517.25</v>
      </c>
      <c r="K197" s="67">
        <f>G197+H197+I197+J197</f>
        <v>6069</v>
      </c>
      <c r="L197" s="117">
        <f>'2021'!M198</f>
        <v>69.540000000000006</v>
      </c>
      <c r="M197" s="117">
        <f>(('2021'!L198+'2021'!M198)/2*1.04)*2-L197</f>
        <v>71.993600000000001</v>
      </c>
      <c r="N197" s="117">
        <f>'2021'!O198</f>
        <v>67.142400000000009</v>
      </c>
      <c r="O197" s="117">
        <f>N197*1.04</f>
        <v>69.828096000000016</v>
      </c>
      <c r="P197" s="106">
        <f>(L197-N197)*G197</f>
        <v>3637.7585999999956</v>
      </c>
      <c r="Q197" s="106">
        <f t="shared" si="68"/>
        <v>3637.7585999999956</v>
      </c>
      <c r="R197" s="106">
        <f t="shared" si="68"/>
        <v>3285.6109439999764</v>
      </c>
      <c r="S197" s="106">
        <f>(M197-O197)*J197</f>
        <v>3285.6109439999764</v>
      </c>
      <c r="T197" s="106">
        <f>SUM(P197:S197)</f>
        <v>13846.739087999944</v>
      </c>
      <c r="U197" s="140"/>
      <c r="V197" s="106"/>
      <c r="W197" s="106"/>
      <c r="X197" s="106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119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119"/>
      <c r="CT197" s="119"/>
      <c r="CU197" s="119"/>
      <c r="CV197" s="119"/>
      <c r="CW197" s="119"/>
      <c r="CX197" s="119"/>
      <c r="CY197" s="119"/>
      <c r="CZ197" s="119"/>
      <c r="DA197" s="119"/>
      <c r="DB197" s="119"/>
      <c r="DC197" s="119"/>
      <c r="DD197" s="119"/>
      <c r="DE197" s="119"/>
      <c r="DF197" s="119"/>
      <c r="DG197" s="119"/>
      <c r="DH197" s="119"/>
      <c r="DI197" s="119"/>
      <c r="DJ197" s="119"/>
      <c r="DK197" s="119"/>
      <c r="DL197" s="119"/>
      <c r="DM197" s="119"/>
      <c r="DN197" s="119"/>
      <c r="DO197" s="119"/>
      <c r="DP197" s="119"/>
      <c r="DQ197" s="119"/>
      <c r="DR197" s="119"/>
      <c r="DS197" s="119"/>
      <c r="DT197" s="119"/>
      <c r="DU197" s="119"/>
      <c r="DV197" s="119"/>
      <c r="DW197" s="119"/>
      <c r="DX197" s="119"/>
      <c r="DY197" s="119"/>
      <c r="DZ197" s="119"/>
      <c r="EA197" s="119"/>
      <c r="EB197" s="119"/>
      <c r="EC197" s="119"/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  <c r="EP197" s="119"/>
    </row>
    <row r="198" spans="1:146" s="36" customFormat="1" ht="34.5" customHeight="1">
      <c r="A198" s="193" t="s">
        <v>228</v>
      </c>
      <c r="B198" s="194"/>
      <c r="C198" s="99"/>
      <c r="D198" s="97"/>
      <c r="E198" s="33"/>
      <c r="F198" s="33"/>
      <c r="G198" s="67"/>
      <c r="H198" s="67"/>
      <c r="I198" s="67"/>
      <c r="J198" s="67"/>
      <c r="K198" s="67"/>
      <c r="L198" s="64"/>
      <c r="M198" s="64"/>
      <c r="N198" s="64"/>
      <c r="O198" s="64"/>
      <c r="P198" s="65"/>
      <c r="Q198" s="65"/>
      <c r="R198" s="65"/>
      <c r="S198" s="65"/>
      <c r="T198" s="65"/>
      <c r="U198" s="113" t="e">
        <f>T198/'2021'!T199</f>
        <v>#DIV/0!</v>
      </c>
      <c r="V198" s="65"/>
      <c r="W198" s="65"/>
      <c r="X198" s="65"/>
      <c r="Y198" s="32"/>
      <c r="Z198" s="26"/>
      <c r="AA198" s="26"/>
      <c r="AB198" s="26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</row>
    <row r="199" spans="1:146" s="36" customFormat="1" ht="34.5" customHeight="1" outlineLevel="1">
      <c r="A199" s="62" t="s">
        <v>258</v>
      </c>
      <c r="B199" s="62" t="s">
        <v>189</v>
      </c>
      <c r="C199" s="62" t="s">
        <v>228</v>
      </c>
      <c r="D199" s="62" t="s">
        <v>14</v>
      </c>
      <c r="E199" s="63"/>
      <c r="F199" s="75" t="s">
        <v>137</v>
      </c>
      <c r="G199" s="67">
        <v>5212.74</v>
      </c>
      <c r="H199" s="67">
        <v>6608.39</v>
      </c>
      <c r="I199" s="67">
        <v>6611.1450000000004</v>
      </c>
      <c r="J199" s="67">
        <v>6611.1450000000004</v>
      </c>
      <c r="K199" s="67">
        <f t="shared" si="62"/>
        <v>25043.420000000002</v>
      </c>
      <c r="L199" s="108">
        <f>'2021'!M200</f>
        <v>150.76</v>
      </c>
      <c r="M199" s="117">
        <f>(('2021'!L200+'2021'!M200)/2*1.04)*2-L199</f>
        <v>157.05920000000003</v>
      </c>
      <c r="N199" s="108">
        <f>'2021'!O200</f>
        <v>33.290399999999998</v>
      </c>
      <c r="O199" s="108">
        <f>N199*1.04</f>
        <v>34.622016000000002</v>
      </c>
      <c r="P199" s="65">
        <f>(L199-N199)*G199</f>
        <v>612338.48270399985</v>
      </c>
      <c r="Q199" s="65">
        <f>(L199-N199)*H199</f>
        <v>776284.92994399997</v>
      </c>
      <c r="R199" s="65">
        <f>(M199-O199)*I199</f>
        <v>809449.97681568027</v>
      </c>
      <c r="S199" s="65">
        <f>(M199-O199)*J199</f>
        <v>809449.97681568027</v>
      </c>
      <c r="T199" s="65">
        <f t="shared" si="51"/>
        <v>3007523.3662793599</v>
      </c>
      <c r="U199" s="113">
        <f>T199/'2021'!T200</f>
        <v>1.0401302553932037</v>
      </c>
      <c r="V199" s="65"/>
      <c r="W199" s="65"/>
      <c r="X199" s="65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</row>
    <row r="200" spans="1:146" s="36" customFormat="1" ht="34.5" customHeight="1" outlineLevel="1">
      <c r="A200" s="62" t="s">
        <v>287</v>
      </c>
      <c r="B200" s="62" t="s">
        <v>300</v>
      </c>
      <c r="C200" s="62" t="s">
        <v>228</v>
      </c>
      <c r="D200" s="62" t="s">
        <v>15</v>
      </c>
      <c r="E200" s="63"/>
      <c r="F200" s="75" t="s">
        <v>137</v>
      </c>
      <c r="G200" s="67">
        <v>892.03</v>
      </c>
      <c r="H200" s="67">
        <v>1422.72</v>
      </c>
      <c r="I200" s="67">
        <v>1353.57</v>
      </c>
      <c r="J200" s="67">
        <v>1245.01</v>
      </c>
      <c r="K200" s="67">
        <f t="shared" si="62"/>
        <v>4913.33</v>
      </c>
      <c r="L200" s="108">
        <f>'2021'!M201</f>
        <v>153.22999999999999</v>
      </c>
      <c r="M200" s="117">
        <f>(('2021'!L201+'2021'!M201)/2*1.04)*2-L200</f>
        <v>153.68440000000001</v>
      </c>
      <c r="N200" s="108">
        <f>'2021'!O201</f>
        <v>39.94</v>
      </c>
      <c r="O200" s="108">
        <f>N200*1.04</f>
        <v>41.537599999999998</v>
      </c>
      <c r="P200" s="65">
        <f>(L200-N200)*G200</f>
        <v>101058.07869999998</v>
      </c>
      <c r="Q200" s="65">
        <f>(L200-N200)*H200</f>
        <v>161179.94879999998</v>
      </c>
      <c r="R200" s="65">
        <f>(M200-O200)*I200</f>
        <v>151798.54407600002</v>
      </c>
      <c r="S200" s="65">
        <f>(M200-O200)*J200</f>
        <v>139623.887468</v>
      </c>
      <c r="T200" s="65">
        <f t="shared" si="51"/>
        <v>553660.4590439999</v>
      </c>
      <c r="U200" s="113">
        <f>T200/'2021'!T201</f>
        <v>1.0370244206730581</v>
      </c>
      <c r="V200" s="65"/>
      <c r="W200" s="65"/>
      <c r="X200" s="65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</row>
    <row r="201" spans="1:146" s="36" customFormat="1" ht="34.5" customHeight="1">
      <c r="A201" s="193" t="s">
        <v>229</v>
      </c>
      <c r="B201" s="194"/>
      <c r="C201" s="99"/>
      <c r="D201" s="97"/>
      <c r="E201" s="33"/>
      <c r="F201" s="33"/>
      <c r="G201" s="67"/>
      <c r="H201" s="67"/>
      <c r="I201" s="67"/>
      <c r="J201" s="67"/>
      <c r="K201" s="67"/>
      <c r="L201" s="64"/>
      <c r="M201" s="64"/>
      <c r="N201" s="64"/>
      <c r="O201" s="64"/>
      <c r="P201" s="65"/>
      <c r="Q201" s="65"/>
      <c r="R201" s="65"/>
      <c r="S201" s="65"/>
      <c r="T201" s="65"/>
      <c r="U201" s="113" t="e">
        <f>T201/'2021'!T202</f>
        <v>#DIV/0!</v>
      </c>
      <c r="V201" s="65"/>
      <c r="W201" s="65"/>
      <c r="X201" s="65"/>
      <c r="Y201" s="32"/>
      <c r="Z201" s="26"/>
      <c r="AA201" s="26"/>
      <c r="AB201" s="26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</row>
    <row r="202" spans="1:146" s="36" customFormat="1" ht="34.5" customHeight="1" outlineLevel="1">
      <c r="A202" s="62" t="s">
        <v>288</v>
      </c>
      <c r="B202" s="62" t="s">
        <v>261</v>
      </c>
      <c r="C202" s="62" t="s">
        <v>229</v>
      </c>
      <c r="D202" s="62"/>
      <c r="E202" s="63"/>
      <c r="F202" s="75" t="s">
        <v>137</v>
      </c>
      <c r="G202" s="67">
        <v>3704292</v>
      </c>
      <c r="H202" s="67">
        <v>3673400.7699999996</v>
      </c>
      <c r="I202" s="67">
        <v>3312278.372</v>
      </c>
      <c r="J202" s="67">
        <v>3666860.1230000001</v>
      </c>
      <c r="K202" s="67">
        <f t="shared" si="62"/>
        <v>14356831.264999999</v>
      </c>
      <c r="L202" s="108">
        <f>('2021'!L203+'2021'!M203)/2*1.04</f>
        <v>45.926400000000001</v>
      </c>
      <c r="M202" s="117">
        <v>45.92</v>
      </c>
      <c r="N202" s="108">
        <f>'2021'!O203</f>
        <v>31.72</v>
      </c>
      <c r="O202" s="108">
        <f>N202*1.04</f>
        <v>32.988799999999998</v>
      </c>
      <c r="P202" s="65">
        <f>(L202-N202)*G202</f>
        <v>52624653.868800007</v>
      </c>
      <c r="Q202" s="65">
        <f>(L202-N202)*H202</f>
        <v>52185800.698927999</v>
      </c>
      <c r="R202" s="65">
        <f>(M202-O202)*I202</f>
        <v>42831734.084006414</v>
      </c>
      <c r="S202" s="65">
        <f>(M202-O202)*J202</f>
        <v>47416901.622537613</v>
      </c>
      <c r="T202" s="65">
        <f t="shared" si="51"/>
        <v>195059090.27427202</v>
      </c>
      <c r="U202" s="113">
        <f>T202/'2021'!T203</f>
        <v>1.049753168340616</v>
      </c>
      <c r="V202" s="65"/>
      <c r="W202" s="65"/>
      <c r="X202" s="65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</row>
    <row r="203" spans="1:146" s="36" customFormat="1" ht="34.5" customHeight="1" outlineLevel="1">
      <c r="A203" s="62">
        <v>2901243725</v>
      </c>
      <c r="B203" s="62" t="s">
        <v>16</v>
      </c>
      <c r="C203" s="62" t="s">
        <v>229</v>
      </c>
      <c r="D203" s="62"/>
      <c r="E203" s="63"/>
      <c r="F203" s="75" t="s">
        <v>137</v>
      </c>
      <c r="G203" s="67">
        <v>172831.72700000001</v>
      </c>
      <c r="H203" s="67">
        <v>173847.62599999999</v>
      </c>
      <c r="I203" s="67">
        <v>153701.91099999999</v>
      </c>
      <c r="J203" s="67">
        <v>172948.40900000001</v>
      </c>
      <c r="K203" s="67">
        <f t="shared" si="62"/>
        <v>673329.67299999995</v>
      </c>
      <c r="L203" s="117">
        <f>M203</f>
        <v>234.35880000000003</v>
      </c>
      <c r="M203" s="117">
        <f>(('2021'!L204+'2021'!M204)/2*1.04)</f>
        <v>234.35880000000003</v>
      </c>
      <c r="N203" s="117">
        <f>'2021'!O204</f>
        <v>31.72</v>
      </c>
      <c r="O203" s="108">
        <f>N203*1.04</f>
        <v>32.988799999999998</v>
      </c>
      <c r="P203" s="65">
        <f>(L203-N203)*G203</f>
        <v>35022413.76120761</v>
      </c>
      <c r="Q203" s="65">
        <f>(L203-N203)*H203</f>
        <v>35228274.3154888</v>
      </c>
      <c r="R203" s="65">
        <f>(M203-O203)*I203</f>
        <v>30950953.818070002</v>
      </c>
      <c r="S203" s="65">
        <f>(M203-O203)*J203</f>
        <v>34826621.120330006</v>
      </c>
      <c r="T203" s="65">
        <f t="shared" si="51"/>
        <v>136028263.01509643</v>
      </c>
      <c r="U203" s="113">
        <f>T203/'2021'!T204</f>
        <v>1.0455146822517261</v>
      </c>
      <c r="V203" s="65"/>
      <c r="W203" s="65"/>
      <c r="X203" s="65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</row>
    <row r="204" spans="1:146" s="36" customFormat="1" ht="34.5" customHeight="1">
      <c r="A204" s="202" t="s">
        <v>230</v>
      </c>
      <c r="B204" s="202"/>
      <c r="C204" s="97"/>
      <c r="D204" s="97"/>
      <c r="E204" s="33"/>
      <c r="F204" s="33"/>
      <c r="G204" s="67"/>
      <c r="H204" s="67"/>
      <c r="I204" s="67"/>
      <c r="J204" s="67"/>
      <c r="K204" s="67"/>
      <c r="L204" s="132"/>
      <c r="M204" s="132"/>
      <c r="N204" s="132"/>
      <c r="O204" s="64"/>
      <c r="P204" s="65"/>
      <c r="Q204" s="65"/>
      <c r="R204" s="65"/>
      <c r="S204" s="65"/>
      <c r="T204" s="65"/>
      <c r="U204" s="113" t="e">
        <f>T204/'2021'!T205</f>
        <v>#DIV/0!</v>
      </c>
      <c r="V204" s="65"/>
      <c r="W204" s="65"/>
      <c r="X204" s="65"/>
      <c r="Y204" s="32"/>
      <c r="Z204" s="26"/>
      <c r="AA204" s="26"/>
      <c r="AB204" s="26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</row>
    <row r="205" spans="1:146" s="36" customFormat="1" ht="34.5" customHeight="1" outlineLevel="1">
      <c r="A205" s="62">
        <v>2903011092</v>
      </c>
      <c r="B205" s="62" t="s">
        <v>180</v>
      </c>
      <c r="C205" s="62" t="s">
        <v>230</v>
      </c>
      <c r="D205" s="62" t="s">
        <v>179</v>
      </c>
      <c r="E205" s="63"/>
      <c r="F205" s="75" t="s">
        <v>137</v>
      </c>
      <c r="G205" s="67">
        <v>418635.47</v>
      </c>
      <c r="H205" s="67">
        <v>408055.55</v>
      </c>
      <c r="I205" s="67">
        <v>355923.01</v>
      </c>
      <c r="J205" s="67">
        <v>406198.67000000004</v>
      </c>
      <c r="K205" s="67">
        <f t="shared" si="62"/>
        <v>1588812.7000000002</v>
      </c>
      <c r="L205" s="117">
        <f>'2021'!M206</f>
        <v>25.21</v>
      </c>
      <c r="M205" s="117">
        <f>(('2021'!L206+'2021'!M206)/2*1.04)*2-L205</f>
        <v>25.281999999999996</v>
      </c>
      <c r="N205" s="117">
        <f>'2021'!O206</f>
        <v>24.273600000000002</v>
      </c>
      <c r="O205" s="108">
        <f>N205*1.04</f>
        <v>25.244544000000001</v>
      </c>
      <c r="P205" s="65">
        <f>(L205-N205)*G205</f>
        <v>392010.25410799956</v>
      </c>
      <c r="Q205" s="65">
        <f>(L205-N205)*H205</f>
        <v>382103.21701999957</v>
      </c>
      <c r="R205" s="65">
        <f>(M205-O205)*I205</f>
        <v>13331.452262558318</v>
      </c>
      <c r="S205" s="65">
        <f>(M205-O205)*J205</f>
        <v>15214.577383518081</v>
      </c>
      <c r="T205" s="65">
        <f t="shared" si="51"/>
        <v>802659.50077407551</v>
      </c>
      <c r="U205" s="113">
        <f>T205/'2021'!T206</f>
        <v>1.1247231376490903</v>
      </c>
      <c r="V205" s="65"/>
      <c r="W205" s="65"/>
      <c r="X205" s="65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</row>
    <row r="206" spans="1:146" s="36" customFormat="1" ht="34.5" customHeight="1">
      <c r="A206" s="193" t="s">
        <v>231</v>
      </c>
      <c r="B206" s="194"/>
      <c r="C206" s="99"/>
      <c r="D206" s="97"/>
      <c r="E206" s="33"/>
      <c r="F206" s="33"/>
      <c r="G206" s="67"/>
      <c r="H206" s="67"/>
      <c r="I206" s="67"/>
      <c r="J206" s="67"/>
      <c r="K206" s="67"/>
      <c r="L206" s="132"/>
      <c r="M206" s="132"/>
      <c r="N206" s="132"/>
      <c r="O206" s="64"/>
      <c r="P206" s="65"/>
      <c r="Q206" s="65"/>
      <c r="R206" s="65"/>
      <c r="S206" s="65"/>
      <c r="T206" s="65"/>
      <c r="U206" s="113" t="e">
        <f>T206/'2021'!T207</f>
        <v>#DIV/0!</v>
      </c>
      <c r="V206" s="65"/>
      <c r="W206" s="65"/>
      <c r="X206" s="65"/>
      <c r="Y206" s="32"/>
      <c r="Z206" s="26"/>
      <c r="AA206" s="26"/>
      <c r="AB206" s="26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</row>
    <row r="207" spans="1:146" s="36" customFormat="1" ht="34.5" customHeight="1" outlineLevel="1">
      <c r="A207" s="62">
        <v>2911005590</v>
      </c>
      <c r="B207" s="62" t="s">
        <v>18</v>
      </c>
      <c r="C207" s="62" t="s">
        <v>231</v>
      </c>
      <c r="D207" s="62" t="s">
        <v>17</v>
      </c>
      <c r="E207" s="63"/>
      <c r="F207" s="75" t="s">
        <v>137</v>
      </c>
      <c r="G207" s="67">
        <v>13396.022000000001</v>
      </c>
      <c r="H207" s="67">
        <v>12153.192000000001</v>
      </c>
      <c r="I207" s="67">
        <v>11284.418</v>
      </c>
      <c r="J207" s="67">
        <v>12537.013999999999</v>
      </c>
      <c r="K207" s="67">
        <f t="shared" si="62"/>
        <v>49370.645999999993</v>
      </c>
      <c r="L207" s="117">
        <f>'2021'!M208</f>
        <v>78.11</v>
      </c>
      <c r="M207" s="117">
        <f>(('2021'!L208+'2021'!M208)/2*1.04)*2-L207</f>
        <v>84.358800000000016</v>
      </c>
      <c r="N207" s="117">
        <f>'2021'!O208</f>
        <v>53.56</v>
      </c>
      <c r="O207" s="108">
        <f>N207*1.04</f>
        <v>55.702400000000004</v>
      </c>
      <c r="P207" s="65">
        <f>(L207-N207)*G207</f>
        <v>328872.34009999997</v>
      </c>
      <c r="Q207" s="65">
        <f>(L207-N207)*H207</f>
        <v>298360.86359999998</v>
      </c>
      <c r="R207" s="65">
        <f>(M207-O207)*I207</f>
        <v>323370.79597520013</v>
      </c>
      <c r="S207" s="65">
        <f>(M207-O207)*J207</f>
        <v>359265.68798960012</v>
      </c>
      <c r="T207" s="65">
        <f t="shared" si="51"/>
        <v>1309869.6876648003</v>
      </c>
      <c r="U207" s="113">
        <f>T207/'2021'!T208</f>
        <v>1.0357315060556691</v>
      </c>
      <c r="V207" s="65"/>
      <c r="W207" s="65"/>
      <c r="X207" s="65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</row>
    <row r="208" spans="1:146" s="36" customFormat="1" ht="34.5" customHeight="1">
      <c r="A208" s="193" t="s">
        <v>232</v>
      </c>
      <c r="B208" s="194"/>
      <c r="C208" s="99"/>
      <c r="D208" s="97"/>
      <c r="E208" s="33"/>
      <c r="F208" s="33"/>
      <c r="G208" s="67"/>
      <c r="H208" s="67"/>
      <c r="I208" s="67"/>
      <c r="J208" s="67"/>
      <c r="K208" s="67"/>
      <c r="L208" s="132"/>
      <c r="M208" s="132"/>
      <c r="N208" s="132"/>
      <c r="O208" s="64"/>
      <c r="P208" s="65"/>
      <c r="Q208" s="65"/>
      <c r="R208" s="65"/>
      <c r="S208" s="65"/>
      <c r="T208" s="65"/>
      <c r="U208" s="113" t="e">
        <f>T208/'2021'!T209</f>
        <v>#DIV/0!</v>
      </c>
      <c r="V208" s="65"/>
      <c r="W208" s="65"/>
      <c r="X208" s="65"/>
      <c r="Y208" s="32"/>
      <c r="Z208" s="26"/>
      <c r="AA208" s="26"/>
      <c r="AB208" s="26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</row>
    <row r="209" spans="1:146" s="36" customFormat="1" ht="34.5" customHeight="1" outlineLevel="1">
      <c r="A209" s="62">
        <v>3525428419</v>
      </c>
      <c r="B209" s="62" t="s">
        <v>191</v>
      </c>
      <c r="C209" s="62" t="s">
        <v>232</v>
      </c>
      <c r="D209" s="62" t="s">
        <v>19</v>
      </c>
      <c r="E209" s="63"/>
      <c r="F209" s="75" t="s">
        <v>137</v>
      </c>
      <c r="G209" s="67">
        <v>35116.660000000003</v>
      </c>
      <c r="H209" s="67">
        <v>32874.400000000001</v>
      </c>
      <c r="I209" s="67">
        <v>29960.67</v>
      </c>
      <c r="J209" s="67">
        <v>33685.589999999997</v>
      </c>
      <c r="K209" s="67">
        <f t="shared" si="62"/>
        <v>131637.32</v>
      </c>
      <c r="L209" s="117">
        <f>'2021'!M210</f>
        <v>89.84</v>
      </c>
      <c r="M209" s="117">
        <f>(('2021'!L210+'2021'!M210)/2*1.04)*2-L209</f>
        <v>93.824000000000041</v>
      </c>
      <c r="N209" s="117">
        <f>'2021'!O210</f>
        <v>79.310400000000001</v>
      </c>
      <c r="O209" s="108">
        <f>N209*1.04</f>
        <v>82.482816</v>
      </c>
      <c r="P209" s="65">
        <f>(L209-N209)*G209</f>
        <v>369764.38313600013</v>
      </c>
      <c r="Q209" s="65">
        <f>(L209-N209)*H209</f>
        <v>346154.28224000009</v>
      </c>
      <c r="R209" s="65">
        <f>(M209-O209)*I209</f>
        <v>339789.47123328119</v>
      </c>
      <c r="S209" s="65">
        <f>(M209-O209)*J209</f>
        <v>382034.47433856135</v>
      </c>
      <c r="T209" s="65">
        <f t="shared" si="51"/>
        <v>1437742.6109478427</v>
      </c>
      <c r="U209" s="113">
        <f>T209/'2021'!T210</f>
        <v>1.0387744819083495</v>
      </c>
      <c r="V209" s="65"/>
      <c r="W209" s="65"/>
      <c r="X209" s="65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</row>
    <row r="210" spans="1:146" s="36" customFormat="1" ht="34.5" customHeight="1" outlineLevel="1">
      <c r="A210" s="62">
        <v>7708503727</v>
      </c>
      <c r="B210" s="62" t="s">
        <v>147</v>
      </c>
      <c r="C210" s="62" t="s">
        <v>232</v>
      </c>
      <c r="D210" s="62" t="s">
        <v>19</v>
      </c>
      <c r="E210" s="63"/>
      <c r="F210" s="75" t="s">
        <v>137</v>
      </c>
      <c r="G210" s="67">
        <v>5000</v>
      </c>
      <c r="H210" s="67">
        <v>5000</v>
      </c>
      <c r="I210" s="67">
        <v>5000</v>
      </c>
      <c r="J210" s="67">
        <v>5000</v>
      </c>
      <c r="K210" s="67">
        <f t="shared" si="62"/>
        <v>20000</v>
      </c>
      <c r="L210" s="117">
        <f>M210</f>
        <v>72.27</v>
      </c>
      <c r="M210" s="117">
        <v>72.27</v>
      </c>
      <c r="N210" s="117">
        <f>'2021'!O211</f>
        <v>66.091999999999999</v>
      </c>
      <c r="O210" s="108">
        <f>N210*1.04</f>
        <v>68.735680000000002</v>
      </c>
      <c r="P210" s="65">
        <f>(L210-N210)*G210</f>
        <v>30889.999999999985</v>
      </c>
      <c r="Q210" s="65">
        <f>(L210-N210)*H210</f>
        <v>30889.999999999985</v>
      </c>
      <c r="R210" s="65">
        <f>(M210-O210)*I210</f>
        <v>17671.599999999969</v>
      </c>
      <c r="S210" s="65">
        <f>(M210-O210)*J210</f>
        <v>17671.599999999969</v>
      </c>
      <c r="T210" s="65">
        <f t="shared" si="51"/>
        <v>97123.199999999924</v>
      </c>
      <c r="U210" s="113">
        <f>T210/'2021'!T211</f>
        <v>1.0412006861063454</v>
      </c>
      <c r="V210" s="65"/>
      <c r="W210" s="65"/>
      <c r="X210" s="65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</row>
    <row r="211" spans="1:146" s="36" customFormat="1" ht="34.5" customHeight="1">
      <c r="A211" s="202" t="s">
        <v>233</v>
      </c>
      <c r="B211" s="202"/>
      <c r="C211" s="97"/>
      <c r="D211" s="97"/>
      <c r="E211" s="63"/>
      <c r="F211" s="63"/>
      <c r="G211" s="67"/>
      <c r="H211" s="67"/>
      <c r="I211" s="67"/>
      <c r="J211" s="67"/>
      <c r="K211" s="67"/>
      <c r="L211" s="132"/>
      <c r="M211" s="132"/>
      <c r="N211" s="132"/>
      <c r="O211" s="64"/>
      <c r="P211" s="65"/>
      <c r="Q211" s="65"/>
      <c r="R211" s="65"/>
      <c r="S211" s="65"/>
      <c r="T211" s="65"/>
      <c r="U211" s="113" t="e">
        <f>T211/'2021'!T212</f>
        <v>#DIV/0!</v>
      </c>
      <c r="V211" s="65"/>
      <c r="W211" s="65"/>
      <c r="X211" s="65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</row>
    <row r="212" spans="1:146" s="36" customFormat="1" ht="34.5" customHeight="1" outlineLevel="1">
      <c r="A212" s="71">
        <v>2905001195</v>
      </c>
      <c r="B212" s="76" t="s">
        <v>182</v>
      </c>
      <c r="C212" s="76" t="s">
        <v>233</v>
      </c>
      <c r="D212" s="62" t="s">
        <v>181</v>
      </c>
      <c r="E212" s="63"/>
      <c r="F212" s="75" t="s">
        <v>137</v>
      </c>
      <c r="G212" s="67">
        <v>476981.25</v>
      </c>
      <c r="H212" s="67">
        <v>476981.25</v>
      </c>
      <c r="I212" s="67">
        <v>476981.25</v>
      </c>
      <c r="J212" s="67">
        <v>476981.25</v>
      </c>
      <c r="K212" s="67">
        <f t="shared" si="62"/>
        <v>1907925</v>
      </c>
      <c r="L212" s="117">
        <f>M212</f>
        <v>29.12</v>
      </c>
      <c r="M212" s="117">
        <f>(('2021'!L213+'2021'!M213)/2*1.04)</f>
        <v>29.12</v>
      </c>
      <c r="N212" s="117">
        <f>'2021'!O213</f>
        <v>26.53</v>
      </c>
      <c r="O212" s="108">
        <f>N212*1.04</f>
        <v>27.591200000000001</v>
      </c>
      <c r="P212" s="65">
        <f>(L212-N212)*G212</f>
        <v>1235381.4375</v>
      </c>
      <c r="Q212" s="65">
        <f>(L212-N212)*H212</f>
        <v>1235381.4375</v>
      </c>
      <c r="R212" s="65">
        <f>(M212-O212)*I212</f>
        <v>729208.93500000017</v>
      </c>
      <c r="S212" s="65">
        <f>(M212-O212)*J212</f>
        <v>729208.93500000017</v>
      </c>
      <c r="T212" s="65">
        <f t="shared" si="51"/>
        <v>3929180.7450000001</v>
      </c>
      <c r="U212" s="113">
        <f>T212/'2021'!T213</f>
        <v>1.0401010101010109</v>
      </c>
      <c r="V212" s="65"/>
      <c r="W212" s="65"/>
      <c r="X212" s="65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</row>
    <row r="213" spans="1:146" s="36" customFormat="1" ht="34.5" customHeight="1">
      <c r="A213" s="202" t="s">
        <v>234</v>
      </c>
      <c r="B213" s="202"/>
      <c r="C213" s="97"/>
      <c r="D213" s="97"/>
      <c r="E213" s="33"/>
      <c r="F213" s="33"/>
      <c r="G213" s="67"/>
      <c r="H213" s="67"/>
      <c r="I213" s="67"/>
      <c r="J213" s="67"/>
      <c r="K213" s="67"/>
      <c r="L213" s="132"/>
      <c r="M213" s="132"/>
      <c r="N213" s="132"/>
      <c r="O213" s="64"/>
      <c r="P213" s="65"/>
      <c r="Q213" s="65"/>
      <c r="R213" s="65"/>
      <c r="S213" s="65"/>
      <c r="T213" s="65"/>
      <c r="U213" s="113" t="e">
        <f>T213/'2021'!T214</f>
        <v>#DIV/0!</v>
      </c>
      <c r="V213" s="65"/>
      <c r="W213" s="65"/>
      <c r="X213" s="65"/>
      <c r="Y213" s="32"/>
      <c r="Z213" s="26"/>
      <c r="AA213" s="26"/>
      <c r="AB213" s="26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</row>
    <row r="214" spans="1:146" s="36" customFormat="1" ht="34.5" customHeight="1" outlineLevel="1">
      <c r="A214" s="62">
        <v>2904002069</v>
      </c>
      <c r="B214" s="62" t="s">
        <v>20</v>
      </c>
      <c r="C214" s="62" t="s">
        <v>234</v>
      </c>
      <c r="D214" s="62"/>
      <c r="E214" s="63"/>
      <c r="F214" s="75" t="s">
        <v>137</v>
      </c>
      <c r="G214" s="67">
        <v>609157.29399999999</v>
      </c>
      <c r="H214" s="67">
        <v>616658.78</v>
      </c>
      <c r="I214" s="67">
        <v>577550.451</v>
      </c>
      <c r="J214" s="67">
        <v>597379.57900000003</v>
      </c>
      <c r="K214" s="67">
        <f t="shared" si="62"/>
        <v>2400746.1039999998</v>
      </c>
      <c r="L214" s="117">
        <f>'2021'!M215</f>
        <v>34.67</v>
      </c>
      <c r="M214" s="117">
        <v>35.86</v>
      </c>
      <c r="N214" s="117">
        <f>'2021'!O215</f>
        <v>27.518400000000003</v>
      </c>
      <c r="O214" s="108">
        <f>N214*1.04</f>
        <v>28.619136000000005</v>
      </c>
      <c r="P214" s="65">
        <f>(L214-N214)*G214</f>
        <v>4356449.3037703987</v>
      </c>
      <c r="Q214" s="65">
        <f>(L214-N214)*H214</f>
        <v>4410096.9310479993</v>
      </c>
      <c r="R214" s="65">
        <f>(M214-O214)*I214</f>
        <v>4181964.268829661</v>
      </c>
      <c r="S214" s="65">
        <f>(M214-O214)*J214</f>
        <v>4325544.2879162533</v>
      </c>
      <c r="T214" s="65">
        <f t="shared" ref="T214:T277" si="69">SUM(P214:S214)</f>
        <v>17274054.791564312</v>
      </c>
      <c r="U214" s="113">
        <f>T214/'2021'!T215</f>
        <v>1.0411651185144923</v>
      </c>
      <c r="V214" s="65"/>
      <c r="W214" s="65"/>
      <c r="X214" s="65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</row>
    <row r="215" spans="1:146" s="36" customFormat="1" ht="34.5" customHeight="1" outlineLevel="1">
      <c r="A215" s="62">
        <v>7708503727</v>
      </c>
      <c r="B215" s="62" t="s">
        <v>21</v>
      </c>
      <c r="C215" s="62" t="s">
        <v>234</v>
      </c>
      <c r="D215" s="62"/>
      <c r="E215" s="63"/>
      <c r="F215" s="75" t="s">
        <v>137</v>
      </c>
      <c r="G215" s="67">
        <v>113704.27799999999</v>
      </c>
      <c r="H215" s="67">
        <v>110191.92000000001</v>
      </c>
      <c r="I215" s="67">
        <v>99183.853000000003</v>
      </c>
      <c r="J215" s="67">
        <v>105139.63499999999</v>
      </c>
      <c r="K215" s="67">
        <f t="shared" si="62"/>
        <v>428219.68599999999</v>
      </c>
      <c r="L215" s="117">
        <f>'2021'!M216</f>
        <v>62.67</v>
      </c>
      <c r="M215" s="117">
        <f>(('2021'!L216+'2021'!M216)/2*1.04)*2-L215</f>
        <v>66.071600000000004</v>
      </c>
      <c r="N215" s="117">
        <f>'2021'!O216</f>
        <v>44.012799999999999</v>
      </c>
      <c r="O215" s="108">
        <f>N215*1.04</f>
        <v>45.773311999999997</v>
      </c>
      <c r="P215" s="65">
        <f>(L215-N215)*G215</f>
        <v>2121403.4555016002</v>
      </c>
      <c r="Q215" s="65">
        <f>(L215-N215)*H215</f>
        <v>2055872.6898240005</v>
      </c>
      <c r="R215" s="65">
        <f>(M215-O215)*I215</f>
        <v>2013262.4131436646</v>
      </c>
      <c r="S215" s="65">
        <f>(M215-O215)*J215</f>
        <v>2134154.5914448807</v>
      </c>
      <c r="T215" s="65">
        <f t="shared" si="69"/>
        <v>8324693.1499141464</v>
      </c>
      <c r="U215" s="113">
        <f>T215/'2021'!T216</f>
        <v>1.0378166200194547</v>
      </c>
      <c r="V215" s="65"/>
      <c r="W215" s="65"/>
      <c r="X215" s="65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</row>
    <row r="216" spans="1:146" s="36" customFormat="1" ht="34.5" customHeight="1">
      <c r="A216" s="193" t="s">
        <v>235</v>
      </c>
      <c r="B216" s="194"/>
      <c r="C216" s="99"/>
      <c r="D216" s="97"/>
      <c r="E216" s="33"/>
      <c r="F216" s="33"/>
      <c r="G216" s="67"/>
      <c r="H216" s="67"/>
      <c r="I216" s="67"/>
      <c r="J216" s="67"/>
      <c r="K216" s="67"/>
      <c r="L216" s="117"/>
      <c r="M216" s="117"/>
      <c r="N216" s="117"/>
      <c r="O216" s="108"/>
      <c r="P216" s="65"/>
      <c r="Q216" s="65"/>
      <c r="R216" s="65"/>
      <c r="S216" s="65"/>
      <c r="T216" s="65"/>
      <c r="U216" s="113" t="e">
        <f>T216/'2021'!T217</f>
        <v>#DIV/0!</v>
      </c>
      <c r="V216" s="65"/>
      <c r="W216" s="65"/>
      <c r="X216" s="65"/>
      <c r="Y216" s="32"/>
      <c r="Z216" s="26"/>
      <c r="AA216" s="26"/>
      <c r="AB216" s="26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</row>
    <row r="217" spans="1:146" s="36" customFormat="1" ht="34.5" customHeight="1" outlineLevel="1">
      <c r="A217" s="62" t="s">
        <v>204</v>
      </c>
      <c r="B217" s="62" t="s">
        <v>205</v>
      </c>
      <c r="C217" s="62" t="s">
        <v>235</v>
      </c>
      <c r="D217" s="62" t="s">
        <v>22</v>
      </c>
      <c r="E217" s="63"/>
      <c r="F217" s="75" t="s">
        <v>137</v>
      </c>
      <c r="G217" s="67">
        <v>9493.0540000000001</v>
      </c>
      <c r="H217" s="67">
        <v>9032.2030000000013</v>
      </c>
      <c r="I217" s="67">
        <v>29590.561000000002</v>
      </c>
      <c r="J217" s="67">
        <v>6826.9459999999999</v>
      </c>
      <c r="K217" s="67">
        <f t="shared" ref="K217:K247" si="70">G217+H217+I217+J217</f>
        <v>54942.763999999996</v>
      </c>
      <c r="L217" s="117">
        <f>M217</f>
        <v>120.51</v>
      </c>
      <c r="M217" s="117">
        <f>(('2021'!L218+'2021'!M218)/2*1.04)</f>
        <v>120.51</v>
      </c>
      <c r="N217" s="117">
        <f>'2021'!O218</f>
        <v>104.68640000000001</v>
      </c>
      <c r="O217" s="108">
        <f>N217*1.04</f>
        <v>108.873856</v>
      </c>
      <c r="P217" s="65">
        <f>(L217-N217)*G217</f>
        <v>150214.28927439998</v>
      </c>
      <c r="Q217" s="65">
        <f t="shared" ref="Q217:R221" si="71">(L217-N217)*H217</f>
        <v>142921.96739080001</v>
      </c>
      <c r="R217" s="65">
        <f t="shared" si="71"/>
        <v>344320.02883678407</v>
      </c>
      <c r="S217" s="65">
        <f>(M217-O217)*J217</f>
        <v>79439.326736224015</v>
      </c>
      <c r="T217" s="65">
        <f t="shared" si="69"/>
        <v>716895.61223820806</v>
      </c>
      <c r="U217" s="113">
        <f>T217/'2021'!T218</f>
        <v>0.89154867027686779</v>
      </c>
      <c r="V217" s="65"/>
      <c r="W217" s="65"/>
      <c r="X217" s="65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</row>
    <row r="218" spans="1:146" s="36" customFormat="1" ht="34.5" customHeight="1" outlineLevel="1">
      <c r="A218" s="62">
        <v>2901179251</v>
      </c>
      <c r="B218" s="62" t="s">
        <v>25</v>
      </c>
      <c r="C218" s="62" t="s">
        <v>235</v>
      </c>
      <c r="D218" s="62" t="s">
        <v>23</v>
      </c>
      <c r="E218" s="63" t="s">
        <v>24</v>
      </c>
      <c r="F218" s="75" t="s">
        <v>137</v>
      </c>
      <c r="G218" s="67">
        <v>2540.393</v>
      </c>
      <c r="H218" s="67">
        <v>2531.768</v>
      </c>
      <c r="I218" s="67">
        <v>2485.4659999999999</v>
      </c>
      <c r="J218" s="67">
        <v>2393.5039999999999</v>
      </c>
      <c r="K218" s="67">
        <f t="shared" si="70"/>
        <v>9951.1310000000012</v>
      </c>
      <c r="L218" s="117">
        <f>'2021'!M219</f>
        <v>153.72999999999999</v>
      </c>
      <c r="M218" s="117">
        <f>(('2021'!L219+'2021'!M219)/2*1.04)*2-L218</f>
        <v>162.6276</v>
      </c>
      <c r="N218" s="117">
        <f>'2021'!O219</f>
        <v>89.596000000000004</v>
      </c>
      <c r="O218" s="108">
        <f>N218*1.04</f>
        <v>93.179840000000013</v>
      </c>
      <c r="P218" s="65">
        <f>(L218-N218)*G218</f>
        <v>162925.56466199996</v>
      </c>
      <c r="Q218" s="65">
        <f t="shared" si="71"/>
        <v>162372.40891199996</v>
      </c>
      <c r="R218" s="65">
        <f t="shared" si="71"/>
        <v>172610.04625615996</v>
      </c>
      <c r="S218" s="65">
        <f>(M218-O218)*J218</f>
        <v>166223.49135103996</v>
      </c>
      <c r="T218" s="65">
        <f t="shared" si="69"/>
        <v>664131.51118119992</v>
      </c>
      <c r="U218" s="113">
        <f>T218/'2021'!T219</f>
        <v>1.0391691951794872</v>
      </c>
      <c r="V218" s="65"/>
      <c r="W218" s="65"/>
      <c r="X218" s="65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</row>
    <row r="219" spans="1:146" s="36" customFormat="1" ht="34.5" customHeight="1" outlineLevel="1">
      <c r="A219" s="62">
        <v>2901179251</v>
      </c>
      <c r="B219" s="62" t="s">
        <v>25</v>
      </c>
      <c r="C219" s="62" t="s">
        <v>235</v>
      </c>
      <c r="D219" s="62" t="s">
        <v>23</v>
      </c>
      <c r="E219" s="63" t="s">
        <v>26</v>
      </c>
      <c r="F219" s="75" t="s">
        <v>137</v>
      </c>
      <c r="G219" s="67">
        <v>9953.6110000000008</v>
      </c>
      <c r="H219" s="67">
        <v>9697.121000000001</v>
      </c>
      <c r="I219" s="67">
        <v>9082.3670000000002</v>
      </c>
      <c r="J219" s="67">
        <v>8920.9050000000007</v>
      </c>
      <c r="K219" s="67">
        <f t="shared" si="70"/>
        <v>37654.004000000001</v>
      </c>
      <c r="L219" s="117">
        <f>'2021'!M220</f>
        <v>91.02</v>
      </c>
      <c r="M219" s="117">
        <f>(('2021'!L220+'2021'!M220)/2*1.04)*2-L219</f>
        <v>95.660000000000011</v>
      </c>
      <c r="N219" s="117">
        <f>'2021'!O220</f>
        <v>79.851200000000006</v>
      </c>
      <c r="O219" s="108">
        <f>N219*1.04</f>
        <v>83.045248000000015</v>
      </c>
      <c r="P219" s="65">
        <f>(L219-N219)*G219</f>
        <v>111169.89053679991</v>
      </c>
      <c r="Q219" s="65">
        <f t="shared" si="71"/>
        <v>108305.20502479991</v>
      </c>
      <c r="R219" s="65">
        <f t="shared" si="71"/>
        <v>114571.80727798396</v>
      </c>
      <c r="S219" s="65">
        <f>(M219-O219)*J219</f>
        <v>112535.00419055996</v>
      </c>
      <c r="T219" s="65">
        <f t="shared" si="69"/>
        <v>446581.90703014378</v>
      </c>
      <c r="U219" s="113">
        <f>T219/'2021'!T220</f>
        <v>1.0361805431033102</v>
      </c>
      <c r="V219" s="65"/>
      <c r="W219" s="65"/>
      <c r="X219" s="65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</row>
    <row r="220" spans="1:146" s="36" customFormat="1" ht="34.5" customHeight="1" outlineLevel="1">
      <c r="A220" s="62" t="s">
        <v>204</v>
      </c>
      <c r="B220" s="62" t="s">
        <v>205</v>
      </c>
      <c r="C220" s="62" t="s">
        <v>235</v>
      </c>
      <c r="D220" s="62" t="s">
        <v>27</v>
      </c>
      <c r="E220" s="63"/>
      <c r="F220" s="75" t="s">
        <v>137</v>
      </c>
      <c r="G220" s="67">
        <v>20455.760999999999</v>
      </c>
      <c r="H220" s="106">
        <v>19485.152000000002</v>
      </c>
      <c r="I220" s="106">
        <v>4268.8819999999996</v>
      </c>
      <c r="J220" s="106">
        <v>18974.163</v>
      </c>
      <c r="K220" s="67">
        <f t="shared" si="70"/>
        <v>63183.957999999999</v>
      </c>
      <c r="L220" s="117">
        <f>'2021'!M221</f>
        <v>58.77</v>
      </c>
      <c r="M220" s="117">
        <f>(('2021'!L221+'2021'!M221)/2*1.04)*2-L220</f>
        <v>59.373999999999988</v>
      </c>
      <c r="N220" s="117">
        <f>'2021'!O221</f>
        <v>54.08</v>
      </c>
      <c r="O220" s="108">
        <f>N220*1.04</f>
        <v>56.243200000000002</v>
      </c>
      <c r="P220" s="65">
        <f>(L220-N220)*G220</f>
        <v>95937.519090000089</v>
      </c>
      <c r="Q220" s="65">
        <f t="shared" si="71"/>
        <v>91385.362880000102</v>
      </c>
      <c r="R220" s="65">
        <f t="shared" si="71"/>
        <v>13365.015765599941</v>
      </c>
      <c r="S220" s="65">
        <f>(M220-O220)*J220</f>
        <v>59404.309520399744</v>
      </c>
      <c r="T220" s="65">
        <f t="shared" si="69"/>
        <v>260092.20725599988</v>
      </c>
      <c r="U220" s="113">
        <f>T220/'2021'!T221</f>
        <v>1.1713614022936432</v>
      </c>
      <c r="V220" s="65"/>
      <c r="W220" s="65"/>
      <c r="X220" s="65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</row>
    <row r="221" spans="1:146" s="36" customFormat="1" ht="52.5" customHeight="1" outlineLevel="1">
      <c r="A221" s="62" t="s">
        <v>204</v>
      </c>
      <c r="B221" s="62" t="s">
        <v>205</v>
      </c>
      <c r="C221" s="62" t="s">
        <v>235</v>
      </c>
      <c r="D221" s="62" t="s">
        <v>27</v>
      </c>
      <c r="E221" s="63" t="s">
        <v>28</v>
      </c>
      <c r="F221" s="75" t="s">
        <v>137</v>
      </c>
      <c r="G221" s="67">
        <v>1976.25</v>
      </c>
      <c r="H221" s="67">
        <v>1976.25</v>
      </c>
      <c r="I221" s="67">
        <v>1976.25</v>
      </c>
      <c r="J221" s="67">
        <v>1976.25</v>
      </c>
      <c r="K221" s="67">
        <f t="shared" si="70"/>
        <v>7905</v>
      </c>
      <c r="L221" s="117">
        <f>'2021'!M222</f>
        <v>183</v>
      </c>
      <c r="M221" s="117">
        <f>(('2021'!L222+'2021'!M222)/2*1.04)*2-L221</f>
        <v>196.30880000000002</v>
      </c>
      <c r="N221" s="117">
        <f>'2021'!O222</f>
        <v>54.08</v>
      </c>
      <c r="O221" s="108">
        <f>N221*1.04</f>
        <v>56.243200000000002</v>
      </c>
      <c r="P221" s="65">
        <f>(L221-N221)*G221</f>
        <v>254778.15000000002</v>
      </c>
      <c r="Q221" s="65">
        <f t="shared" si="71"/>
        <v>254778.15000000002</v>
      </c>
      <c r="R221" s="65">
        <f t="shared" si="71"/>
        <v>276804.64200000005</v>
      </c>
      <c r="S221" s="65">
        <f>(M221-O221)*J221</f>
        <v>276804.64200000005</v>
      </c>
      <c r="T221" s="65">
        <f t="shared" si="69"/>
        <v>1063165.584</v>
      </c>
      <c r="U221" s="113">
        <f>T221/'2021'!T222</f>
        <v>1.04</v>
      </c>
      <c r="V221" s="65"/>
      <c r="W221" s="65"/>
      <c r="X221" s="65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</row>
    <row r="222" spans="1:146" s="36" customFormat="1" ht="34.5" customHeight="1">
      <c r="A222" s="193" t="s">
        <v>237</v>
      </c>
      <c r="B222" s="194"/>
      <c r="C222" s="99"/>
      <c r="D222" s="97"/>
      <c r="E222" s="33"/>
      <c r="F222" s="33"/>
      <c r="G222" s="67"/>
      <c r="H222" s="67"/>
      <c r="I222" s="67"/>
      <c r="J222" s="67"/>
      <c r="K222" s="67"/>
      <c r="L222" s="117"/>
      <c r="M222" s="117"/>
      <c r="N222" s="117"/>
      <c r="O222" s="108"/>
      <c r="P222" s="65"/>
      <c r="Q222" s="65"/>
      <c r="R222" s="65"/>
      <c r="S222" s="65"/>
      <c r="T222" s="65"/>
      <c r="U222" s="113" t="e">
        <f>T222/'2021'!T223</f>
        <v>#DIV/0!</v>
      </c>
      <c r="V222" s="65"/>
      <c r="W222" s="65"/>
      <c r="X222" s="65"/>
      <c r="Y222" s="32"/>
      <c r="Z222" s="26"/>
      <c r="AA222" s="26"/>
      <c r="AB222" s="26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</row>
    <row r="223" spans="1:146" s="36" customFormat="1" ht="34.5" customHeight="1" outlineLevel="1">
      <c r="A223" s="62">
        <v>2915003297</v>
      </c>
      <c r="B223" s="62" t="s">
        <v>30</v>
      </c>
      <c r="C223" s="62" t="s">
        <v>237</v>
      </c>
      <c r="D223" s="62" t="s">
        <v>29</v>
      </c>
      <c r="E223" s="63"/>
      <c r="F223" s="75" t="s">
        <v>137</v>
      </c>
      <c r="G223" s="67">
        <v>3421.65</v>
      </c>
      <c r="H223" s="67">
        <v>3653.57</v>
      </c>
      <c r="I223" s="67">
        <v>3458.58</v>
      </c>
      <c r="J223" s="67">
        <v>3677.9300000000003</v>
      </c>
      <c r="K223" s="67">
        <f t="shared" si="70"/>
        <v>14211.73</v>
      </c>
      <c r="L223" s="117">
        <f>M223</f>
        <v>112.46560000000001</v>
      </c>
      <c r="M223" s="117">
        <f>(('2021'!L224+'2021'!M224)/2*1.04)</f>
        <v>112.46560000000001</v>
      </c>
      <c r="N223" s="117">
        <f>'2021'!O224</f>
        <v>49.95</v>
      </c>
      <c r="O223" s="108">
        <f>N223*1.04</f>
        <v>51.948000000000008</v>
      </c>
      <c r="P223" s="65">
        <f>(L223-N223)*G223</f>
        <v>213906.50274000003</v>
      </c>
      <c r="Q223" s="65">
        <f t="shared" ref="Q223:R225" si="72">(L223-N223)*H223</f>
        <v>228405.12069200003</v>
      </c>
      <c r="R223" s="65">
        <f t="shared" si="72"/>
        <v>209304.96100800001</v>
      </c>
      <c r="S223" s="65">
        <f>(M223-O223)*J223</f>
        <v>222579.49656800003</v>
      </c>
      <c r="T223" s="65">
        <f t="shared" si="69"/>
        <v>874196.08100800018</v>
      </c>
      <c r="U223" s="113">
        <f>T223/'2021'!T224</f>
        <v>1.0389487702927263</v>
      </c>
      <c r="V223" s="65"/>
      <c r="W223" s="65"/>
      <c r="X223" s="65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</row>
    <row r="224" spans="1:146" s="36" customFormat="1" ht="44.25" customHeight="1" outlineLevel="1">
      <c r="A224" s="62">
        <v>7736186950</v>
      </c>
      <c r="B224" s="62" t="s">
        <v>152</v>
      </c>
      <c r="C224" s="62" t="s">
        <v>237</v>
      </c>
      <c r="D224" s="62" t="s">
        <v>153</v>
      </c>
      <c r="E224" s="63"/>
      <c r="F224" s="75" t="s">
        <v>137</v>
      </c>
      <c r="G224" s="67">
        <v>16018.105</v>
      </c>
      <c r="H224" s="67">
        <v>32990.377</v>
      </c>
      <c r="I224" s="67">
        <v>16135.287</v>
      </c>
      <c r="J224" s="67">
        <v>16154.467999999999</v>
      </c>
      <c r="K224" s="67">
        <f t="shared" si="70"/>
        <v>81298.236999999994</v>
      </c>
      <c r="L224" s="117">
        <f>'2021'!M225</f>
        <v>111.5</v>
      </c>
      <c r="M224" s="117">
        <f>(('2021'!L225+'2021'!M225)/2*1.04)*2-L224</f>
        <v>120.42000000000002</v>
      </c>
      <c r="N224" s="117">
        <f>'2021'!O225</f>
        <v>32.36</v>
      </c>
      <c r="O224" s="108">
        <v>33.659999999999997</v>
      </c>
      <c r="P224" s="65">
        <f>(L224-N224)*G224</f>
        <v>1267672.8296999999</v>
      </c>
      <c r="Q224" s="65">
        <f t="shared" si="72"/>
        <v>2610858.4357799999</v>
      </c>
      <c r="R224" s="65">
        <f t="shared" si="72"/>
        <v>1399897.5001200004</v>
      </c>
      <c r="S224" s="65">
        <f>(M224-O224)*J224</f>
        <v>1401561.6436800002</v>
      </c>
      <c r="T224" s="65">
        <f t="shared" si="69"/>
        <v>6679990.4092800003</v>
      </c>
      <c r="U224" s="113">
        <f>T224/'2021'!T225</f>
        <v>1.0285274215496758</v>
      </c>
      <c r="V224" s="65"/>
      <c r="W224" s="65"/>
      <c r="X224" s="65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</row>
    <row r="225" spans="1:146" s="36" customFormat="1" ht="64.5" customHeight="1" outlineLevel="1">
      <c r="A225" s="62">
        <v>7736186950</v>
      </c>
      <c r="B225" s="62" t="s">
        <v>152</v>
      </c>
      <c r="C225" s="62" t="s">
        <v>237</v>
      </c>
      <c r="D225" s="62" t="s">
        <v>154</v>
      </c>
      <c r="E225" s="63"/>
      <c r="F225" s="75" t="s">
        <v>137</v>
      </c>
      <c r="G225" s="67">
        <v>905.2</v>
      </c>
      <c r="H225" s="67">
        <v>1837.6290000000001</v>
      </c>
      <c r="I225" s="67">
        <v>1061.6030000000001</v>
      </c>
      <c r="J225" s="67">
        <v>809.702</v>
      </c>
      <c r="K225" s="67">
        <f t="shared" si="70"/>
        <v>4614.134</v>
      </c>
      <c r="L225" s="117">
        <f>'2021'!M226</f>
        <v>111.5</v>
      </c>
      <c r="M225" s="117">
        <f>(('2021'!L226+'2021'!M226)/2*1.04)*2-L225</f>
        <v>120.42000000000002</v>
      </c>
      <c r="N225" s="117">
        <f>'2021'!O226</f>
        <v>45.97</v>
      </c>
      <c r="O225" s="108">
        <f>N225*1.04</f>
        <v>47.808799999999998</v>
      </c>
      <c r="P225" s="65">
        <f>(L225-N225)*G225</f>
        <v>59317.756000000001</v>
      </c>
      <c r="Q225" s="65">
        <f t="shared" si="72"/>
        <v>120419.82837000002</v>
      </c>
      <c r="R225" s="65">
        <f t="shared" si="72"/>
        <v>77084.267753600026</v>
      </c>
      <c r="S225" s="65">
        <f>(M225-O225)*J225</f>
        <v>58793.433862400023</v>
      </c>
      <c r="T225" s="65">
        <f t="shared" si="69"/>
        <v>315615.28598600009</v>
      </c>
      <c r="U225" s="113">
        <f>T225/'2021'!T226</f>
        <v>1.0273299418583977</v>
      </c>
      <c r="V225" s="65"/>
      <c r="W225" s="65"/>
      <c r="X225" s="65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</row>
    <row r="226" spans="1:146" s="36" customFormat="1" ht="34.5" customHeight="1">
      <c r="A226" s="193" t="s">
        <v>240</v>
      </c>
      <c r="B226" s="194"/>
      <c r="C226" s="99"/>
      <c r="D226" s="97"/>
      <c r="E226" s="33"/>
      <c r="F226" s="33"/>
      <c r="G226" s="67"/>
      <c r="H226" s="67"/>
      <c r="I226" s="67"/>
      <c r="J226" s="67"/>
      <c r="K226" s="67"/>
      <c r="L226" s="132"/>
      <c r="M226" s="132"/>
      <c r="N226" s="132"/>
      <c r="O226" s="64"/>
      <c r="P226" s="65"/>
      <c r="Q226" s="65"/>
      <c r="R226" s="65"/>
      <c r="S226" s="65"/>
      <c r="T226" s="65"/>
      <c r="U226" s="113" t="e">
        <f>T226/'2021'!T227</f>
        <v>#DIV/0!</v>
      </c>
      <c r="V226" s="65"/>
      <c r="W226" s="65"/>
      <c r="X226" s="65"/>
      <c r="Y226" s="32"/>
      <c r="Z226" s="26"/>
      <c r="AA226" s="26"/>
      <c r="AB226" s="26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</row>
    <row r="227" spans="1:146" s="36" customFormat="1" ht="34.5" customHeight="1" outlineLevel="1">
      <c r="A227" s="71">
        <v>2925003747</v>
      </c>
      <c r="B227" s="76" t="s">
        <v>212</v>
      </c>
      <c r="C227" s="76" t="s">
        <v>240</v>
      </c>
      <c r="D227" s="62" t="s">
        <v>149</v>
      </c>
      <c r="E227" s="63"/>
      <c r="F227" s="75" t="s">
        <v>137</v>
      </c>
      <c r="G227" s="67">
        <v>463953.5</v>
      </c>
      <c r="H227" s="67">
        <v>463953.5</v>
      </c>
      <c r="I227" s="67">
        <v>463953.5</v>
      </c>
      <c r="J227" s="67">
        <v>463953.5</v>
      </c>
      <c r="K227" s="67">
        <f t="shared" si="70"/>
        <v>1855814</v>
      </c>
      <c r="L227" s="117">
        <f>('2021'!L228+'2021'!M228)/2*1.04</f>
        <v>29.2136</v>
      </c>
      <c r="M227" s="117">
        <f>L227</f>
        <v>29.2136</v>
      </c>
      <c r="N227" s="117">
        <f>'2021'!O228</f>
        <v>24.85</v>
      </c>
      <c r="O227" s="108">
        <f>N227*1.04</f>
        <v>25.844000000000001</v>
      </c>
      <c r="P227" s="65">
        <f>(L227-N227)*G227</f>
        <v>2024507.4925999991</v>
      </c>
      <c r="Q227" s="65">
        <f>(L227-N227)*H227</f>
        <v>2024507.4925999991</v>
      </c>
      <c r="R227" s="65">
        <f>(M227-O227)*I227</f>
        <v>1563337.7135999992</v>
      </c>
      <c r="S227" s="65">
        <f>(M227-O227)*J227</f>
        <v>1563337.7135999992</v>
      </c>
      <c r="T227" s="65">
        <f t="shared" si="69"/>
        <v>7175690.412399997</v>
      </c>
      <c r="U227" s="113">
        <f>T227/'2021'!T228</f>
        <v>1.0408075370121126</v>
      </c>
      <c r="V227" s="65"/>
      <c r="W227" s="65"/>
      <c r="X227" s="65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</row>
    <row r="228" spans="1:146" s="36" customFormat="1" ht="34.5" customHeight="1">
      <c r="A228" s="193" t="s">
        <v>241</v>
      </c>
      <c r="B228" s="194"/>
      <c r="C228" s="99"/>
      <c r="D228" s="97"/>
      <c r="E228" s="33"/>
      <c r="F228" s="33"/>
      <c r="G228" s="67"/>
      <c r="H228" s="67"/>
      <c r="I228" s="67"/>
      <c r="J228" s="67"/>
      <c r="K228" s="67"/>
      <c r="L228" s="132"/>
      <c r="M228" s="132"/>
      <c r="N228" s="132"/>
      <c r="O228" s="64"/>
      <c r="P228" s="65"/>
      <c r="Q228" s="65"/>
      <c r="R228" s="65"/>
      <c r="S228" s="65"/>
      <c r="T228" s="65"/>
      <c r="U228" s="113" t="e">
        <f>T228/'2021'!T229</f>
        <v>#DIV/0!</v>
      </c>
      <c r="V228" s="65"/>
      <c r="W228" s="65"/>
      <c r="X228" s="65"/>
      <c r="Y228" s="32"/>
      <c r="Z228" s="26"/>
      <c r="AA228" s="26"/>
      <c r="AB228" s="26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</row>
    <row r="229" spans="1:146" s="36" customFormat="1" ht="34.5" customHeight="1" outlineLevel="1">
      <c r="A229" s="62">
        <v>2918012028</v>
      </c>
      <c r="B229" s="62" t="s">
        <v>187</v>
      </c>
      <c r="C229" s="62" t="s">
        <v>241</v>
      </c>
      <c r="D229" s="62" t="s">
        <v>31</v>
      </c>
      <c r="E229" s="63"/>
      <c r="F229" s="75" t="s">
        <v>137</v>
      </c>
      <c r="G229" s="67">
        <v>100800.68900000001</v>
      </c>
      <c r="H229" s="67">
        <v>99826.66</v>
      </c>
      <c r="I229" s="67">
        <v>84996.505999999994</v>
      </c>
      <c r="J229" s="67">
        <v>118629.09200000002</v>
      </c>
      <c r="K229" s="67">
        <f t="shared" si="70"/>
        <v>404252.94699999999</v>
      </c>
      <c r="L229" s="117">
        <f>'2021'!M230</f>
        <v>60.05</v>
      </c>
      <c r="M229" s="117">
        <f>(('2021'!L230+'2021'!M230)/2*1.04)*2-L229</f>
        <v>64.853999999999999</v>
      </c>
      <c r="N229" s="117">
        <f>'2021'!O230</f>
        <v>45.749600000000001</v>
      </c>
      <c r="O229" s="108">
        <f>N229*1.04</f>
        <v>47.579584000000004</v>
      </c>
      <c r="P229" s="65">
        <f>(L229-N229)*G229</f>
        <v>1441490.1729755998</v>
      </c>
      <c r="Q229" s="65">
        <f>(L229-N229)*H229</f>
        <v>1427561.1686639998</v>
      </c>
      <c r="R229" s="65">
        <f>(M229-O229)*I229</f>
        <v>1468265.0031904955</v>
      </c>
      <c r="S229" s="65">
        <f>(M229-O229)*J229</f>
        <v>2049248.2849102716</v>
      </c>
      <c r="T229" s="65">
        <f t="shared" si="69"/>
        <v>6386564.6297403676</v>
      </c>
      <c r="U229" s="113">
        <f>T229/'2021'!T230</f>
        <v>1.0411740774204086</v>
      </c>
      <c r="V229" s="65"/>
      <c r="W229" s="65"/>
      <c r="X229" s="65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</row>
    <row r="230" spans="1:146" s="36" customFormat="1" ht="34.5" customHeight="1">
      <c r="A230" s="193" t="s">
        <v>242</v>
      </c>
      <c r="B230" s="194"/>
      <c r="C230" s="99"/>
      <c r="D230" s="97"/>
      <c r="E230" s="33"/>
      <c r="F230" s="33"/>
      <c r="G230" s="67"/>
      <c r="H230" s="67"/>
      <c r="I230" s="67"/>
      <c r="J230" s="67"/>
      <c r="K230" s="67"/>
      <c r="L230" s="117"/>
      <c r="M230" s="117"/>
      <c r="N230" s="117"/>
      <c r="O230" s="108"/>
      <c r="P230" s="65"/>
      <c r="Q230" s="65"/>
      <c r="R230" s="65"/>
      <c r="S230" s="65"/>
      <c r="T230" s="65"/>
      <c r="U230" s="113" t="e">
        <f>T230/'2021'!T231</f>
        <v>#DIV/0!</v>
      </c>
      <c r="V230" s="65"/>
      <c r="W230" s="65"/>
      <c r="X230" s="65"/>
      <c r="Y230" s="32"/>
      <c r="Z230" s="26"/>
      <c r="AA230" s="26"/>
      <c r="AB230" s="26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  <c r="EK230" s="32"/>
      <c r="EL230" s="32"/>
      <c r="EM230" s="32"/>
      <c r="EN230" s="32"/>
      <c r="EO230" s="32"/>
      <c r="EP230" s="32"/>
    </row>
    <row r="231" spans="1:146" s="36" customFormat="1" ht="34.5" customHeight="1" outlineLevel="1">
      <c r="A231" s="62">
        <v>2906007552</v>
      </c>
      <c r="B231" s="62" t="s">
        <v>34</v>
      </c>
      <c r="C231" s="62" t="s">
        <v>242</v>
      </c>
      <c r="D231" s="62" t="s">
        <v>32</v>
      </c>
      <c r="E231" s="63" t="s">
        <v>33</v>
      </c>
      <c r="F231" s="75" t="s">
        <v>137</v>
      </c>
      <c r="G231" s="67">
        <f>0*2016.998</f>
        <v>0</v>
      </c>
      <c r="H231" s="67">
        <f>0*2006</f>
        <v>0</v>
      </c>
      <c r="I231" s="67">
        <f>0*2006</f>
        <v>0</v>
      </c>
      <c r="J231" s="67">
        <f>0*2008</f>
        <v>0</v>
      </c>
      <c r="K231" s="67">
        <f t="shared" si="70"/>
        <v>0</v>
      </c>
      <c r="L231" s="117">
        <f>'2021'!M232</f>
        <v>0</v>
      </c>
      <c r="M231" s="117">
        <f>L231*1.04</f>
        <v>0</v>
      </c>
      <c r="N231" s="117">
        <f>'2021'!O232</f>
        <v>0</v>
      </c>
      <c r="O231" s="108">
        <f>N231*1.04</f>
        <v>0</v>
      </c>
      <c r="P231" s="65">
        <f>(L231-N231)*G231</f>
        <v>0</v>
      </c>
      <c r="Q231" s="65">
        <f t="shared" ref="Q231:R234" si="73">(L231-N231)*H231</f>
        <v>0</v>
      </c>
      <c r="R231" s="65">
        <f t="shared" si="73"/>
        <v>0</v>
      </c>
      <c r="S231" s="65">
        <f>(M231-O231)*J231</f>
        <v>0</v>
      </c>
      <c r="T231" s="65">
        <f t="shared" si="69"/>
        <v>0</v>
      </c>
      <c r="U231" s="113" t="e">
        <f>T231/'2021'!T232</f>
        <v>#DIV/0!</v>
      </c>
      <c r="V231" s="65"/>
      <c r="W231" s="65"/>
      <c r="X231" s="65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</row>
    <row r="232" spans="1:146" s="36" customFormat="1" ht="34.5" customHeight="1" outlineLevel="1">
      <c r="A232" s="62">
        <v>2906007552</v>
      </c>
      <c r="B232" s="62" t="s">
        <v>34</v>
      </c>
      <c r="C232" s="62" t="s">
        <v>242</v>
      </c>
      <c r="D232" s="62" t="s">
        <v>32</v>
      </c>
      <c r="E232" s="63" t="s">
        <v>35</v>
      </c>
      <c r="F232" s="75" t="s">
        <v>137</v>
      </c>
      <c r="G232" s="67">
        <f>0*2265.666</f>
        <v>0</v>
      </c>
      <c r="H232" s="67">
        <f>0*2261</f>
        <v>0</v>
      </c>
      <c r="I232" s="67">
        <f>0*2261</f>
        <v>0</v>
      </c>
      <c r="J232" s="67">
        <f>0*2264</f>
        <v>0</v>
      </c>
      <c r="K232" s="67">
        <f t="shared" si="70"/>
        <v>0</v>
      </c>
      <c r="L232" s="117">
        <f>'2021'!M233</f>
        <v>0</v>
      </c>
      <c r="M232" s="117">
        <f>L232*1.04</f>
        <v>0</v>
      </c>
      <c r="N232" s="117">
        <f>'2021'!O233</f>
        <v>0</v>
      </c>
      <c r="O232" s="108">
        <f>N232*1.04</f>
        <v>0</v>
      </c>
      <c r="P232" s="65">
        <f>(L232-N232)*G232</f>
        <v>0</v>
      </c>
      <c r="Q232" s="65">
        <f t="shared" si="73"/>
        <v>0</v>
      </c>
      <c r="R232" s="65">
        <f t="shared" si="73"/>
        <v>0</v>
      </c>
      <c r="S232" s="65">
        <f>(M232-O232)*J232</f>
        <v>0</v>
      </c>
      <c r="T232" s="65">
        <f t="shared" si="69"/>
        <v>0</v>
      </c>
      <c r="U232" s="113" t="e">
        <f>T232/'2021'!T233</f>
        <v>#DIV/0!</v>
      </c>
      <c r="V232" s="65"/>
      <c r="W232" s="65"/>
      <c r="X232" s="65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</row>
    <row r="233" spans="1:146" s="36" customFormat="1" ht="34.5" customHeight="1" outlineLevel="1">
      <c r="A233" s="62">
        <v>7708503727</v>
      </c>
      <c r="B233" s="62" t="s">
        <v>147</v>
      </c>
      <c r="C233" s="62" t="s">
        <v>242</v>
      </c>
      <c r="D233" s="62" t="s">
        <v>174</v>
      </c>
      <c r="E233" s="63"/>
      <c r="F233" s="75" t="s">
        <v>137</v>
      </c>
      <c r="G233" s="67">
        <v>7500</v>
      </c>
      <c r="H233" s="67">
        <v>7500</v>
      </c>
      <c r="I233" s="67">
        <v>7500</v>
      </c>
      <c r="J233" s="67">
        <v>7500</v>
      </c>
      <c r="K233" s="67">
        <f t="shared" si="70"/>
        <v>30000</v>
      </c>
      <c r="L233" s="117">
        <f>M233</f>
        <v>72.27</v>
      </c>
      <c r="M233" s="117">
        <v>72.27</v>
      </c>
      <c r="N233" s="117">
        <f>'2021'!O234</f>
        <v>66.09</v>
      </c>
      <c r="O233" s="108">
        <f>N233*1.04</f>
        <v>68.73360000000001</v>
      </c>
      <c r="P233" s="65">
        <f>(L233-N233)*G233</f>
        <v>46349.999999999942</v>
      </c>
      <c r="Q233" s="65">
        <f t="shared" si="73"/>
        <v>46349.999999999942</v>
      </c>
      <c r="R233" s="65">
        <f t="shared" si="73"/>
        <v>26522.999999999898</v>
      </c>
      <c r="S233" s="65">
        <f>(M233-O233)*J233</f>
        <v>26522.999999999898</v>
      </c>
      <c r="T233" s="65">
        <f t="shared" si="69"/>
        <v>145745.99999999968</v>
      </c>
      <c r="U233" s="113">
        <f>T233/'2021'!T234</f>
        <v>1.0414147909967826</v>
      </c>
      <c r="V233" s="65"/>
      <c r="W233" s="65"/>
      <c r="X233" s="65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</row>
    <row r="234" spans="1:146" s="36" customFormat="1" ht="34.5" customHeight="1" outlineLevel="1">
      <c r="A234" s="62">
        <v>2906008059</v>
      </c>
      <c r="B234" s="62" t="s">
        <v>37</v>
      </c>
      <c r="C234" s="62" t="s">
        <v>242</v>
      </c>
      <c r="D234" s="62" t="s">
        <v>36</v>
      </c>
      <c r="E234" s="63"/>
      <c r="F234" s="75" t="s">
        <v>137</v>
      </c>
      <c r="G234" s="67">
        <v>88756.127000000008</v>
      </c>
      <c r="H234" s="67">
        <v>87249.058999999994</v>
      </c>
      <c r="I234" s="67">
        <v>82163.66</v>
      </c>
      <c r="J234" s="67">
        <v>82664.523000000001</v>
      </c>
      <c r="K234" s="67">
        <f t="shared" si="70"/>
        <v>340833.36900000001</v>
      </c>
      <c r="L234" s="117">
        <f>M234</f>
        <v>85.903999999999996</v>
      </c>
      <c r="M234" s="117">
        <f>(('2021'!L235+'2021'!M235)/2*1.04)</f>
        <v>85.903999999999996</v>
      </c>
      <c r="N234" s="117">
        <f>'2021'!O235</f>
        <v>51.1</v>
      </c>
      <c r="O234" s="108">
        <f>N234*1.04</f>
        <v>53.144000000000005</v>
      </c>
      <c r="P234" s="65">
        <f>(L234-N234)*G234</f>
        <v>3089068.2441079998</v>
      </c>
      <c r="Q234" s="65">
        <f t="shared" si="73"/>
        <v>3036616.2494359994</v>
      </c>
      <c r="R234" s="65">
        <f t="shared" si="73"/>
        <v>2691681.5015999991</v>
      </c>
      <c r="S234" s="65">
        <f>(M234-O234)*J234</f>
        <v>2708089.7734799995</v>
      </c>
      <c r="T234" s="65">
        <f t="shared" si="69"/>
        <v>11525455.768623998</v>
      </c>
      <c r="U234" s="113">
        <f>T234/'2021'!T235</f>
        <v>1.0587369761600542</v>
      </c>
      <c r="V234" s="65"/>
      <c r="W234" s="65"/>
      <c r="X234" s="65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</row>
    <row r="235" spans="1:146" s="36" customFormat="1" ht="34.5" customHeight="1">
      <c r="A235" s="193" t="s">
        <v>243</v>
      </c>
      <c r="B235" s="194"/>
      <c r="C235" s="99"/>
      <c r="D235" s="97"/>
      <c r="E235" s="33"/>
      <c r="F235" s="33"/>
      <c r="G235" s="67"/>
      <c r="H235" s="67"/>
      <c r="I235" s="67"/>
      <c r="J235" s="67"/>
      <c r="K235" s="67"/>
      <c r="L235" s="117"/>
      <c r="M235" s="117"/>
      <c r="N235" s="117"/>
      <c r="O235" s="108"/>
      <c r="P235" s="65"/>
      <c r="Q235" s="65"/>
      <c r="R235" s="65"/>
      <c r="S235" s="65"/>
      <c r="T235" s="65"/>
      <c r="U235" s="113" t="e">
        <f>T235/'2021'!T236</f>
        <v>#DIV/0!</v>
      </c>
      <c r="V235" s="65"/>
      <c r="W235" s="65"/>
      <c r="X235" s="65"/>
      <c r="Y235" s="32"/>
      <c r="Z235" s="26"/>
      <c r="AA235" s="26"/>
      <c r="AB235" s="26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/>
      <c r="EO235" s="32"/>
      <c r="EP235" s="32"/>
    </row>
    <row r="236" spans="1:146" s="36" customFormat="1" ht="34.5" customHeight="1" outlineLevel="1">
      <c r="A236" s="62">
        <v>2919006299</v>
      </c>
      <c r="B236" s="62" t="s">
        <v>39</v>
      </c>
      <c r="C236" s="62" t="s">
        <v>243</v>
      </c>
      <c r="D236" s="62" t="s">
        <v>38</v>
      </c>
      <c r="E236" s="63"/>
      <c r="F236" s="75" t="s">
        <v>137</v>
      </c>
      <c r="G236" s="67">
        <v>8109.1</v>
      </c>
      <c r="H236" s="67">
        <v>8817.1</v>
      </c>
      <c r="I236" s="67">
        <v>7414.6</v>
      </c>
      <c r="J236" s="67">
        <v>8970.2000000000007</v>
      </c>
      <c r="K236" s="67">
        <f t="shared" si="70"/>
        <v>33311</v>
      </c>
      <c r="L236" s="117">
        <f>'2021'!M237</f>
        <v>87.93</v>
      </c>
      <c r="M236" s="117">
        <f>(('2021'!L237+'2021'!M237)/2*1.04)*2-L236</f>
        <v>88.194000000000017</v>
      </c>
      <c r="N236" s="117">
        <f>'2021'!O237</f>
        <v>66.944800000000001</v>
      </c>
      <c r="O236" s="108">
        <f>N236*1.04</f>
        <v>69.622591999999997</v>
      </c>
      <c r="P236" s="65">
        <f>(L236-N236)*G236</f>
        <v>170171.08532000007</v>
      </c>
      <c r="Q236" s="65">
        <f t="shared" ref="Q236:R239" si="74">(L236-N236)*H236</f>
        <v>185028.60692000005</v>
      </c>
      <c r="R236" s="65">
        <f t="shared" si="74"/>
        <v>137699.56175680016</v>
      </c>
      <c r="S236" s="65">
        <f>(M236-O236)*J236</f>
        <v>166589.24404160018</v>
      </c>
      <c r="T236" s="65">
        <f t="shared" si="69"/>
        <v>659488.49803840043</v>
      </c>
      <c r="U236" s="113">
        <f>T236/'2021'!T237</f>
        <v>1.042784944481346</v>
      </c>
      <c r="V236" s="65"/>
      <c r="W236" s="65"/>
      <c r="X236" s="65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</row>
    <row r="237" spans="1:146" s="36" customFormat="1" ht="34.5" customHeight="1" outlineLevel="1">
      <c r="A237" s="62">
        <v>2901249879</v>
      </c>
      <c r="B237" s="62" t="s">
        <v>116</v>
      </c>
      <c r="C237" s="62" t="s">
        <v>243</v>
      </c>
      <c r="D237" s="62" t="s">
        <v>40</v>
      </c>
      <c r="E237" s="63"/>
      <c r="F237" s="75" t="s">
        <v>137</v>
      </c>
      <c r="G237" s="67">
        <v>2168.0509999999999</v>
      </c>
      <c r="H237" s="67">
        <v>606.52800000000002</v>
      </c>
      <c r="I237" s="67">
        <v>2005.0279999999998</v>
      </c>
      <c r="J237" s="67">
        <v>2106.7309999999998</v>
      </c>
      <c r="K237" s="67">
        <f t="shared" si="70"/>
        <v>6886.3379999999997</v>
      </c>
      <c r="L237" s="117">
        <f>'2021'!M238</f>
        <v>197.76</v>
      </c>
      <c r="M237" s="117">
        <f>(('2021'!L238+'2021'!M238)/2*1.04)*2-L237</f>
        <v>213.58080000000001</v>
      </c>
      <c r="N237" s="117">
        <f>'2021'!O238</f>
        <v>100.11040000000001</v>
      </c>
      <c r="O237" s="108">
        <f>N237*1.04</f>
        <v>104.11481600000002</v>
      </c>
      <c r="P237" s="65">
        <f>(L237-N237)*G237</f>
        <v>211709.31292959995</v>
      </c>
      <c r="Q237" s="65">
        <f t="shared" si="74"/>
        <v>59227.216588799987</v>
      </c>
      <c r="R237" s="65">
        <f t="shared" si="74"/>
        <v>219482.36296755195</v>
      </c>
      <c r="S237" s="65">
        <f>(M237-O237)*J237</f>
        <v>230615.38193830397</v>
      </c>
      <c r="T237" s="65">
        <f t="shared" si="69"/>
        <v>721034.27442425583</v>
      </c>
      <c r="U237" s="113">
        <f>T237/'2021'!T238</f>
        <v>1.0554840325368935</v>
      </c>
      <c r="V237" s="65"/>
      <c r="W237" s="65"/>
      <c r="X237" s="65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</row>
    <row r="238" spans="1:146" s="36" customFormat="1" ht="34.5" customHeight="1">
      <c r="A238" s="62">
        <v>2901249880</v>
      </c>
      <c r="B238" s="62" t="s">
        <v>41</v>
      </c>
      <c r="C238" s="62" t="s">
        <v>243</v>
      </c>
      <c r="D238" s="62" t="s">
        <v>217</v>
      </c>
      <c r="E238" s="33"/>
      <c r="F238" s="75" t="s">
        <v>137</v>
      </c>
      <c r="G238" s="67">
        <v>10817.25</v>
      </c>
      <c r="H238" s="67">
        <v>10817.25</v>
      </c>
      <c r="I238" s="67">
        <v>10817.25</v>
      </c>
      <c r="J238" s="67">
        <v>10817.25</v>
      </c>
      <c r="K238" s="67">
        <f t="shared" si="70"/>
        <v>43269</v>
      </c>
      <c r="L238" s="117">
        <f>'2021'!M239</f>
        <v>98.56</v>
      </c>
      <c r="M238" s="117">
        <f>(('2021'!L239+'2021'!M239)/2*1.04)*2-L238</f>
        <v>106.44480000000001</v>
      </c>
      <c r="N238" s="117">
        <f>'2021'!O239</f>
        <v>97.406400000000005</v>
      </c>
      <c r="O238" s="108">
        <f>N238*1.04</f>
        <v>101.30265600000001</v>
      </c>
      <c r="P238" s="65">
        <f>(L238-N238)*G238</f>
        <v>12478.779599999971</v>
      </c>
      <c r="Q238" s="65">
        <f t="shared" si="74"/>
        <v>12478.779599999971</v>
      </c>
      <c r="R238" s="65">
        <f t="shared" si="74"/>
        <v>55623.857184000022</v>
      </c>
      <c r="S238" s="65">
        <f>(M238-O238)*J238</f>
        <v>55623.857184000022</v>
      </c>
      <c r="T238" s="65">
        <f t="shared" si="69"/>
        <v>136205.273568</v>
      </c>
      <c r="U238" s="113">
        <f>T238/'2021'!T239</f>
        <v>1.0399999999999996</v>
      </c>
      <c r="V238" s="65"/>
      <c r="W238" s="65"/>
      <c r="X238" s="65"/>
      <c r="Y238" s="32"/>
      <c r="Z238" s="26"/>
      <c r="AA238" s="26"/>
      <c r="AB238" s="26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</row>
    <row r="239" spans="1:146" s="36" customFormat="1" ht="34.5" customHeight="1" outlineLevel="1">
      <c r="A239" s="62">
        <v>2919007479</v>
      </c>
      <c r="B239" s="62" t="s">
        <v>156</v>
      </c>
      <c r="C239" s="62" t="s">
        <v>243</v>
      </c>
      <c r="D239" s="62" t="s">
        <v>157</v>
      </c>
      <c r="E239" s="63"/>
      <c r="F239" s="75" t="s">
        <v>137</v>
      </c>
      <c r="G239" s="67">
        <v>4964</v>
      </c>
      <c r="H239" s="67">
        <v>6196</v>
      </c>
      <c r="I239" s="67">
        <v>5585</v>
      </c>
      <c r="J239" s="67">
        <v>5608</v>
      </c>
      <c r="K239" s="67">
        <f t="shared" si="70"/>
        <v>22353</v>
      </c>
      <c r="L239" s="117">
        <f>'2021'!M240</f>
        <v>124.56</v>
      </c>
      <c r="M239" s="117">
        <f>(('2021'!L240+'2021'!M240)/2*1.04)*2-L239</f>
        <v>134.52480000000003</v>
      </c>
      <c r="N239" s="117">
        <f>'2021'!O240</f>
        <v>86.465600000000009</v>
      </c>
      <c r="O239" s="108">
        <f>N239*1.04</f>
        <v>89.924224000000009</v>
      </c>
      <c r="P239" s="65">
        <f>(L239-N239)*G239</f>
        <v>189100.60159999997</v>
      </c>
      <c r="Q239" s="65">
        <f t="shared" si="74"/>
        <v>236032.90239999996</v>
      </c>
      <c r="R239" s="65">
        <f t="shared" si="74"/>
        <v>249094.21696000011</v>
      </c>
      <c r="S239" s="65">
        <f>(M239-O239)*J239</f>
        <v>250120.0302080001</v>
      </c>
      <c r="T239" s="65">
        <f t="shared" si="69"/>
        <v>924347.75116800016</v>
      </c>
      <c r="U239" s="113">
        <f>T239/'2021'!T240</f>
        <v>1.0401850238606187</v>
      </c>
      <c r="V239" s="65"/>
      <c r="W239" s="65"/>
      <c r="X239" s="65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</row>
    <row r="240" spans="1:146" s="36" customFormat="1" ht="34.5" customHeight="1">
      <c r="A240" s="193" t="s">
        <v>244</v>
      </c>
      <c r="B240" s="194"/>
      <c r="C240" s="99"/>
      <c r="D240" s="97"/>
      <c r="E240" s="33"/>
      <c r="F240" s="33"/>
      <c r="G240" s="67"/>
      <c r="H240" s="67"/>
      <c r="I240" s="67"/>
      <c r="J240" s="67"/>
      <c r="K240" s="67"/>
      <c r="L240" s="117"/>
      <c r="M240" s="117"/>
      <c r="N240" s="117"/>
      <c r="O240" s="108"/>
      <c r="P240" s="65"/>
      <c r="Q240" s="65"/>
      <c r="R240" s="65"/>
      <c r="S240" s="65"/>
      <c r="T240" s="65"/>
      <c r="U240" s="113" t="e">
        <f>T240/'2021'!T241</f>
        <v>#DIV/0!</v>
      </c>
      <c r="V240" s="65"/>
      <c r="W240" s="65"/>
      <c r="X240" s="65"/>
      <c r="Y240" s="32"/>
      <c r="Z240" s="26"/>
      <c r="AA240" s="26"/>
      <c r="AB240" s="26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</row>
    <row r="241" spans="1:146" s="36" customFormat="1" ht="34.5" customHeight="1" outlineLevel="1">
      <c r="A241" s="62">
        <v>2920015756</v>
      </c>
      <c r="B241" s="62" t="s">
        <v>43</v>
      </c>
      <c r="C241" s="62" t="s">
        <v>244</v>
      </c>
      <c r="D241" s="62" t="s">
        <v>42</v>
      </c>
      <c r="E241" s="63"/>
      <c r="F241" s="75" t="s">
        <v>137</v>
      </c>
      <c r="G241" s="67">
        <v>5762.2049999999999</v>
      </c>
      <c r="H241" s="67">
        <v>6497.33</v>
      </c>
      <c r="I241" s="67">
        <v>6279.8099999999995</v>
      </c>
      <c r="J241" s="67">
        <v>6954.5599999999995</v>
      </c>
      <c r="K241" s="67">
        <f t="shared" si="70"/>
        <v>25493.904999999999</v>
      </c>
      <c r="L241" s="117">
        <f>'2021'!M242</f>
        <v>57.95</v>
      </c>
      <c r="M241" s="117">
        <v>62.58</v>
      </c>
      <c r="N241" s="117">
        <f>'2021'!O242</f>
        <v>35.049999999999997</v>
      </c>
      <c r="O241" s="108">
        <f>N241*1.04</f>
        <v>36.451999999999998</v>
      </c>
      <c r="P241" s="65">
        <f>(L241-N241)*G241</f>
        <v>131954.49450000003</v>
      </c>
      <c r="Q241" s="65">
        <f t="shared" ref="Q241:R244" si="75">(L241-N241)*H241</f>
        <v>148788.85700000005</v>
      </c>
      <c r="R241" s="65">
        <f t="shared" si="75"/>
        <v>164078.87568</v>
      </c>
      <c r="S241" s="65">
        <f>(M241-O241)*J241</f>
        <v>181708.74367999999</v>
      </c>
      <c r="T241" s="65">
        <f t="shared" si="69"/>
        <v>626530.97086000012</v>
      </c>
      <c r="U241" s="113">
        <f>T241/'2021'!T242</f>
        <v>1.0435907445184127</v>
      </c>
      <c r="V241" s="65"/>
      <c r="W241" s="65"/>
      <c r="X241" s="65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</row>
    <row r="242" spans="1:146" s="36" customFormat="1" ht="34.5" customHeight="1" outlineLevel="1">
      <c r="A242" s="62">
        <v>2920016774</v>
      </c>
      <c r="B242" s="62" t="s">
        <v>194</v>
      </c>
      <c r="C242" s="62" t="s">
        <v>244</v>
      </c>
      <c r="D242" s="62" t="s">
        <v>44</v>
      </c>
      <c r="E242" s="63"/>
      <c r="F242" s="75" t="s">
        <v>137</v>
      </c>
      <c r="G242" s="67">
        <v>66261.712999999989</v>
      </c>
      <c r="H242" s="67">
        <v>59734.570000000007</v>
      </c>
      <c r="I242" s="67">
        <v>54490.927999999993</v>
      </c>
      <c r="J242" s="67">
        <v>63188.524000000005</v>
      </c>
      <c r="K242" s="67">
        <f t="shared" si="70"/>
        <v>243675.73499999999</v>
      </c>
      <c r="L242" s="117">
        <f>'2021'!M243</f>
        <v>64.680000000000007</v>
      </c>
      <c r="M242" s="117">
        <f>(('2021'!L243+'2021'!M243)/2*1.04)*2-L242</f>
        <v>69.448800000000034</v>
      </c>
      <c r="N242" s="117">
        <f>'2021'!O243</f>
        <v>24.68</v>
      </c>
      <c r="O242" s="108">
        <f>N242*1.04</f>
        <v>25.667200000000001</v>
      </c>
      <c r="P242" s="65">
        <f>(L242-N242)*G242</f>
        <v>2650468.52</v>
      </c>
      <c r="Q242" s="65">
        <f t="shared" si="75"/>
        <v>2389382.8000000007</v>
      </c>
      <c r="R242" s="65">
        <f t="shared" si="75"/>
        <v>2385700.0133248013</v>
      </c>
      <c r="S242" s="65">
        <f>(M242-O242)*J242</f>
        <v>2766494.6823584023</v>
      </c>
      <c r="T242" s="65">
        <f t="shared" si="69"/>
        <v>10192046.015683204</v>
      </c>
      <c r="U242" s="113">
        <f>T242/'2021'!T243</f>
        <v>1.0381416212615036</v>
      </c>
      <c r="V242" s="65"/>
      <c r="W242" s="65"/>
      <c r="X242" s="65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</row>
    <row r="243" spans="1:146" s="36" customFormat="1" ht="34.5" customHeight="1" outlineLevel="1">
      <c r="A243" s="62">
        <v>7708503727</v>
      </c>
      <c r="B243" s="62" t="s">
        <v>147</v>
      </c>
      <c r="C243" s="62" t="s">
        <v>244</v>
      </c>
      <c r="D243" s="62" t="s">
        <v>42</v>
      </c>
      <c r="E243" s="33"/>
      <c r="F243" s="75" t="s">
        <v>137</v>
      </c>
      <c r="G243" s="67">
        <v>8251.85</v>
      </c>
      <c r="H243" s="67">
        <v>5867.9980000000005</v>
      </c>
      <c r="I243" s="67">
        <v>7846.5149999999994</v>
      </c>
      <c r="J243" s="67">
        <v>7723.2489999999998</v>
      </c>
      <c r="K243" s="67">
        <f t="shared" si="70"/>
        <v>29689.612000000001</v>
      </c>
      <c r="L243" s="117">
        <f>M243</f>
        <v>72.27</v>
      </c>
      <c r="M243" s="117">
        <v>72.27</v>
      </c>
      <c r="N243" s="117">
        <f>'2021'!O244</f>
        <v>29.2</v>
      </c>
      <c r="O243" s="108">
        <f>N243*1.04</f>
        <v>30.367999999999999</v>
      </c>
      <c r="P243" s="65">
        <f>(L243-N243)*G243</f>
        <v>355407.17949999997</v>
      </c>
      <c r="Q243" s="65">
        <f t="shared" si="75"/>
        <v>252734.67385999998</v>
      </c>
      <c r="R243" s="65">
        <f t="shared" si="75"/>
        <v>328784.67152999999</v>
      </c>
      <c r="S243" s="65">
        <f>(M243-O243)*J243</f>
        <v>323619.57959799998</v>
      </c>
      <c r="T243" s="65">
        <f t="shared" si="69"/>
        <v>1260546.104488</v>
      </c>
      <c r="U243" s="113">
        <f>T243/'2021'!T244</f>
        <v>1.0366582362637367</v>
      </c>
      <c r="V243" s="65"/>
      <c r="W243" s="65"/>
      <c r="X243" s="65"/>
      <c r="Y243" s="32"/>
      <c r="Z243" s="26"/>
      <c r="AA243" s="26"/>
      <c r="AB243" s="26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32"/>
      <c r="DI243" s="32"/>
      <c r="DJ243" s="32"/>
      <c r="DK243" s="32"/>
      <c r="DL243" s="32"/>
      <c r="DM243" s="32"/>
      <c r="DN243" s="32"/>
      <c r="DO243" s="32"/>
      <c r="DP243" s="32"/>
      <c r="DQ243" s="32"/>
      <c r="DR243" s="32"/>
      <c r="DS243" s="32"/>
      <c r="DT243" s="32"/>
      <c r="DU243" s="32"/>
      <c r="DV243" s="32"/>
      <c r="DW243" s="32"/>
      <c r="DX243" s="32"/>
      <c r="DY243" s="32"/>
      <c r="DZ243" s="32"/>
      <c r="EA243" s="32"/>
      <c r="EB243" s="32"/>
      <c r="EC243" s="32"/>
      <c r="ED243" s="32"/>
      <c r="EE243" s="32"/>
      <c r="EF243" s="32"/>
      <c r="EG243" s="32"/>
      <c r="EH243" s="32"/>
      <c r="EI243" s="32"/>
      <c r="EJ243" s="32"/>
      <c r="EK243" s="32"/>
      <c r="EL243" s="32"/>
      <c r="EM243" s="32"/>
      <c r="EN243" s="32"/>
      <c r="EO243" s="32"/>
      <c r="EP243" s="32"/>
    </row>
    <row r="244" spans="1:146" s="36" customFormat="1" ht="34.5" customHeight="1" outlineLevel="1">
      <c r="A244" s="62">
        <v>2920015308</v>
      </c>
      <c r="B244" s="62" t="s">
        <v>46</v>
      </c>
      <c r="C244" s="62" t="s">
        <v>244</v>
      </c>
      <c r="D244" s="62" t="s">
        <v>45</v>
      </c>
      <c r="E244" s="63"/>
      <c r="F244" s="75" t="s">
        <v>137</v>
      </c>
      <c r="G244" s="67">
        <v>51705.498</v>
      </c>
      <c r="H244" s="67">
        <v>50875.345999999998</v>
      </c>
      <c r="I244" s="67">
        <v>47792.642</v>
      </c>
      <c r="J244" s="67">
        <v>48998.428</v>
      </c>
      <c r="K244" s="67">
        <f t="shared" si="70"/>
        <v>199371.91399999999</v>
      </c>
      <c r="L244" s="117">
        <f>'2021'!M245</f>
        <v>69.209999999999994</v>
      </c>
      <c r="M244" s="117">
        <f>(('2021'!L245+'2021'!M245)/2*1.04)*2-L244</f>
        <v>74.746799999999993</v>
      </c>
      <c r="N244" s="117">
        <f>'2021'!O245</f>
        <v>35.049999999999997</v>
      </c>
      <c r="O244" s="108">
        <f>N244*1.04</f>
        <v>36.451999999999998</v>
      </c>
      <c r="P244" s="65">
        <f>(L244-N244)*G244</f>
        <v>1766259.8116799998</v>
      </c>
      <c r="Q244" s="65">
        <f t="shared" si="75"/>
        <v>1737901.8193599998</v>
      </c>
      <c r="R244" s="65">
        <f t="shared" si="75"/>
        <v>1830209.6668615998</v>
      </c>
      <c r="S244" s="65">
        <f>(M244-O244)*J244</f>
        <v>1876385.0005743997</v>
      </c>
      <c r="T244" s="65">
        <f t="shared" si="69"/>
        <v>7210756.2984759985</v>
      </c>
      <c r="U244" s="113">
        <f>T244/'2021'!T245</f>
        <v>1.0376639077661245</v>
      </c>
      <c r="V244" s="65"/>
      <c r="W244" s="65"/>
      <c r="X244" s="65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</row>
    <row r="245" spans="1:146" s="36" customFormat="1" ht="34.5" customHeight="1">
      <c r="A245" s="193" t="s">
        <v>245</v>
      </c>
      <c r="B245" s="194"/>
      <c r="C245" s="99"/>
      <c r="D245" s="97"/>
      <c r="E245" s="33"/>
      <c r="F245" s="33"/>
      <c r="G245" s="67"/>
      <c r="H245" s="67"/>
      <c r="I245" s="67"/>
      <c r="J245" s="67"/>
      <c r="K245" s="67"/>
      <c r="L245" s="132"/>
      <c r="M245" s="132"/>
      <c r="N245" s="132"/>
      <c r="O245" s="64"/>
      <c r="P245" s="65"/>
      <c r="Q245" s="65"/>
      <c r="R245" s="65"/>
      <c r="S245" s="65"/>
      <c r="T245" s="65"/>
      <c r="U245" s="113" t="e">
        <f>T245/'2021'!T246</f>
        <v>#DIV/0!</v>
      </c>
      <c r="V245" s="65"/>
      <c r="W245" s="65"/>
      <c r="X245" s="65"/>
      <c r="Y245" s="32"/>
      <c r="Z245" s="26"/>
      <c r="AA245" s="26"/>
      <c r="AB245" s="26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  <c r="DW245" s="32"/>
      <c r="DX245" s="32"/>
      <c r="DY245" s="32"/>
      <c r="DZ245" s="32"/>
      <c r="EA245" s="32"/>
      <c r="EB245" s="32"/>
      <c r="EC245" s="32"/>
      <c r="ED245" s="32"/>
      <c r="EE245" s="32"/>
      <c r="EF245" s="32"/>
      <c r="EG245" s="32"/>
      <c r="EH245" s="32"/>
      <c r="EI245" s="32"/>
      <c r="EJ245" s="32"/>
      <c r="EK245" s="32"/>
      <c r="EL245" s="32"/>
      <c r="EM245" s="32"/>
      <c r="EN245" s="32"/>
      <c r="EO245" s="32"/>
      <c r="EP245" s="32"/>
    </row>
    <row r="246" spans="1:146" s="36" customFormat="1" ht="34.5" customHeight="1" outlineLevel="1">
      <c r="A246" s="62">
        <v>2901165080</v>
      </c>
      <c r="B246" s="62" t="s">
        <v>49</v>
      </c>
      <c r="C246" s="62" t="s">
        <v>245</v>
      </c>
      <c r="D246" s="62" t="s">
        <v>47</v>
      </c>
      <c r="E246" s="63" t="s">
        <v>48</v>
      </c>
      <c r="F246" s="75" t="s">
        <v>137</v>
      </c>
      <c r="G246" s="67">
        <v>3130.94</v>
      </c>
      <c r="H246" s="67">
        <v>3274.4800000000005</v>
      </c>
      <c r="I246" s="67">
        <v>3088.7200000000003</v>
      </c>
      <c r="J246" s="67">
        <v>3161.1400000000003</v>
      </c>
      <c r="K246" s="67">
        <f t="shared" si="70"/>
        <v>12655.279999999999</v>
      </c>
      <c r="L246" s="117">
        <f>M246</f>
        <v>124.62320000000001</v>
      </c>
      <c r="M246" s="117">
        <f>(('2021'!L247+'2021'!M247)/2*1.04)</f>
        <v>124.62320000000001</v>
      </c>
      <c r="N246" s="117">
        <f>'2021'!O247</f>
        <v>31.22</v>
      </c>
      <c r="O246" s="108">
        <f>N246*1.04</f>
        <v>32.468800000000002</v>
      </c>
      <c r="P246" s="65">
        <f t="shared" ref="P246:P264" si="76">(L246-N246)*G246</f>
        <v>292439.81500800006</v>
      </c>
      <c r="Q246" s="65">
        <f t="shared" ref="Q246:Q264" si="77">(L246-N246)*H246</f>
        <v>305846.91033600009</v>
      </c>
      <c r="R246" s="65">
        <f t="shared" ref="R246:R264" si="78">(M246-O246)*I246</f>
        <v>284639.13836800004</v>
      </c>
      <c r="S246" s="65">
        <f t="shared" ref="S246:S264" si="79">(M246-O246)*J246</f>
        <v>291312.96001600008</v>
      </c>
      <c r="T246" s="65">
        <f t="shared" si="69"/>
        <v>1174238.8237280003</v>
      </c>
      <c r="U246" s="113">
        <f>T246/'2021'!T247</f>
        <v>1.0420058268359731</v>
      </c>
      <c r="V246" s="65"/>
      <c r="W246" s="65"/>
      <c r="X246" s="65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</row>
    <row r="247" spans="1:146" s="36" customFormat="1" ht="34.5" customHeight="1" outlineLevel="1">
      <c r="A247" s="62" t="s">
        <v>270</v>
      </c>
      <c r="B247" s="62" t="s">
        <v>271</v>
      </c>
      <c r="C247" s="62" t="s">
        <v>245</v>
      </c>
      <c r="D247" s="62" t="s">
        <v>50</v>
      </c>
      <c r="E247" s="63" t="s">
        <v>51</v>
      </c>
      <c r="F247" s="75" t="s">
        <v>137</v>
      </c>
      <c r="G247" s="67">
        <v>3826.34</v>
      </c>
      <c r="H247" s="67">
        <v>3660.8</v>
      </c>
      <c r="I247" s="67">
        <v>476.71</v>
      </c>
      <c r="J247" s="67">
        <v>3326.3</v>
      </c>
      <c r="K247" s="67">
        <f t="shared" si="70"/>
        <v>11290.150000000001</v>
      </c>
      <c r="L247" s="117">
        <f>M247</f>
        <v>121.97120000000001</v>
      </c>
      <c r="M247" s="117">
        <f>(('2021'!L248+'2021'!M248)/2*1.04)</f>
        <v>121.97120000000001</v>
      </c>
      <c r="N247" s="117">
        <f>'2021'!O248</f>
        <v>27.82</v>
      </c>
      <c r="O247" s="108">
        <f t="shared" ref="O247:O279" si="80">N247*1.04</f>
        <v>28.9328</v>
      </c>
      <c r="P247" s="65">
        <f t="shared" si="76"/>
        <v>360254.50260800007</v>
      </c>
      <c r="Q247" s="65">
        <f t="shared" si="77"/>
        <v>344668.71296000009</v>
      </c>
      <c r="R247" s="65">
        <f t="shared" si="78"/>
        <v>44352.335664000006</v>
      </c>
      <c r="S247" s="65">
        <f t="shared" si="79"/>
        <v>309473.62992000004</v>
      </c>
      <c r="T247" s="65">
        <f t="shared" si="69"/>
        <v>1058749.1811520003</v>
      </c>
      <c r="U247" s="113">
        <f>T247/'2021'!T248</f>
        <v>1.1327685887747632</v>
      </c>
      <c r="V247" s="65"/>
      <c r="W247" s="65"/>
      <c r="X247" s="65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</row>
    <row r="248" spans="1:146" s="36" customFormat="1" ht="34.5" customHeight="1" outlineLevel="1">
      <c r="A248" s="62">
        <v>2921128103</v>
      </c>
      <c r="B248" s="62" t="s">
        <v>183</v>
      </c>
      <c r="C248" s="62" t="s">
        <v>245</v>
      </c>
      <c r="D248" s="62" t="s">
        <v>52</v>
      </c>
      <c r="E248" s="63" t="s">
        <v>53</v>
      </c>
      <c r="F248" s="75" t="s">
        <v>137</v>
      </c>
      <c r="G248" s="67">
        <v>3703.4700000000003</v>
      </c>
      <c r="H248" s="67">
        <v>3887.8100000000004</v>
      </c>
      <c r="I248" s="67">
        <v>3560.86</v>
      </c>
      <c r="J248" s="67">
        <v>3887.96</v>
      </c>
      <c r="K248" s="67">
        <f t="shared" ref="K248:K279" si="81">G248+H248+I248+J248</f>
        <v>15040.100000000002</v>
      </c>
      <c r="L248" s="117">
        <f>'2021'!M249</f>
        <v>97</v>
      </c>
      <c r="M248" s="117">
        <f>(('2021'!L249+'2021'!M249)/2*1.04)*2-L248</f>
        <v>98.010400000000004</v>
      </c>
      <c r="N248" s="117">
        <f>'2021'!O249</f>
        <v>31.98</v>
      </c>
      <c r="O248" s="108">
        <f t="shared" si="80"/>
        <v>33.2592</v>
      </c>
      <c r="P248" s="65">
        <f t="shared" si="76"/>
        <v>240799.6194</v>
      </c>
      <c r="Q248" s="65">
        <f t="shared" si="77"/>
        <v>252785.4062</v>
      </c>
      <c r="R248" s="65">
        <f t="shared" si="78"/>
        <v>230569.95803200005</v>
      </c>
      <c r="S248" s="65">
        <f t="shared" si="79"/>
        <v>251750.07555200005</v>
      </c>
      <c r="T248" s="65">
        <f t="shared" si="69"/>
        <v>975905.05918400013</v>
      </c>
      <c r="U248" s="113">
        <f>T248/'2021'!T249</f>
        <v>1.0404358349322602</v>
      </c>
      <c r="V248" s="65"/>
      <c r="W248" s="65"/>
      <c r="X248" s="65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</row>
    <row r="249" spans="1:146" s="36" customFormat="1" ht="34.5" customHeight="1" outlineLevel="1">
      <c r="A249" s="62">
        <v>2921128103</v>
      </c>
      <c r="B249" s="62" t="s">
        <v>183</v>
      </c>
      <c r="C249" s="62" t="s">
        <v>245</v>
      </c>
      <c r="D249" s="62" t="s">
        <v>52</v>
      </c>
      <c r="E249" s="63" t="s">
        <v>54</v>
      </c>
      <c r="F249" s="75" t="s">
        <v>137</v>
      </c>
      <c r="G249" s="67">
        <v>513.28</v>
      </c>
      <c r="H249" s="67">
        <v>744.28</v>
      </c>
      <c r="I249" s="67">
        <v>554.80999999999995</v>
      </c>
      <c r="J249" s="67">
        <v>480.16999999999996</v>
      </c>
      <c r="K249" s="67">
        <f t="shared" si="81"/>
        <v>2292.54</v>
      </c>
      <c r="L249" s="117">
        <f>M249</f>
        <v>314.42840000000007</v>
      </c>
      <c r="M249" s="117">
        <f>(('2021'!L250+'2021'!M250)/2*1.04)</f>
        <v>314.42840000000007</v>
      </c>
      <c r="N249" s="117">
        <f>'2021'!O250</f>
        <v>36.69</v>
      </c>
      <c r="O249" s="108">
        <f t="shared" si="80"/>
        <v>38.157600000000002</v>
      </c>
      <c r="P249" s="65">
        <f t="shared" si="76"/>
        <v>142557.56595200003</v>
      </c>
      <c r="Q249" s="65">
        <f t="shared" si="77"/>
        <v>206715.13635200003</v>
      </c>
      <c r="R249" s="65">
        <f t="shared" si="78"/>
        <v>153277.80254800001</v>
      </c>
      <c r="S249" s="65">
        <f t="shared" si="79"/>
        <v>132656.95003600002</v>
      </c>
      <c r="T249" s="65">
        <f t="shared" si="69"/>
        <v>635207.45488800004</v>
      </c>
      <c r="U249" s="113">
        <f>T249/'2021'!T250</f>
        <v>1.0504666767605098</v>
      </c>
      <c r="V249" s="65"/>
      <c r="W249" s="65"/>
      <c r="X249" s="65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</row>
    <row r="250" spans="1:146" s="36" customFormat="1" ht="34.5" customHeight="1" outlineLevel="1">
      <c r="A250" s="62">
        <v>2921128103</v>
      </c>
      <c r="B250" s="62" t="s">
        <v>183</v>
      </c>
      <c r="C250" s="62" t="s">
        <v>245</v>
      </c>
      <c r="D250" s="62" t="s">
        <v>52</v>
      </c>
      <c r="E250" s="63" t="s">
        <v>55</v>
      </c>
      <c r="F250" s="75" t="s">
        <v>137</v>
      </c>
      <c r="G250" s="67">
        <v>6112.2180000000008</v>
      </c>
      <c r="H250" s="67">
        <v>6480.1930000000011</v>
      </c>
      <c r="I250" s="67">
        <v>5685.91</v>
      </c>
      <c r="J250" s="67">
        <v>5930.7240000000002</v>
      </c>
      <c r="K250" s="67">
        <f t="shared" si="81"/>
        <v>24209.045000000006</v>
      </c>
      <c r="L250" s="117">
        <f>'2021'!M251</f>
        <v>53.43</v>
      </c>
      <c r="M250" s="117">
        <f>(('2021'!L251+'2021'!M251)/2*1.04)*2-L250</f>
        <v>53.856400000000001</v>
      </c>
      <c r="N250" s="117">
        <f>'2021'!O251</f>
        <v>36.69</v>
      </c>
      <c r="O250" s="108">
        <f t="shared" si="80"/>
        <v>38.157600000000002</v>
      </c>
      <c r="P250" s="65">
        <f t="shared" si="76"/>
        <v>102318.52932000003</v>
      </c>
      <c r="Q250" s="65">
        <f t="shared" si="77"/>
        <v>108478.43082000004</v>
      </c>
      <c r="R250" s="65">
        <f t="shared" si="78"/>
        <v>89261.963907999991</v>
      </c>
      <c r="S250" s="65">
        <f t="shared" si="79"/>
        <v>93105.2499312</v>
      </c>
      <c r="T250" s="65">
        <f t="shared" si="69"/>
        <v>393164.17397920007</v>
      </c>
      <c r="U250" s="113">
        <f>T250/'2021'!T251</f>
        <v>1.0444749420601183</v>
      </c>
      <c r="V250" s="65"/>
      <c r="W250" s="65"/>
      <c r="X250" s="65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</row>
    <row r="251" spans="1:146" s="36" customFormat="1" ht="34.5" customHeight="1" outlineLevel="1">
      <c r="A251" s="62" t="s">
        <v>274</v>
      </c>
      <c r="B251" s="62" t="s">
        <v>275</v>
      </c>
      <c r="C251" s="62" t="s">
        <v>245</v>
      </c>
      <c r="D251" s="62" t="s">
        <v>56</v>
      </c>
      <c r="E251" s="63" t="s">
        <v>57</v>
      </c>
      <c r="F251" s="75" t="s">
        <v>137</v>
      </c>
      <c r="G251" s="67">
        <v>27955.347000000002</v>
      </c>
      <c r="H251" s="67">
        <v>14585.647000000001</v>
      </c>
      <c r="I251" s="67">
        <v>13974.2</v>
      </c>
      <c r="J251" s="67">
        <v>14053.76</v>
      </c>
      <c r="K251" s="67">
        <f t="shared" si="81"/>
        <v>70568.953999999998</v>
      </c>
      <c r="L251" s="117">
        <f>'2021'!M252</f>
        <v>41.74</v>
      </c>
      <c r="M251" s="117">
        <f>(('2021'!L252+'2021'!M252)/2*1.04)*2-L251</f>
        <v>41.855199999999989</v>
      </c>
      <c r="N251" s="117">
        <f>'2021'!O252</f>
        <v>18.88</v>
      </c>
      <c r="O251" s="108">
        <f t="shared" si="80"/>
        <v>19.635200000000001</v>
      </c>
      <c r="P251" s="65">
        <f t="shared" si="76"/>
        <v>639059.23242000013</v>
      </c>
      <c r="Q251" s="65">
        <f t="shared" si="77"/>
        <v>333427.89042000007</v>
      </c>
      <c r="R251" s="65">
        <f t="shared" si="78"/>
        <v>310506.72399999987</v>
      </c>
      <c r="S251" s="65">
        <f t="shared" si="79"/>
        <v>312274.54719999986</v>
      </c>
      <c r="T251" s="65">
        <f t="shared" si="69"/>
        <v>1595268.3940399999</v>
      </c>
      <c r="U251" s="113">
        <f>T251/'2021'!T252</f>
        <v>1.0548037099769234</v>
      </c>
      <c r="V251" s="65"/>
      <c r="W251" s="65"/>
      <c r="X251" s="65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</row>
    <row r="252" spans="1:146" s="36" customFormat="1" ht="34.5" customHeight="1" outlineLevel="1">
      <c r="A252" s="62" t="s">
        <v>265</v>
      </c>
      <c r="B252" s="62" t="s">
        <v>266</v>
      </c>
      <c r="C252" s="62" t="s">
        <v>245</v>
      </c>
      <c r="D252" s="62" t="s">
        <v>58</v>
      </c>
      <c r="E252" s="63" t="s">
        <v>267</v>
      </c>
      <c r="F252" s="75" t="s">
        <v>137</v>
      </c>
      <c r="G252" s="67">
        <v>10029.549999999999</v>
      </c>
      <c r="H252" s="67">
        <v>9589.24</v>
      </c>
      <c r="I252" s="67">
        <v>8781.6299999999992</v>
      </c>
      <c r="J252" s="67">
        <v>9552.84</v>
      </c>
      <c r="K252" s="67">
        <f t="shared" si="81"/>
        <v>37953.259999999995</v>
      </c>
      <c r="L252" s="117">
        <f>'2021'!M253</f>
        <v>64.75</v>
      </c>
      <c r="M252" s="117">
        <f>(('2021'!L253+'2021'!M253)/2*1.04)*2-L252</f>
        <v>66.352400000000017</v>
      </c>
      <c r="N252" s="117">
        <f>'2021'!O253</f>
        <v>21.23</v>
      </c>
      <c r="O252" s="108">
        <f t="shared" si="80"/>
        <v>22.0792</v>
      </c>
      <c r="P252" s="65">
        <f t="shared" si="76"/>
        <v>436486.01599999995</v>
      </c>
      <c r="Q252" s="65">
        <f t="shared" si="77"/>
        <v>417323.72479999997</v>
      </c>
      <c r="R252" s="65">
        <f t="shared" si="78"/>
        <v>388790.86131600011</v>
      </c>
      <c r="S252" s="65">
        <f t="shared" si="79"/>
        <v>422934.79588800017</v>
      </c>
      <c r="T252" s="65">
        <f t="shared" si="69"/>
        <v>1665535.3980040001</v>
      </c>
      <c r="U252" s="113">
        <f>T252/'2021'!T253</f>
        <v>1.0408760560425194</v>
      </c>
      <c r="V252" s="65"/>
      <c r="W252" s="65"/>
      <c r="X252" s="65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</row>
    <row r="253" spans="1:146" s="36" customFormat="1" ht="34.5" customHeight="1" outlineLevel="1">
      <c r="A253" s="62">
        <v>2921127533</v>
      </c>
      <c r="B253" s="62" t="s">
        <v>59</v>
      </c>
      <c r="C253" s="62" t="s">
        <v>245</v>
      </c>
      <c r="D253" s="62" t="s">
        <v>58</v>
      </c>
      <c r="E253" s="63"/>
      <c r="F253" s="75" t="s">
        <v>137</v>
      </c>
      <c r="G253" s="67">
        <v>3552.4289999999996</v>
      </c>
      <c r="H253" s="67">
        <v>3885.672</v>
      </c>
      <c r="I253" s="67">
        <v>3624.93</v>
      </c>
      <c r="J253" s="67">
        <v>3479.377</v>
      </c>
      <c r="K253" s="67">
        <f t="shared" si="81"/>
        <v>14542.407999999999</v>
      </c>
      <c r="L253" s="117">
        <f>M253</f>
        <v>132.7456</v>
      </c>
      <c r="M253" s="117">
        <f>(('2021'!L254+'2021'!M254)/2*1.04)</f>
        <v>132.7456</v>
      </c>
      <c r="N253" s="117">
        <f>'2021'!O254</f>
        <v>23.19</v>
      </c>
      <c r="O253" s="108">
        <f t="shared" si="80"/>
        <v>24.117600000000003</v>
      </c>
      <c r="P253" s="65">
        <f t="shared" si="76"/>
        <v>389188.49055239995</v>
      </c>
      <c r="Q253" s="65">
        <f t="shared" si="77"/>
        <v>425697.12736320001</v>
      </c>
      <c r="R253" s="65">
        <f t="shared" si="78"/>
        <v>393768.89603999991</v>
      </c>
      <c r="S253" s="65">
        <f t="shared" si="79"/>
        <v>377957.76475599996</v>
      </c>
      <c r="T253" s="65">
        <f t="shared" si="69"/>
        <v>1586612.2787115998</v>
      </c>
      <c r="U253" s="113">
        <f>T253/'2021'!T254</f>
        <v>1.0438627921799462</v>
      </c>
      <c r="V253" s="65"/>
      <c r="W253" s="65"/>
      <c r="X253" s="65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</row>
    <row r="254" spans="1:146" s="36" customFormat="1" ht="34.5" customHeight="1" outlineLevel="1">
      <c r="A254" s="62">
        <v>2921127290</v>
      </c>
      <c r="B254" s="62" t="s">
        <v>310</v>
      </c>
      <c r="C254" s="62" t="s">
        <v>245</v>
      </c>
      <c r="D254" s="62" t="s">
        <v>60</v>
      </c>
      <c r="E254" s="63" t="s">
        <v>61</v>
      </c>
      <c r="F254" s="75" t="s">
        <v>137</v>
      </c>
      <c r="G254" s="67">
        <v>3871</v>
      </c>
      <c r="H254" s="67">
        <v>3811</v>
      </c>
      <c r="I254" s="67">
        <v>3681</v>
      </c>
      <c r="J254" s="67">
        <v>3893</v>
      </c>
      <c r="K254" s="67">
        <f t="shared" si="81"/>
        <v>15256</v>
      </c>
      <c r="L254" s="117">
        <f>'2021'!M255</f>
        <v>262.58</v>
      </c>
      <c r="M254" s="117">
        <f>(('2021'!L255+'2021'!M255)/2*1.04)*2-L254</f>
        <v>283.58639999999997</v>
      </c>
      <c r="N254" s="117">
        <f>'2021'!O255</f>
        <v>23.73</v>
      </c>
      <c r="O254" s="108">
        <f t="shared" si="80"/>
        <v>24.679200000000002</v>
      </c>
      <c r="P254" s="65">
        <f t="shared" si="76"/>
        <v>924588.35</v>
      </c>
      <c r="Q254" s="65">
        <f t="shared" si="77"/>
        <v>910257.35</v>
      </c>
      <c r="R254" s="65">
        <f t="shared" si="78"/>
        <v>953037.40319999994</v>
      </c>
      <c r="S254" s="65">
        <f t="shared" si="79"/>
        <v>1007925.7296</v>
      </c>
      <c r="T254" s="65">
        <f t="shared" si="69"/>
        <v>3795808.8328</v>
      </c>
      <c r="U254" s="113">
        <f>T254/'2021'!T255</f>
        <v>1.0396951874331488</v>
      </c>
      <c r="V254" s="65"/>
      <c r="W254" s="65"/>
      <c r="X254" s="65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</row>
    <row r="255" spans="1:146" s="36" customFormat="1" ht="34.5" customHeight="1" outlineLevel="1">
      <c r="A255" s="62">
        <v>2921127290</v>
      </c>
      <c r="B255" s="62" t="s">
        <v>310</v>
      </c>
      <c r="C255" s="62" t="s">
        <v>245</v>
      </c>
      <c r="D255" s="62" t="s">
        <v>60</v>
      </c>
      <c r="E255" s="63" t="s">
        <v>62</v>
      </c>
      <c r="F255" s="75" t="s">
        <v>137</v>
      </c>
      <c r="G255" s="67">
        <v>4385</v>
      </c>
      <c r="H255" s="67">
        <v>4386</v>
      </c>
      <c r="I255" s="67">
        <v>4002</v>
      </c>
      <c r="J255" s="67">
        <v>4232</v>
      </c>
      <c r="K255" s="67">
        <f t="shared" si="81"/>
        <v>17005</v>
      </c>
      <c r="L255" s="117">
        <f>'2021'!M256</f>
        <v>132.94</v>
      </c>
      <c r="M255" s="117">
        <f>(('2021'!L256+'2021'!M256)/2*1.04)*2-L255</f>
        <v>143.5752</v>
      </c>
      <c r="N255" s="117">
        <f>'2021'!O256</f>
        <v>34.130000000000003</v>
      </c>
      <c r="O255" s="108">
        <f t="shared" si="80"/>
        <v>35.495200000000004</v>
      </c>
      <c r="P255" s="65">
        <f t="shared" si="76"/>
        <v>433281.85000000003</v>
      </c>
      <c r="Q255" s="65">
        <f t="shared" si="77"/>
        <v>433380.66000000003</v>
      </c>
      <c r="R255" s="65">
        <f t="shared" si="78"/>
        <v>432536.15999999992</v>
      </c>
      <c r="S255" s="65">
        <f t="shared" si="79"/>
        <v>457394.55999999994</v>
      </c>
      <c r="T255" s="65">
        <f t="shared" si="69"/>
        <v>1756593.23</v>
      </c>
      <c r="U255" s="113">
        <f>T255/'2021'!T256</f>
        <v>1.0383265934056631</v>
      </c>
      <c r="V255" s="65"/>
      <c r="W255" s="65"/>
      <c r="X255" s="65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</row>
    <row r="256" spans="1:146" s="36" customFormat="1" ht="34.5" customHeight="1" outlineLevel="1">
      <c r="A256" s="62">
        <v>2921127290</v>
      </c>
      <c r="B256" s="62" t="s">
        <v>310</v>
      </c>
      <c r="C256" s="62" t="s">
        <v>245</v>
      </c>
      <c r="D256" s="62" t="s">
        <v>60</v>
      </c>
      <c r="E256" s="63" t="s">
        <v>63</v>
      </c>
      <c r="F256" s="75" t="s">
        <v>137</v>
      </c>
      <c r="G256" s="67">
        <v>3060</v>
      </c>
      <c r="H256" s="67">
        <v>3061</v>
      </c>
      <c r="I256" s="67">
        <v>2932</v>
      </c>
      <c r="J256" s="67">
        <v>3101</v>
      </c>
      <c r="K256" s="67">
        <f t="shared" si="81"/>
        <v>12154</v>
      </c>
      <c r="L256" s="117">
        <f>'2021'!M257</f>
        <v>100.11</v>
      </c>
      <c r="M256" s="117">
        <f>(('2021'!L257+'2021'!M257)/2*1.04)*2-L256</f>
        <v>108.11880000000001</v>
      </c>
      <c r="N256" s="117">
        <f>'2021'!O257</f>
        <v>28.92</v>
      </c>
      <c r="O256" s="108">
        <f t="shared" si="80"/>
        <v>30.076800000000002</v>
      </c>
      <c r="P256" s="65">
        <f t="shared" si="76"/>
        <v>217841.4</v>
      </c>
      <c r="Q256" s="65">
        <f t="shared" si="77"/>
        <v>217912.59</v>
      </c>
      <c r="R256" s="65">
        <f t="shared" si="78"/>
        <v>228819.144</v>
      </c>
      <c r="S256" s="65">
        <f t="shared" si="79"/>
        <v>242008.242</v>
      </c>
      <c r="T256" s="65">
        <f t="shared" si="69"/>
        <v>906581.37599999993</v>
      </c>
      <c r="U256" s="113">
        <f>T256/'2021'!T257</f>
        <v>1.0396127497121481</v>
      </c>
      <c r="V256" s="65"/>
      <c r="W256" s="65"/>
      <c r="X256" s="65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</row>
    <row r="257" spans="1:146" s="36" customFormat="1" ht="34.5" customHeight="1" outlineLevel="1">
      <c r="A257" s="62">
        <v>2921000738</v>
      </c>
      <c r="B257" s="62" t="s">
        <v>65</v>
      </c>
      <c r="C257" s="62" t="s">
        <v>245</v>
      </c>
      <c r="D257" s="62" t="s">
        <v>64</v>
      </c>
      <c r="E257" s="63"/>
      <c r="F257" s="75" t="s">
        <v>137</v>
      </c>
      <c r="G257" s="67">
        <v>292</v>
      </c>
      <c r="H257" s="67">
        <v>284</v>
      </c>
      <c r="I257" s="67">
        <v>326.30099999999999</v>
      </c>
      <c r="J257" s="67">
        <v>314.916</v>
      </c>
      <c r="K257" s="67">
        <f t="shared" si="81"/>
        <v>1217.2169999999999</v>
      </c>
      <c r="L257" s="117">
        <f>M257</f>
        <v>43.092400000000005</v>
      </c>
      <c r="M257" s="117">
        <f>(('2021'!L258+'2021'!M258)/2*1.04)</f>
        <v>43.092400000000005</v>
      </c>
      <c r="N257" s="117">
        <f>'2021'!O258</f>
        <v>23.9</v>
      </c>
      <c r="O257" s="108">
        <f t="shared" si="80"/>
        <v>24.855999999999998</v>
      </c>
      <c r="P257" s="65">
        <f t="shared" si="76"/>
        <v>5604.1808000000019</v>
      </c>
      <c r="Q257" s="65">
        <f t="shared" si="77"/>
        <v>5450.6416000000017</v>
      </c>
      <c r="R257" s="65">
        <f t="shared" si="78"/>
        <v>5950.5555564000024</v>
      </c>
      <c r="S257" s="65">
        <f t="shared" si="79"/>
        <v>5742.9341424000022</v>
      </c>
      <c r="T257" s="65">
        <f t="shared" si="69"/>
        <v>22748.312098800008</v>
      </c>
      <c r="U257" s="113">
        <f>T257/'2021'!T258</f>
        <v>1.0127283163863317</v>
      </c>
      <c r="V257" s="65"/>
      <c r="W257" s="65"/>
      <c r="X257" s="65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</row>
    <row r="258" spans="1:146" s="36" customFormat="1" ht="34.5" customHeight="1" outlineLevel="1">
      <c r="A258" s="62">
        <v>2901295850</v>
      </c>
      <c r="B258" s="62" t="s">
        <v>193</v>
      </c>
      <c r="C258" s="62" t="s">
        <v>245</v>
      </c>
      <c r="D258" s="62" t="s">
        <v>56</v>
      </c>
      <c r="E258" s="63" t="s">
        <v>66</v>
      </c>
      <c r="F258" s="75" t="s">
        <v>137</v>
      </c>
      <c r="G258" s="67">
        <v>4748.5199999999995</v>
      </c>
      <c r="H258" s="67">
        <v>3174.02</v>
      </c>
      <c r="I258" s="67">
        <v>4845.9799999999996</v>
      </c>
      <c r="J258" s="67">
        <v>5180.29</v>
      </c>
      <c r="K258" s="67">
        <f t="shared" si="81"/>
        <v>17948.809999999998</v>
      </c>
      <c r="L258" s="117">
        <f>'2021'!M259</f>
        <v>53.32</v>
      </c>
      <c r="M258" s="117">
        <f>(('2021'!L259+'2021'!M259)/2*1.04)*2-L258</f>
        <v>57.585600000000007</v>
      </c>
      <c r="N258" s="117">
        <f>'2021'!O259</f>
        <v>29.63</v>
      </c>
      <c r="O258" s="108">
        <f t="shared" si="80"/>
        <v>30.815200000000001</v>
      </c>
      <c r="P258" s="65">
        <f t="shared" si="76"/>
        <v>112492.43879999999</v>
      </c>
      <c r="Q258" s="65">
        <f t="shared" si="77"/>
        <v>75192.533800000005</v>
      </c>
      <c r="R258" s="65">
        <f t="shared" si="78"/>
        <v>129728.82299200002</v>
      </c>
      <c r="S258" s="65">
        <f t="shared" si="79"/>
        <v>138678.43541600002</v>
      </c>
      <c r="T258" s="65">
        <f t="shared" si="69"/>
        <v>456092.23100800003</v>
      </c>
      <c r="U258" s="113">
        <f>T258/'2021'!T259</f>
        <v>1.050325342222914</v>
      </c>
      <c r="V258" s="65"/>
      <c r="W258" s="65"/>
      <c r="X258" s="65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</row>
    <row r="259" spans="1:146" s="36" customFormat="1" ht="34.5" customHeight="1" outlineLevel="1">
      <c r="A259" s="62">
        <v>2901179251</v>
      </c>
      <c r="B259" s="62" t="s">
        <v>25</v>
      </c>
      <c r="C259" s="62" t="s">
        <v>245</v>
      </c>
      <c r="D259" s="62" t="s">
        <v>67</v>
      </c>
      <c r="E259" s="63"/>
      <c r="F259" s="75" t="s">
        <v>137</v>
      </c>
      <c r="G259" s="67">
        <v>5046.6220000000003</v>
      </c>
      <c r="H259" s="67">
        <v>5476.18</v>
      </c>
      <c r="I259" s="67">
        <v>6931.7910000000002</v>
      </c>
      <c r="J259" s="67">
        <v>5476.8339999999998</v>
      </c>
      <c r="K259" s="67">
        <f t="shared" si="81"/>
        <v>22931.427</v>
      </c>
      <c r="L259" s="117">
        <f>M259</f>
        <v>60.444800000000001</v>
      </c>
      <c r="M259" s="117">
        <f>(('2021'!L260+'2021'!M260)/2*1.04)</f>
        <v>60.444800000000001</v>
      </c>
      <c r="N259" s="117">
        <f>'2021'!O260</f>
        <v>44.012799999999999</v>
      </c>
      <c r="O259" s="108">
        <f t="shared" si="80"/>
        <v>45.773311999999997</v>
      </c>
      <c r="P259" s="65">
        <f t="shared" si="76"/>
        <v>82926.09270400001</v>
      </c>
      <c r="Q259" s="65">
        <f t="shared" si="77"/>
        <v>89984.589760000017</v>
      </c>
      <c r="R259" s="65">
        <f t="shared" si="78"/>
        <v>101699.68847500802</v>
      </c>
      <c r="S259" s="65">
        <f t="shared" si="79"/>
        <v>80353.304308992025</v>
      </c>
      <c r="T259" s="65">
        <f t="shared" si="69"/>
        <v>354963.67524800007</v>
      </c>
      <c r="U259" s="113">
        <f>T259/'2021'!T260</f>
        <v>0.99824731717917492</v>
      </c>
      <c r="V259" s="65"/>
      <c r="W259" s="65"/>
      <c r="X259" s="65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</row>
    <row r="260" spans="1:146" s="36" customFormat="1" ht="34.5" customHeight="1" outlineLevel="1">
      <c r="A260" s="62">
        <v>2901279048</v>
      </c>
      <c r="B260" s="62" t="s">
        <v>69</v>
      </c>
      <c r="C260" s="62" t="s">
        <v>245</v>
      </c>
      <c r="D260" s="62" t="s">
        <v>50</v>
      </c>
      <c r="E260" s="63" t="s">
        <v>68</v>
      </c>
      <c r="F260" s="75" t="s">
        <v>137</v>
      </c>
      <c r="G260" s="67">
        <v>19994.68</v>
      </c>
      <c r="H260" s="67">
        <v>20007.32</v>
      </c>
      <c r="I260" s="67">
        <v>20440.400000000001</v>
      </c>
      <c r="J260" s="67">
        <v>20571.400000000001</v>
      </c>
      <c r="K260" s="67">
        <f t="shared" si="81"/>
        <v>81013.8</v>
      </c>
      <c r="L260" s="117">
        <f>M260</f>
        <v>69.186000000000007</v>
      </c>
      <c r="M260" s="117">
        <f>(('2021'!L261+'2021'!M261)/2*1.04)</f>
        <v>69.186000000000007</v>
      </c>
      <c r="N260" s="117">
        <f>'2021'!O261</f>
        <v>35.299999999999997</v>
      </c>
      <c r="O260" s="108">
        <f t="shared" si="80"/>
        <v>36.711999999999996</v>
      </c>
      <c r="P260" s="65">
        <f t="shared" si="76"/>
        <v>677539.72648000019</v>
      </c>
      <c r="Q260" s="65">
        <f t="shared" si="77"/>
        <v>677968.04552000016</v>
      </c>
      <c r="R260" s="65">
        <f t="shared" si="78"/>
        <v>663781.54960000026</v>
      </c>
      <c r="S260" s="65">
        <f t="shared" si="79"/>
        <v>668035.6436000003</v>
      </c>
      <c r="T260" s="65">
        <f t="shared" si="69"/>
        <v>2687324.9652000009</v>
      </c>
      <c r="U260" s="113">
        <f>T260/'2021'!T261</f>
        <v>1.0351591707401631</v>
      </c>
      <c r="V260" s="65"/>
      <c r="W260" s="65"/>
      <c r="X260" s="65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</row>
    <row r="261" spans="1:146" s="36" customFormat="1" ht="34.5" customHeight="1" outlineLevel="1">
      <c r="A261" s="62" t="s">
        <v>270</v>
      </c>
      <c r="B261" s="62" t="s">
        <v>271</v>
      </c>
      <c r="C261" s="62" t="s">
        <v>245</v>
      </c>
      <c r="D261" s="62" t="s">
        <v>64</v>
      </c>
      <c r="E261" s="63" t="s">
        <v>70</v>
      </c>
      <c r="F261" s="75" t="s">
        <v>137</v>
      </c>
      <c r="G261" s="67">
        <v>2925.2800000000007</v>
      </c>
      <c r="H261" s="67">
        <v>3531.08</v>
      </c>
      <c r="I261" s="67">
        <v>2938.12</v>
      </c>
      <c r="J261" s="67">
        <v>2350.54</v>
      </c>
      <c r="K261" s="67">
        <f t="shared" si="81"/>
        <v>11745.02</v>
      </c>
      <c r="L261" s="117">
        <f>'2021'!M262</f>
        <v>69.45</v>
      </c>
      <c r="M261" s="117">
        <f>(('2021'!L262+'2021'!M262)/2*1.04)*2-L261</f>
        <v>71.106000000000009</v>
      </c>
      <c r="N261" s="117">
        <f>'2021'!O262</f>
        <v>26.99</v>
      </c>
      <c r="O261" s="108">
        <f t="shared" si="80"/>
        <v>28.069599999999998</v>
      </c>
      <c r="P261" s="65">
        <f t="shared" si="76"/>
        <v>124207.38880000004</v>
      </c>
      <c r="Q261" s="65">
        <f t="shared" si="77"/>
        <v>149929.65680000003</v>
      </c>
      <c r="R261" s="65">
        <f t="shared" si="78"/>
        <v>126446.10756800004</v>
      </c>
      <c r="S261" s="65">
        <f t="shared" si="79"/>
        <v>101158.77965600003</v>
      </c>
      <c r="T261" s="65">
        <f t="shared" si="69"/>
        <v>501741.93282400013</v>
      </c>
      <c r="U261" s="113">
        <f>T261/'2021'!T262</f>
        <v>1.0426958754574764</v>
      </c>
      <c r="V261" s="65"/>
      <c r="W261" s="65"/>
      <c r="X261" s="65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</row>
    <row r="262" spans="1:146" s="36" customFormat="1" ht="34.5" customHeight="1" outlineLevel="1">
      <c r="A262" s="62" t="s">
        <v>270</v>
      </c>
      <c r="B262" s="62" t="s">
        <v>271</v>
      </c>
      <c r="C262" s="62" t="s">
        <v>245</v>
      </c>
      <c r="D262" s="62" t="s">
        <v>64</v>
      </c>
      <c r="E262" s="63" t="s">
        <v>289</v>
      </c>
      <c r="F262" s="75" t="s">
        <v>137</v>
      </c>
      <c r="G262" s="67">
        <v>51999.89</v>
      </c>
      <c r="H262" s="67">
        <v>51600.55</v>
      </c>
      <c r="I262" s="67">
        <v>50349.91</v>
      </c>
      <c r="J262" s="67">
        <v>50621.25</v>
      </c>
      <c r="K262" s="67">
        <f t="shared" si="81"/>
        <v>204571.6</v>
      </c>
      <c r="L262" s="117">
        <f>'2021'!M263</f>
        <v>33.409999999999997</v>
      </c>
      <c r="M262" s="117">
        <v>33.51</v>
      </c>
      <c r="N262" s="117">
        <f>'2021'!O263</f>
        <v>21.93</v>
      </c>
      <c r="O262" s="108">
        <f t="shared" si="80"/>
        <v>22.807200000000002</v>
      </c>
      <c r="P262" s="65">
        <f t="shared" si="76"/>
        <v>596958.73719999986</v>
      </c>
      <c r="Q262" s="65">
        <f t="shared" si="77"/>
        <v>592374.3139999999</v>
      </c>
      <c r="R262" s="65">
        <f t="shared" si="78"/>
        <v>538885.01674799982</v>
      </c>
      <c r="S262" s="65">
        <f t="shared" si="79"/>
        <v>541789.11449999979</v>
      </c>
      <c r="T262" s="65">
        <f t="shared" si="69"/>
        <v>2270007.1824479993</v>
      </c>
      <c r="U262" s="113">
        <f>T262/'2021'!T263</f>
        <v>1.0419677274235208</v>
      </c>
      <c r="V262" s="65"/>
      <c r="W262" s="65"/>
      <c r="X262" s="65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</row>
    <row r="263" spans="1:146" s="36" customFormat="1" ht="34.5" customHeight="1" outlineLevel="1">
      <c r="A263" s="62">
        <v>2903003687</v>
      </c>
      <c r="B263" s="62" t="s">
        <v>72</v>
      </c>
      <c r="C263" s="62" t="s">
        <v>245</v>
      </c>
      <c r="D263" s="62" t="s">
        <v>47</v>
      </c>
      <c r="E263" s="63" t="s">
        <v>71</v>
      </c>
      <c r="F263" s="75" t="s">
        <v>137</v>
      </c>
      <c r="G263" s="67">
        <v>20852.050000000003</v>
      </c>
      <c r="H263" s="67">
        <v>21826.920000000002</v>
      </c>
      <c r="I263" s="67">
        <v>18175.72</v>
      </c>
      <c r="J263" s="67">
        <v>23182.25</v>
      </c>
      <c r="K263" s="67">
        <f t="shared" si="81"/>
        <v>84036.94</v>
      </c>
      <c r="L263" s="117">
        <f>M263</f>
        <v>135.54319999999998</v>
      </c>
      <c r="M263" s="117">
        <f>(('2021'!L264+'2021'!M264)/2*1.04)</f>
        <v>135.54319999999998</v>
      </c>
      <c r="N263" s="117">
        <f>'2021'!O264</f>
        <v>32.130000000000003</v>
      </c>
      <c r="O263" s="108">
        <v>33.409999999999997</v>
      </c>
      <c r="P263" s="65">
        <f t="shared" si="76"/>
        <v>2156377.2170600002</v>
      </c>
      <c r="Q263" s="65">
        <f t="shared" si="77"/>
        <v>2257191.643344</v>
      </c>
      <c r="R263" s="65">
        <f t="shared" si="78"/>
        <v>1856344.445904</v>
      </c>
      <c r="S263" s="65">
        <f t="shared" si="79"/>
        <v>2367677.3756999997</v>
      </c>
      <c r="T263" s="65">
        <f t="shared" si="69"/>
        <v>8637590.6820079982</v>
      </c>
      <c r="U263" s="113">
        <f>T263/'2021'!T264</f>
        <v>1.0462620499046977</v>
      </c>
      <c r="V263" s="65"/>
      <c r="W263" s="65"/>
      <c r="X263" s="65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</row>
    <row r="264" spans="1:146" s="36" customFormat="1" ht="34.5" customHeight="1" outlineLevel="1">
      <c r="A264" s="62" t="s">
        <v>273</v>
      </c>
      <c r="B264" s="62" t="s">
        <v>196</v>
      </c>
      <c r="C264" s="62" t="s">
        <v>245</v>
      </c>
      <c r="D264" s="62" t="s">
        <v>73</v>
      </c>
      <c r="E264" s="63"/>
      <c r="F264" s="75" t="s">
        <v>137</v>
      </c>
      <c r="G264" s="67">
        <v>27322.530000000002</v>
      </c>
      <c r="H264" s="67">
        <v>31259.69</v>
      </c>
      <c r="I264" s="67">
        <v>30010.135999999999</v>
      </c>
      <c r="J264" s="67">
        <v>31856.18</v>
      </c>
      <c r="K264" s="67">
        <f t="shared" si="81"/>
        <v>120448.53599999999</v>
      </c>
      <c r="L264" s="117">
        <f>M264</f>
        <v>71.978400000000008</v>
      </c>
      <c r="M264" s="117">
        <f>(('2021'!L265+'2021'!M265)/2*1.04)</f>
        <v>71.978400000000008</v>
      </c>
      <c r="N264" s="117">
        <f>'2021'!O265</f>
        <v>37.08</v>
      </c>
      <c r="O264" s="108">
        <f t="shared" si="80"/>
        <v>38.563200000000002</v>
      </c>
      <c r="P264" s="65">
        <f t="shared" si="76"/>
        <v>953512.58095200034</v>
      </c>
      <c r="Q264" s="65">
        <f t="shared" si="77"/>
        <v>1090913.1654960003</v>
      </c>
      <c r="R264" s="65">
        <f t="shared" si="78"/>
        <v>1002794.6964672002</v>
      </c>
      <c r="S264" s="65">
        <f t="shared" si="79"/>
        <v>1064480.6259360001</v>
      </c>
      <c r="T264" s="65">
        <f t="shared" si="69"/>
        <v>4111701.0688512009</v>
      </c>
      <c r="U264" s="113">
        <f>T264/'2021'!T265</f>
        <v>1.0364626661316163</v>
      </c>
      <c r="V264" s="65"/>
      <c r="W264" s="65"/>
      <c r="X264" s="65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</row>
    <row r="265" spans="1:146" s="36" customFormat="1" ht="34.5" customHeight="1">
      <c r="A265" s="193" t="s">
        <v>246</v>
      </c>
      <c r="B265" s="194"/>
      <c r="C265" s="99"/>
      <c r="D265" s="97"/>
      <c r="E265" s="33"/>
      <c r="F265" s="33"/>
      <c r="G265" s="67"/>
      <c r="H265" s="67"/>
      <c r="I265" s="67"/>
      <c r="J265" s="67"/>
      <c r="K265" s="67"/>
      <c r="L265" s="132"/>
      <c r="M265" s="132"/>
      <c r="N265" s="132"/>
      <c r="O265" s="64"/>
      <c r="P265" s="65"/>
      <c r="Q265" s="65"/>
      <c r="R265" s="65"/>
      <c r="S265" s="65"/>
      <c r="T265" s="65"/>
      <c r="U265" s="113" t="e">
        <f>T265/'2021'!T266</f>
        <v>#DIV/0!</v>
      </c>
      <c r="V265" s="65"/>
      <c r="W265" s="65"/>
      <c r="X265" s="65"/>
      <c r="Y265" s="32"/>
      <c r="Z265" s="26"/>
      <c r="AA265" s="26"/>
      <c r="AB265" s="26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</row>
    <row r="266" spans="1:146" s="36" customFormat="1" ht="34.5" customHeight="1">
      <c r="A266" s="62">
        <v>2902059091</v>
      </c>
      <c r="B266" s="62" t="s">
        <v>206</v>
      </c>
      <c r="C266" s="62" t="s">
        <v>246</v>
      </c>
      <c r="D266" s="62"/>
      <c r="E266" s="63"/>
      <c r="F266" s="75" t="s">
        <v>137</v>
      </c>
      <c r="G266" s="67">
        <v>1926501</v>
      </c>
      <c r="H266" s="67">
        <v>1926501</v>
      </c>
      <c r="I266" s="67">
        <v>1926501</v>
      </c>
      <c r="J266" s="67">
        <v>1926501</v>
      </c>
      <c r="K266" s="67">
        <f t="shared" si="81"/>
        <v>7706004</v>
      </c>
      <c r="L266" s="117">
        <f>M266</f>
        <v>29.863600000000002</v>
      </c>
      <c r="M266" s="117">
        <f>(('2021'!L267+'2021'!M267)/2*1.04)</f>
        <v>29.863600000000002</v>
      </c>
      <c r="N266" s="117">
        <f>'2021'!O267</f>
        <v>28.5688</v>
      </c>
      <c r="O266" s="108">
        <f t="shared" si="80"/>
        <v>29.711552000000001</v>
      </c>
      <c r="P266" s="65">
        <f>(L266-N266)*G266</f>
        <v>2494433.4948000042</v>
      </c>
      <c r="Q266" s="65">
        <f>(L266-N266)*H266</f>
        <v>2494433.4948000042</v>
      </c>
      <c r="R266" s="65">
        <f>(M266-O266)*I266</f>
        <v>292920.62404800119</v>
      </c>
      <c r="S266" s="65">
        <f>(M266-O266)*J266</f>
        <v>292920.62404800119</v>
      </c>
      <c r="T266" s="65">
        <f t="shared" si="69"/>
        <v>5574708.2376960106</v>
      </c>
      <c r="U266" s="113">
        <f>T266/'2021'!T267</f>
        <v>1.0400000000000009</v>
      </c>
      <c r="V266" s="65"/>
      <c r="W266" s="65"/>
      <c r="X266" s="65"/>
      <c r="Y266" s="32"/>
      <c r="Z266" s="26"/>
      <c r="AA266" s="26"/>
      <c r="AB266" s="26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</row>
    <row r="267" spans="1:146" s="36" customFormat="1" ht="34.5" customHeight="1" outlineLevel="1">
      <c r="A267" s="62">
        <v>2902060361</v>
      </c>
      <c r="B267" s="62" t="s">
        <v>74</v>
      </c>
      <c r="C267" s="62" t="s">
        <v>246</v>
      </c>
      <c r="D267" s="62"/>
      <c r="E267" s="63"/>
      <c r="F267" s="75" t="s">
        <v>137</v>
      </c>
      <c r="G267" s="67">
        <v>421643.61899999995</v>
      </c>
      <c r="H267" s="67">
        <v>415679.31699999998</v>
      </c>
      <c r="I267" s="67">
        <v>389390.92300000001</v>
      </c>
      <c r="J267" s="67">
        <v>415791.18299999996</v>
      </c>
      <c r="K267" s="67">
        <f t="shared" si="81"/>
        <v>1642505.0419999999</v>
      </c>
      <c r="L267" s="117">
        <f>'2021'!M268</f>
        <v>35.57</v>
      </c>
      <c r="M267" s="117">
        <f>(('2021'!L268+'2021'!M268)/2*1.04)*2-L267</f>
        <v>36.990800000000014</v>
      </c>
      <c r="N267" s="108">
        <f>'2021'!O268</f>
        <v>28.5688</v>
      </c>
      <c r="O267" s="108">
        <f t="shared" si="80"/>
        <v>29.711552000000001</v>
      </c>
      <c r="P267" s="65">
        <f>(L267-N267)*G267</f>
        <v>2952011.3053428</v>
      </c>
      <c r="Q267" s="65">
        <f>(L267-N267)*H267</f>
        <v>2910254.0341804</v>
      </c>
      <c r="R267" s="65">
        <f>(M267-O267)*I267</f>
        <v>2834473.0974659091</v>
      </c>
      <c r="S267" s="65">
        <f>(M267-O267)*J267</f>
        <v>3026647.1372703891</v>
      </c>
      <c r="T267" s="65">
        <f t="shared" si="69"/>
        <v>11723385.574259499</v>
      </c>
      <c r="U267" s="113">
        <f>T267/'2021'!T268</f>
        <v>1.0400057025585787</v>
      </c>
      <c r="V267" s="65"/>
      <c r="W267" s="65"/>
      <c r="X267" s="65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</row>
    <row r="268" spans="1:146" s="36" customFormat="1" ht="34.5" customHeight="1">
      <c r="A268" s="193" t="s">
        <v>247</v>
      </c>
      <c r="B268" s="194"/>
      <c r="C268" s="99"/>
      <c r="D268" s="97"/>
      <c r="E268" s="33"/>
      <c r="F268" s="33"/>
      <c r="G268" s="67"/>
      <c r="H268" s="67"/>
      <c r="I268" s="67"/>
      <c r="J268" s="67"/>
      <c r="K268" s="67"/>
      <c r="L268" s="64"/>
      <c r="M268" s="64"/>
      <c r="N268" s="64"/>
      <c r="O268" s="64"/>
      <c r="P268" s="65"/>
      <c r="Q268" s="65"/>
      <c r="R268" s="65"/>
      <c r="S268" s="65"/>
      <c r="T268" s="65"/>
      <c r="U268" s="113" t="e">
        <f>T268/'2021'!T269</f>
        <v>#DIV/0!</v>
      </c>
      <c r="V268" s="65"/>
      <c r="W268" s="65"/>
      <c r="X268" s="65"/>
      <c r="Y268" s="32"/>
      <c r="Z268" s="26"/>
      <c r="AA268" s="26"/>
      <c r="AB268" s="26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</row>
    <row r="269" spans="1:146" s="36" customFormat="1" ht="34.5" customHeight="1" outlineLevel="1">
      <c r="A269" s="62">
        <v>2922008803</v>
      </c>
      <c r="B269" s="62" t="s">
        <v>222</v>
      </c>
      <c r="C269" s="62" t="s">
        <v>247</v>
      </c>
      <c r="D269" s="62" t="s">
        <v>75</v>
      </c>
      <c r="E269" s="63"/>
      <c r="F269" s="75" t="s">
        <v>137</v>
      </c>
      <c r="G269" s="67">
        <v>5856.2280000000001</v>
      </c>
      <c r="H269" s="67">
        <v>5861.067</v>
      </c>
      <c r="I269" s="67">
        <v>5779.4930000000004</v>
      </c>
      <c r="J269" s="67">
        <v>5779.0609999999997</v>
      </c>
      <c r="K269" s="67">
        <f t="shared" si="81"/>
        <v>23275.849000000002</v>
      </c>
      <c r="L269" s="117">
        <f>'2021'!M270</f>
        <v>203.54</v>
      </c>
      <c r="M269" s="117">
        <f>(('2021'!L270+'2021'!M270)/2*1.04)*2-L269</f>
        <v>206.26159999999996</v>
      </c>
      <c r="N269" s="108">
        <f>'2021'!O270</f>
        <v>28.267199999999999</v>
      </c>
      <c r="O269" s="108">
        <f t="shared" si="80"/>
        <v>29.397887999999998</v>
      </c>
      <c r="P269" s="65">
        <f>(L269-N269)*G269</f>
        <v>1026437.4789983999</v>
      </c>
      <c r="Q269" s="65">
        <f t="shared" ref="Q269:R271" si="82">(L269-N269)*H269</f>
        <v>1027285.6240776</v>
      </c>
      <c r="R269" s="65">
        <f t="shared" si="82"/>
        <v>1022182.5854580159</v>
      </c>
      <c r="S269" s="65">
        <f>(M269-O269)*J269</f>
        <v>1022106.1803344317</v>
      </c>
      <c r="T269" s="65">
        <f t="shared" si="69"/>
        <v>4098011.8688684474</v>
      </c>
      <c r="U269" s="113">
        <f>T269/'2021'!T270</f>
        <v>1.0402183935034879</v>
      </c>
      <c r="V269" s="65"/>
      <c r="W269" s="65"/>
      <c r="X269" s="65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</row>
    <row r="270" spans="1:146" s="36" customFormat="1" ht="34.5" customHeight="1" outlineLevel="1">
      <c r="A270" s="62">
        <v>2922008546</v>
      </c>
      <c r="B270" s="62" t="s">
        <v>189</v>
      </c>
      <c r="C270" s="62" t="s">
        <v>247</v>
      </c>
      <c r="D270" s="62" t="s">
        <v>76</v>
      </c>
      <c r="E270" s="63"/>
      <c r="F270" s="75" t="s">
        <v>137</v>
      </c>
      <c r="G270" s="67">
        <v>64386.28</v>
      </c>
      <c r="H270" s="67">
        <v>64228.86</v>
      </c>
      <c r="I270" s="67">
        <v>60916.959999999999</v>
      </c>
      <c r="J270" s="67">
        <v>63037.46</v>
      </c>
      <c r="K270" s="67">
        <f t="shared" si="81"/>
        <v>252569.56</v>
      </c>
      <c r="L270" s="117">
        <f>'2021'!M271</f>
        <v>64.23</v>
      </c>
      <c r="M270" s="117">
        <f>(('2021'!L271+'2021'!M271)/2*1.04)*2-L270</f>
        <v>69.368400000000022</v>
      </c>
      <c r="N270" s="108">
        <f>'2021'!O271</f>
        <v>32.635199999999998</v>
      </c>
      <c r="O270" s="108">
        <f t="shared" si="80"/>
        <v>33.940607999999997</v>
      </c>
      <c r="P270" s="65">
        <f>(L270-N270)*G270</f>
        <v>2034271.6393440005</v>
      </c>
      <c r="Q270" s="65">
        <f t="shared" si="82"/>
        <v>2029297.9859280004</v>
      </c>
      <c r="R270" s="65">
        <f t="shared" si="82"/>
        <v>2158153.3881523213</v>
      </c>
      <c r="S270" s="65">
        <f>(M270-O270)*J270</f>
        <v>2233278.0210883217</v>
      </c>
      <c r="T270" s="65">
        <f t="shared" si="69"/>
        <v>8455001.0345126428</v>
      </c>
      <c r="U270" s="113">
        <f>T270/'2021'!T271</f>
        <v>1.038529192046409</v>
      </c>
      <c r="V270" s="65"/>
      <c r="W270" s="65"/>
      <c r="X270" s="65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</row>
    <row r="271" spans="1:146" s="36" customFormat="1" ht="34.5" customHeight="1" outlineLevel="1">
      <c r="A271" s="62">
        <v>2922009317</v>
      </c>
      <c r="B271" s="62" t="s">
        <v>78</v>
      </c>
      <c r="C271" s="62" t="s">
        <v>247</v>
      </c>
      <c r="D271" s="62" t="s">
        <v>77</v>
      </c>
      <c r="E271" s="63"/>
      <c r="F271" s="75" t="s">
        <v>137</v>
      </c>
      <c r="G271" s="67">
        <v>3550.71</v>
      </c>
      <c r="H271" s="67">
        <v>3279.7280000000001</v>
      </c>
      <c r="I271" s="67">
        <v>4141.2020000000002</v>
      </c>
      <c r="J271" s="67">
        <v>2993.7259999999997</v>
      </c>
      <c r="K271" s="67">
        <f t="shared" si="81"/>
        <v>13965.365999999998</v>
      </c>
      <c r="L271" s="117">
        <f>M271</f>
        <v>87.048000000000002</v>
      </c>
      <c r="M271" s="117">
        <f>(('2021'!L272+'2021'!M272)/2*1.04)</f>
        <v>87.048000000000002</v>
      </c>
      <c r="N271" s="108">
        <f>'2021'!O272</f>
        <v>39.155999999999999</v>
      </c>
      <c r="O271" s="108">
        <f t="shared" si="80"/>
        <v>40.722239999999999</v>
      </c>
      <c r="P271" s="65">
        <f>(L271-N271)*G271</f>
        <v>170050.60332000002</v>
      </c>
      <c r="Q271" s="65">
        <f t="shared" si="82"/>
        <v>157072.73337600002</v>
      </c>
      <c r="R271" s="65">
        <f t="shared" si="82"/>
        <v>191844.32996352002</v>
      </c>
      <c r="S271" s="65">
        <f>(M271-O271)*J271</f>
        <v>138686.63218175998</v>
      </c>
      <c r="T271" s="65">
        <f t="shared" si="69"/>
        <v>657654.29884128016</v>
      </c>
      <c r="U271" s="113">
        <f>T271/'2021'!T272</f>
        <v>1.0376167803239866</v>
      </c>
      <c r="V271" s="65"/>
      <c r="W271" s="65"/>
      <c r="X271" s="65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</row>
    <row r="272" spans="1:146" s="36" customFormat="1" ht="34.5" customHeight="1">
      <c r="A272" s="193" t="s">
        <v>248</v>
      </c>
      <c r="B272" s="194"/>
      <c r="C272" s="99"/>
      <c r="D272" s="97"/>
      <c r="E272" s="33"/>
      <c r="F272" s="33"/>
      <c r="G272" s="67"/>
      <c r="H272" s="67"/>
      <c r="I272" s="67"/>
      <c r="J272" s="67"/>
      <c r="K272" s="67"/>
      <c r="L272" s="64"/>
      <c r="M272" s="64"/>
      <c r="N272" s="64"/>
      <c r="O272" s="64"/>
      <c r="P272" s="65"/>
      <c r="Q272" s="65"/>
      <c r="R272" s="65"/>
      <c r="S272" s="65"/>
      <c r="T272" s="65"/>
      <c r="U272" s="113" t="e">
        <f>T272/'2021'!T273</f>
        <v>#DIV/0!</v>
      </c>
      <c r="V272" s="65"/>
      <c r="W272" s="65"/>
      <c r="X272" s="65"/>
      <c r="Y272" s="32"/>
      <c r="Z272" s="26"/>
      <c r="AA272" s="26"/>
      <c r="AB272" s="26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</row>
    <row r="273" spans="1:146" s="36" customFormat="1" ht="34.5" customHeight="1" outlineLevel="1">
      <c r="A273" s="62">
        <v>2923005900</v>
      </c>
      <c r="B273" s="62" t="s">
        <v>80</v>
      </c>
      <c r="C273" s="62" t="s">
        <v>248</v>
      </c>
      <c r="D273" s="62" t="s">
        <v>79</v>
      </c>
      <c r="E273" s="63"/>
      <c r="F273" s="75" t="s">
        <v>137</v>
      </c>
      <c r="G273" s="67">
        <v>9140.5</v>
      </c>
      <c r="H273" s="67">
        <v>9983.7800000000007</v>
      </c>
      <c r="I273" s="67">
        <v>9805.9500000000007</v>
      </c>
      <c r="J273" s="67">
        <v>9178.2000000000007</v>
      </c>
      <c r="K273" s="67">
        <f t="shared" si="81"/>
        <v>38108.43</v>
      </c>
      <c r="L273" s="117">
        <f>'2021'!M274</f>
        <v>154.91</v>
      </c>
      <c r="M273" s="117">
        <f>(('2021'!L274+'2021'!M274)/2*1.04)*2-L273</f>
        <v>164.06840000000003</v>
      </c>
      <c r="N273" s="108">
        <f>'2021'!O274</f>
        <v>102.23</v>
      </c>
      <c r="O273" s="108">
        <f t="shared" si="80"/>
        <v>106.31920000000001</v>
      </c>
      <c r="P273" s="65">
        <f t="shared" ref="P273:P280" si="83">(L273-N273)*G273</f>
        <v>481521.53999999992</v>
      </c>
      <c r="Q273" s="65">
        <f t="shared" ref="Q273:R280" si="84">(L273-N273)*H273</f>
        <v>525945.53039999993</v>
      </c>
      <c r="R273" s="65">
        <f t="shared" si="84"/>
        <v>566285.76774000016</v>
      </c>
      <c r="S273" s="65">
        <f t="shared" ref="S273:S280" si="85">(M273-O273)*J273</f>
        <v>530033.70744000014</v>
      </c>
      <c r="T273" s="65">
        <f t="shared" si="69"/>
        <v>2103786.5455800002</v>
      </c>
      <c r="U273" s="113">
        <f>T273/'2021'!T274</f>
        <v>1.0398137553542361</v>
      </c>
      <c r="V273" s="65"/>
      <c r="W273" s="65"/>
      <c r="X273" s="65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</row>
    <row r="274" spans="1:146" s="36" customFormat="1" ht="34.5" customHeight="1" outlineLevel="1">
      <c r="A274" s="62" t="s">
        <v>280</v>
      </c>
      <c r="B274" s="62" t="s">
        <v>281</v>
      </c>
      <c r="C274" s="62" t="s">
        <v>248</v>
      </c>
      <c r="D274" s="62" t="s">
        <v>81</v>
      </c>
      <c r="E274" s="63"/>
      <c r="F274" s="75" t="s">
        <v>137</v>
      </c>
      <c r="G274" s="67">
        <v>1523.1260000000002</v>
      </c>
      <c r="H274" s="67">
        <v>1731.6559999999999</v>
      </c>
      <c r="I274" s="67">
        <v>2360.6109999999999</v>
      </c>
      <c r="J274" s="67">
        <v>1945.712</v>
      </c>
      <c r="K274" s="67">
        <f t="shared" si="81"/>
        <v>7561.1049999999996</v>
      </c>
      <c r="L274" s="117">
        <f>'2021'!M275</f>
        <v>167.38</v>
      </c>
      <c r="M274" s="117">
        <f>(('2021'!L275+'2021'!M275)/2*1.04)*2-L274</f>
        <v>180.7704</v>
      </c>
      <c r="N274" s="108">
        <f>'2021'!O275</f>
        <v>102.09</v>
      </c>
      <c r="O274" s="108">
        <f t="shared" si="80"/>
        <v>106.17360000000001</v>
      </c>
      <c r="P274" s="65">
        <f t="shared" si="83"/>
        <v>99444.896540000002</v>
      </c>
      <c r="Q274" s="65">
        <f t="shared" si="84"/>
        <v>113059.82023999999</v>
      </c>
      <c r="R274" s="65">
        <f t="shared" si="84"/>
        <v>176094.02664479997</v>
      </c>
      <c r="S274" s="65">
        <f t="shared" si="85"/>
        <v>145143.88892159998</v>
      </c>
      <c r="T274" s="65">
        <f t="shared" si="69"/>
        <v>533742.63234639994</v>
      </c>
      <c r="U274" s="113">
        <f>T274/'2021'!T275</f>
        <v>1.0538779327846282</v>
      </c>
      <c r="V274" s="65"/>
      <c r="W274" s="65"/>
      <c r="X274" s="65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</row>
    <row r="275" spans="1:146" s="36" customFormat="1" ht="34.5" customHeight="1" outlineLevel="1">
      <c r="A275" s="62" t="s">
        <v>290</v>
      </c>
      <c r="B275" s="62" t="s">
        <v>312</v>
      </c>
      <c r="C275" s="62" t="s">
        <v>248</v>
      </c>
      <c r="D275" s="62" t="s">
        <v>82</v>
      </c>
      <c r="E275" s="63"/>
      <c r="F275" s="75" t="s">
        <v>137</v>
      </c>
      <c r="G275" s="67">
        <v>5007.5</v>
      </c>
      <c r="H275" s="67">
        <v>5007.5</v>
      </c>
      <c r="I275" s="67">
        <v>5007.5</v>
      </c>
      <c r="J275" s="67">
        <v>5007.5</v>
      </c>
      <c r="K275" s="67">
        <f t="shared" si="81"/>
        <v>20030</v>
      </c>
      <c r="L275" s="117">
        <f>'2021'!M276</f>
        <v>230.08</v>
      </c>
      <c r="M275" s="117">
        <f>(('2021'!L276+'2021'!M276)/2*1.04)*2-L275</f>
        <v>230.76480000000001</v>
      </c>
      <c r="N275" s="108">
        <f>'2021'!O276</f>
        <v>160.07</v>
      </c>
      <c r="O275" s="108">
        <f t="shared" si="80"/>
        <v>166.47280000000001</v>
      </c>
      <c r="P275" s="65">
        <f t="shared" si="83"/>
        <v>350575.07500000007</v>
      </c>
      <c r="Q275" s="65">
        <f t="shared" si="84"/>
        <v>350575.07500000007</v>
      </c>
      <c r="R275" s="65">
        <f t="shared" si="84"/>
        <v>321942.19</v>
      </c>
      <c r="S275" s="65">
        <f t="shared" si="85"/>
        <v>321942.19</v>
      </c>
      <c r="T275" s="65">
        <f t="shared" si="69"/>
        <v>1345034.53</v>
      </c>
      <c r="U275" s="113">
        <f>T275/'2021'!T276</f>
        <v>1.0920637502032851</v>
      </c>
      <c r="V275" s="65"/>
      <c r="W275" s="65"/>
      <c r="X275" s="65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</row>
    <row r="276" spans="1:146" s="36" customFormat="1" ht="34.5" customHeight="1" outlineLevel="1">
      <c r="A276" s="62" t="s">
        <v>282</v>
      </c>
      <c r="B276" s="62" t="s">
        <v>283</v>
      </c>
      <c r="C276" s="62" t="s">
        <v>248</v>
      </c>
      <c r="D276" s="62" t="s">
        <v>83</v>
      </c>
      <c r="E276" s="63"/>
      <c r="F276" s="75" t="s">
        <v>137</v>
      </c>
      <c r="G276" s="67">
        <v>18101.508999999998</v>
      </c>
      <c r="H276" s="67">
        <v>18652.75</v>
      </c>
      <c r="I276" s="67">
        <v>18510.61</v>
      </c>
      <c r="J276" s="67">
        <v>17399.383999999998</v>
      </c>
      <c r="K276" s="67">
        <f t="shared" si="81"/>
        <v>72664.252999999997</v>
      </c>
      <c r="L276" s="117">
        <f>'2021'!M277</f>
        <v>108.25</v>
      </c>
      <c r="M276" s="117">
        <f>(('2021'!L277+'2021'!M277)/2*1.04)*2-L276</f>
        <v>113.41559999999998</v>
      </c>
      <c r="N276" s="108">
        <f>'2021'!O277</f>
        <v>82.12</v>
      </c>
      <c r="O276" s="108">
        <f t="shared" si="80"/>
        <v>85.404800000000009</v>
      </c>
      <c r="P276" s="65">
        <f t="shared" si="83"/>
        <v>472992.43016999989</v>
      </c>
      <c r="Q276" s="65">
        <f t="shared" si="84"/>
        <v>487396.35749999993</v>
      </c>
      <c r="R276" s="65">
        <f t="shared" si="84"/>
        <v>518496.99458799954</v>
      </c>
      <c r="S276" s="65">
        <f t="shared" si="85"/>
        <v>487370.66534719954</v>
      </c>
      <c r="T276" s="65">
        <f t="shared" si="69"/>
        <v>1966256.4476051987</v>
      </c>
      <c r="U276" s="113">
        <f>T276/'2021'!T277</f>
        <v>1.0395959139497897</v>
      </c>
      <c r="V276" s="65"/>
      <c r="W276" s="65"/>
      <c r="X276" s="65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</row>
    <row r="277" spans="1:146" s="36" customFormat="1" ht="34.5" customHeight="1" outlineLevel="1">
      <c r="A277" s="62" t="s">
        <v>282</v>
      </c>
      <c r="B277" s="62" t="s">
        <v>283</v>
      </c>
      <c r="C277" s="62" t="s">
        <v>248</v>
      </c>
      <c r="D277" s="62" t="s">
        <v>84</v>
      </c>
      <c r="E277" s="63"/>
      <c r="F277" s="75" t="s">
        <v>137</v>
      </c>
      <c r="G277" s="67">
        <v>5876.56</v>
      </c>
      <c r="H277" s="67">
        <v>6426.1900000000005</v>
      </c>
      <c r="I277" s="67">
        <v>6435.9170000000004</v>
      </c>
      <c r="J277" s="67">
        <v>5646.0820000000003</v>
      </c>
      <c r="K277" s="67">
        <f t="shared" si="81"/>
        <v>24384.749000000003</v>
      </c>
      <c r="L277" s="117">
        <f>'2021'!M278</f>
        <v>147.91999999999999</v>
      </c>
      <c r="M277" s="117">
        <f>(('2021'!L278+'2021'!M278)/2*1.04)*2-L277</f>
        <v>155.35440000000003</v>
      </c>
      <c r="N277" s="108">
        <f>'2021'!O278</f>
        <v>124.21</v>
      </c>
      <c r="O277" s="108">
        <f t="shared" si="80"/>
        <v>129.17840000000001</v>
      </c>
      <c r="P277" s="65">
        <f t="shared" si="83"/>
        <v>139333.23759999996</v>
      </c>
      <c r="Q277" s="65">
        <f t="shared" si="84"/>
        <v>152364.96489999996</v>
      </c>
      <c r="R277" s="65">
        <f t="shared" si="84"/>
        <v>168466.56339200013</v>
      </c>
      <c r="S277" s="65">
        <f t="shared" si="85"/>
        <v>147791.84243200009</v>
      </c>
      <c r="T277" s="65">
        <f t="shared" si="69"/>
        <v>607956.60832400015</v>
      </c>
      <c r="U277" s="113">
        <f>T277/'2021'!T278</f>
        <v>1.0393683686846922</v>
      </c>
      <c r="V277" s="65"/>
      <c r="W277" s="65"/>
      <c r="X277" s="65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</row>
    <row r="278" spans="1:146" s="36" customFormat="1" ht="34.5" customHeight="1" outlineLevel="1">
      <c r="A278" s="62" t="s">
        <v>290</v>
      </c>
      <c r="B278" s="62" t="s">
        <v>312</v>
      </c>
      <c r="C278" s="62" t="s">
        <v>248</v>
      </c>
      <c r="D278" s="62" t="s">
        <v>218</v>
      </c>
      <c r="E278" s="63"/>
      <c r="F278" s="75" t="s">
        <v>137</v>
      </c>
      <c r="G278" s="67">
        <v>25005.5</v>
      </c>
      <c r="H278" s="67">
        <v>25005.5</v>
      </c>
      <c r="I278" s="67">
        <v>25005.5</v>
      </c>
      <c r="J278" s="67">
        <v>25005.5</v>
      </c>
      <c r="K278" s="67">
        <f t="shared" si="81"/>
        <v>100022</v>
      </c>
      <c r="L278" s="117">
        <f>'2021'!M279</f>
        <v>100.82</v>
      </c>
      <c r="M278" s="117">
        <f>(('2021'!L279+'2021'!M279)/2*1.04)*2-L278</f>
        <v>101.11680000000001</v>
      </c>
      <c r="N278" s="108">
        <f>'2021'!O279</f>
        <v>70.78</v>
      </c>
      <c r="O278" s="108">
        <f t="shared" si="80"/>
        <v>73.611199999999997</v>
      </c>
      <c r="P278" s="65">
        <f t="shared" si="83"/>
        <v>751165.21999999986</v>
      </c>
      <c r="Q278" s="65">
        <f t="shared" si="84"/>
        <v>751165.21999999986</v>
      </c>
      <c r="R278" s="65">
        <f t="shared" si="84"/>
        <v>687791.28080000042</v>
      </c>
      <c r="S278" s="65">
        <f t="shared" si="85"/>
        <v>687791.28080000042</v>
      </c>
      <c r="T278" s="65">
        <f t="shared" ref="T278:T317" si="86">SUM(P278:S278)</f>
        <v>2877913.0016000005</v>
      </c>
      <c r="U278" s="113">
        <f>T278/'2021'!T279</f>
        <v>1.0400433761069947</v>
      </c>
      <c r="V278" s="65"/>
      <c r="W278" s="65"/>
      <c r="X278" s="65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</row>
    <row r="279" spans="1:146" s="36" customFormat="1" ht="34.5" customHeight="1" outlineLevel="1">
      <c r="A279" s="62">
        <v>2923006012</v>
      </c>
      <c r="B279" s="62" t="s">
        <v>190</v>
      </c>
      <c r="C279" s="62" t="s">
        <v>248</v>
      </c>
      <c r="D279" s="62" t="s">
        <v>85</v>
      </c>
      <c r="E279" s="63"/>
      <c r="F279" s="75" t="s">
        <v>137</v>
      </c>
      <c r="G279" s="67">
        <v>3221.0590000000002</v>
      </c>
      <c r="H279" s="67">
        <v>2975.2929999999997</v>
      </c>
      <c r="I279" s="67">
        <v>2643.4360000000001</v>
      </c>
      <c r="J279" s="67">
        <v>3022.1109999999999</v>
      </c>
      <c r="K279" s="67">
        <f t="shared" si="81"/>
        <v>11861.899000000001</v>
      </c>
      <c r="L279" s="117">
        <f>'2021'!M280</f>
        <v>223.36</v>
      </c>
      <c r="M279" s="117">
        <v>241.22</v>
      </c>
      <c r="N279" s="108">
        <f>'2021'!O280</f>
        <v>162.15</v>
      </c>
      <c r="O279" s="108">
        <f t="shared" si="80"/>
        <v>168.63600000000002</v>
      </c>
      <c r="P279" s="65">
        <f t="shared" si="83"/>
        <v>197161.02139000004</v>
      </c>
      <c r="Q279" s="65">
        <f t="shared" si="84"/>
        <v>182117.68453</v>
      </c>
      <c r="R279" s="65">
        <f t="shared" si="84"/>
        <v>191871.15862399995</v>
      </c>
      <c r="S279" s="65">
        <f t="shared" si="85"/>
        <v>219356.90482399991</v>
      </c>
      <c r="T279" s="65">
        <f t="shared" si="86"/>
        <v>790506.76936799986</v>
      </c>
      <c r="U279" s="113">
        <f>T279/'2021'!T280</f>
        <v>1.0887520655455658</v>
      </c>
      <c r="V279" s="65"/>
      <c r="W279" s="65"/>
      <c r="X279" s="65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</row>
    <row r="280" spans="1:146" s="120" customFormat="1" ht="34.5" customHeight="1" outlineLevel="1">
      <c r="A280" s="107">
        <v>2923006943</v>
      </c>
      <c r="B280" s="107" t="s">
        <v>134</v>
      </c>
      <c r="C280" s="107" t="s">
        <v>248</v>
      </c>
      <c r="D280" s="107" t="s">
        <v>13</v>
      </c>
      <c r="E280" s="75"/>
      <c r="F280" s="75" t="s">
        <v>137</v>
      </c>
      <c r="G280" s="67">
        <f>K280/4</f>
        <v>480.5</v>
      </c>
      <c r="H280" s="67">
        <f>K280/4</f>
        <v>480.5</v>
      </c>
      <c r="I280" s="67">
        <f>K280/4</f>
        <v>480.5</v>
      </c>
      <c r="J280" s="67">
        <f>K280/4</f>
        <v>480.5</v>
      </c>
      <c r="K280" s="67">
        <f>'2021'!K281</f>
        <v>1922</v>
      </c>
      <c r="L280" s="117">
        <f>'2021'!M281</f>
        <v>48.22</v>
      </c>
      <c r="M280" s="117">
        <f>(('2021'!L281+'2021'!M281)/2*1.04)*2-L280</f>
        <v>52.077600000000004</v>
      </c>
      <c r="N280" s="117">
        <f>'2021'!O281</f>
        <v>46.84</v>
      </c>
      <c r="O280" s="117">
        <v>48.72</v>
      </c>
      <c r="P280" s="106">
        <f t="shared" si="83"/>
        <v>663.08999999999787</v>
      </c>
      <c r="Q280" s="106">
        <f t="shared" si="84"/>
        <v>663.08999999999787</v>
      </c>
      <c r="R280" s="106">
        <f t="shared" si="84"/>
        <v>1613.3268000000023</v>
      </c>
      <c r="S280" s="106">
        <f t="shared" si="85"/>
        <v>1613.3268000000023</v>
      </c>
      <c r="T280" s="106">
        <f>SUM(P280:S280)</f>
        <v>4552.8336000000008</v>
      </c>
      <c r="U280" s="140">
        <f>T280/'2021'!T281</f>
        <v>1.038947368421054</v>
      </c>
      <c r="V280" s="106"/>
      <c r="W280" s="106"/>
      <c r="X280" s="106"/>
      <c r="Y280" s="119"/>
      <c r="Z280" s="26"/>
      <c r="AA280" s="26"/>
      <c r="AB280" s="26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  <c r="BR280" s="119"/>
      <c r="BS280" s="119"/>
      <c r="BT280" s="119"/>
      <c r="BU280" s="119"/>
      <c r="BV280" s="119"/>
      <c r="BW280" s="119"/>
      <c r="BX280" s="119"/>
      <c r="BY280" s="119"/>
      <c r="BZ280" s="119"/>
      <c r="CA280" s="119"/>
      <c r="CB280" s="119"/>
      <c r="CC280" s="119"/>
      <c r="CD280" s="119"/>
      <c r="CE280" s="119"/>
      <c r="CF280" s="119"/>
      <c r="CG280" s="119"/>
      <c r="CH280" s="119"/>
      <c r="CI280" s="119"/>
      <c r="CJ280" s="119"/>
      <c r="CK280" s="119"/>
      <c r="CL280" s="119"/>
      <c r="CM280" s="119"/>
      <c r="CN280" s="119"/>
      <c r="CO280" s="119"/>
      <c r="CP280" s="119"/>
      <c r="CQ280" s="119"/>
      <c r="CR280" s="119"/>
      <c r="CS280" s="119"/>
      <c r="CT280" s="119"/>
      <c r="CU280" s="119"/>
      <c r="CV280" s="119"/>
      <c r="CW280" s="119"/>
      <c r="CX280" s="119"/>
      <c r="CY280" s="119"/>
      <c r="CZ280" s="119"/>
      <c r="DA280" s="119"/>
      <c r="DB280" s="119"/>
      <c r="DC280" s="119"/>
      <c r="DD280" s="119"/>
      <c r="DE280" s="119"/>
      <c r="DF280" s="119"/>
      <c r="DG280" s="119"/>
      <c r="DH280" s="119"/>
      <c r="DI280" s="119"/>
      <c r="DJ280" s="119"/>
      <c r="DK280" s="119"/>
      <c r="DL280" s="119"/>
      <c r="DM280" s="119"/>
      <c r="DN280" s="119"/>
      <c r="DO280" s="119"/>
      <c r="DP280" s="119"/>
      <c r="DQ280" s="119"/>
      <c r="DR280" s="119"/>
      <c r="DS280" s="119"/>
      <c r="DT280" s="119"/>
      <c r="DU280" s="119"/>
      <c r="DV280" s="119"/>
      <c r="DW280" s="119"/>
      <c r="DX280" s="119"/>
      <c r="DY280" s="119"/>
      <c r="DZ280" s="119"/>
      <c r="EA280" s="119"/>
      <c r="EB280" s="119"/>
      <c r="EC280" s="119"/>
      <c r="ED280" s="119"/>
      <c r="EE280" s="119"/>
      <c r="EF280" s="119"/>
      <c r="EG280" s="119"/>
      <c r="EH280" s="119"/>
      <c r="EI280" s="119"/>
      <c r="EJ280" s="119"/>
      <c r="EK280" s="119"/>
      <c r="EL280" s="119"/>
      <c r="EM280" s="119"/>
      <c r="EN280" s="119"/>
      <c r="EO280" s="119"/>
      <c r="EP280" s="119"/>
    </row>
    <row r="281" spans="1:146" s="36" customFormat="1" ht="34.5" customHeight="1">
      <c r="A281" s="193" t="s">
        <v>249</v>
      </c>
      <c r="B281" s="194"/>
      <c r="C281" s="99"/>
      <c r="D281" s="97"/>
      <c r="E281" s="33"/>
      <c r="F281" s="33"/>
      <c r="G281" s="67"/>
      <c r="H281" s="67"/>
      <c r="I281" s="67"/>
      <c r="J281" s="67"/>
      <c r="K281" s="67"/>
      <c r="L281" s="64"/>
      <c r="M281" s="64"/>
      <c r="N281" s="64"/>
      <c r="O281" s="64"/>
      <c r="P281" s="65"/>
      <c r="Q281" s="65"/>
      <c r="R281" s="65"/>
      <c r="S281" s="65"/>
      <c r="T281" s="65"/>
      <c r="U281" s="113" t="e">
        <f>T281/'2021'!T282</f>
        <v>#DIV/0!</v>
      </c>
      <c r="V281" s="65"/>
      <c r="W281" s="65"/>
      <c r="X281" s="65"/>
      <c r="Y281" s="32"/>
      <c r="Z281" s="26"/>
      <c r="AA281" s="26"/>
      <c r="AB281" s="26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</row>
    <row r="282" spans="1:146" s="36" customFormat="1" ht="34.5" customHeight="1" outlineLevel="1">
      <c r="A282" s="62">
        <v>2924005702</v>
      </c>
      <c r="B282" s="62" t="s">
        <v>185</v>
      </c>
      <c r="C282" s="62" t="s">
        <v>249</v>
      </c>
      <c r="D282" s="62" t="s">
        <v>86</v>
      </c>
      <c r="E282" s="63"/>
      <c r="F282" s="63"/>
      <c r="G282" s="67">
        <v>2697.6800000000003</v>
      </c>
      <c r="H282" s="67">
        <v>2922.6499999999996</v>
      </c>
      <c r="I282" s="67">
        <v>2541.41</v>
      </c>
      <c r="J282" s="67">
        <v>2867.9</v>
      </c>
      <c r="K282" s="67">
        <f>G282+H282+I282+J282</f>
        <v>11029.64</v>
      </c>
      <c r="L282" s="117">
        <f>'2021'!M283</f>
        <v>59.07</v>
      </c>
      <c r="M282" s="117">
        <v>63.79</v>
      </c>
      <c r="N282" s="108">
        <f>'2021'!O283</f>
        <v>42.608800000000002</v>
      </c>
      <c r="O282" s="108">
        <f>N282*1.04</f>
        <v>44.313152000000002</v>
      </c>
      <c r="P282" s="65">
        <f>(L282-N282)*G282</f>
        <v>44407.050016000001</v>
      </c>
      <c r="Q282" s="65">
        <f>(L282-N282)*H282</f>
        <v>48110.326179999989</v>
      </c>
      <c r="R282" s="65">
        <f>(M282-O282)*I282</f>
        <v>49498.65627567999</v>
      </c>
      <c r="S282" s="65">
        <f>(M282-O282)*J282</f>
        <v>55857.652379199993</v>
      </c>
      <c r="T282" s="65">
        <f t="shared" si="86"/>
        <v>197873.68485088</v>
      </c>
      <c r="U282" s="113">
        <f>T282/'2021'!T283</f>
        <v>1.0372276277182333</v>
      </c>
      <c r="V282" s="65"/>
      <c r="W282" s="65"/>
      <c r="X282" s="65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</row>
    <row r="283" spans="1:146" s="37" customFormat="1" ht="34.5" customHeight="1">
      <c r="A283" s="89" t="s">
        <v>145</v>
      </c>
      <c r="B283" s="90"/>
      <c r="C283" s="90"/>
      <c r="D283" s="90"/>
      <c r="E283" s="83"/>
      <c r="F283" s="83"/>
      <c r="G283" s="84">
        <f>SUM(G182:G282)</f>
        <v>9337679.4759999979</v>
      </c>
      <c r="H283" s="84">
        <f>SUM(H182:H282)</f>
        <v>9284950.481999997</v>
      </c>
      <c r="I283" s="84">
        <f>SUM(I182:I282)</f>
        <v>8706814.4549999982</v>
      </c>
      <c r="J283" s="84">
        <f>SUM(J182:J282)</f>
        <v>9246228.4359999988</v>
      </c>
      <c r="K283" s="84">
        <f>G283+H283+I283+J283</f>
        <v>36575672.848999992</v>
      </c>
      <c r="L283" s="85"/>
      <c r="M283" s="85"/>
      <c r="N283" s="85"/>
      <c r="O283" s="85"/>
      <c r="P283" s="84">
        <f>SUM(P182:P282)</f>
        <v>134404874.63737199</v>
      </c>
      <c r="Q283" s="84">
        <f>SUM(Q182:Q282)</f>
        <v>135086733.13431129</v>
      </c>
      <c r="R283" s="84">
        <f>SUM(R182:R282)</f>
        <v>115529777.43746741</v>
      </c>
      <c r="S283" s="84">
        <f>SUM(S182:S282)</f>
        <v>126338598.19610555</v>
      </c>
      <c r="T283" s="84">
        <f>SUM(T182:T282)</f>
        <v>511359983.40525627</v>
      </c>
      <c r="U283" s="113">
        <f>T283/'2021'!T284</f>
        <v>1.0458797879358694</v>
      </c>
      <c r="V283" s="86"/>
      <c r="W283" s="86"/>
      <c r="X283" s="86"/>
      <c r="Y283" s="112"/>
      <c r="Z283" s="26"/>
      <c r="AA283" s="26"/>
      <c r="AB283" s="26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</row>
    <row r="284" spans="1:146" s="36" customFormat="1" ht="34.5" customHeight="1">
      <c r="A284" s="193" t="s">
        <v>226</v>
      </c>
      <c r="B284" s="194"/>
      <c r="C284" s="99"/>
      <c r="D284" s="97"/>
      <c r="E284" s="33"/>
      <c r="F284" s="33"/>
      <c r="G284" s="163"/>
      <c r="H284" s="184"/>
      <c r="I284" s="184"/>
      <c r="J284" s="184"/>
      <c r="K284" s="184"/>
      <c r="L284" s="74"/>
      <c r="M284" s="74"/>
      <c r="N284" s="74"/>
      <c r="O284" s="74"/>
      <c r="P284" s="65"/>
      <c r="Q284" s="65"/>
      <c r="R284" s="65"/>
      <c r="S284" s="65"/>
      <c r="T284" s="65"/>
      <c r="U284" s="113" t="e">
        <f>T284/'2021'!T285</f>
        <v>#DIV/0!</v>
      </c>
      <c r="V284" s="61"/>
      <c r="W284" s="65"/>
      <c r="X284" s="65"/>
      <c r="Y284" s="32"/>
      <c r="Z284" s="26"/>
      <c r="AA284" s="26"/>
      <c r="AB284" s="26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</row>
    <row r="285" spans="1:146" s="36" customFormat="1" ht="34.5" customHeight="1">
      <c r="A285" s="62">
        <v>2907015570</v>
      </c>
      <c r="B285" s="62" t="s">
        <v>135</v>
      </c>
      <c r="C285" s="62" t="s">
        <v>226</v>
      </c>
      <c r="D285" s="62" t="s">
        <v>10</v>
      </c>
      <c r="E285" s="63"/>
      <c r="F285" s="63" t="s">
        <v>251</v>
      </c>
      <c r="G285" s="67">
        <v>1273.173</v>
      </c>
      <c r="H285" s="67">
        <v>1230.972</v>
      </c>
      <c r="I285" s="67">
        <v>1184.712</v>
      </c>
      <c r="J285" s="67">
        <v>1258.24</v>
      </c>
      <c r="K285" s="67">
        <f t="shared" ref="K285:K311" si="87">G285+H285+I285+J285</f>
        <v>4947.0969999999998</v>
      </c>
      <c r="L285" s="108">
        <f>L18*1.2</f>
        <v>80.183999999999983</v>
      </c>
      <c r="M285" s="108">
        <f>M18*1.2</f>
        <v>80.421120000000016</v>
      </c>
      <c r="N285" s="108">
        <f>'2021'!O286</f>
        <v>31.959200000000003</v>
      </c>
      <c r="O285" s="108">
        <f>N285*1.04</f>
        <v>33.237568000000003</v>
      </c>
      <c r="P285" s="65">
        <f>(L285-N285)*G285</f>
        <v>61398.513290399977</v>
      </c>
      <c r="Q285" s="65">
        <f>(L285-N285)*H285</f>
        <v>59363.378505599976</v>
      </c>
      <c r="R285" s="65">
        <f>(M285-O285)*I285</f>
        <v>55898.920257024016</v>
      </c>
      <c r="S285" s="65">
        <f>(M285-O285)*J285</f>
        <v>59368.232468480019</v>
      </c>
      <c r="T285" s="65">
        <f t="shared" si="86"/>
        <v>236029.04452150397</v>
      </c>
      <c r="U285" s="113">
        <f>T285/'2021'!T286</f>
        <v>1.0408014856345296</v>
      </c>
      <c r="V285" s="65"/>
      <c r="W285" s="65"/>
      <c r="X285" s="65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</row>
    <row r="286" spans="1:146" s="36" customFormat="1" ht="34.5" customHeight="1">
      <c r="A286" s="71">
        <v>3525369837</v>
      </c>
      <c r="B286" s="76" t="s">
        <v>220</v>
      </c>
      <c r="C286" s="76" t="s">
        <v>226</v>
      </c>
      <c r="D286" s="62" t="s">
        <v>10</v>
      </c>
      <c r="E286" s="63"/>
      <c r="F286" s="63" t="s">
        <v>251</v>
      </c>
      <c r="G286" s="67">
        <v>2500</v>
      </c>
      <c r="H286" s="67">
        <v>2500</v>
      </c>
      <c r="I286" s="67">
        <v>2500</v>
      </c>
      <c r="J286" s="67">
        <v>2500</v>
      </c>
      <c r="K286" s="67">
        <f t="shared" si="87"/>
        <v>10000</v>
      </c>
      <c r="L286" s="108">
        <f>L285</f>
        <v>80.183999999999983</v>
      </c>
      <c r="M286" s="108">
        <f>M285</f>
        <v>80.421120000000016</v>
      </c>
      <c r="N286" s="108">
        <f>'2021'!O287</f>
        <v>31.959200000000003</v>
      </c>
      <c r="O286" s="108">
        <f>N286*1.04</f>
        <v>33.237568000000003</v>
      </c>
      <c r="P286" s="65">
        <f>(L286-N286)*G286</f>
        <v>120561.99999999996</v>
      </c>
      <c r="Q286" s="65">
        <f>(L286-N286)*H286</f>
        <v>120561.99999999996</v>
      </c>
      <c r="R286" s="65">
        <f>(M286-O286)*I286</f>
        <v>117958.88000000003</v>
      </c>
      <c r="S286" s="65">
        <f>(M286-O286)*J286</f>
        <v>117958.88000000003</v>
      </c>
      <c r="T286" s="65">
        <f t="shared" si="86"/>
        <v>477041.76</v>
      </c>
      <c r="U286" s="113">
        <f>T286/'2021'!T287</f>
        <v>1.0400000000000003</v>
      </c>
      <c r="V286" s="65"/>
      <c r="W286" s="65"/>
      <c r="X286" s="65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</row>
    <row r="287" spans="1:146" s="36" customFormat="1" ht="34.5" customHeight="1">
      <c r="A287" s="193" t="s">
        <v>227</v>
      </c>
      <c r="B287" s="194"/>
      <c r="C287" s="99"/>
      <c r="D287" s="97"/>
      <c r="E287" s="33"/>
      <c r="F287" s="33"/>
      <c r="G287" s="67"/>
      <c r="H287" s="67"/>
      <c r="I287" s="67"/>
      <c r="J287" s="67"/>
      <c r="K287" s="67"/>
      <c r="L287" s="108"/>
      <c r="M287" s="108"/>
      <c r="N287" s="64"/>
      <c r="O287" s="64"/>
      <c r="P287" s="65"/>
      <c r="Q287" s="65"/>
      <c r="R287" s="65"/>
      <c r="S287" s="65"/>
      <c r="T287" s="65"/>
      <c r="U287" s="113" t="e">
        <f>T287/'2021'!T288</f>
        <v>#DIV/0!</v>
      </c>
      <c r="V287" s="65"/>
      <c r="W287" s="65"/>
      <c r="X287" s="65"/>
      <c r="Y287" s="32"/>
      <c r="Z287" s="26"/>
      <c r="AA287" s="26"/>
      <c r="AB287" s="26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</row>
    <row r="288" spans="1:146" s="36" customFormat="1" ht="34.5" customHeight="1">
      <c r="A288" s="62">
        <v>2901179251</v>
      </c>
      <c r="B288" s="62" t="s">
        <v>25</v>
      </c>
      <c r="C288" s="62" t="s">
        <v>227</v>
      </c>
      <c r="D288" s="62" t="s">
        <v>13</v>
      </c>
      <c r="E288" s="63"/>
      <c r="F288" s="63" t="s">
        <v>251</v>
      </c>
      <c r="G288" s="67">
        <v>1056.3209999999999</v>
      </c>
      <c r="H288" s="67">
        <v>774.6389999999999</v>
      </c>
      <c r="I288" s="67">
        <v>160.142</v>
      </c>
      <c r="J288" s="67">
        <v>696.6579999999999</v>
      </c>
      <c r="K288" s="67">
        <f t="shared" si="87"/>
        <v>2687.7599999999998</v>
      </c>
      <c r="L288" s="108">
        <f>L30</f>
        <v>102.02</v>
      </c>
      <c r="M288" s="108">
        <f>M30</f>
        <v>107.3216</v>
      </c>
      <c r="N288" s="108">
        <f>'2021'!O289</f>
        <v>37.679200000000002</v>
      </c>
      <c r="O288" s="108">
        <f>N288*1.04</f>
        <v>39.186368000000002</v>
      </c>
      <c r="P288" s="65">
        <f>(L288-N288)*G288</f>
        <v>67964.5381968</v>
      </c>
      <c r="Q288" s="65">
        <f>(L288-N288)*H288</f>
        <v>49840.892971199995</v>
      </c>
      <c r="R288" s="65">
        <f>(M288-O288)*I288</f>
        <v>10911.312322944001</v>
      </c>
      <c r="S288" s="65">
        <f>(M288-O288)*J288</f>
        <v>47466.954454655992</v>
      </c>
      <c r="T288" s="65">
        <f t="shared" si="86"/>
        <v>176183.69794559997</v>
      </c>
      <c r="U288" s="113">
        <f>T288/'2021'!T289</f>
        <v>1.0330269824577449</v>
      </c>
      <c r="V288" s="65"/>
      <c r="W288" s="65"/>
      <c r="X288" s="65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</row>
    <row r="289" spans="1:146" s="36" customFormat="1" ht="34.5" customHeight="1">
      <c r="A289" s="193" t="s">
        <v>229</v>
      </c>
      <c r="B289" s="194"/>
      <c r="C289" s="99"/>
      <c r="D289" s="97"/>
      <c r="E289" s="33"/>
      <c r="F289" s="33"/>
      <c r="G289" s="67"/>
      <c r="H289" s="67"/>
      <c r="I289" s="67"/>
      <c r="J289" s="67"/>
      <c r="K289" s="67"/>
      <c r="L289" s="108"/>
      <c r="M289" s="108"/>
      <c r="N289" s="64"/>
      <c r="O289" s="64"/>
      <c r="P289" s="65"/>
      <c r="Q289" s="65"/>
      <c r="R289" s="65"/>
      <c r="S289" s="65"/>
      <c r="T289" s="65"/>
      <c r="U289" s="113" t="e">
        <f>T289/'2021'!T290</f>
        <v>#DIV/0!</v>
      </c>
      <c r="V289" s="65"/>
      <c r="W289" s="65"/>
      <c r="X289" s="65"/>
      <c r="Y289" s="32"/>
      <c r="Z289" s="26"/>
      <c r="AA289" s="26"/>
      <c r="AB289" s="26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</row>
    <row r="290" spans="1:146" s="48" customFormat="1" ht="34.5" customHeight="1">
      <c r="A290" s="62" t="s">
        <v>297</v>
      </c>
      <c r="B290" s="62" t="s">
        <v>298</v>
      </c>
      <c r="C290" s="76" t="s">
        <v>229</v>
      </c>
      <c r="D290" s="77"/>
      <c r="E290" s="78"/>
      <c r="F290" s="63" t="s">
        <v>251</v>
      </c>
      <c r="G290" s="67">
        <v>80656.054000000004</v>
      </c>
      <c r="H290" s="67">
        <v>74366.558000000005</v>
      </c>
      <c r="I290" s="67">
        <v>74500</v>
      </c>
      <c r="J290" s="67">
        <v>80600</v>
      </c>
      <c r="K290" s="67">
        <f t="shared" si="87"/>
        <v>310122.61200000002</v>
      </c>
      <c r="L290" s="108">
        <f>L41</f>
        <v>64.11</v>
      </c>
      <c r="M290" s="108">
        <f>M41</f>
        <v>64.881199999999993</v>
      </c>
      <c r="N290" s="108">
        <f>'2021'!O291</f>
        <v>34.96</v>
      </c>
      <c r="O290" s="108">
        <f>N290*1.04</f>
        <v>36.358400000000003</v>
      </c>
      <c r="P290" s="65">
        <f>(L290-N290)*G290</f>
        <v>2351123.9741000002</v>
      </c>
      <c r="Q290" s="65">
        <f>(L290-N290)*H290</f>
        <v>2167785.1657000002</v>
      </c>
      <c r="R290" s="65">
        <f>(M290-O290)*I290</f>
        <v>2124948.5999999992</v>
      </c>
      <c r="S290" s="65">
        <f>(M290-O290)*J290</f>
        <v>2298937.6799999992</v>
      </c>
      <c r="T290" s="65">
        <f t="shared" si="86"/>
        <v>8942795.4198000003</v>
      </c>
      <c r="U290" s="113">
        <f>T290/'2021'!T291</f>
        <v>1.040070402197355</v>
      </c>
      <c r="V290" s="79"/>
      <c r="W290" s="65"/>
      <c r="X290" s="65"/>
      <c r="Y290" s="49"/>
      <c r="Z290" s="26"/>
      <c r="AA290" s="26"/>
      <c r="AB290" s="26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  <c r="EJ290" s="49"/>
      <c r="EK290" s="49"/>
      <c r="EL290" s="49"/>
      <c r="EM290" s="49"/>
      <c r="EN290" s="49"/>
      <c r="EO290" s="49"/>
      <c r="EP290" s="49"/>
    </row>
    <row r="291" spans="1:146" s="36" customFormat="1" ht="34.5" customHeight="1">
      <c r="A291" s="193" t="s">
        <v>232</v>
      </c>
      <c r="B291" s="194"/>
      <c r="C291" s="99"/>
      <c r="D291" s="97"/>
      <c r="E291" s="33"/>
      <c r="G291" s="67"/>
      <c r="H291" s="67"/>
      <c r="I291" s="67"/>
      <c r="J291" s="67"/>
      <c r="K291" s="67"/>
      <c r="L291" s="108"/>
      <c r="M291" s="108"/>
      <c r="N291" s="64"/>
      <c r="O291" s="64"/>
      <c r="P291" s="65"/>
      <c r="Q291" s="65"/>
      <c r="R291" s="65"/>
      <c r="S291" s="65"/>
      <c r="T291" s="65"/>
      <c r="U291" s="113" t="e">
        <f>T291/'2021'!T292</f>
        <v>#DIV/0!</v>
      </c>
      <c r="V291" s="65"/>
      <c r="W291" s="65"/>
      <c r="X291" s="65"/>
      <c r="Y291" s="32"/>
      <c r="Z291" s="26"/>
      <c r="AA291" s="26"/>
      <c r="AB291" s="26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</row>
    <row r="292" spans="1:146" s="36" customFormat="1" ht="34.5" customHeight="1">
      <c r="A292" s="62">
        <v>7708503727</v>
      </c>
      <c r="B292" s="62" t="s">
        <v>147</v>
      </c>
      <c r="C292" s="62" t="s">
        <v>232</v>
      </c>
      <c r="D292" s="62" t="s">
        <v>19</v>
      </c>
      <c r="E292" s="63"/>
      <c r="F292" s="63" t="s">
        <v>251</v>
      </c>
      <c r="G292" s="67">
        <v>240.25</v>
      </c>
      <c r="H292" s="67">
        <v>111.98</v>
      </c>
      <c r="I292" s="67">
        <v>240.25</v>
      </c>
      <c r="J292" s="67">
        <v>240.25</v>
      </c>
      <c r="K292" s="67">
        <f t="shared" si="87"/>
        <v>832.73</v>
      </c>
      <c r="L292" s="108">
        <f>L55</f>
        <v>44.5</v>
      </c>
      <c r="M292" s="108">
        <f>M55</f>
        <v>45.158400000000015</v>
      </c>
      <c r="N292" s="108">
        <f>'2021'!O293</f>
        <v>41.2776</v>
      </c>
      <c r="O292" s="108">
        <f>N292*1.04</f>
        <v>42.928704000000003</v>
      </c>
      <c r="P292" s="65">
        <f>(L292-N292)*G292</f>
        <v>774.18160000000012</v>
      </c>
      <c r="Q292" s="65">
        <f t="shared" ref="Q292:R294" si="88">(L292-N292)*H292</f>
        <v>360.84435200000007</v>
      </c>
      <c r="R292" s="65">
        <f t="shared" si="88"/>
        <v>535.68446400000266</v>
      </c>
      <c r="S292" s="65">
        <f>(M292-O292)*J292</f>
        <v>535.68446400000266</v>
      </c>
      <c r="T292" s="65">
        <f t="shared" si="86"/>
        <v>2206.3948800000053</v>
      </c>
      <c r="U292" s="113">
        <f>T292/'2021'!T293</f>
        <v>0.97633803180876511</v>
      </c>
      <c r="V292" s="65"/>
      <c r="W292" s="65"/>
      <c r="X292" s="65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</row>
    <row r="293" spans="1:146" s="36" customFormat="1" ht="34.5" customHeight="1">
      <c r="A293" s="62">
        <v>2912004912</v>
      </c>
      <c r="B293" s="62" t="s">
        <v>197</v>
      </c>
      <c r="C293" s="62" t="s">
        <v>232</v>
      </c>
      <c r="D293" s="62" t="s">
        <v>19</v>
      </c>
      <c r="E293" s="63"/>
      <c r="F293" s="63" t="s">
        <v>251</v>
      </c>
      <c r="G293" s="67">
        <v>854.91</v>
      </c>
      <c r="H293" s="67">
        <v>460.28</v>
      </c>
      <c r="I293" s="67">
        <v>125.27</v>
      </c>
      <c r="J293" s="67">
        <v>596.16000000000008</v>
      </c>
      <c r="K293" s="67">
        <f t="shared" si="87"/>
        <v>2036.6200000000001</v>
      </c>
      <c r="L293" s="108">
        <f>L54</f>
        <v>58.14</v>
      </c>
      <c r="M293" s="108">
        <f>M54</f>
        <v>58.308800000000005</v>
      </c>
      <c r="N293" s="108">
        <f>'2021'!O294</f>
        <v>45.933333333333337</v>
      </c>
      <c r="O293" s="108">
        <f>N293*1.04</f>
        <v>47.770666666666671</v>
      </c>
      <c r="P293" s="65">
        <f>(L293-N293)*G293</f>
        <v>10435.601399999998</v>
      </c>
      <c r="Q293" s="65">
        <f t="shared" si="88"/>
        <v>5618.4845333333315</v>
      </c>
      <c r="R293" s="65">
        <f t="shared" si="88"/>
        <v>1320.1119626666668</v>
      </c>
      <c r="S293" s="65">
        <f>(M293-O293)*J293</f>
        <v>6282.4135680000018</v>
      </c>
      <c r="T293" s="65">
        <f t="shared" si="86"/>
        <v>23656.611463999994</v>
      </c>
      <c r="U293" s="113">
        <f>T293/'2021'!T294</f>
        <v>1.0995212295371162</v>
      </c>
      <c r="V293" s="65"/>
      <c r="W293" s="65"/>
      <c r="X293" s="65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</row>
    <row r="294" spans="1:146" s="36" customFormat="1" ht="34.5" customHeight="1">
      <c r="A294" s="62">
        <v>2912006620</v>
      </c>
      <c r="B294" s="62" t="s">
        <v>136</v>
      </c>
      <c r="C294" s="62" t="s">
        <v>232</v>
      </c>
      <c r="D294" s="62" t="s">
        <v>19</v>
      </c>
      <c r="E294" s="63"/>
      <c r="F294" s="63" t="s">
        <v>251</v>
      </c>
      <c r="G294" s="67">
        <v>1643.4860000000001</v>
      </c>
      <c r="H294" s="67">
        <v>1030.654</v>
      </c>
      <c r="I294" s="67">
        <v>217.19</v>
      </c>
      <c r="J294" s="67">
        <v>1540.1979999999999</v>
      </c>
      <c r="K294" s="67">
        <f t="shared" si="87"/>
        <v>4431.5280000000002</v>
      </c>
      <c r="L294" s="108">
        <f>L293</f>
        <v>58.14</v>
      </c>
      <c r="M294" s="108">
        <f>M293</f>
        <v>58.308800000000005</v>
      </c>
      <c r="N294" s="108">
        <f>'2021'!O295</f>
        <v>55.120000000000005</v>
      </c>
      <c r="O294" s="108">
        <f>N294*1.04</f>
        <v>57.324800000000003</v>
      </c>
      <c r="P294" s="65">
        <f>(L294-N294)*G294</f>
        <v>4963.3277199999939</v>
      </c>
      <c r="Q294" s="65">
        <f t="shared" si="88"/>
        <v>3112.575079999996</v>
      </c>
      <c r="R294" s="65">
        <f t="shared" si="88"/>
        <v>213.71496000000039</v>
      </c>
      <c r="S294" s="65">
        <f>(M294-O294)*J294</f>
        <v>1515.5548320000025</v>
      </c>
      <c r="T294" s="65">
        <f t="shared" si="86"/>
        <v>9805.1725919999917</v>
      </c>
      <c r="U294" s="113">
        <f>T294/'2021'!T295</f>
        <v>1.3026930587820731</v>
      </c>
      <c r="V294" s="65"/>
      <c r="W294" s="65"/>
      <c r="X294" s="65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</row>
    <row r="295" spans="1:146" s="36" customFormat="1" ht="34.5" customHeight="1">
      <c r="A295" s="193" t="s">
        <v>234</v>
      </c>
      <c r="B295" s="194"/>
      <c r="C295" s="99"/>
      <c r="D295" s="97"/>
      <c r="E295" s="33"/>
      <c r="F295" s="33"/>
      <c r="G295" s="67"/>
      <c r="H295" s="67"/>
      <c r="I295" s="67"/>
      <c r="J295" s="67"/>
      <c r="K295" s="67"/>
      <c r="L295" s="108"/>
      <c r="M295" s="108"/>
      <c r="N295" s="64"/>
      <c r="O295" s="64"/>
      <c r="P295" s="65"/>
      <c r="Q295" s="65"/>
      <c r="R295" s="65"/>
      <c r="S295" s="65"/>
      <c r="T295" s="65"/>
      <c r="U295" s="113" t="e">
        <f>T295/'2021'!T296</f>
        <v>#DIV/0!</v>
      </c>
      <c r="V295" s="65"/>
      <c r="W295" s="65"/>
      <c r="X295" s="65"/>
      <c r="Y295" s="32"/>
      <c r="Z295" s="26"/>
      <c r="AA295" s="26"/>
      <c r="AB295" s="26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  <c r="CV295" s="32"/>
      <c r="CW295" s="32"/>
      <c r="CX295" s="32"/>
      <c r="CY295" s="32"/>
      <c r="CZ295" s="32"/>
      <c r="DA295" s="32"/>
      <c r="DB295" s="32"/>
      <c r="DC295" s="32"/>
      <c r="DD295" s="32"/>
      <c r="DE295" s="32"/>
      <c r="DF295" s="32"/>
      <c r="DG295" s="32"/>
      <c r="DH295" s="32"/>
      <c r="DI295" s="32"/>
      <c r="DJ295" s="32"/>
      <c r="DK295" s="32"/>
      <c r="DL295" s="32"/>
      <c r="DM295" s="32"/>
      <c r="DN295" s="32"/>
      <c r="DO295" s="32"/>
      <c r="DP295" s="32"/>
      <c r="DQ295" s="32"/>
      <c r="DR295" s="32"/>
      <c r="DS295" s="32"/>
      <c r="DT295" s="32"/>
      <c r="DU295" s="32"/>
      <c r="DV295" s="32"/>
      <c r="DW295" s="32"/>
      <c r="DX295" s="32"/>
      <c r="DY295" s="32"/>
      <c r="DZ295" s="32"/>
      <c r="EA295" s="32"/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/>
      <c r="EM295" s="32"/>
      <c r="EN295" s="32"/>
      <c r="EO295" s="32"/>
      <c r="EP295" s="32"/>
    </row>
    <row r="296" spans="1:146" s="36" customFormat="1" ht="34.5" customHeight="1">
      <c r="A296" s="62" t="s">
        <v>291</v>
      </c>
      <c r="B296" s="62" t="s">
        <v>223</v>
      </c>
      <c r="C296" s="62" t="s">
        <v>234</v>
      </c>
      <c r="D296" s="62"/>
      <c r="E296" s="63" t="s">
        <v>293</v>
      </c>
      <c r="F296" s="63" t="s">
        <v>251</v>
      </c>
      <c r="G296" s="67">
        <v>57793.663</v>
      </c>
      <c r="H296" s="67">
        <v>57442.423999999999</v>
      </c>
      <c r="I296" s="67">
        <v>45223.837</v>
      </c>
      <c r="J296" s="67">
        <v>55662.288</v>
      </c>
      <c r="K296" s="67">
        <f t="shared" si="87"/>
        <v>216122.212</v>
      </c>
      <c r="L296" s="108">
        <f t="shared" ref="L296:O297" si="89">L67</f>
        <v>48.97</v>
      </c>
      <c r="M296" s="108">
        <f t="shared" si="89"/>
        <v>48.968400000000003</v>
      </c>
      <c r="N296" s="108">
        <f t="shared" si="89"/>
        <v>33.520000000000003</v>
      </c>
      <c r="O296" s="108">
        <f t="shared" si="89"/>
        <v>34.860800000000005</v>
      </c>
      <c r="P296" s="65">
        <f>(L296-N296)*G296</f>
        <v>892912.09334999975</v>
      </c>
      <c r="Q296" s="65">
        <f t="shared" ref="Q296:R298" si="90">(L296-N296)*H296</f>
        <v>887485.45079999976</v>
      </c>
      <c r="R296" s="65">
        <f t="shared" si="90"/>
        <v>637999.80286119995</v>
      </c>
      <c r="S296" s="65">
        <f>(M296-O296)*J296</f>
        <v>785261.29418879992</v>
      </c>
      <c r="T296" s="65">
        <f t="shared" si="86"/>
        <v>3203658.641199999</v>
      </c>
      <c r="U296" s="113">
        <f>T296/'2021'!T297</f>
        <v>1.0776051734282195</v>
      </c>
      <c r="V296" s="65"/>
      <c r="W296" s="65"/>
      <c r="X296" s="65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</row>
    <row r="297" spans="1:146" s="36" customFormat="1" ht="34.5" customHeight="1">
      <c r="A297" s="62" t="s">
        <v>291</v>
      </c>
      <c r="B297" s="62" t="s">
        <v>292</v>
      </c>
      <c r="C297" s="62" t="s">
        <v>234</v>
      </c>
      <c r="D297" s="62"/>
      <c r="E297" s="63" t="s">
        <v>294</v>
      </c>
      <c r="F297" s="63" t="s">
        <v>251</v>
      </c>
      <c r="G297" s="67">
        <v>28498.775999999998</v>
      </c>
      <c r="H297" s="67">
        <v>28447.715</v>
      </c>
      <c r="I297" s="67">
        <v>22055.690000000002</v>
      </c>
      <c r="J297" s="67">
        <v>28860.435999999998</v>
      </c>
      <c r="K297" s="67">
        <f t="shared" si="87"/>
        <v>107862.617</v>
      </c>
      <c r="L297" s="108">
        <f t="shared" si="89"/>
        <v>59.81</v>
      </c>
      <c r="M297" s="108">
        <f t="shared" si="89"/>
        <v>59.810400000000001</v>
      </c>
      <c r="N297" s="108">
        <f t="shared" si="89"/>
        <v>32.840000000000003</v>
      </c>
      <c r="O297" s="108">
        <f t="shared" si="89"/>
        <v>34.159999999999997</v>
      </c>
      <c r="P297" s="65">
        <f>(L297-N297)*G297</f>
        <v>768611.98871999991</v>
      </c>
      <c r="Q297" s="65">
        <f t="shared" si="90"/>
        <v>767234.87355000002</v>
      </c>
      <c r="R297" s="65">
        <f t="shared" si="90"/>
        <v>565737.27077600011</v>
      </c>
      <c r="S297" s="65">
        <f>(M297-O297)*J297</f>
        <v>740281.72757440014</v>
      </c>
      <c r="T297" s="65">
        <f t="shared" si="86"/>
        <v>2841865.8606204004</v>
      </c>
      <c r="U297" s="113">
        <f>T297/'2021'!T298</f>
        <v>1.0589133433288711</v>
      </c>
      <c r="V297" s="65"/>
      <c r="W297" s="65"/>
      <c r="X297" s="65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</row>
    <row r="298" spans="1:146" s="36" customFormat="1" ht="34.5" customHeight="1">
      <c r="A298" s="62">
        <v>7708503727</v>
      </c>
      <c r="B298" s="62" t="s">
        <v>21</v>
      </c>
      <c r="C298" s="62" t="s">
        <v>234</v>
      </c>
      <c r="D298" s="62"/>
      <c r="E298" s="63"/>
      <c r="F298" s="63" t="s">
        <v>251</v>
      </c>
      <c r="G298" s="67">
        <v>5333.2690000000002</v>
      </c>
      <c r="H298" s="67">
        <v>5622.6850000000004</v>
      </c>
      <c r="I298" s="67">
        <v>4205.1490000000003</v>
      </c>
      <c r="J298" s="67">
        <v>5331.6360000000004</v>
      </c>
      <c r="K298" s="67">
        <f t="shared" si="87"/>
        <v>20492.739000000001</v>
      </c>
      <c r="L298" s="108">
        <f>L296</f>
        <v>48.97</v>
      </c>
      <c r="M298" s="108">
        <f>M296</f>
        <v>48.968400000000003</v>
      </c>
      <c r="N298" s="108">
        <f>N297</f>
        <v>32.840000000000003</v>
      </c>
      <c r="O298" s="108">
        <f>O297</f>
        <v>34.159999999999997</v>
      </c>
      <c r="P298" s="65">
        <f>(L298-N298)*G298</f>
        <v>86025.628969999976</v>
      </c>
      <c r="Q298" s="65">
        <f t="shared" si="90"/>
        <v>90693.909049999987</v>
      </c>
      <c r="R298" s="65">
        <f t="shared" si="90"/>
        <v>62271.528451600032</v>
      </c>
      <c r="S298" s="65">
        <f>(M298-O298)*J298</f>
        <v>78952.998542400033</v>
      </c>
      <c r="T298" s="65">
        <f t="shared" si="86"/>
        <v>317944.06501400005</v>
      </c>
      <c r="U298" s="113">
        <f>T298/'2021'!T299</f>
        <v>1.1294850635084535</v>
      </c>
      <c r="V298" s="65"/>
      <c r="W298" s="65"/>
      <c r="X298" s="65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</row>
    <row r="299" spans="1:146" s="36" customFormat="1" ht="34.5" customHeight="1">
      <c r="A299" s="193" t="s">
        <v>235</v>
      </c>
      <c r="B299" s="194"/>
      <c r="C299" s="99"/>
      <c r="D299" s="97"/>
      <c r="E299" s="33"/>
      <c r="F299" s="33"/>
      <c r="G299" s="67"/>
      <c r="H299" s="67"/>
      <c r="I299" s="67"/>
      <c r="J299" s="67"/>
      <c r="K299" s="67"/>
      <c r="L299" s="108"/>
      <c r="M299" s="108"/>
      <c r="N299" s="64"/>
      <c r="O299" s="64"/>
      <c r="P299" s="65"/>
      <c r="Q299" s="65"/>
      <c r="R299" s="65"/>
      <c r="S299" s="65"/>
      <c r="T299" s="65"/>
      <c r="U299" s="113" t="e">
        <f>T299/'2021'!T300</f>
        <v>#DIV/0!</v>
      </c>
      <c r="V299" s="65"/>
      <c r="W299" s="65"/>
      <c r="X299" s="65"/>
      <c r="Y299" s="32"/>
      <c r="Z299" s="26"/>
      <c r="AA299" s="26"/>
      <c r="AB299" s="26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  <c r="CV299" s="32"/>
      <c r="CW299" s="32"/>
      <c r="CX299" s="32"/>
      <c r="CY299" s="32"/>
      <c r="CZ299" s="32"/>
      <c r="DA299" s="32"/>
      <c r="DB299" s="32"/>
      <c r="DC299" s="32"/>
      <c r="DD299" s="32"/>
      <c r="DE299" s="32"/>
      <c r="DF299" s="32"/>
      <c r="DG299" s="32"/>
      <c r="DH299" s="32"/>
      <c r="DI299" s="32"/>
      <c r="DJ299" s="32"/>
      <c r="DK299" s="32"/>
      <c r="DL299" s="32"/>
      <c r="DM299" s="32"/>
      <c r="DN299" s="32"/>
      <c r="DO299" s="32"/>
      <c r="DP299" s="32"/>
      <c r="DQ299" s="32"/>
      <c r="DR299" s="32"/>
      <c r="DS299" s="32"/>
      <c r="DT299" s="32"/>
      <c r="DU299" s="32"/>
      <c r="DV299" s="32"/>
      <c r="DW299" s="32"/>
      <c r="DX299" s="32"/>
      <c r="DY299" s="32"/>
      <c r="DZ299" s="32"/>
      <c r="EA299" s="32"/>
      <c r="EB299" s="32"/>
      <c r="EC299" s="32"/>
      <c r="ED299" s="32"/>
      <c r="EE299" s="32"/>
      <c r="EF299" s="32"/>
      <c r="EG299" s="32"/>
      <c r="EH299" s="32"/>
      <c r="EI299" s="32"/>
      <c r="EJ299" s="32"/>
      <c r="EK299" s="32"/>
      <c r="EL299" s="32"/>
      <c r="EM299" s="32"/>
      <c r="EN299" s="32"/>
      <c r="EO299" s="32"/>
      <c r="EP299" s="32"/>
    </row>
    <row r="300" spans="1:146" s="36" customFormat="1" ht="34.5" customHeight="1">
      <c r="A300" s="62">
        <v>2901179251</v>
      </c>
      <c r="B300" s="62" t="s">
        <v>25</v>
      </c>
      <c r="C300" s="62" t="s">
        <v>235</v>
      </c>
      <c r="D300" s="62" t="s">
        <v>22</v>
      </c>
      <c r="E300" s="63"/>
      <c r="F300" s="63" t="s">
        <v>251</v>
      </c>
      <c r="G300" s="67">
        <v>931.13000000000011</v>
      </c>
      <c r="H300" s="67">
        <v>828.24299999999994</v>
      </c>
      <c r="I300" s="67">
        <v>781.06299999999999</v>
      </c>
      <c r="J300" s="67">
        <v>863.43300000000011</v>
      </c>
      <c r="K300" s="67">
        <f t="shared" si="87"/>
        <v>3403.8690000000001</v>
      </c>
      <c r="L300" s="108">
        <f>L70</f>
        <v>117.29640000000001</v>
      </c>
      <c r="M300" s="108">
        <f>M70</f>
        <v>117.29640000000001</v>
      </c>
      <c r="N300" s="108">
        <f>'2021'!O301</f>
        <v>90.927200000000013</v>
      </c>
      <c r="O300" s="108">
        <f>N300*1.04</f>
        <v>94.564288000000019</v>
      </c>
      <c r="P300" s="65">
        <f>(L300-N300)*G300</f>
        <v>24553.153195999996</v>
      </c>
      <c r="Q300" s="65">
        <f t="shared" ref="Q300:R302" si="91">(L300-N300)*H300</f>
        <v>21840.105315599991</v>
      </c>
      <c r="R300" s="65">
        <f t="shared" si="91"/>
        <v>17755.211595055989</v>
      </c>
      <c r="S300" s="65">
        <f>(M300-O300)*J300</f>
        <v>19627.655660495991</v>
      </c>
      <c r="T300" s="65">
        <f t="shared" si="86"/>
        <v>83776.125767151971</v>
      </c>
      <c r="U300" s="113">
        <f>T300/'2021'!T301</f>
        <v>1.053681555620035</v>
      </c>
      <c r="V300" s="65"/>
      <c r="W300" s="65"/>
      <c r="X300" s="65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</row>
    <row r="301" spans="1:146" s="36" customFormat="1" ht="34.5" customHeight="1">
      <c r="A301" s="62">
        <v>2901179251</v>
      </c>
      <c r="B301" s="62" t="s">
        <v>25</v>
      </c>
      <c r="C301" s="62" t="s">
        <v>235</v>
      </c>
      <c r="D301" s="62" t="s">
        <v>23</v>
      </c>
      <c r="E301" s="63" t="s">
        <v>24</v>
      </c>
      <c r="F301" s="63" t="s">
        <v>251</v>
      </c>
      <c r="G301" s="67">
        <v>1144.944</v>
      </c>
      <c r="H301" s="67">
        <v>1196.748</v>
      </c>
      <c r="I301" s="67">
        <v>915.86500000000001</v>
      </c>
      <c r="J301" s="67">
        <v>1033.607</v>
      </c>
      <c r="K301" s="67">
        <f t="shared" si="87"/>
        <v>4291.1639999999998</v>
      </c>
      <c r="L301" s="108">
        <f>L73</f>
        <v>163</v>
      </c>
      <c r="M301" s="108">
        <f>M73</f>
        <v>176.04000000000002</v>
      </c>
      <c r="N301" s="108">
        <f>'2021'!O302</f>
        <v>78.39</v>
      </c>
      <c r="O301" s="108">
        <f>N301*1.04</f>
        <v>81.525599999999997</v>
      </c>
      <c r="P301" s="65">
        <f>(L301-N301)*G301</f>
        <v>96873.711839999989</v>
      </c>
      <c r="Q301" s="65">
        <f t="shared" si="91"/>
        <v>101256.84828000001</v>
      </c>
      <c r="R301" s="65">
        <f t="shared" si="91"/>
        <v>86562.430956000026</v>
      </c>
      <c r="S301" s="65">
        <f>(M301-O301)*J301</f>
        <v>97690.745440800019</v>
      </c>
      <c r="T301" s="65">
        <f t="shared" si="86"/>
        <v>382383.73651680007</v>
      </c>
      <c r="U301" s="113">
        <f>T301/'2021'!T302</f>
        <v>1.0331236600871272</v>
      </c>
      <c r="V301" s="65"/>
      <c r="W301" s="65"/>
      <c r="X301" s="65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</row>
    <row r="302" spans="1:146" s="36" customFormat="1" ht="34.5" customHeight="1">
      <c r="A302" s="62">
        <v>2901179251</v>
      </c>
      <c r="B302" s="62" t="s">
        <v>25</v>
      </c>
      <c r="C302" s="62" t="s">
        <v>235</v>
      </c>
      <c r="D302" s="62" t="s">
        <v>23</v>
      </c>
      <c r="E302" s="63" t="s">
        <v>207</v>
      </c>
      <c r="F302" s="63" t="s">
        <v>251</v>
      </c>
      <c r="G302" s="67">
        <v>4409.25</v>
      </c>
      <c r="H302" s="67">
        <v>4409.25</v>
      </c>
      <c r="I302" s="67">
        <v>4409.25</v>
      </c>
      <c r="J302" s="67">
        <v>4409.25</v>
      </c>
      <c r="K302" s="67">
        <f t="shared" si="87"/>
        <v>17637</v>
      </c>
      <c r="L302" s="108">
        <f>L72</f>
        <v>66.66</v>
      </c>
      <c r="M302" s="108">
        <f>M72</f>
        <v>72</v>
      </c>
      <c r="N302" s="108">
        <f>'2021'!O303</f>
        <v>63.377600000000001</v>
      </c>
      <c r="O302" s="108">
        <f>N302*1.04</f>
        <v>65.912704000000005</v>
      </c>
      <c r="P302" s="65">
        <f>(L302-N302)*G302</f>
        <v>14472.922199999981</v>
      </c>
      <c r="Q302" s="65">
        <f t="shared" si="91"/>
        <v>14472.922199999981</v>
      </c>
      <c r="R302" s="65">
        <f t="shared" si="91"/>
        <v>26840.409887999976</v>
      </c>
      <c r="S302" s="65">
        <f>(M302-O302)*J302</f>
        <v>26840.409887999976</v>
      </c>
      <c r="T302" s="65">
        <f t="shared" si="86"/>
        <v>82626.664175999918</v>
      </c>
      <c r="U302" s="113">
        <f>T302/'2021'!T303</f>
        <v>1.0407997867235399</v>
      </c>
      <c r="V302" s="65"/>
      <c r="W302" s="65"/>
      <c r="X302" s="65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</row>
    <row r="303" spans="1:146" s="36" customFormat="1" ht="34.5" customHeight="1">
      <c r="A303" s="193" t="s">
        <v>237</v>
      </c>
      <c r="B303" s="194"/>
      <c r="C303" s="99"/>
      <c r="D303" s="97"/>
      <c r="E303" s="33"/>
      <c r="F303" s="33"/>
      <c r="G303" s="67"/>
      <c r="H303" s="67"/>
      <c r="I303" s="67"/>
      <c r="J303" s="67"/>
      <c r="K303" s="67"/>
      <c r="L303" s="108"/>
      <c r="M303" s="108"/>
      <c r="N303" s="64"/>
      <c r="O303" s="64"/>
      <c r="P303" s="65"/>
      <c r="Q303" s="65"/>
      <c r="R303" s="65"/>
      <c r="S303" s="65"/>
      <c r="T303" s="65"/>
      <c r="U303" s="113" t="e">
        <f>T303/'2021'!T304</f>
        <v>#DIV/0!</v>
      </c>
      <c r="V303" s="65"/>
      <c r="W303" s="65"/>
      <c r="X303" s="65"/>
      <c r="Y303" s="32"/>
      <c r="Z303" s="26"/>
      <c r="AA303" s="26"/>
      <c r="AB303" s="26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</row>
    <row r="304" spans="1:146" s="36" customFormat="1" ht="34.5" customHeight="1">
      <c r="A304" s="62">
        <v>7736186950</v>
      </c>
      <c r="B304" s="62" t="s">
        <v>152</v>
      </c>
      <c r="C304" s="62" t="s">
        <v>237</v>
      </c>
      <c r="D304" s="62" t="s">
        <v>155</v>
      </c>
      <c r="E304" s="63"/>
      <c r="F304" s="63" t="s">
        <v>251</v>
      </c>
      <c r="G304" s="67">
        <v>2623.16</v>
      </c>
      <c r="H304" s="67">
        <v>2623.16</v>
      </c>
      <c r="I304" s="67">
        <v>2641.9059999999999</v>
      </c>
      <c r="J304" s="67">
        <v>2638.5140000000001</v>
      </c>
      <c r="K304" s="67">
        <f t="shared" si="87"/>
        <v>10526.74</v>
      </c>
      <c r="L304" s="108">
        <f>L83</f>
        <v>67.790000000000006</v>
      </c>
      <c r="M304" s="108">
        <f>M83</f>
        <v>73.213200000000015</v>
      </c>
      <c r="N304" s="108">
        <f>'2021'!O305</f>
        <v>21.76</v>
      </c>
      <c r="O304" s="108">
        <f>N304*1.04</f>
        <v>22.630400000000002</v>
      </c>
      <c r="P304" s="65">
        <f>(L304-N304)*G304</f>
        <v>120744.0548</v>
      </c>
      <c r="Q304" s="65">
        <f>(L304-N304)*H304</f>
        <v>120744.0548</v>
      </c>
      <c r="R304" s="65">
        <f>(M304-O304)*I304</f>
        <v>133635.00281680003</v>
      </c>
      <c r="S304" s="65">
        <f>(M304-O304)*J304</f>
        <v>133463.42595920005</v>
      </c>
      <c r="T304" s="65">
        <f t="shared" si="86"/>
        <v>508586.53837600001</v>
      </c>
      <c r="U304" s="113">
        <f>T304/'2021'!T305</f>
        <v>1.0401547743331954</v>
      </c>
      <c r="V304" s="65"/>
      <c r="W304" s="65"/>
      <c r="X304" s="65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</row>
    <row r="305" spans="1:146" s="36" customFormat="1" ht="34.5" customHeight="1">
      <c r="A305" s="193" t="s">
        <v>241</v>
      </c>
      <c r="B305" s="194"/>
      <c r="C305" s="99"/>
      <c r="D305" s="97"/>
      <c r="E305" s="33"/>
      <c r="F305" s="33"/>
      <c r="G305" s="67"/>
      <c r="H305" s="67"/>
      <c r="I305" s="67"/>
      <c r="J305" s="67"/>
      <c r="K305" s="67"/>
      <c r="L305" s="108"/>
      <c r="M305" s="108"/>
      <c r="N305" s="64"/>
      <c r="O305" s="64"/>
      <c r="P305" s="65"/>
      <c r="Q305" s="65"/>
      <c r="R305" s="65"/>
      <c r="S305" s="65"/>
      <c r="T305" s="65"/>
      <c r="U305" s="113" t="e">
        <f>T305/'2021'!T306</f>
        <v>#DIV/0!</v>
      </c>
      <c r="V305" s="65"/>
      <c r="W305" s="65"/>
      <c r="X305" s="65"/>
      <c r="Y305" s="32"/>
      <c r="Z305" s="26"/>
      <c r="AA305" s="26"/>
      <c r="AB305" s="26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32"/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/>
      <c r="DT305" s="32"/>
      <c r="DU305" s="32"/>
      <c r="DV305" s="32"/>
      <c r="DW305" s="32"/>
      <c r="DX305" s="32"/>
      <c r="DY305" s="32"/>
      <c r="DZ305" s="32"/>
      <c r="EA305" s="32"/>
      <c r="EB305" s="32"/>
      <c r="EC305" s="32"/>
      <c r="ED305" s="32"/>
      <c r="EE305" s="32"/>
      <c r="EF305" s="32"/>
      <c r="EG305" s="32"/>
      <c r="EH305" s="32"/>
      <c r="EI305" s="32"/>
      <c r="EJ305" s="32"/>
      <c r="EK305" s="32"/>
      <c r="EL305" s="32"/>
      <c r="EM305" s="32"/>
      <c r="EN305" s="32"/>
      <c r="EO305" s="32"/>
      <c r="EP305" s="32"/>
    </row>
    <row r="306" spans="1:146" s="36" customFormat="1" ht="55.5" customHeight="1">
      <c r="A306" s="62">
        <v>7708503727</v>
      </c>
      <c r="B306" s="62" t="s">
        <v>147</v>
      </c>
      <c r="C306" s="62" t="s">
        <v>241</v>
      </c>
      <c r="D306" s="62" t="s">
        <v>31</v>
      </c>
      <c r="E306" s="63" t="s">
        <v>176</v>
      </c>
      <c r="F306" s="63" t="s">
        <v>251</v>
      </c>
      <c r="G306" s="67">
        <v>1271.5899999999999</v>
      </c>
      <c r="H306" s="67">
        <v>1271.5899999999999</v>
      </c>
      <c r="I306" s="67">
        <v>1386.4559999999999</v>
      </c>
      <c r="J306" s="67">
        <v>1358.6859999999999</v>
      </c>
      <c r="K306" s="67">
        <f t="shared" si="87"/>
        <v>5288.3219999999992</v>
      </c>
      <c r="L306" s="108">
        <f>L98</f>
        <v>80.989999999999995</v>
      </c>
      <c r="M306" s="108">
        <f>M98</f>
        <v>86.79</v>
      </c>
      <c r="N306" s="108">
        <f>'2021'!O307</f>
        <v>42.068000000000005</v>
      </c>
      <c r="O306" s="108">
        <f>N306*1.04</f>
        <v>43.750720000000008</v>
      </c>
      <c r="P306" s="65">
        <f>(L306-N306)*G306</f>
        <v>49492.825979999987</v>
      </c>
      <c r="Q306" s="65">
        <f t="shared" ref="Q306:R308" si="92">(L306-N306)*H306</f>
        <v>49492.825979999987</v>
      </c>
      <c r="R306" s="65">
        <f t="shared" si="92"/>
        <v>59672.067991679993</v>
      </c>
      <c r="S306" s="65">
        <f>(M306-O306)*J306</f>
        <v>58476.867186079995</v>
      </c>
      <c r="T306" s="65">
        <f t="shared" si="86"/>
        <v>217134.58713775995</v>
      </c>
      <c r="U306" s="113">
        <f>T306/'2021'!T307</f>
        <v>1.0425707899517613</v>
      </c>
      <c r="V306" s="65"/>
      <c r="W306" s="65"/>
      <c r="X306" s="65"/>
      <c r="Y306" s="32"/>
      <c r="Z306" s="26"/>
      <c r="AA306" s="26"/>
      <c r="AB306" s="26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  <c r="EP306" s="32"/>
    </row>
    <row r="307" spans="1:146" s="36" customFormat="1" ht="55.5" customHeight="1">
      <c r="A307" s="62">
        <v>7708503727</v>
      </c>
      <c r="B307" s="62" t="s">
        <v>147</v>
      </c>
      <c r="C307" s="62" t="s">
        <v>241</v>
      </c>
      <c r="D307" s="62" t="s">
        <v>31</v>
      </c>
      <c r="E307" s="63" t="s">
        <v>175</v>
      </c>
      <c r="F307" s="63" t="s">
        <v>251</v>
      </c>
      <c r="G307" s="67">
        <v>551.66999999999996</v>
      </c>
      <c r="H307" s="67">
        <v>551.66999999999996</v>
      </c>
      <c r="I307" s="67">
        <v>1550</v>
      </c>
      <c r="J307" s="67">
        <v>1550</v>
      </c>
      <c r="K307" s="67">
        <f t="shared" si="87"/>
        <v>4203.34</v>
      </c>
      <c r="L307" s="108">
        <f>L96</f>
        <v>44.5</v>
      </c>
      <c r="M307" s="108">
        <f>M96</f>
        <v>45.158400000000015</v>
      </c>
      <c r="N307" s="108">
        <f>'2021'!O308</f>
        <v>42.34</v>
      </c>
      <c r="O307" s="108">
        <f>N307*1.04</f>
        <v>44.033600000000007</v>
      </c>
      <c r="P307" s="65">
        <f>(L307-N307)*G307</f>
        <v>1191.6071999999981</v>
      </c>
      <c r="Q307" s="65">
        <f t="shared" si="92"/>
        <v>1191.6071999999981</v>
      </c>
      <c r="R307" s="65">
        <f t="shared" si="92"/>
        <v>1743.4400000000117</v>
      </c>
      <c r="S307" s="65">
        <f>(M307-O307)*J307</f>
        <v>1743.4400000000117</v>
      </c>
      <c r="T307" s="65">
        <f t="shared" si="86"/>
        <v>5870.094400000019</v>
      </c>
      <c r="U307" s="113">
        <f>T307/'2021'!T308</f>
        <v>0.7526398900419814</v>
      </c>
      <c r="V307" s="65"/>
      <c r="W307" s="65"/>
      <c r="X307" s="65"/>
      <c r="Y307" s="32"/>
      <c r="Z307" s="26"/>
      <c r="AA307" s="26"/>
      <c r="AB307" s="26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  <c r="CV307" s="32"/>
      <c r="CW307" s="32"/>
      <c r="CX307" s="32"/>
      <c r="CY307" s="32"/>
      <c r="CZ307" s="32"/>
      <c r="DA307" s="32"/>
      <c r="DB307" s="32"/>
      <c r="DC307" s="32"/>
      <c r="DD307" s="32"/>
      <c r="DE307" s="32"/>
      <c r="DF307" s="32"/>
      <c r="DG307" s="32"/>
      <c r="DH307" s="32"/>
      <c r="DI307" s="32"/>
      <c r="DJ307" s="32"/>
      <c r="DK307" s="32"/>
      <c r="DL307" s="32"/>
      <c r="DM307" s="32"/>
      <c r="DN307" s="32"/>
      <c r="DO307" s="32"/>
      <c r="DP307" s="32"/>
      <c r="DQ307" s="32"/>
      <c r="DR307" s="32"/>
      <c r="DS307" s="32"/>
      <c r="DT307" s="32"/>
      <c r="DU307" s="32"/>
      <c r="DV307" s="32"/>
      <c r="DW307" s="32"/>
      <c r="DX307" s="32"/>
      <c r="DY307" s="32"/>
      <c r="DZ307" s="32"/>
      <c r="EA307" s="32"/>
      <c r="EB307" s="32"/>
      <c r="EC307" s="32"/>
      <c r="ED307" s="32"/>
      <c r="EE307" s="32"/>
      <c r="EF307" s="32"/>
      <c r="EG307" s="32"/>
      <c r="EH307" s="32"/>
      <c r="EI307" s="32"/>
      <c r="EJ307" s="32"/>
      <c r="EK307" s="32"/>
      <c r="EL307" s="32"/>
      <c r="EM307" s="32"/>
      <c r="EN307" s="32"/>
      <c r="EO307" s="32"/>
      <c r="EP307" s="32"/>
    </row>
    <row r="308" spans="1:146" s="36" customFormat="1" ht="34.5" customHeight="1">
      <c r="A308" s="62">
        <v>2901179251</v>
      </c>
      <c r="B308" s="62" t="s">
        <v>25</v>
      </c>
      <c r="C308" s="62" t="s">
        <v>241</v>
      </c>
      <c r="D308" s="62" t="s">
        <v>31</v>
      </c>
      <c r="E308" s="63"/>
      <c r="F308" s="63" t="s">
        <v>251</v>
      </c>
      <c r="G308" s="67">
        <v>24923.721000000001</v>
      </c>
      <c r="H308" s="67">
        <v>19899.096000000001</v>
      </c>
      <c r="I308" s="67">
        <v>4113.7499999999991</v>
      </c>
      <c r="J308" s="67">
        <v>18318.152000000002</v>
      </c>
      <c r="K308" s="67">
        <f t="shared" si="87"/>
        <v>67254.719000000012</v>
      </c>
      <c r="L308" s="108">
        <f>L306</f>
        <v>80.989999999999995</v>
      </c>
      <c r="M308" s="108">
        <f>M306</f>
        <v>86.79</v>
      </c>
      <c r="N308" s="108">
        <f>'2021'!O309</f>
        <v>45.915999999999997</v>
      </c>
      <c r="O308" s="108">
        <f>N308*1.04</f>
        <v>47.75264</v>
      </c>
      <c r="P308" s="65">
        <f>(L308-N308)*G308</f>
        <v>874174.59035399999</v>
      </c>
      <c r="Q308" s="65">
        <f t="shared" si="92"/>
        <v>697940.89310400002</v>
      </c>
      <c r="R308" s="65">
        <f t="shared" si="92"/>
        <v>160589.93969999999</v>
      </c>
      <c r="S308" s="65">
        <f>(M308-O308)*J308</f>
        <v>715092.29415872018</v>
      </c>
      <c r="T308" s="65">
        <f t="shared" si="86"/>
        <v>2447797.7173167202</v>
      </c>
      <c r="U308" s="113">
        <f>T308/'2021'!T309</f>
        <v>1.016330588306136</v>
      </c>
      <c r="V308" s="65"/>
      <c r="W308" s="65"/>
      <c r="X308" s="65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</row>
    <row r="309" spans="1:146" s="36" customFormat="1" ht="34.5" customHeight="1">
      <c r="A309" s="193" t="s">
        <v>242</v>
      </c>
      <c r="B309" s="194"/>
      <c r="C309" s="99"/>
      <c r="D309" s="97"/>
      <c r="E309" s="33"/>
      <c r="F309" s="33"/>
      <c r="G309" s="67"/>
      <c r="H309" s="67"/>
      <c r="I309" s="67"/>
      <c r="J309" s="67"/>
      <c r="K309" s="67"/>
      <c r="L309" s="108"/>
      <c r="M309" s="108"/>
      <c r="N309" s="64"/>
      <c r="O309" s="64"/>
      <c r="P309" s="65"/>
      <c r="Q309" s="65"/>
      <c r="R309" s="65"/>
      <c r="S309" s="65"/>
      <c r="T309" s="65"/>
      <c r="U309" s="113" t="e">
        <f>T309/'2021'!T310</f>
        <v>#DIV/0!</v>
      </c>
      <c r="V309" s="65"/>
      <c r="W309" s="65"/>
      <c r="X309" s="65"/>
      <c r="Y309" s="32"/>
      <c r="Z309" s="26"/>
      <c r="AA309" s="26"/>
      <c r="AB309" s="26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  <c r="CV309" s="32"/>
      <c r="CW309" s="32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32"/>
      <c r="DI309" s="32"/>
      <c r="DJ309" s="32"/>
      <c r="DK309" s="32"/>
      <c r="DL309" s="32"/>
      <c r="DM309" s="32"/>
      <c r="DN309" s="32"/>
      <c r="DO309" s="32"/>
      <c r="DP309" s="32"/>
      <c r="DQ309" s="32"/>
      <c r="DR309" s="32"/>
      <c r="DS309" s="32"/>
      <c r="DT309" s="32"/>
      <c r="DU309" s="32"/>
      <c r="DV309" s="32"/>
      <c r="DW309" s="32"/>
      <c r="DX309" s="32"/>
      <c r="DY309" s="32"/>
      <c r="DZ309" s="32"/>
      <c r="EA309" s="32"/>
      <c r="EB309" s="32"/>
      <c r="EC309" s="32"/>
      <c r="ED309" s="32"/>
      <c r="EE309" s="32"/>
      <c r="EF309" s="32"/>
      <c r="EG309" s="32"/>
      <c r="EH309" s="32"/>
      <c r="EI309" s="32"/>
      <c r="EJ309" s="32"/>
      <c r="EK309" s="32"/>
      <c r="EL309" s="32"/>
      <c r="EM309" s="32"/>
      <c r="EN309" s="32"/>
      <c r="EO309" s="32"/>
      <c r="EP309" s="32"/>
    </row>
    <row r="310" spans="1:146" s="36" customFormat="1" ht="34.5" customHeight="1">
      <c r="A310" s="62">
        <v>7708503727</v>
      </c>
      <c r="B310" s="62" t="s">
        <v>147</v>
      </c>
      <c r="C310" s="62" t="s">
        <v>242</v>
      </c>
      <c r="D310" s="62" t="s">
        <v>174</v>
      </c>
      <c r="E310" s="33"/>
      <c r="F310" s="63" t="s">
        <v>251</v>
      </c>
      <c r="G310" s="67">
        <v>51</v>
      </c>
      <c r="H310" s="67">
        <v>51</v>
      </c>
      <c r="I310" s="67">
        <v>51</v>
      </c>
      <c r="J310" s="67">
        <v>51</v>
      </c>
      <c r="K310" s="67">
        <f t="shared" si="87"/>
        <v>204</v>
      </c>
      <c r="L310" s="108">
        <f>L103</f>
        <v>44.5</v>
      </c>
      <c r="M310" s="108">
        <f>M103</f>
        <v>45.158400000000015</v>
      </c>
      <c r="N310" s="108">
        <f>'2021'!O311</f>
        <v>42.3384</v>
      </c>
      <c r="O310" s="108">
        <f>N310*1.04</f>
        <v>44.031936000000002</v>
      </c>
      <c r="P310" s="65">
        <f>(L310-N310)*G310</f>
        <v>110.24160000000001</v>
      </c>
      <c r="Q310" s="65">
        <f>(L310-N310)*H310</f>
        <v>110.24160000000001</v>
      </c>
      <c r="R310" s="65">
        <f>(M310-O310)*I310</f>
        <v>57.449664000000652</v>
      </c>
      <c r="S310" s="65">
        <f>(M310-O310)*J310</f>
        <v>57.449664000000652</v>
      </c>
      <c r="T310" s="65">
        <f t="shared" si="86"/>
        <v>335.38252800000134</v>
      </c>
      <c r="U310" s="113">
        <f>T310/'2021'!T311</f>
        <v>1.040000000000004</v>
      </c>
      <c r="V310" s="65"/>
      <c r="W310" s="65"/>
      <c r="X310" s="65"/>
      <c r="Y310" s="32"/>
      <c r="Z310" s="26"/>
      <c r="AA310" s="26"/>
      <c r="AB310" s="26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32"/>
      <c r="CO310" s="32"/>
      <c r="CP310" s="32"/>
      <c r="CQ310" s="32"/>
      <c r="CR310" s="32"/>
      <c r="CS310" s="32"/>
      <c r="CT310" s="32"/>
      <c r="CU310" s="32"/>
      <c r="CV310" s="32"/>
      <c r="CW310" s="32"/>
      <c r="CX310" s="32"/>
      <c r="CY310" s="32"/>
      <c r="CZ310" s="32"/>
      <c r="DA310" s="32"/>
      <c r="DB310" s="32"/>
      <c r="DC310" s="32"/>
      <c r="DD310" s="32"/>
      <c r="DE310" s="32"/>
      <c r="DF310" s="32"/>
      <c r="DG310" s="32"/>
      <c r="DH310" s="32"/>
      <c r="DI310" s="32"/>
      <c r="DJ310" s="32"/>
      <c r="DK310" s="32"/>
      <c r="DL310" s="32"/>
      <c r="DM310" s="32"/>
      <c r="DN310" s="32"/>
      <c r="DO310" s="32"/>
      <c r="DP310" s="32"/>
      <c r="DQ310" s="32"/>
      <c r="DR310" s="32"/>
      <c r="DS310" s="32"/>
      <c r="DT310" s="32"/>
      <c r="DU310" s="32"/>
      <c r="DV310" s="32"/>
      <c r="DW310" s="32"/>
      <c r="DX310" s="32"/>
      <c r="DY310" s="32"/>
      <c r="DZ310" s="32"/>
      <c r="EA310" s="32"/>
      <c r="EB310" s="32"/>
      <c r="EC310" s="32"/>
      <c r="ED310" s="32"/>
      <c r="EE310" s="32"/>
      <c r="EF310" s="32"/>
      <c r="EG310" s="32"/>
      <c r="EH310" s="32"/>
      <c r="EI310" s="32"/>
      <c r="EJ310" s="32"/>
      <c r="EK310" s="32"/>
      <c r="EL310" s="32"/>
      <c r="EM310" s="32"/>
      <c r="EN310" s="32"/>
      <c r="EO310" s="32"/>
      <c r="EP310" s="32"/>
    </row>
    <row r="311" spans="1:146" s="36" customFormat="1" ht="34.5" customHeight="1">
      <c r="A311" s="62" t="s">
        <v>295</v>
      </c>
      <c r="B311" s="62" t="s">
        <v>296</v>
      </c>
      <c r="C311" s="76" t="s">
        <v>242</v>
      </c>
      <c r="D311" s="62" t="s">
        <v>174</v>
      </c>
      <c r="E311" s="33"/>
      <c r="F311" s="63" t="s">
        <v>251</v>
      </c>
      <c r="G311" s="67">
        <v>3304.0699999999997</v>
      </c>
      <c r="H311" s="67">
        <v>3387.5709999999999</v>
      </c>
      <c r="I311" s="67">
        <v>2647.0010000000002</v>
      </c>
      <c r="J311" s="67">
        <v>2843.1420000000003</v>
      </c>
      <c r="K311" s="67">
        <f t="shared" si="87"/>
        <v>12181.784</v>
      </c>
      <c r="L311" s="108">
        <f>L310</f>
        <v>44.5</v>
      </c>
      <c r="M311" s="108">
        <f>M310</f>
        <v>45.158400000000015</v>
      </c>
      <c r="N311" s="108">
        <f>'2021'!O312</f>
        <v>42.3384</v>
      </c>
      <c r="O311" s="108">
        <f>N311*1.04</f>
        <v>44.031936000000002</v>
      </c>
      <c r="P311" s="65">
        <f>(L311-N311)*G311</f>
        <v>7142.0777119999993</v>
      </c>
      <c r="Q311" s="65">
        <f>(L311-N311)*H311</f>
        <v>7322.5734735999995</v>
      </c>
      <c r="R311" s="65">
        <f>(M311-O311)*I311</f>
        <v>2981.7513344640342</v>
      </c>
      <c r="S311" s="65">
        <f>(M311-O311)*J311</f>
        <v>3202.6971098880367</v>
      </c>
      <c r="T311" s="65">
        <f t="shared" si="86"/>
        <v>20649.09962995207</v>
      </c>
      <c r="U311" s="113">
        <f>T311/'2021'!T312</f>
        <v>1.1126111546422357</v>
      </c>
      <c r="V311" s="65"/>
      <c r="W311" s="65"/>
      <c r="X311" s="65"/>
      <c r="Y311" s="32"/>
      <c r="Z311" s="26"/>
      <c r="AA311" s="26"/>
      <c r="AB311" s="26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/>
      <c r="DT311" s="32"/>
      <c r="DU311" s="32"/>
      <c r="DV311" s="32"/>
      <c r="DW311" s="32"/>
      <c r="DX311" s="32"/>
      <c r="DY311" s="32"/>
      <c r="DZ311" s="32"/>
      <c r="EA311" s="32"/>
      <c r="EB311" s="32"/>
      <c r="EC311" s="32"/>
      <c r="ED311" s="32"/>
      <c r="EE311" s="32"/>
      <c r="EF311" s="32"/>
      <c r="EG311" s="32"/>
      <c r="EH311" s="32"/>
      <c r="EI311" s="32"/>
      <c r="EJ311" s="32"/>
      <c r="EK311" s="32"/>
      <c r="EL311" s="32"/>
      <c r="EM311" s="32"/>
      <c r="EN311" s="32"/>
      <c r="EO311" s="32"/>
      <c r="EP311" s="32"/>
    </row>
    <row r="312" spans="1:146" s="36" customFormat="1" ht="34.5" customHeight="1">
      <c r="A312" s="193" t="s">
        <v>244</v>
      </c>
      <c r="B312" s="194"/>
      <c r="C312" s="76"/>
      <c r="D312" s="62"/>
      <c r="E312" s="33"/>
      <c r="F312" s="63"/>
      <c r="G312" s="67"/>
      <c r="H312" s="67"/>
      <c r="I312" s="67"/>
      <c r="J312" s="67"/>
      <c r="K312" s="67"/>
      <c r="L312" s="108"/>
      <c r="M312" s="108"/>
      <c r="N312" s="64"/>
      <c r="O312" s="64"/>
      <c r="P312" s="65"/>
      <c r="Q312" s="65"/>
      <c r="R312" s="65"/>
      <c r="S312" s="65"/>
      <c r="T312" s="65"/>
      <c r="U312" s="113" t="e">
        <f>T312/'2021'!T313</f>
        <v>#DIV/0!</v>
      </c>
      <c r="V312" s="65"/>
      <c r="W312" s="65"/>
      <c r="X312" s="65"/>
      <c r="Y312" s="32"/>
      <c r="Z312" s="26"/>
      <c r="AA312" s="26"/>
      <c r="AB312" s="26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  <c r="CV312" s="32"/>
      <c r="CW312" s="32"/>
      <c r="CX312" s="32"/>
      <c r="CY312" s="32"/>
      <c r="CZ312" s="32"/>
      <c r="DA312" s="32"/>
      <c r="DB312" s="32"/>
      <c r="DC312" s="32"/>
      <c r="DD312" s="32"/>
      <c r="DE312" s="32"/>
      <c r="DF312" s="32"/>
      <c r="DG312" s="32"/>
      <c r="DH312" s="32"/>
      <c r="DI312" s="32"/>
      <c r="DJ312" s="32"/>
      <c r="DK312" s="32"/>
      <c r="DL312" s="32"/>
      <c r="DM312" s="32"/>
      <c r="DN312" s="32"/>
      <c r="DO312" s="32"/>
      <c r="DP312" s="32"/>
      <c r="DQ312" s="32"/>
      <c r="DR312" s="32"/>
      <c r="DS312" s="32"/>
      <c r="DT312" s="32"/>
      <c r="DU312" s="32"/>
      <c r="DV312" s="32"/>
      <c r="DW312" s="32"/>
      <c r="DX312" s="32"/>
      <c r="DY312" s="32"/>
      <c r="DZ312" s="32"/>
      <c r="EA312" s="32"/>
      <c r="EB312" s="32"/>
      <c r="EC312" s="32"/>
      <c r="ED312" s="32"/>
      <c r="EE312" s="32"/>
      <c r="EF312" s="32"/>
      <c r="EG312" s="32"/>
      <c r="EH312" s="32"/>
      <c r="EI312" s="32"/>
      <c r="EJ312" s="32"/>
      <c r="EK312" s="32"/>
      <c r="EL312" s="32"/>
      <c r="EM312" s="32"/>
      <c r="EN312" s="32"/>
      <c r="EO312" s="32"/>
      <c r="EP312" s="32"/>
    </row>
    <row r="313" spans="1:146" s="36" customFormat="1" ht="34.5" customHeight="1">
      <c r="A313" s="62">
        <v>7708503727</v>
      </c>
      <c r="B313" s="62" t="s">
        <v>147</v>
      </c>
      <c r="C313" s="62" t="s">
        <v>244</v>
      </c>
      <c r="D313" s="62" t="s">
        <v>42</v>
      </c>
      <c r="E313" s="33"/>
      <c r="F313" s="63" t="s">
        <v>251</v>
      </c>
      <c r="G313" s="67">
        <v>578.64499999999998</v>
      </c>
      <c r="H313" s="67">
        <v>1362.7080000000001</v>
      </c>
      <c r="I313" s="67">
        <v>1203.9749999999999</v>
      </c>
      <c r="J313" s="67">
        <v>1595.865</v>
      </c>
      <c r="K313" s="67">
        <f t="shared" ref="K313:K319" si="93">G313+H313+I313+J313</f>
        <v>4741.1930000000002</v>
      </c>
      <c r="L313" s="108">
        <f>L125</f>
        <v>44.5</v>
      </c>
      <c r="M313" s="108">
        <f>M125</f>
        <v>45.158400000000015</v>
      </c>
      <c r="N313" s="108">
        <f>'2021'!O314</f>
        <v>29.94</v>
      </c>
      <c r="O313" s="108">
        <f>N313*1.04</f>
        <v>31.137600000000003</v>
      </c>
      <c r="P313" s="65">
        <f>(L313-N313)*G313</f>
        <v>8425.0711999999985</v>
      </c>
      <c r="Q313" s="65">
        <f>(L313-N313)*H313</f>
        <v>19841.028480000001</v>
      </c>
      <c r="R313" s="65">
        <f>(M313-O313)*I313</f>
        <v>16880.692680000015</v>
      </c>
      <c r="S313" s="65">
        <f>(M313-O313)*J313</f>
        <v>22375.303992000019</v>
      </c>
      <c r="T313" s="65">
        <f t="shared" si="86"/>
        <v>67522.096352000037</v>
      </c>
      <c r="U313" s="113">
        <f>T313/'2021'!T314</f>
        <v>1.0254244082390982</v>
      </c>
      <c r="V313" s="65"/>
      <c r="W313" s="65"/>
      <c r="X313" s="65"/>
      <c r="Y313" s="32"/>
      <c r="Z313" s="26"/>
      <c r="AA313" s="26"/>
      <c r="AB313" s="26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32"/>
      <c r="DI313" s="32"/>
      <c r="DJ313" s="32"/>
      <c r="DK313" s="32"/>
      <c r="DL313" s="32"/>
      <c r="DM313" s="32"/>
      <c r="DN313" s="32"/>
      <c r="DO313" s="32"/>
      <c r="DP313" s="32"/>
      <c r="DQ313" s="32"/>
      <c r="DR313" s="32"/>
      <c r="DS313" s="32"/>
      <c r="DT313" s="32"/>
      <c r="DU313" s="32"/>
      <c r="DV313" s="32"/>
      <c r="DW313" s="32"/>
      <c r="DX313" s="32"/>
      <c r="DY313" s="32"/>
      <c r="DZ313" s="32"/>
      <c r="EA313" s="32"/>
      <c r="EB313" s="32"/>
      <c r="EC313" s="32"/>
      <c r="ED313" s="32"/>
      <c r="EE313" s="32"/>
      <c r="EF313" s="32"/>
      <c r="EG313" s="32"/>
      <c r="EH313" s="32"/>
      <c r="EI313" s="32"/>
      <c r="EJ313" s="32"/>
      <c r="EK313" s="32"/>
      <c r="EL313" s="32"/>
      <c r="EM313" s="32"/>
      <c r="EN313" s="32"/>
      <c r="EO313" s="32"/>
      <c r="EP313" s="32"/>
    </row>
    <row r="314" spans="1:146" s="36" customFormat="1" ht="34.5" customHeight="1">
      <c r="A314" s="193" t="s">
        <v>245</v>
      </c>
      <c r="B314" s="194"/>
      <c r="C314" s="99"/>
      <c r="D314" s="97"/>
      <c r="E314" s="33"/>
      <c r="F314" s="33"/>
      <c r="G314" s="67"/>
      <c r="H314" s="67"/>
      <c r="I314" s="67"/>
      <c r="J314" s="67"/>
      <c r="K314" s="67"/>
      <c r="L314" s="108"/>
      <c r="M314" s="108"/>
      <c r="N314" s="64"/>
      <c r="O314" s="64"/>
      <c r="P314" s="65"/>
      <c r="Q314" s="65"/>
      <c r="R314" s="65"/>
      <c r="S314" s="65"/>
      <c r="T314" s="65"/>
      <c r="U314" s="113" t="e">
        <f>T314/'2021'!T315</f>
        <v>#DIV/0!</v>
      </c>
      <c r="V314" s="65"/>
      <c r="W314" s="65"/>
      <c r="X314" s="65"/>
      <c r="Y314" s="32"/>
      <c r="Z314" s="26"/>
      <c r="AA314" s="26"/>
      <c r="AB314" s="26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32"/>
      <c r="DI314" s="32"/>
      <c r="DJ314" s="32"/>
      <c r="DK314" s="32"/>
      <c r="DL314" s="32"/>
      <c r="DM314" s="32"/>
      <c r="DN314" s="32"/>
      <c r="DO314" s="32"/>
      <c r="DP314" s="32"/>
      <c r="DQ314" s="32"/>
      <c r="DR314" s="32"/>
      <c r="DS314" s="32"/>
      <c r="DT314" s="32"/>
      <c r="DU314" s="32"/>
      <c r="DV314" s="32"/>
      <c r="DW314" s="32"/>
      <c r="DX314" s="32"/>
      <c r="DY314" s="32"/>
      <c r="DZ314" s="32"/>
      <c r="EA314" s="32"/>
      <c r="EB314" s="32"/>
      <c r="EC314" s="32"/>
      <c r="ED314" s="32"/>
      <c r="EE314" s="32"/>
      <c r="EF314" s="32"/>
      <c r="EG314" s="32"/>
      <c r="EH314" s="32"/>
      <c r="EI314" s="32"/>
      <c r="EJ314" s="32"/>
      <c r="EK314" s="32"/>
      <c r="EL314" s="32"/>
      <c r="EM314" s="32"/>
      <c r="EN314" s="32"/>
      <c r="EO314" s="32"/>
      <c r="EP314" s="32"/>
    </row>
    <row r="315" spans="1:146" s="36" customFormat="1" ht="34.5" customHeight="1">
      <c r="A315" s="62">
        <v>2921000738</v>
      </c>
      <c r="B315" s="62" t="s">
        <v>65</v>
      </c>
      <c r="C315" s="62" t="s">
        <v>245</v>
      </c>
      <c r="D315" s="62" t="s">
        <v>64</v>
      </c>
      <c r="E315" s="63"/>
      <c r="F315" s="63" t="s">
        <v>251</v>
      </c>
      <c r="G315" s="67">
        <v>124</v>
      </c>
      <c r="H315" s="67">
        <v>12</v>
      </c>
      <c r="I315" s="67">
        <v>125.446</v>
      </c>
      <c r="J315" s="67">
        <v>138.25</v>
      </c>
      <c r="K315" s="67">
        <f t="shared" si="93"/>
        <v>399.69600000000003</v>
      </c>
      <c r="L315" s="108">
        <f>L142</f>
        <v>57.381999999999998</v>
      </c>
      <c r="M315" s="108">
        <f>M142</f>
        <v>57.381999999999998</v>
      </c>
      <c r="N315" s="108">
        <f>'2021'!O316</f>
        <v>27.23</v>
      </c>
      <c r="O315" s="108">
        <f>N315*1.04</f>
        <v>28.319200000000002</v>
      </c>
      <c r="P315" s="65">
        <f>(L315-N315)*G315</f>
        <v>3738.8479999999995</v>
      </c>
      <c r="Q315" s="65">
        <f>(L315-N315)*H315</f>
        <v>361.82399999999996</v>
      </c>
      <c r="R315" s="65">
        <f>(M315-O315)*I315</f>
        <v>3645.8120087999996</v>
      </c>
      <c r="S315" s="65">
        <f>(M315-O315)*J315</f>
        <v>4017.9320999999995</v>
      </c>
      <c r="T315" s="65">
        <f t="shared" si="86"/>
        <v>11764.416108799998</v>
      </c>
      <c r="U315" s="113">
        <f>T315/'2021'!T316</f>
        <v>0.88133414778793417</v>
      </c>
      <c r="V315" s="65"/>
      <c r="W315" s="65"/>
      <c r="X315" s="65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</row>
    <row r="316" spans="1:146" s="36" customFormat="1" ht="34.5" customHeight="1">
      <c r="A316" s="193" t="s">
        <v>247</v>
      </c>
      <c r="B316" s="194"/>
      <c r="C316" s="99"/>
      <c r="D316" s="97"/>
      <c r="E316" s="33"/>
      <c r="F316" s="33"/>
      <c r="G316" s="67"/>
      <c r="H316" s="67"/>
      <c r="I316" s="67"/>
      <c r="J316" s="67"/>
      <c r="K316" s="67"/>
      <c r="L316" s="108"/>
      <c r="M316" s="108"/>
      <c r="N316" s="64"/>
      <c r="O316" s="64"/>
      <c r="P316" s="65"/>
      <c r="Q316" s="65"/>
      <c r="R316" s="65"/>
      <c r="S316" s="65"/>
      <c r="T316" s="65"/>
      <c r="U316" s="113" t="e">
        <f>T316/'2021'!T317</f>
        <v>#DIV/0!</v>
      </c>
      <c r="V316" s="65"/>
      <c r="W316" s="65"/>
      <c r="X316" s="65"/>
      <c r="Y316" s="32"/>
      <c r="Z316" s="26"/>
      <c r="AA316" s="26"/>
      <c r="AB316" s="26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32"/>
      <c r="CO316" s="32"/>
      <c r="CP316" s="32"/>
      <c r="CQ316" s="32"/>
      <c r="CR316" s="32"/>
      <c r="CS316" s="32"/>
      <c r="CT316" s="32"/>
      <c r="CU316" s="32"/>
      <c r="CV316" s="32"/>
      <c r="CW316" s="32"/>
      <c r="CX316" s="32"/>
      <c r="CY316" s="32"/>
      <c r="CZ316" s="32"/>
      <c r="DA316" s="32"/>
      <c r="DB316" s="32"/>
      <c r="DC316" s="32"/>
      <c r="DD316" s="32"/>
      <c r="DE316" s="32"/>
      <c r="DF316" s="32"/>
      <c r="DG316" s="32"/>
      <c r="DH316" s="32"/>
      <c r="DI316" s="32"/>
      <c r="DJ316" s="32"/>
      <c r="DK316" s="32"/>
      <c r="DL316" s="32"/>
      <c r="DM316" s="32"/>
      <c r="DN316" s="32"/>
      <c r="DO316" s="32"/>
      <c r="DP316" s="32"/>
      <c r="DQ316" s="32"/>
      <c r="DR316" s="32"/>
      <c r="DS316" s="32"/>
      <c r="DT316" s="32"/>
      <c r="DU316" s="32"/>
      <c r="DV316" s="32"/>
      <c r="DW316" s="32"/>
      <c r="DX316" s="32"/>
      <c r="DY316" s="32"/>
      <c r="DZ316" s="32"/>
      <c r="EA316" s="32"/>
      <c r="EB316" s="32"/>
      <c r="EC316" s="32"/>
      <c r="ED316" s="32"/>
      <c r="EE316" s="32"/>
      <c r="EF316" s="32"/>
      <c r="EG316" s="32"/>
      <c r="EH316" s="32"/>
      <c r="EI316" s="32"/>
      <c r="EJ316" s="32"/>
      <c r="EK316" s="32"/>
      <c r="EL316" s="32"/>
      <c r="EM316" s="32"/>
      <c r="EN316" s="32"/>
      <c r="EO316" s="32"/>
      <c r="EP316" s="32"/>
    </row>
    <row r="317" spans="1:146" s="36" customFormat="1" ht="34.5" customHeight="1">
      <c r="A317" s="62">
        <v>2922008546</v>
      </c>
      <c r="B317" s="62" t="s">
        <v>189</v>
      </c>
      <c r="C317" s="62" t="s">
        <v>247</v>
      </c>
      <c r="D317" s="62" t="s">
        <v>76</v>
      </c>
      <c r="E317" s="63"/>
      <c r="F317" s="63" t="s">
        <v>251</v>
      </c>
      <c r="G317" s="67">
        <v>21467.09</v>
      </c>
      <c r="H317" s="67">
        <v>21326.29</v>
      </c>
      <c r="I317" s="67">
        <v>18199.550000000003</v>
      </c>
      <c r="J317" s="67">
        <v>20487.96</v>
      </c>
      <c r="K317" s="67">
        <f t="shared" si="93"/>
        <v>81480.890000000014</v>
      </c>
      <c r="L317" s="108">
        <v>63.76</v>
      </c>
      <c r="M317" s="108">
        <v>63.76</v>
      </c>
      <c r="N317" s="108">
        <f>'2021'!O318</f>
        <v>37.024000000000001</v>
      </c>
      <c r="O317" s="108">
        <f>N317*1.04</f>
        <v>38.504960000000004</v>
      </c>
      <c r="P317" s="65">
        <f>(L317-N317)*G317</f>
        <v>573944.11823999998</v>
      </c>
      <c r="Q317" s="65">
        <f>(L317-N317)*H317</f>
        <v>570179.68943999999</v>
      </c>
      <c r="R317" s="65">
        <f>(M317-O317)*I317</f>
        <v>459630.36323199997</v>
      </c>
      <c r="S317" s="65">
        <f>(M317-O317)*J317</f>
        <v>517424.24931839987</v>
      </c>
      <c r="T317" s="65">
        <f t="shared" si="86"/>
        <v>2121178.4202303998</v>
      </c>
      <c r="U317" s="113">
        <f>T317/'2021'!T318</f>
        <v>0.94720377994652238</v>
      </c>
      <c r="V317" s="65"/>
      <c r="W317" s="65"/>
      <c r="X317" s="65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</row>
    <row r="318" spans="1:146" s="34" customFormat="1" ht="28.5" customHeight="1">
      <c r="A318" s="195" t="s">
        <v>304</v>
      </c>
      <c r="B318" s="196"/>
      <c r="C318" s="196"/>
      <c r="D318" s="197"/>
      <c r="E318" s="90"/>
      <c r="F318" s="90"/>
      <c r="G318" s="84">
        <f>SUM(G284:G317)</f>
        <v>241230.17200000002</v>
      </c>
      <c r="H318" s="84">
        <f>SUM(H284:H317)</f>
        <v>228907.23299999998</v>
      </c>
      <c r="I318" s="84">
        <f>SUM(I284:I317)</f>
        <v>188437.50199999998</v>
      </c>
      <c r="J318" s="84">
        <f>SUM(J284:J317)</f>
        <v>232573.72499999992</v>
      </c>
      <c r="K318" s="84">
        <f t="shared" si="93"/>
        <v>891148.63199999998</v>
      </c>
      <c r="L318" s="109"/>
      <c r="M318" s="109"/>
      <c r="N318" s="91"/>
      <c r="O318" s="91"/>
      <c r="P318" s="86">
        <f>SUM(P285:P317)</f>
        <v>6139635.069669201</v>
      </c>
      <c r="Q318" s="86">
        <f>SUM(Q285:Q317)</f>
        <v>5756812.1884153336</v>
      </c>
      <c r="R318" s="86">
        <f>SUM(R285:R317)</f>
        <v>4547790.3979222346</v>
      </c>
      <c r="S318" s="86">
        <f>SUM(S285:S317)</f>
        <v>5736573.8905703202</v>
      </c>
      <c r="T318" s="86">
        <f>SUM(T285:T317)</f>
        <v>22180811.546577081</v>
      </c>
      <c r="U318" s="113">
        <f>T318/'2021'!T319</f>
        <v>1.0363038467116592</v>
      </c>
      <c r="V318" s="86"/>
      <c r="W318" s="86"/>
      <c r="X318" s="86"/>
      <c r="Y318" s="112"/>
      <c r="Z318" s="26"/>
      <c r="AA318" s="26"/>
      <c r="AB318" s="26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</row>
    <row r="319" spans="1:146" s="105" customFormat="1" ht="38.25" customHeight="1">
      <c r="A319" s="198" t="s">
        <v>303</v>
      </c>
      <c r="B319" s="199"/>
      <c r="C319" s="199"/>
      <c r="D319" s="199"/>
      <c r="E319" s="200"/>
      <c r="F319" s="101"/>
      <c r="G319" s="102">
        <f>G180+G283+G318</f>
        <v>18572389.314034998</v>
      </c>
      <c r="H319" s="102">
        <f>H180+H283+H318</f>
        <v>18479742.146006994</v>
      </c>
      <c r="I319" s="102">
        <f>I180+I283+I318</f>
        <v>17340036.530639004</v>
      </c>
      <c r="J319" s="102">
        <f>J180+J283+J318</f>
        <v>18488222.361979</v>
      </c>
      <c r="K319" s="102">
        <f t="shared" si="93"/>
        <v>72880390.35266</v>
      </c>
      <c r="L319" s="103"/>
      <c r="M319" s="103"/>
      <c r="N319" s="103"/>
      <c r="O319" s="103"/>
      <c r="P319" s="104">
        <f>P318+P283+P180</f>
        <v>363055856.86175913</v>
      </c>
      <c r="Q319" s="104">
        <f>Q318+Q283+Q180</f>
        <v>363844877.96607816</v>
      </c>
      <c r="R319" s="104">
        <f>R318+R283+R180</f>
        <v>322825394.15271068</v>
      </c>
      <c r="S319" s="104">
        <f>S318+S283+S180</f>
        <v>349380043.21600759</v>
      </c>
      <c r="T319" s="104">
        <f>T318+T283+T180</f>
        <v>1399106172.1965556</v>
      </c>
      <c r="U319" s="113">
        <f>T319/'2021'!T320</f>
        <v>1.043174735375727</v>
      </c>
      <c r="V319" s="104">
        <f>'2021'!V320</f>
        <v>129376752.31885581</v>
      </c>
      <c r="W319" s="104">
        <f>S319/3</f>
        <v>116460014.40533586</v>
      </c>
      <c r="X319" s="104">
        <f>T319+V319-W319</f>
        <v>1412022910.1100755</v>
      </c>
      <c r="Y319" s="112"/>
      <c r="Z319" s="104"/>
      <c r="AA319" s="104"/>
      <c r="AB319" s="161"/>
    </row>
    <row r="320" spans="1:146" s="8" customFormat="1" ht="12.75" customHeight="1">
      <c r="A320" s="40"/>
      <c r="B320" s="41"/>
      <c r="C320" s="41"/>
      <c r="D320" s="41"/>
      <c r="G320" s="30"/>
      <c r="H320" s="30"/>
      <c r="I320" s="30"/>
      <c r="J320" s="30"/>
      <c r="K320" s="30"/>
      <c r="L320" s="28"/>
      <c r="M320" s="28"/>
      <c r="N320" s="28"/>
      <c r="O320" s="28"/>
      <c r="P320" s="31"/>
      <c r="Q320" s="31"/>
      <c r="R320" s="31"/>
      <c r="S320" s="31"/>
      <c r="T320" s="31"/>
      <c r="U320" s="31"/>
      <c r="V320" s="31"/>
      <c r="W320" s="31"/>
      <c r="X320" s="31"/>
    </row>
    <row r="321" spans="1:28" ht="12.75" hidden="1" customHeight="1">
      <c r="A321" s="40"/>
      <c r="B321" s="39"/>
      <c r="C321" s="39"/>
      <c r="D321" s="39"/>
      <c r="G321" s="27"/>
      <c r="H321" s="27"/>
      <c r="I321" s="27"/>
      <c r="J321" s="27"/>
      <c r="K321" s="27"/>
      <c r="L321" s="28"/>
      <c r="M321" s="28"/>
      <c r="N321" s="28"/>
      <c r="O321" s="28"/>
      <c r="P321" s="29"/>
      <c r="Q321" s="29"/>
      <c r="R321" s="29"/>
      <c r="S321" s="29"/>
      <c r="T321" s="29"/>
      <c r="U321" s="29"/>
      <c r="V321" s="29"/>
      <c r="W321" s="29"/>
      <c r="X321" s="29"/>
      <c r="Z321" s="2"/>
    </row>
    <row r="322" spans="1:28" ht="40.5" hidden="1" customHeight="1">
      <c r="G322" s="164"/>
      <c r="H322" s="164"/>
      <c r="I322" s="164"/>
      <c r="J322" s="164"/>
      <c r="K322" s="164"/>
      <c r="L322" s="14"/>
      <c r="M322" s="14"/>
      <c r="N322" s="14"/>
      <c r="O322" s="15"/>
      <c r="P322" s="10"/>
      <c r="Q322" s="10"/>
      <c r="R322" s="10"/>
      <c r="Z322" s="2"/>
      <c r="AB322" s="162"/>
    </row>
    <row r="323" spans="1:28" hidden="1">
      <c r="F323" s="4"/>
      <c r="I323" s="45"/>
      <c r="J323" s="45"/>
      <c r="K323" s="45"/>
      <c r="P323" s="8"/>
      <c r="Q323" s="8"/>
      <c r="R323" s="8"/>
      <c r="W323" s="8"/>
      <c r="X323" s="2"/>
      <c r="AB323" s="2"/>
    </row>
    <row r="324" spans="1:28" ht="40.5" hidden="1" customHeight="1">
      <c r="H324" s="92" t="s">
        <v>201</v>
      </c>
      <c r="I324" s="93"/>
      <c r="J324" s="93"/>
      <c r="K324" s="15"/>
      <c r="L324" s="15"/>
      <c r="M324" s="15"/>
      <c r="N324" s="15"/>
      <c r="O324" s="15"/>
      <c r="P324" s="12"/>
      <c r="R324" s="1"/>
    </row>
    <row r="325" spans="1:28" ht="23.25" hidden="1">
      <c r="H325" s="94"/>
      <c r="I325" s="47"/>
      <c r="J325" s="13"/>
      <c r="K325" s="13"/>
      <c r="L325" s="17"/>
      <c r="M325" s="17"/>
      <c r="N325" s="17"/>
      <c r="O325" s="18"/>
    </row>
    <row r="326" spans="1:28" ht="23.25" hidden="1" customHeight="1">
      <c r="H326" s="216" t="s">
        <v>299</v>
      </c>
      <c r="I326" s="216"/>
      <c r="J326" s="216"/>
      <c r="K326" s="50"/>
      <c r="L326" s="19"/>
      <c r="M326" s="20"/>
      <c r="N326" s="21" t="s">
        <v>202</v>
      </c>
      <c r="O326" s="22"/>
    </row>
    <row r="327" spans="1:28" ht="18.75" hidden="1" customHeight="1">
      <c r="H327" s="94"/>
      <c r="I327" s="47"/>
      <c r="J327" s="47"/>
      <c r="K327" s="47"/>
      <c r="L327" s="22"/>
      <c r="M327" s="22"/>
      <c r="N327" s="16"/>
      <c r="O327" s="23"/>
      <c r="P327" s="9"/>
    </row>
    <row r="328" spans="1:28" ht="23.25" hidden="1">
      <c r="A328" s="42"/>
      <c r="H328" s="94"/>
      <c r="I328" s="47"/>
      <c r="J328" s="47"/>
      <c r="K328" s="47"/>
      <c r="L328" s="22"/>
      <c r="M328" s="22"/>
      <c r="N328" s="16"/>
      <c r="O328" s="22"/>
    </row>
    <row r="329" spans="1:28" ht="23.25" hidden="1">
      <c r="A329" s="42"/>
      <c r="H329" s="216" t="s">
        <v>203</v>
      </c>
      <c r="I329" s="216"/>
      <c r="J329" s="216"/>
      <c r="K329" s="51"/>
      <c r="L329" s="24"/>
      <c r="M329" s="24"/>
      <c r="N329" s="25" t="s">
        <v>173</v>
      </c>
      <c r="O329" s="16"/>
    </row>
    <row r="330" spans="1:28" ht="23.25" hidden="1">
      <c r="I330" s="46"/>
      <c r="J330" s="46"/>
      <c r="K330" s="46"/>
      <c r="L330" s="16"/>
      <c r="M330" s="16"/>
      <c r="N330" s="16"/>
      <c r="O330" s="16"/>
    </row>
    <row r="331" spans="1:28" hidden="1"/>
    <row r="332" spans="1:28" hidden="1"/>
    <row r="333" spans="1:28" hidden="1"/>
  </sheetData>
  <autoFilter ref="A6:EP319"/>
  <mergeCells count="78">
    <mergeCell ref="A319:E319"/>
    <mergeCell ref="H326:J326"/>
    <mergeCell ref="H329:J329"/>
    <mergeCell ref="A64:B64"/>
    <mergeCell ref="A69:B69"/>
    <mergeCell ref="A312:B312"/>
    <mergeCell ref="A152:B152"/>
    <mergeCell ref="A155:B155"/>
    <mergeCell ref="A303:B303"/>
    <mergeCell ref="A305:B305"/>
    <mergeCell ref="A309:B309"/>
    <mergeCell ref="A201:B201"/>
    <mergeCell ref="A206:B206"/>
    <mergeCell ref="A211:B211"/>
    <mergeCell ref="A213:B213"/>
    <mergeCell ref="A204:B204"/>
    <mergeCell ref="X4:X5"/>
    <mergeCell ref="L4:M4"/>
    <mergeCell ref="N4:O4"/>
    <mergeCell ref="A168:B168"/>
    <mergeCell ref="A295:B295"/>
    <mergeCell ref="A198:B198"/>
    <mergeCell ref="A4:A5"/>
    <mergeCell ref="B4:B5"/>
    <mergeCell ref="C4:C5"/>
    <mergeCell ref="A7:B7"/>
    <mergeCell ref="A29:B29"/>
    <mergeCell ref="A25:B25"/>
    <mergeCell ref="A34:B34"/>
    <mergeCell ref="A240:B240"/>
    <mergeCell ref="A208:B208"/>
    <mergeCell ref="G4:K4"/>
    <mergeCell ref="D4:D5"/>
    <mergeCell ref="E4:E5"/>
    <mergeCell ref="P4:T4"/>
    <mergeCell ref="V4:V5"/>
    <mergeCell ref="W4:W5"/>
    <mergeCell ref="F4:F5"/>
    <mergeCell ref="A99:B99"/>
    <mergeCell ref="A66:B66"/>
    <mergeCell ref="A40:B40"/>
    <mergeCell ref="A44:B44"/>
    <mergeCell ref="A46:B46"/>
    <mergeCell ref="A53:B53"/>
    <mergeCell ref="A87:B87"/>
    <mergeCell ref="A92:B92"/>
    <mergeCell ref="A76:B76"/>
    <mergeCell ref="A80:B80"/>
    <mergeCell ref="A85:B85"/>
    <mergeCell ref="A90:B90"/>
    <mergeCell ref="A230:B230"/>
    <mergeCell ref="A235:B235"/>
    <mergeCell ref="A284:B284"/>
    <mergeCell ref="A245:B245"/>
    <mergeCell ref="A109:B109"/>
    <mergeCell ref="A117:B117"/>
    <mergeCell ref="A130:B130"/>
    <mergeCell ref="A192:B192"/>
    <mergeCell ref="A194:B194"/>
    <mergeCell ref="A181:B181"/>
    <mergeCell ref="A178:B178"/>
    <mergeCell ref="A180:E180"/>
    <mergeCell ref="G2:M2"/>
    <mergeCell ref="A291:B291"/>
    <mergeCell ref="A314:B314"/>
    <mergeCell ref="A316:B316"/>
    <mergeCell ref="A318:D318"/>
    <mergeCell ref="A265:B265"/>
    <mergeCell ref="A268:B268"/>
    <mergeCell ref="A272:B272"/>
    <mergeCell ref="A289:B289"/>
    <mergeCell ref="A281:B281"/>
    <mergeCell ref="A299:B299"/>
    <mergeCell ref="A216:B216"/>
    <mergeCell ref="A222:B222"/>
    <mergeCell ref="A287:B287"/>
    <mergeCell ref="A226:B226"/>
    <mergeCell ref="A228:B228"/>
  </mergeCells>
  <printOptions horizontalCentered="1"/>
  <pageMargins left="0.19685039370078741" right="0.19685039370078741" top="0.78740157480314965" bottom="0.39370078740157483" header="0" footer="0"/>
  <pageSetup paperSize="9" scale="45" fitToHeight="0" orientation="landscape" r:id="rId1"/>
  <headerFooter alignWithMargins="0">
    <oddFooter>&amp;C&amp;P</oddFooter>
  </headerFooter>
  <rowBreaks count="4" manualBreakCount="4">
    <brk id="28" max="23" man="1"/>
    <brk id="84" max="23" man="1"/>
    <brk id="199" max="23" man="1"/>
    <brk id="227" max="23" man="1"/>
  </rowBreaks>
  <colBreaks count="1" manualBreakCount="1">
    <brk id="15" max="3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EP330"/>
  <sheetViews>
    <sheetView view="pageBreakPreview" zoomScale="80" zoomScaleNormal="80" zoomScaleSheetLayoutView="80" workbookViewId="0">
      <selection activeCell="E3" sqref="E3"/>
    </sheetView>
  </sheetViews>
  <sheetFormatPr defaultRowHeight="12.75" outlineLevelRow="1"/>
  <cols>
    <col min="1" max="1" width="13.7109375" style="38" customWidth="1"/>
    <col min="2" max="2" width="30.140625" style="38" customWidth="1"/>
    <col min="3" max="3" width="31.140625" style="38" customWidth="1"/>
    <col min="4" max="4" width="22.42578125" style="38" customWidth="1"/>
    <col min="5" max="5" width="19.85546875" style="1" customWidth="1"/>
    <col min="6" max="6" width="18.28515625" style="1" customWidth="1"/>
    <col min="7" max="8" width="16.85546875" style="44" customWidth="1"/>
    <col min="9" max="9" width="17.7109375" style="44" customWidth="1"/>
    <col min="10" max="11" width="16.85546875" style="44" customWidth="1"/>
    <col min="12" max="15" width="16.85546875" style="1" customWidth="1"/>
    <col min="16" max="16" width="19.140625" style="2" customWidth="1"/>
    <col min="17" max="17" width="18.140625" style="2" customWidth="1"/>
    <col min="18" max="19" width="18.7109375" style="2" customWidth="1"/>
    <col min="20" max="20" width="18.28515625" style="1" customWidth="1"/>
    <col min="21" max="21" width="18.28515625" style="1" hidden="1" customWidth="1"/>
    <col min="22" max="22" width="17.5703125" style="1" customWidth="1"/>
    <col min="23" max="23" width="16.7109375" style="1" customWidth="1"/>
    <col min="24" max="24" width="22.7109375" style="1" customWidth="1"/>
    <col min="25" max="25" width="19.85546875" style="1" customWidth="1"/>
    <col min="26" max="26" width="15" style="1" bestFit="1" customWidth="1"/>
    <col min="27" max="27" width="19.85546875" style="1" customWidth="1"/>
    <col min="28" max="28" width="23.28515625" style="1" customWidth="1"/>
    <col min="29" max="16384" width="9.140625" style="1"/>
  </cols>
  <sheetData>
    <row r="2" spans="1:146" ht="99" customHeight="1">
      <c r="A2" s="52"/>
      <c r="B2" s="52"/>
      <c r="C2" s="52"/>
      <c r="D2" s="52"/>
      <c r="E2" s="52"/>
      <c r="F2" s="52"/>
      <c r="G2" s="192" t="s">
        <v>320</v>
      </c>
      <c r="H2" s="192"/>
      <c r="I2" s="192"/>
      <c r="J2" s="192"/>
      <c r="K2" s="192"/>
      <c r="L2" s="192"/>
      <c r="M2" s="192"/>
      <c r="N2" s="192"/>
      <c r="O2" s="52"/>
      <c r="P2" s="52"/>
      <c r="Q2" s="52"/>
      <c r="R2" s="52"/>
      <c r="S2" s="52"/>
      <c r="T2" s="52"/>
      <c r="U2" s="52"/>
      <c r="V2" s="52"/>
      <c r="W2" s="52"/>
      <c r="X2" s="5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6" ht="19.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6" s="7" customFormat="1" ht="85.5" customHeight="1">
      <c r="A4" s="207" t="s">
        <v>0</v>
      </c>
      <c r="B4" s="207" t="s">
        <v>2</v>
      </c>
      <c r="C4" s="207" t="s">
        <v>225</v>
      </c>
      <c r="D4" s="207" t="s">
        <v>1</v>
      </c>
      <c r="E4" s="207" t="s">
        <v>5</v>
      </c>
      <c r="F4" s="207" t="s">
        <v>301</v>
      </c>
      <c r="G4" s="210" t="s">
        <v>330</v>
      </c>
      <c r="H4" s="213"/>
      <c r="I4" s="213"/>
      <c r="J4" s="213"/>
      <c r="K4" s="214"/>
      <c r="L4" s="209" t="s">
        <v>141</v>
      </c>
      <c r="M4" s="209"/>
      <c r="N4" s="210" t="s">
        <v>146</v>
      </c>
      <c r="O4" s="211"/>
      <c r="P4" s="206" t="s">
        <v>142</v>
      </c>
      <c r="Q4" s="206"/>
      <c r="R4" s="206"/>
      <c r="S4" s="206"/>
      <c r="T4" s="206"/>
      <c r="U4" s="111"/>
      <c r="V4" s="206" t="s">
        <v>333</v>
      </c>
      <c r="W4" s="206" t="s">
        <v>337</v>
      </c>
      <c r="X4" s="206" t="s">
        <v>336</v>
      </c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</row>
    <row r="5" spans="1:146" s="7" customFormat="1" ht="30" customHeight="1">
      <c r="A5" s="208"/>
      <c r="B5" s="208"/>
      <c r="C5" s="208"/>
      <c r="D5" s="208"/>
      <c r="E5" s="208"/>
      <c r="F5" s="215"/>
      <c r="G5" s="80" t="s">
        <v>252</v>
      </c>
      <c r="H5" s="80" t="s">
        <v>253</v>
      </c>
      <c r="I5" s="80" t="s">
        <v>254</v>
      </c>
      <c r="J5" s="80" t="s">
        <v>255</v>
      </c>
      <c r="K5" s="80" t="s">
        <v>256</v>
      </c>
      <c r="L5" s="95" t="s">
        <v>3</v>
      </c>
      <c r="M5" s="95" t="s">
        <v>4</v>
      </c>
      <c r="N5" s="95" t="s">
        <v>3</v>
      </c>
      <c r="O5" s="95" t="s">
        <v>4</v>
      </c>
      <c r="P5" s="80" t="s">
        <v>221</v>
      </c>
      <c r="Q5" s="80" t="s">
        <v>171</v>
      </c>
      <c r="R5" s="80" t="s">
        <v>139</v>
      </c>
      <c r="S5" s="80" t="s">
        <v>140</v>
      </c>
      <c r="T5" s="96" t="s">
        <v>143</v>
      </c>
      <c r="U5" s="111"/>
      <c r="V5" s="206"/>
      <c r="W5" s="206"/>
      <c r="X5" s="206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</row>
    <row r="6" spans="1:146" s="5" customFormat="1" ht="10.5" customHeight="1">
      <c r="A6" s="53"/>
      <c r="B6" s="53"/>
      <c r="C6" s="53"/>
      <c r="D6" s="53"/>
      <c r="E6" s="54"/>
      <c r="F6" s="54"/>
      <c r="G6" s="55"/>
      <c r="H6" s="55"/>
      <c r="I6" s="55"/>
      <c r="J6" s="55"/>
      <c r="K6" s="55"/>
      <c r="L6" s="56"/>
      <c r="M6" s="56"/>
      <c r="N6" s="56"/>
      <c r="O6" s="56"/>
      <c r="P6" s="57"/>
      <c r="Q6" s="57"/>
      <c r="R6" s="57"/>
      <c r="S6" s="57"/>
      <c r="T6" s="57"/>
      <c r="U6" s="57"/>
      <c r="V6" s="57"/>
      <c r="W6" s="57"/>
      <c r="X6" s="57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</row>
    <row r="7" spans="1:146" s="120" customFormat="1" ht="36.75" customHeight="1">
      <c r="A7" s="218" t="s">
        <v>226</v>
      </c>
      <c r="B7" s="218"/>
      <c r="C7" s="129"/>
      <c r="D7" s="129"/>
      <c r="E7" s="127"/>
      <c r="F7" s="127"/>
      <c r="G7" s="100"/>
      <c r="H7" s="100"/>
      <c r="I7" s="100"/>
      <c r="J7" s="100"/>
      <c r="K7" s="100"/>
      <c r="L7" s="130"/>
      <c r="M7" s="130"/>
      <c r="N7" s="130"/>
      <c r="O7" s="130"/>
      <c r="P7" s="131"/>
      <c r="Q7" s="131"/>
      <c r="R7" s="131"/>
      <c r="S7" s="131"/>
      <c r="T7" s="127"/>
      <c r="U7" s="127"/>
      <c r="V7" s="131"/>
      <c r="W7" s="131"/>
      <c r="X7" s="131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</row>
    <row r="8" spans="1:146" s="120" customFormat="1" ht="52.5" customHeight="1" outlineLevel="1">
      <c r="A8" s="107">
        <v>2907017553</v>
      </c>
      <c r="B8" s="107" t="s">
        <v>6</v>
      </c>
      <c r="C8" s="107" t="s">
        <v>226</v>
      </c>
      <c r="D8" s="107" t="s">
        <v>313</v>
      </c>
      <c r="E8" s="75"/>
      <c r="F8" s="75" t="s">
        <v>138</v>
      </c>
      <c r="G8" s="67">
        <v>163823.51199999999</v>
      </c>
      <c r="H8" s="67">
        <v>164164.18900000001</v>
      </c>
      <c r="I8" s="67">
        <v>149763.53899999999</v>
      </c>
      <c r="J8" s="67">
        <v>160605.75399999999</v>
      </c>
      <c r="K8" s="67">
        <f t="shared" ref="K8:K43" si="0">G8+H8+I8+J8</f>
        <v>638356.99399999995</v>
      </c>
      <c r="L8" s="117">
        <f>'2022'!M8</f>
        <v>39.301200000000009</v>
      </c>
      <c r="M8" s="117">
        <v>39.409999999999997</v>
      </c>
      <c r="N8" s="117">
        <f>'2022'!O8</f>
        <v>31.096000000000004</v>
      </c>
      <c r="O8" s="117">
        <f>N8*1.04</f>
        <v>32.339840000000002</v>
      </c>
      <c r="P8" s="106">
        <f t="shared" ref="P8:P24" si="1">(L8-N8)*G8</f>
        <v>1344204.6806624008</v>
      </c>
      <c r="Q8" s="106">
        <f t="shared" ref="Q8:Q24" si="2">(L8-N8)*H8</f>
        <v>1347000.003582801</v>
      </c>
      <c r="R8" s="106">
        <f t="shared" ref="R8:R24" si="3">(M8-O8)*I8</f>
        <v>1058852.182896239</v>
      </c>
      <c r="S8" s="106">
        <f t="shared" ref="S8:S24" si="4">(M8-O8)*J8</f>
        <v>1135508.377700639</v>
      </c>
      <c r="T8" s="106">
        <f>SUM(P8:S8)</f>
        <v>4885565.2448420795</v>
      </c>
      <c r="U8" s="118">
        <f>T8/'2022'!T8</f>
        <v>1.0449775925445015</v>
      </c>
      <c r="V8" s="106"/>
      <c r="W8" s="106"/>
      <c r="X8" s="106"/>
      <c r="Y8" s="119"/>
      <c r="Z8" s="156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</row>
    <row r="9" spans="1:146" s="120" customFormat="1" ht="34.5" customHeight="1" outlineLevel="1">
      <c r="A9" s="107">
        <v>2907017553</v>
      </c>
      <c r="B9" s="107" t="s">
        <v>6</v>
      </c>
      <c r="C9" s="107" t="s">
        <v>226</v>
      </c>
      <c r="D9" s="107" t="s">
        <v>87</v>
      </c>
      <c r="E9" s="75"/>
      <c r="F9" s="75" t="s">
        <v>138</v>
      </c>
      <c r="G9" s="67">
        <v>611.77</v>
      </c>
      <c r="H9" s="67">
        <v>678.94</v>
      </c>
      <c r="I9" s="67">
        <v>689.44999999999993</v>
      </c>
      <c r="J9" s="67">
        <v>700.23</v>
      </c>
      <c r="K9" s="67">
        <f t="shared" si="0"/>
        <v>2680.39</v>
      </c>
      <c r="L9" s="117">
        <f>'2022'!M9</f>
        <v>45.23040000000001</v>
      </c>
      <c r="M9" s="117">
        <f>(('2022'!L9+'2022'!M9)/2*1.04)*2-L9</f>
        <v>45.364416000000013</v>
      </c>
      <c r="N9" s="117">
        <f>'2022'!O9</f>
        <v>31.096000000000004</v>
      </c>
      <c r="O9" s="117">
        <f t="shared" ref="O9:O23" si="5">N9*1.04</f>
        <v>32.339840000000002</v>
      </c>
      <c r="P9" s="106">
        <f t="shared" si="1"/>
        <v>8647.0018880000043</v>
      </c>
      <c r="Q9" s="106">
        <f t="shared" si="2"/>
        <v>9596.4095360000047</v>
      </c>
      <c r="R9" s="106">
        <f t="shared" si="3"/>
        <v>8979.7939232000062</v>
      </c>
      <c r="S9" s="106">
        <f t="shared" si="4"/>
        <v>9120.1988524800072</v>
      </c>
      <c r="T9" s="106">
        <f t="shared" ref="T9:T82" si="6">SUM(P9:S9)</f>
        <v>36343.404199680022</v>
      </c>
      <c r="U9" s="118">
        <f>T9/'2022'!T9</f>
        <v>1.0352771813216022</v>
      </c>
      <c r="V9" s="106"/>
      <c r="W9" s="106"/>
      <c r="X9" s="106"/>
      <c r="Y9" s="119"/>
      <c r="Z9" s="156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</row>
    <row r="10" spans="1:146" s="120" customFormat="1" ht="34.5" customHeight="1" outlineLevel="1">
      <c r="A10" s="107">
        <v>2907017553</v>
      </c>
      <c r="B10" s="107" t="s">
        <v>6</v>
      </c>
      <c r="C10" s="107" t="s">
        <v>226</v>
      </c>
      <c r="D10" s="107" t="s">
        <v>88</v>
      </c>
      <c r="E10" s="75"/>
      <c r="F10" s="75" t="s">
        <v>138</v>
      </c>
      <c r="G10" s="67">
        <v>1223.33</v>
      </c>
      <c r="H10" s="67">
        <v>1397.67</v>
      </c>
      <c r="I10" s="67">
        <v>1393.42</v>
      </c>
      <c r="J10" s="67">
        <v>1303.42</v>
      </c>
      <c r="K10" s="67">
        <f t="shared" si="0"/>
        <v>5317.84</v>
      </c>
      <c r="L10" s="117">
        <f>'2022'!M10</f>
        <v>45.09320000000001</v>
      </c>
      <c r="M10" s="117">
        <f>(('2022'!L10+'2022'!M10)/2*1.04)*2-L10</f>
        <v>45.577328000000009</v>
      </c>
      <c r="N10" s="117">
        <f>'2022'!O10</f>
        <v>21.761792000000003</v>
      </c>
      <c r="O10" s="117">
        <f t="shared" si="5"/>
        <v>22.632263680000005</v>
      </c>
      <c r="P10" s="106">
        <f t="shared" si="1"/>
        <v>28542.011348640008</v>
      </c>
      <c r="Q10" s="106">
        <f t="shared" si="2"/>
        <v>32609.60901936001</v>
      </c>
      <c r="R10" s="106">
        <f t="shared" si="3"/>
        <v>31972.111524774406</v>
      </c>
      <c r="S10" s="106">
        <f t="shared" si="4"/>
        <v>29907.055735974405</v>
      </c>
      <c r="T10" s="106">
        <f t="shared" si="6"/>
        <v>123030.78762874883</v>
      </c>
      <c r="U10" s="118">
        <f>T10/'2022'!T10</f>
        <v>1.0391547074599345</v>
      </c>
      <c r="V10" s="106"/>
      <c r="W10" s="106"/>
      <c r="X10" s="106"/>
      <c r="Y10" s="119"/>
      <c r="Z10" s="156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</row>
    <row r="11" spans="1:146" s="120" customFormat="1" ht="34.5" customHeight="1" outlineLevel="1">
      <c r="A11" s="107">
        <v>2907017553</v>
      </c>
      <c r="B11" s="107" t="s">
        <v>6</v>
      </c>
      <c r="C11" s="107" t="s">
        <v>226</v>
      </c>
      <c r="D11" s="107" t="s">
        <v>89</v>
      </c>
      <c r="E11" s="75"/>
      <c r="F11" s="75" t="s">
        <v>138</v>
      </c>
      <c r="G11" s="67">
        <v>403.43999999999994</v>
      </c>
      <c r="H11" s="67">
        <v>417.9</v>
      </c>
      <c r="I11" s="67">
        <v>416.91999999999996</v>
      </c>
      <c r="J11" s="67">
        <v>384.71</v>
      </c>
      <c r="K11" s="67">
        <f t="shared" si="0"/>
        <v>1622.9699999999998</v>
      </c>
      <c r="L11" s="117">
        <f>'2022'!M11</f>
        <v>55.376000000000019</v>
      </c>
      <c r="M11" s="117">
        <f>(('2022'!L11+'2022'!M11)/2*1.04)*2-L11</f>
        <v>57.272639999999996</v>
      </c>
      <c r="N11" s="117">
        <f>'2022'!O11</f>
        <v>42.106688000000005</v>
      </c>
      <c r="O11" s="117">
        <f t="shared" si="5"/>
        <v>43.790955520000004</v>
      </c>
      <c r="P11" s="106">
        <f t="shared" si="1"/>
        <v>5353.3712332800051</v>
      </c>
      <c r="Q11" s="106">
        <f t="shared" si="2"/>
        <v>5545.2454848000052</v>
      </c>
      <c r="R11" s="106">
        <f t="shared" si="3"/>
        <v>5620.7838934015954</v>
      </c>
      <c r="S11" s="106">
        <f t="shared" si="4"/>
        <v>5186.538836300796</v>
      </c>
      <c r="T11" s="106">
        <f t="shared" si="6"/>
        <v>21705.939447782403</v>
      </c>
      <c r="U11" s="118">
        <f>T11/'2022'!T11</f>
        <v>1.04030077381037</v>
      </c>
      <c r="V11" s="106"/>
      <c r="W11" s="106"/>
      <c r="X11" s="106"/>
      <c r="Y11" s="119"/>
      <c r="Z11" s="156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</row>
    <row r="12" spans="1:146" s="120" customFormat="1" ht="34.5" customHeight="1" outlineLevel="1">
      <c r="A12" s="107">
        <v>2907017553</v>
      </c>
      <c r="B12" s="107" t="s">
        <v>6</v>
      </c>
      <c r="C12" s="107" t="s">
        <v>226</v>
      </c>
      <c r="D12" s="107" t="s">
        <v>7</v>
      </c>
      <c r="E12" s="75"/>
      <c r="F12" s="75" t="s">
        <v>138</v>
      </c>
      <c r="G12" s="67">
        <v>2576.6679999999997</v>
      </c>
      <c r="H12" s="67">
        <v>2784</v>
      </c>
      <c r="I12" s="67">
        <v>2666.19</v>
      </c>
      <c r="J12" s="67">
        <v>2620.62</v>
      </c>
      <c r="K12" s="67">
        <f t="shared" si="0"/>
        <v>10647.477999999999</v>
      </c>
      <c r="L12" s="117">
        <f>'2022'!M12</f>
        <v>40.316400000000002</v>
      </c>
      <c r="M12" s="117">
        <f>(('2022'!L12+'2022'!M12)/2*1.04)*2-L12</f>
        <v>40.435856000000001</v>
      </c>
      <c r="N12" s="117">
        <f>'2022'!O12</f>
        <v>31.096000000000004</v>
      </c>
      <c r="O12" s="117">
        <f t="shared" si="5"/>
        <v>32.339840000000002</v>
      </c>
      <c r="P12" s="106">
        <f t="shared" si="1"/>
        <v>23757.909627199992</v>
      </c>
      <c r="Q12" s="106">
        <f t="shared" si="2"/>
        <v>25669.593599999993</v>
      </c>
      <c r="R12" s="106">
        <f t="shared" si="3"/>
        <v>21585.516899039998</v>
      </c>
      <c r="S12" s="106">
        <f t="shared" si="4"/>
        <v>21216.581449919995</v>
      </c>
      <c r="T12" s="106">
        <f t="shared" si="6"/>
        <v>92229.60157615997</v>
      </c>
      <c r="U12" s="118">
        <f>T12/'2022'!T12</f>
        <v>1.0412450825754589</v>
      </c>
      <c r="V12" s="106"/>
      <c r="W12" s="106"/>
      <c r="X12" s="106"/>
      <c r="Y12" s="119"/>
      <c r="Z12" s="156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</row>
    <row r="13" spans="1:146" s="120" customFormat="1" ht="34.5" customHeight="1" outlineLevel="1">
      <c r="A13" s="107">
        <v>2907017553</v>
      </c>
      <c r="B13" s="107" t="s">
        <v>6</v>
      </c>
      <c r="C13" s="107" t="s">
        <v>226</v>
      </c>
      <c r="D13" s="107" t="s">
        <v>8</v>
      </c>
      <c r="E13" s="75"/>
      <c r="F13" s="75" t="s">
        <v>138</v>
      </c>
      <c r="G13" s="67">
        <v>913.67</v>
      </c>
      <c r="H13" s="67">
        <v>1087.0899999999999</v>
      </c>
      <c r="I13" s="67">
        <v>1005.3899999999999</v>
      </c>
      <c r="J13" s="67">
        <v>853.75999999999988</v>
      </c>
      <c r="K13" s="67">
        <f t="shared" si="0"/>
        <v>3859.9099999999994</v>
      </c>
      <c r="L13" s="117">
        <f>'2022'!M13</f>
        <v>40.316400000000002</v>
      </c>
      <c r="M13" s="117">
        <f>(('2022'!L13+'2022'!M13)/2*1.04)*2-L13</f>
        <v>40.435856000000001</v>
      </c>
      <c r="N13" s="117">
        <f>'2022'!O13</f>
        <v>31.096000000000004</v>
      </c>
      <c r="O13" s="117">
        <f t="shared" si="5"/>
        <v>32.339840000000002</v>
      </c>
      <c r="P13" s="106">
        <f t="shared" si="1"/>
        <v>8424.4028679999974</v>
      </c>
      <c r="Q13" s="106">
        <f t="shared" si="2"/>
        <v>10023.404635999997</v>
      </c>
      <c r="R13" s="106">
        <f t="shared" si="3"/>
        <v>8139.6535262399975</v>
      </c>
      <c r="S13" s="106">
        <f t="shared" si="4"/>
        <v>6912.0546201599982</v>
      </c>
      <c r="T13" s="106">
        <f t="shared" si="6"/>
        <v>33499.515650399997</v>
      </c>
      <c r="U13" s="118">
        <f>T13/'2022'!T13</f>
        <v>1.0466062759532395</v>
      </c>
      <c r="V13" s="106"/>
      <c r="W13" s="106"/>
      <c r="X13" s="106"/>
      <c r="Y13" s="119"/>
      <c r="Z13" s="156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</row>
    <row r="14" spans="1:146" s="120" customFormat="1" ht="34.5" customHeight="1" outlineLevel="1">
      <c r="A14" s="107">
        <v>2907017553</v>
      </c>
      <c r="B14" s="107" t="s">
        <v>6</v>
      </c>
      <c r="C14" s="107" t="s">
        <v>226</v>
      </c>
      <c r="D14" s="107" t="s">
        <v>90</v>
      </c>
      <c r="E14" s="75"/>
      <c r="F14" s="75" t="s">
        <v>138</v>
      </c>
      <c r="G14" s="67">
        <v>451.45000000000005</v>
      </c>
      <c r="H14" s="67">
        <v>418.71</v>
      </c>
      <c r="I14" s="67">
        <v>459.16</v>
      </c>
      <c r="J14" s="67">
        <v>464.13</v>
      </c>
      <c r="K14" s="67">
        <f t="shared" si="0"/>
        <v>1793.4500000000003</v>
      </c>
      <c r="L14" s="117">
        <f>'2022'!M14</f>
        <v>33.611600000000003</v>
      </c>
      <c r="M14" s="117">
        <v>36.200000000000003</v>
      </c>
      <c r="N14" s="117">
        <f>'2022'!O14</f>
        <v>31.096000000000004</v>
      </c>
      <c r="O14" s="117">
        <f t="shared" si="5"/>
        <v>32.339840000000002</v>
      </c>
      <c r="P14" s="106">
        <f t="shared" si="1"/>
        <v>1135.6676199999997</v>
      </c>
      <c r="Q14" s="106">
        <f t="shared" si="2"/>
        <v>1053.3068759999996</v>
      </c>
      <c r="R14" s="106">
        <f t="shared" si="3"/>
        <v>1772.4310656000002</v>
      </c>
      <c r="S14" s="106">
        <f t="shared" si="4"/>
        <v>1791.6160608000002</v>
      </c>
      <c r="T14" s="106">
        <f t="shared" si="6"/>
        <v>5753.0216223999996</v>
      </c>
      <c r="U14" s="118">
        <f>T14/'2022'!T14</f>
        <v>1.0529137401744189</v>
      </c>
      <c r="V14" s="106"/>
      <c r="W14" s="106"/>
      <c r="X14" s="106"/>
      <c r="Y14" s="119"/>
      <c r="Z14" s="156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</row>
    <row r="15" spans="1:146" s="120" customFormat="1" ht="34.5" customHeight="1" outlineLevel="1">
      <c r="A15" s="107">
        <v>2907017553</v>
      </c>
      <c r="B15" s="107" t="s">
        <v>6</v>
      </c>
      <c r="C15" s="107" t="s">
        <v>226</v>
      </c>
      <c r="D15" s="107" t="s">
        <v>9</v>
      </c>
      <c r="E15" s="75"/>
      <c r="F15" s="75" t="s">
        <v>138</v>
      </c>
      <c r="G15" s="67">
        <v>3803</v>
      </c>
      <c r="H15" s="67">
        <v>3800.67</v>
      </c>
      <c r="I15" s="67">
        <v>3570.06</v>
      </c>
      <c r="J15" s="67">
        <v>3589.01</v>
      </c>
      <c r="K15" s="67">
        <f t="shared" si="0"/>
        <v>14762.74</v>
      </c>
      <c r="L15" s="117">
        <f>'2022'!M15</f>
        <v>64.16</v>
      </c>
      <c r="M15" s="117">
        <v>64.349999999999994</v>
      </c>
      <c r="N15" s="117">
        <f>'2022'!O15</f>
        <v>30.198272000000003</v>
      </c>
      <c r="O15" s="117">
        <f t="shared" si="5"/>
        <v>31.406202880000006</v>
      </c>
      <c r="P15" s="106">
        <f t="shared" si="1"/>
        <v>129156.45158399998</v>
      </c>
      <c r="Q15" s="106">
        <f t="shared" si="2"/>
        <v>129077.32075775998</v>
      </c>
      <c r="R15" s="106">
        <f t="shared" si="3"/>
        <v>117611.33234622715</v>
      </c>
      <c r="S15" s="106">
        <f t="shared" si="4"/>
        <v>118235.61730165116</v>
      </c>
      <c r="T15" s="106">
        <f t="shared" si="6"/>
        <v>494080.72198963829</v>
      </c>
      <c r="U15" s="118">
        <f>T15/'2022'!T15</f>
        <v>1.0423508879644665</v>
      </c>
      <c r="V15" s="106"/>
      <c r="W15" s="106"/>
      <c r="X15" s="106"/>
      <c r="Y15" s="119"/>
      <c r="Z15" s="156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</row>
    <row r="16" spans="1:146" s="120" customFormat="1" ht="34.5" customHeight="1" outlineLevel="1">
      <c r="A16" s="107">
        <v>2907017553</v>
      </c>
      <c r="B16" s="107" t="s">
        <v>6</v>
      </c>
      <c r="C16" s="107" t="s">
        <v>226</v>
      </c>
      <c r="D16" s="107" t="s">
        <v>91</v>
      </c>
      <c r="E16" s="75"/>
      <c r="F16" s="75" t="s">
        <v>138</v>
      </c>
      <c r="G16" s="67">
        <v>3512.21</v>
      </c>
      <c r="H16" s="67">
        <v>3292.76</v>
      </c>
      <c r="I16" s="67">
        <v>4060.0600000000004</v>
      </c>
      <c r="J16" s="67">
        <v>3597.6099999999997</v>
      </c>
      <c r="K16" s="67">
        <f t="shared" si="0"/>
        <v>14462.64</v>
      </c>
      <c r="L16" s="117">
        <f>'2022'!M16</f>
        <v>53.038800000000009</v>
      </c>
      <c r="M16" s="117">
        <v>53.19</v>
      </c>
      <c r="N16" s="117">
        <f>'2022'!O16</f>
        <v>38.96</v>
      </c>
      <c r="O16" s="117">
        <f t="shared" si="5"/>
        <v>40.5184</v>
      </c>
      <c r="P16" s="106">
        <f t="shared" si="1"/>
        <v>49447.702148000026</v>
      </c>
      <c r="Q16" s="106">
        <f t="shared" si="2"/>
        <v>46358.109488000031</v>
      </c>
      <c r="R16" s="106">
        <f t="shared" si="3"/>
        <v>51447.456295999997</v>
      </c>
      <c r="S16" s="106">
        <f t="shared" si="4"/>
        <v>45587.474875999986</v>
      </c>
      <c r="T16" s="106">
        <f t="shared" si="6"/>
        <v>192840.74280800004</v>
      </c>
      <c r="U16" s="118">
        <f>T16/'2022'!T16</f>
        <v>1.031120025784855</v>
      </c>
      <c r="V16" s="106"/>
      <c r="W16" s="106"/>
      <c r="X16" s="106"/>
      <c r="Y16" s="119"/>
      <c r="Z16" s="156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</row>
    <row r="17" spans="1:146" s="120" customFormat="1" ht="34.5" customHeight="1" outlineLevel="1">
      <c r="A17" s="107">
        <v>2907010396</v>
      </c>
      <c r="B17" s="107" t="s">
        <v>93</v>
      </c>
      <c r="C17" s="107" t="s">
        <v>226</v>
      </c>
      <c r="D17" s="107" t="s">
        <v>92</v>
      </c>
      <c r="E17" s="75"/>
      <c r="F17" s="75" t="s">
        <v>138</v>
      </c>
      <c r="G17" s="67">
        <v>435.60900000000004</v>
      </c>
      <c r="H17" s="67">
        <v>547.24900000000002</v>
      </c>
      <c r="I17" s="67">
        <v>585.68899999999996</v>
      </c>
      <c r="J17" s="67">
        <v>446.38900000000001</v>
      </c>
      <c r="K17" s="67">
        <f t="shared" si="0"/>
        <v>2014.9360000000001</v>
      </c>
      <c r="L17" s="117">
        <f>'2022'!M17</f>
        <v>77.187600000000003</v>
      </c>
      <c r="M17" s="117">
        <f>(('2022'!L17+'2022'!M17)/2*1.04)*2-L17</f>
        <v>77.416303999999997</v>
      </c>
      <c r="N17" s="117">
        <f>'2022'!O17</f>
        <v>31.096000000000004</v>
      </c>
      <c r="O17" s="117">
        <f t="shared" si="5"/>
        <v>32.339840000000002</v>
      </c>
      <c r="P17" s="106">
        <f t="shared" si="1"/>
        <v>20077.9157844</v>
      </c>
      <c r="Q17" s="106">
        <f t="shared" si="2"/>
        <v>25223.582008400001</v>
      </c>
      <c r="R17" s="106">
        <f t="shared" si="3"/>
        <v>26400.789123695995</v>
      </c>
      <c r="S17" s="106">
        <f t="shared" si="4"/>
        <v>20121.637688495997</v>
      </c>
      <c r="T17" s="106">
        <f t="shared" si="6"/>
        <v>91823.924604992004</v>
      </c>
      <c r="U17" s="118">
        <f>T17/'2022'!T17</f>
        <v>1.0384087519963283</v>
      </c>
      <c r="V17" s="106"/>
      <c r="W17" s="106"/>
      <c r="X17" s="106"/>
      <c r="Y17" s="119"/>
      <c r="Z17" s="156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</row>
    <row r="18" spans="1:146" s="120" customFormat="1" ht="34.5" customHeight="1" outlineLevel="1">
      <c r="A18" s="107">
        <v>2907014249</v>
      </c>
      <c r="B18" s="107" t="s">
        <v>11</v>
      </c>
      <c r="C18" s="107" t="s">
        <v>226</v>
      </c>
      <c r="D18" s="107" t="s">
        <v>10</v>
      </c>
      <c r="E18" s="75"/>
      <c r="F18" s="75" t="s">
        <v>138</v>
      </c>
      <c r="G18" s="67">
        <v>30137.531999999999</v>
      </c>
      <c r="H18" s="67">
        <v>33647.879999999997</v>
      </c>
      <c r="I18" s="67">
        <v>37592.709000000003</v>
      </c>
      <c r="J18" s="67">
        <v>29074.164999999997</v>
      </c>
      <c r="K18" s="67">
        <f t="shared" si="0"/>
        <v>130452.28599999999</v>
      </c>
      <c r="L18" s="117">
        <f>'2022'!M18</f>
        <v>67.017600000000016</v>
      </c>
      <c r="M18" s="117">
        <f>(('2022'!L18+'2022'!M18)/2*1.04)*2-L18</f>
        <v>72.173504000000008</v>
      </c>
      <c r="N18" s="117">
        <f>'2022'!O18</f>
        <v>27.851200000000002</v>
      </c>
      <c r="O18" s="117">
        <f t="shared" si="5"/>
        <v>28.965248000000003</v>
      </c>
      <c r="P18" s="106">
        <f t="shared" si="1"/>
        <v>1180378.6333248003</v>
      </c>
      <c r="Q18" s="106">
        <f t="shared" si="2"/>
        <v>1317866.3272320002</v>
      </c>
      <c r="R18" s="106">
        <f t="shared" si="3"/>
        <v>1624315.3942055043</v>
      </c>
      <c r="S18" s="106">
        <f t="shared" si="4"/>
        <v>1256243.96430624</v>
      </c>
      <c r="T18" s="106">
        <f t="shared" si="6"/>
        <v>5378804.3190685445</v>
      </c>
      <c r="U18" s="118">
        <f>T18/'2022'!T18</f>
        <v>1.0413808516902039</v>
      </c>
      <c r="V18" s="106"/>
      <c r="W18" s="106"/>
      <c r="X18" s="106"/>
      <c r="Y18" s="119"/>
      <c r="Z18" s="156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</row>
    <row r="19" spans="1:146" s="120" customFormat="1" ht="34.5" customHeight="1" outlineLevel="1">
      <c r="A19" s="107">
        <v>2907017553</v>
      </c>
      <c r="B19" s="107" t="s">
        <v>6</v>
      </c>
      <c r="C19" s="107" t="s">
        <v>226</v>
      </c>
      <c r="D19" s="107" t="s">
        <v>12</v>
      </c>
      <c r="E19" s="75"/>
      <c r="F19" s="75" t="s">
        <v>138</v>
      </c>
      <c r="G19" s="67">
        <v>546.65599999999995</v>
      </c>
      <c r="H19" s="67">
        <v>578.66000000000008</v>
      </c>
      <c r="I19" s="67">
        <v>583.83000000000004</v>
      </c>
      <c r="J19" s="67">
        <v>516.57000000000005</v>
      </c>
      <c r="K19" s="67">
        <f t="shared" si="0"/>
        <v>2225.7160000000003</v>
      </c>
      <c r="L19" s="117">
        <f>'2022'!M19</f>
        <v>58.461600000000011</v>
      </c>
      <c r="M19" s="117">
        <f>(('2022'!L19+'2022'!M19)/2*1.04)*2-L19</f>
        <v>61.639264000000004</v>
      </c>
      <c r="N19" s="117">
        <f>'2022'!O19</f>
        <v>31.096000000000004</v>
      </c>
      <c r="O19" s="117">
        <f t="shared" si="5"/>
        <v>32.339840000000002</v>
      </c>
      <c r="P19" s="106">
        <f t="shared" si="1"/>
        <v>14959.569433600003</v>
      </c>
      <c r="Q19" s="106">
        <f t="shared" si="2"/>
        <v>15835.378096000006</v>
      </c>
      <c r="R19" s="106">
        <f t="shared" si="3"/>
        <v>17105.882713920004</v>
      </c>
      <c r="S19" s="106">
        <f t="shared" si="4"/>
        <v>15135.203455680003</v>
      </c>
      <c r="T19" s="106">
        <f t="shared" si="6"/>
        <v>63036.033699200023</v>
      </c>
      <c r="U19" s="118">
        <f>T19/'2022'!T19</f>
        <v>1.0396551388890387</v>
      </c>
      <c r="V19" s="106"/>
      <c r="W19" s="106"/>
      <c r="X19" s="106"/>
      <c r="Y19" s="119"/>
      <c r="Z19" s="156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</row>
    <row r="20" spans="1:146" s="120" customFormat="1" ht="34.5" customHeight="1" outlineLevel="1">
      <c r="A20" s="107">
        <v>2907017553</v>
      </c>
      <c r="B20" s="107" t="s">
        <v>6</v>
      </c>
      <c r="C20" s="107" t="s">
        <v>226</v>
      </c>
      <c r="D20" s="107" t="s">
        <v>213</v>
      </c>
      <c r="E20" s="75"/>
      <c r="F20" s="75" t="s">
        <v>138</v>
      </c>
      <c r="G20" s="67">
        <v>43.75</v>
      </c>
      <c r="H20" s="67">
        <v>43.75</v>
      </c>
      <c r="I20" s="67">
        <v>43.75</v>
      </c>
      <c r="J20" s="67">
        <v>43.75</v>
      </c>
      <c r="K20" s="67">
        <f t="shared" si="0"/>
        <v>175</v>
      </c>
      <c r="L20" s="117">
        <f>'2022'!M20</f>
        <v>40.219200000000008</v>
      </c>
      <c r="M20" s="117">
        <f>(('2022'!L20+'2022'!M20)/2*1.04)*2-L20</f>
        <v>43.312767999999998</v>
      </c>
      <c r="N20" s="117">
        <f>'2022'!O20</f>
        <v>40.159808000000005</v>
      </c>
      <c r="O20" s="117">
        <f>N20*1.04</f>
        <v>41.76620032000001</v>
      </c>
      <c r="P20" s="106">
        <f t="shared" si="1"/>
        <v>2.5984000000001117</v>
      </c>
      <c r="Q20" s="106">
        <f t="shared" si="2"/>
        <v>2.5984000000001117</v>
      </c>
      <c r="R20" s="106">
        <f t="shared" si="3"/>
        <v>67.662335999999485</v>
      </c>
      <c r="S20" s="106">
        <f t="shared" si="4"/>
        <v>67.662335999999485</v>
      </c>
      <c r="T20" s="106">
        <f t="shared" si="6"/>
        <v>140.52147199999919</v>
      </c>
      <c r="U20" s="118">
        <f>T20/'2022'!T20</f>
        <v>1.0399999999999925</v>
      </c>
      <c r="V20" s="106"/>
      <c r="W20" s="106"/>
      <c r="X20" s="106"/>
      <c r="Y20" s="119"/>
      <c r="Z20" s="156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</row>
    <row r="21" spans="1:146" s="120" customFormat="1" ht="34.5" customHeight="1" outlineLevel="1">
      <c r="A21" s="107">
        <v>2907017553</v>
      </c>
      <c r="B21" s="107" t="s">
        <v>6</v>
      </c>
      <c r="C21" s="107" t="s">
        <v>226</v>
      </c>
      <c r="D21" s="107" t="s">
        <v>214</v>
      </c>
      <c r="E21" s="75"/>
      <c r="F21" s="75" t="s">
        <v>138</v>
      </c>
      <c r="G21" s="67">
        <v>297.5</v>
      </c>
      <c r="H21" s="67">
        <v>297.5</v>
      </c>
      <c r="I21" s="67">
        <v>297.5</v>
      </c>
      <c r="J21" s="67">
        <v>297.5</v>
      </c>
      <c r="K21" s="67">
        <f t="shared" si="0"/>
        <v>1190</v>
      </c>
      <c r="L21" s="117">
        <f>'2022'!M21</f>
        <v>50.360400000000006</v>
      </c>
      <c r="M21" s="117">
        <f>(('2022'!L21+'2022'!M21)/2*1.04)*2-L21</f>
        <v>50.509616000000001</v>
      </c>
      <c r="N21" s="117">
        <f>'2022'!O21</f>
        <v>48.49</v>
      </c>
      <c r="O21" s="117">
        <f>N21*1.04</f>
        <v>50.429600000000001</v>
      </c>
      <c r="P21" s="106">
        <f t="shared" si="1"/>
        <v>556.4440000000011</v>
      </c>
      <c r="Q21" s="106">
        <f t="shared" si="2"/>
        <v>556.4440000000011</v>
      </c>
      <c r="R21" s="106">
        <f t="shared" si="3"/>
        <v>23.804760000000158</v>
      </c>
      <c r="S21" s="106">
        <f t="shared" si="4"/>
        <v>23.804760000000158</v>
      </c>
      <c r="T21" s="106">
        <f t="shared" si="6"/>
        <v>1160.4975200000026</v>
      </c>
      <c r="U21" s="118">
        <f>T21/'2022'!T21</f>
        <v>1.042780153977759</v>
      </c>
      <c r="V21" s="106"/>
      <c r="W21" s="106"/>
      <c r="X21" s="106"/>
      <c r="Y21" s="119"/>
      <c r="Z21" s="156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</row>
    <row r="22" spans="1:146" s="120" customFormat="1" ht="34.5" customHeight="1" outlineLevel="1">
      <c r="A22" s="107">
        <v>2907017553</v>
      </c>
      <c r="B22" s="107" t="s">
        <v>6</v>
      </c>
      <c r="C22" s="107" t="s">
        <v>226</v>
      </c>
      <c r="D22" s="107" t="s">
        <v>208</v>
      </c>
      <c r="E22" s="75"/>
      <c r="F22" s="75" t="s">
        <v>138</v>
      </c>
      <c r="G22" s="67">
        <v>1200</v>
      </c>
      <c r="H22" s="67">
        <v>1200</v>
      </c>
      <c r="I22" s="67">
        <v>1200</v>
      </c>
      <c r="J22" s="67">
        <v>1200</v>
      </c>
      <c r="K22" s="67">
        <f t="shared" si="0"/>
        <v>4800</v>
      </c>
      <c r="L22" s="117">
        <f>'2022'!M22</f>
        <v>51.019200000000005</v>
      </c>
      <c r="M22" s="117">
        <f>(('2022'!L22+'2022'!M22)/2*1.04)*2-L22</f>
        <v>51.170368000000003</v>
      </c>
      <c r="N22" s="117">
        <f>'2022'!O22</f>
        <v>45.859839999999998</v>
      </c>
      <c r="O22" s="117">
        <f t="shared" si="5"/>
        <v>47.694233599999997</v>
      </c>
      <c r="P22" s="106">
        <f t="shared" si="1"/>
        <v>6191.2320000000082</v>
      </c>
      <c r="Q22" s="106">
        <f t="shared" si="2"/>
        <v>6191.2320000000082</v>
      </c>
      <c r="R22" s="106">
        <f t="shared" si="3"/>
        <v>4171.3612800000083</v>
      </c>
      <c r="S22" s="106">
        <f t="shared" si="4"/>
        <v>4171.3612800000083</v>
      </c>
      <c r="T22" s="106">
        <f t="shared" si="6"/>
        <v>20725.186560000035</v>
      </c>
      <c r="U22" s="118">
        <f>T22/'2022'!T22</f>
        <v>1.0400000000000003</v>
      </c>
      <c r="V22" s="106"/>
      <c r="W22" s="106"/>
      <c r="X22" s="106"/>
      <c r="Y22" s="119"/>
      <c r="Z22" s="156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</row>
    <row r="23" spans="1:146" s="120" customFormat="1" ht="34.5" customHeight="1" outlineLevel="1">
      <c r="A23" s="107">
        <v>2907017553</v>
      </c>
      <c r="B23" s="107" t="s">
        <v>6</v>
      </c>
      <c r="C23" s="107" t="s">
        <v>226</v>
      </c>
      <c r="D23" s="107" t="s">
        <v>209</v>
      </c>
      <c r="E23" s="75"/>
      <c r="F23" s="75" t="s">
        <v>138</v>
      </c>
      <c r="G23" s="67">
        <v>1440</v>
      </c>
      <c r="H23" s="67">
        <v>1440</v>
      </c>
      <c r="I23" s="67">
        <v>1440</v>
      </c>
      <c r="J23" s="67">
        <v>1440</v>
      </c>
      <c r="K23" s="67">
        <f t="shared" si="0"/>
        <v>5760</v>
      </c>
      <c r="L23" s="117">
        <f>'2022'!M23</f>
        <v>57.32</v>
      </c>
      <c r="M23" s="117">
        <v>57.49</v>
      </c>
      <c r="N23" s="117">
        <f>'2022'!O23</f>
        <v>47.947328000000006</v>
      </c>
      <c r="O23" s="117">
        <f t="shared" si="5"/>
        <v>49.865221120000008</v>
      </c>
      <c r="P23" s="106">
        <f t="shared" si="1"/>
        <v>13496.647679999991</v>
      </c>
      <c r="Q23" s="106">
        <f t="shared" si="2"/>
        <v>13496.647679999991</v>
      </c>
      <c r="R23" s="106">
        <f t="shared" si="3"/>
        <v>10979.681587199992</v>
      </c>
      <c r="S23" s="106">
        <f t="shared" si="4"/>
        <v>10979.681587199992</v>
      </c>
      <c r="T23" s="106">
        <f t="shared" si="6"/>
        <v>48952.658534399969</v>
      </c>
      <c r="U23" s="118">
        <f>T23/'2022'!T23</f>
        <v>1.0396330156716984</v>
      </c>
      <c r="V23" s="106"/>
      <c r="W23" s="106"/>
      <c r="X23" s="106"/>
      <c r="Y23" s="119"/>
      <c r="Z23" s="156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</row>
    <row r="24" spans="1:146" s="120" customFormat="1" ht="34.5" customHeight="1" outlineLevel="1">
      <c r="A24" s="107">
        <v>2907017553</v>
      </c>
      <c r="B24" s="107" t="s">
        <v>6</v>
      </c>
      <c r="C24" s="107" t="s">
        <v>226</v>
      </c>
      <c r="D24" s="107" t="s">
        <v>215</v>
      </c>
      <c r="E24" s="75"/>
      <c r="F24" s="75" t="s">
        <v>138</v>
      </c>
      <c r="G24" s="67">
        <v>502.75</v>
      </c>
      <c r="H24" s="67">
        <v>502.75</v>
      </c>
      <c r="I24" s="67">
        <v>502.75</v>
      </c>
      <c r="J24" s="67">
        <v>502.75</v>
      </c>
      <c r="K24" s="67">
        <f t="shared" si="0"/>
        <v>2011</v>
      </c>
      <c r="L24" s="117">
        <f>'2022'!M24</f>
        <v>39.006000000000007</v>
      </c>
      <c r="M24" s="117">
        <v>39.31</v>
      </c>
      <c r="N24" s="117">
        <f>'2022'!O24</f>
        <v>37.75</v>
      </c>
      <c r="O24" s="117">
        <f>N24*1.04</f>
        <v>39.26</v>
      </c>
      <c r="P24" s="106">
        <f t="shared" si="1"/>
        <v>631.4540000000037</v>
      </c>
      <c r="Q24" s="106">
        <f t="shared" si="2"/>
        <v>631.4540000000037</v>
      </c>
      <c r="R24" s="106">
        <f t="shared" si="3"/>
        <v>25.137500000002142</v>
      </c>
      <c r="S24" s="106">
        <f t="shared" si="4"/>
        <v>25.137500000002142</v>
      </c>
      <c r="T24" s="106">
        <f t="shared" si="6"/>
        <v>1313.1830000000116</v>
      </c>
      <c r="U24" s="118">
        <f>T24/'2022'!T24</f>
        <v>1.0398089171974554</v>
      </c>
      <c r="V24" s="106"/>
      <c r="W24" s="106"/>
      <c r="X24" s="106"/>
      <c r="Y24" s="119"/>
      <c r="Z24" s="156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</row>
    <row r="25" spans="1:146" s="120" customFormat="1" ht="34.5" customHeight="1">
      <c r="A25" s="218" t="s">
        <v>250</v>
      </c>
      <c r="B25" s="218"/>
      <c r="C25" s="129"/>
      <c r="D25" s="129"/>
      <c r="E25" s="127"/>
      <c r="F25" s="127"/>
      <c r="G25" s="67"/>
      <c r="H25" s="67"/>
      <c r="I25" s="67"/>
      <c r="J25" s="67"/>
      <c r="K25" s="67"/>
      <c r="L25" s="117"/>
      <c r="M25" s="132"/>
      <c r="N25" s="132"/>
      <c r="O25" s="132"/>
      <c r="P25" s="106"/>
      <c r="Q25" s="106"/>
      <c r="R25" s="106"/>
      <c r="S25" s="106"/>
      <c r="T25" s="106"/>
      <c r="U25" s="118" t="e">
        <f>T25/'2022'!T25</f>
        <v>#DIV/0!</v>
      </c>
      <c r="V25" s="106"/>
      <c r="W25" s="106"/>
      <c r="X25" s="106"/>
      <c r="Y25" s="128"/>
      <c r="Z25" s="156"/>
      <c r="AA25" s="119"/>
      <c r="AB25" s="119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</row>
    <row r="26" spans="1:146" s="120" customFormat="1" ht="34.5" customHeight="1" outlineLevel="1">
      <c r="A26" s="107">
        <v>2909003034</v>
      </c>
      <c r="B26" s="107" t="s">
        <v>349</v>
      </c>
      <c r="C26" s="107" t="s">
        <v>250</v>
      </c>
      <c r="D26" s="107" t="s">
        <v>347</v>
      </c>
      <c r="E26" s="75"/>
      <c r="F26" s="75" t="s">
        <v>138</v>
      </c>
      <c r="G26" s="67">
        <f>'2022'!G26</f>
        <v>1451</v>
      </c>
      <c r="H26" s="67">
        <f>'2022'!H26</f>
        <v>1451</v>
      </c>
      <c r="I26" s="67">
        <f>'2022'!I26</f>
        <v>1451</v>
      </c>
      <c r="J26" s="67">
        <f>'2022'!J26</f>
        <v>1451</v>
      </c>
      <c r="K26" s="67">
        <f>G26+H26+I26+J26</f>
        <v>5804</v>
      </c>
      <c r="L26" s="117">
        <f>'2022'!M26</f>
        <v>34.575744</v>
      </c>
      <c r="M26" s="117">
        <f>(('2022'!L26+'2022'!M26)/2*1.04)*2-L26</f>
        <v>37.235573759999994</v>
      </c>
      <c r="N26" s="117">
        <f>'2022'!O26</f>
        <v>34.524672000000002</v>
      </c>
      <c r="O26" s="117">
        <f>N26*1.04</f>
        <v>35.905658880000004</v>
      </c>
      <c r="P26" s="106">
        <f>(L26-N26)*G26</f>
        <v>74.10547199999678</v>
      </c>
      <c r="Q26" s="106">
        <f t="shared" ref="Q26:R28" si="7">(L26-N26)*H26</f>
        <v>74.10547199999678</v>
      </c>
      <c r="R26" s="106">
        <f t="shared" si="7"/>
        <v>1929.7064908799853</v>
      </c>
      <c r="S26" s="106">
        <f>(M26-O26)*J26</f>
        <v>1929.7064908799853</v>
      </c>
      <c r="T26" s="106">
        <f>SUM(P26:S26)</f>
        <v>4007.6239257599641</v>
      </c>
      <c r="U26" s="118">
        <f>T26/'2022'!T26</f>
        <v>1.0400000000000025</v>
      </c>
      <c r="V26" s="106"/>
      <c r="W26" s="106"/>
      <c r="X26" s="106"/>
      <c r="Y26" s="119"/>
      <c r="Z26" s="156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</row>
    <row r="27" spans="1:146" s="120" customFormat="1" ht="58.5" customHeight="1" outlineLevel="1">
      <c r="A27" s="107">
        <v>2909002440</v>
      </c>
      <c r="B27" s="107" t="s">
        <v>195</v>
      </c>
      <c r="C27" s="107" t="s">
        <v>250</v>
      </c>
      <c r="D27" s="107" t="s">
        <v>350</v>
      </c>
      <c r="E27" s="75"/>
      <c r="F27" s="75" t="s">
        <v>138</v>
      </c>
      <c r="G27" s="67">
        <f>'2022'!G27</f>
        <v>3119.75</v>
      </c>
      <c r="H27" s="67">
        <f>'2022'!H27</f>
        <v>3119.75</v>
      </c>
      <c r="I27" s="67">
        <f>'2022'!I27</f>
        <v>3119.75</v>
      </c>
      <c r="J27" s="67">
        <f>'2022'!J27</f>
        <v>3119.75</v>
      </c>
      <c r="K27" s="67">
        <f>G27+H27+I27+J27</f>
        <v>12479</v>
      </c>
      <c r="L27" s="117">
        <f>'2022'!M27</f>
        <v>43.335536000000005</v>
      </c>
      <c r="M27" s="117">
        <f>(('2022'!L27+'2022'!M27)/2*1.04)*2-L27</f>
        <v>46.046157440000002</v>
      </c>
      <c r="N27" s="117">
        <f>'2022'!O27</f>
        <v>43.296447999999998</v>
      </c>
      <c r="O27" s="117">
        <f>N27*1.04</f>
        <v>45.028305920000001</v>
      </c>
      <c r="P27" s="106">
        <f>(L27-N27)*G27</f>
        <v>121.94478800002082</v>
      </c>
      <c r="Q27" s="106">
        <f t="shared" si="7"/>
        <v>121.94478800002082</v>
      </c>
      <c r="R27" s="106">
        <f t="shared" si="7"/>
        <v>3175.4422795200021</v>
      </c>
      <c r="S27" s="106">
        <f>(M27-O27)*J27</f>
        <v>3175.4422795200021</v>
      </c>
      <c r="T27" s="106">
        <f>SUM(P27:S27)</f>
        <v>6594.7741350400465</v>
      </c>
      <c r="U27" s="118">
        <f>T27/'2022'!T27</f>
        <v>1.0399999999999971</v>
      </c>
      <c r="V27" s="106"/>
      <c r="W27" s="106"/>
      <c r="X27" s="106"/>
      <c r="Y27" s="119"/>
      <c r="Z27" s="156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</row>
    <row r="28" spans="1:146" s="120" customFormat="1" ht="58.5" customHeight="1" outlineLevel="1">
      <c r="A28" s="107">
        <v>2909003115</v>
      </c>
      <c r="B28" s="107" t="s">
        <v>348</v>
      </c>
      <c r="C28" s="107" t="s">
        <v>250</v>
      </c>
      <c r="D28" s="107" t="s">
        <v>354</v>
      </c>
      <c r="E28" s="75"/>
      <c r="F28" s="75" t="s">
        <v>138</v>
      </c>
      <c r="G28" s="67">
        <f>'2022'!G28</f>
        <v>3356.75</v>
      </c>
      <c r="H28" s="67">
        <f>'2022'!H28</f>
        <v>3356.75</v>
      </c>
      <c r="I28" s="67">
        <f>'2022'!I28</f>
        <v>3356.75</v>
      </c>
      <c r="J28" s="67">
        <f>'2022'!J28</f>
        <v>3356.75</v>
      </c>
      <c r="K28" s="67">
        <f>G28+H28+I28+J28</f>
        <v>13427</v>
      </c>
      <c r="L28" s="117">
        <f>'2022'!M28</f>
        <v>44.623600000000003</v>
      </c>
      <c r="M28" s="117">
        <f>(('2022'!L28+'2022'!M28)/2*1.04)*2-L28</f>
        <v>47.409743999999996</v>
      </c>
      <c r="N28" s="117">
        <f>'2022'!O28</f>
        <v>43.555200000000006</v>
      </c>
      <c r="O28" s="117">
        <f>N28*1.04</f>
        <v>45.297408000000011</v>
      </c>
      <c r="P28" s="106">
        <f>(L28-N28)*G28</f>
        <v>3586.3516999999897</v>
      </c>
      <c r="Q28" s="106">
        <f t="shared" si="7"/>
        <v>3586.3516999999897</v>
      </c>
      <c r="R28" s="106">
        <f t="shared" si="7"/>
        <v>7090.5838679999497</v>
      </c>
      <c r="S28" s="106">
        <f>(M28-O28)*J28</f>
        <v>7090.5838679999497</v>
      </c>
      <c r="T28" s="106">
        <f>SUM(P28:S28)</f>
        <v>21353.871135999878</v>
      </c>
      <c r="U28" s="118"/>
      <c r="V28" s="106"/>
      <c r="W28" s="106"/>
      <c r="X28" s="106"/>
      <c r="Y28" s="119"/>
      <c r="Z28" s="156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</row>
    <row r="29" spans="1:146" s="120" customFormat="1" ht="34.5" customHeight="1">
      <c r="A29" s="218" t="s">
        <v>227</v>
      </c>
      <c r="B29" s="218"/>
      <c r="C29" s="129"/>
      <c r="D29" s="129"/>
      <c r="E29" s="127"/>
      <c r="F29" s="127"/>
      <c r="G29" s="67"/>
      <c r="H29" s="67"/>
      <c r="I29" s="67"/>
      <c r="J29" s="67"/>
      <c r="K29" s="67"/>
      <c r="L29" s="117"/>
      <c r="M29" s="132"/>
      <c r="N29" s="132"/>
      <c r="O29" s="132"/>
      <c r="P29" s="106"/>
      <c r="Q29" s="106"/>
      <c r="R29" s="106"/>
      <c r="S29" s="106"/>
      <c r="T29" s="106"/>
      <c r="U29" s="118" t="e">
        <f>T29/'2022'!T29</f>
        <v>#DIV/0!</v>
      </c>
      <c r="V29" s="106"/>
      <c r="W29" s="106"/>
      <c r="X29" s="106"/>
      <c r="Y29" s="128"/>
      <c r="Z29" s="156"/>
      <c r="AA29" s="119"/>
      <c r="AB29" s="119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</row>
    <row r="30" spans="1:146" s="120" customFormat="1" ht="34.5" customHeight="1" outlineLevel="1">
      <c r="A30" s="107" t="s">
        <v>257</v>
      </c>
      <c r="B30" s="107" t="s">
        <v>96</v>
      </c>
      <c r="C30" s="107" t="s">
        <v>227</v>
      </c>
      <c r="D30" s="107" t="s">
        <v>13</v>
      </c>
      <c r="E30" s="75"/>
      <c r="F30" s="75" t="s">
        <v>138</v>
      </c>
      <c r="G30" s="67">
        <v>10154.794</v>
      </c>
      <c r="H30" s="67">
        <v>9672.3770000000004</v>
      </c>
      <c r="I30" s="67">
        <v>10740.223</v>
      </c>
      <c r="J30" s="67">
        <v>9563.0760000000009</v>
      </c>
      <c r="K30" s="67">
        <f t="shared" si="0"/>
        <v>40130.47</v>
      </c>
      <c r="L30" s="117">
        <f>'2022'!M30</f>
        <v>107.3216</v>
      </c>
      <c r="M30" s="117">
        <v>110.4</v>
      </c>
      <c r="N30" s="117">
        <f>'2022'!O30</f>
        <v>41.576704000000007</v>
      </c>
      <c r="O30" s="117">
        <f>N30*1.04</f>
        <v>43.239772160000008</v>
      </c>
      <c r="P30" s="106">
        <f>(L30-N30)*G30</f>
        <v>667625.87543142401</v>
      </c>
      <c r="Q30" s="106">
        <f t="shared" ref="Q30:R33" si="8">(L30-N30)*H30</f>
        <v>635909.419937792</v>
      </c>
      <c r="R30" s="106">
        <f t="shared" si="8"/>
        <v>721315.82373240835</v>
      </c>
      <c r="S30" s="106">
        <f>(M30-O30)*J30</f>
        <v>642258.36301123595</v>
      </c>
      <c r="T30" s="106">
        <f t="shared" si="6"/>
        <v>2667109.4821128603</v>
      </c>
      <c r="U30" s="118">
        <f>T30/'2022'!T30</f>
        <v>1.0398235392627677</v>
      </c>
      <c r="V30" s="106"/>
      <c r="W30" s="106"/>
      <c r="X30" s="106"/>
      <c r="Y30" s="119"/>
      <c r="Z30" s="156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</row>
    <row r="31" spans="1:146" s="120" customFormat="1" ht="58.5" customHeight="1" outlineLevel="1">
      <c r="A31" s="107">
        <v>2901286856</v>
      </c>
      <c r="B31" s="107" t="s">
        <v>341</v>
      </c>
      <c r="C31" s="107" t="s">
        <v>227</v>
      </c>
      <c r="D31" s="107" t="s">
        <v>94</v>
      </c>
      <c r="E31" s="75"/>
      <c r="F31" s="75" t="s">
        <v>138</v>
      </c>
      <c r="G31" s="67">
        <v>188</v>
      </c>
      <c r="H31" s="67">
        <v>402</v>
      </c>
      <c r="I31" s="67">
        <v>269</v>
      </c>
      <c r="J31" s="67">
        <v>405</v>
      </c>
      <c r="K31" s="67">
        <f t="shared" si="0"/>
        <v>1264</v>
      </c>
      <c r="L31" s="117">
        <f>'2022'!M31</f>
        <v>69.222399999999993</v>
      </c>
      <c r="M31" s="117">
        <f>(('2022'!L31+'2022'!M31)/2*1.04)*2-L31</f>
        <v>71.991296000000006</v>
      </c>
      <c r="N31" s="117">
        <v>34.47</v>
      </c>
      <c r="O31" s="182">
        <v>35.85</v>
      </c>
      <c r="P31" s="106">
        <f>(L31-N31)*G31</f>
        <v>6533.4511999999986</v>
      </c>
      <c r="Q31" s="106">
        <f t="shared" si="8"/>
        <v>13970.464799999998</v>
      </c>
      <c r="R31" s="106">
        <f t="shared" si="8"/>
        <v>9722.0086240000019</v>
      </c>
      <c r="S31" s="106">
        <f>(M31-O31)*J31</f>
        <v>14637.224880000002</v>
      </c>
      <c r="T31" s="106">
        <f t="shared" si="6"/>
        <v>44863.149504000001</v>
      </c>
      <c r="U31" s="118">
        <f>T31/'2022'!T31</f>
        <v>1.039902194499275</v>
      </c>
      <c r="V31" s="106"/>
      <c r="W31" s="106"/>
      <c r="X31" s="106"/>
      <c r="Y31" s="119"/>
      <c r="Z31" s="156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</row>
    <row r="32" spans="1:146" s="120" customFormat="1" ht="34.5" customHeight="1" outlineLevel="1">
      <c r="A32" s="107">
        <v>2908004701</v>
      </c>
      <c r="B32" s="107" t="s">
        <v>96</v>
      </c>
      <c r="C32" s="107" t="s">
        <v>227</v>
      </c>
      <c r="D32" s="107" t="s">
        <v>95</v>
      </c>
      <c r="E32" s="75"/>
      <c r="F32" s="75" t="s">
        <v>138</v>
      </c>
      <c r="G32" s="67">
        <v>9912.094000000001</v>
      </c>
      <c r="H32" s="67">
        <v>10604.223</v>
      </c>
      <c r="I32" s="67">
        <v>10294.09</v>
      </c>
      <c r="J32" s="67">
        <v>10455.297</v>
      </c>
      <c r="K32" s="67">
        <f t="shared" si="0"/>
        <v>41265.704000000005</v>
      </c>
      <c r="L32" s="117">
        <f>'2022'!M32</f>
        <v>68.720400000000012</v>
      </c>
      <c r="M32" s="117">
        <f>(('2022'!L32+'2022'!M32)/2*1.04)*2-L32</f>
        <v>68.924015999999995</v>
      </c>
      <c r="N32" s="117">
        <f>'2022'!O32</f>
        <v>41.576704000000007</v>
      </c>
      <c r="O32" s="117">
        <f>N32*1.04</f>
        <v>43.239772160000008</v>
      </c>
      <c r="P32" s="106">
        <f>(L32-N32)*G32</f>
        <v>269050.86625942407</v>
      </c>
      <c r="Q32" s="106">
        <f t="shared" si="8"/>
        <v>287837.80542820808</v>
      </c>
      <c r="R32" s="106">
        <f t="shared" si="8"/>
        <v>264395.91767090547</v>
      </c>
      <c r="S32" s="106">
        <f>(M32-O32)*J32</f>
        <v>268536.39756762033</v>
      </c>
      <c r="T32" s="106">
        <f t="shared" si="6"/>
        <v>1089820.986926158</v>
      </c>
      <c r="U32" s="118">
        <f>T32/'2022'!T32</f>
        <v>1.039434216689004</v>
      </c>
      <c r="V32" s="106"/>
      <c r="W32" s="106"/>
      <c r="X32" s="106"/>
      <c r="Y32" s="119"/>
      <c r="Z32" s="156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</row>
    <row r="33" spans="1:146" s="120" customFormat="1" ht="34.5" customHeight="1" outlineLevel="1">
      <c r="A33" s="133">
        <v>290800806963</v>
      </c>
      <c r="B33" s="107" t="s">
        <v>177</v>
      </c>
      <c r="C33" s="107" t="s">
        <v>227</v>
      </c>
      <c r="D33" s="107" t="s">
        <v>178</v>
      </c>
      <c r="E33" s="75"/>
      <c r="F33" s="75" t="s">
        <v>138</v>
      </c>
      <c r="G33" s="67">
        <v>3353.797</v>
      </c>
      <c r="H33" s="67">
        <v>3414.145</v>
      </c>
      <c r="I33" s="67">
        <v>3350</v>
      </c>
      <c r="J33" s="67">
        <v>3343</v>
      </c>
      <c r="K33" s="67">
        <f t="shared" si="0"/>
        <v>13460.941999999999</v>
      </c>
      <c r="L33" s="117">
        <f>'2022'!M33</f>
        <v>59.324400000000004</v>
      </c>
      <c r="M33" s="117">
        <f>(('2022'!L33+'2022'!M33)/2*1.04)*2-L33</f>
        <v>59.500176000000003</v>
      </c>
      <c r="N33" s="117">
        <f>'2022'!O33</f>
        <v>40.797952000000002</v>
      </c>
      <c r="O33" s="117">
        <f>N33*1.04</f>
        <v>42.429870080000001</v>
      </c>
      <c r="P33" s="106">
        <f>(L33-N33)*G33</f>
        <v>62133.945723056007</v>
      </c>
      <c r="Q33" s="106">
        <f t="shared" si="8"/>
        <v>63251.979806960007</v>
      </c>
      <c r="R33" s="106">
        <f t="shared" si="8"/>
        <v>57185.52483200001</v>
      </c>
      <c r="S33" s="106">
        <f>(M33-O33)*J33</f>
        <v>57066.032690560009</v>
      </c>
      <c r="T33" s="106">
        <f t="shared" si="6"/>
        <v>239637.48305257605</v>
      </c>
      <c r="U33" s="118">
        <f>T33/'2022'!T33</f>
        <v>1.0407151085644939</v>
      </c>
      <c r="V33" s="106"/>
      <c r="W33" s="106"/>
      <c r="X33" s="106"/>
      <c r="Y33" s="119"/>
      <c r="Z33" s="156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</row>
    <row r="34" spans="1:146" s="120" customFormat="1" ht="34.5" customHeight="1">
      <c r="A34" s="218" t="s">
        <v>228</v>
      </c>
      <c r="B34" s="218"/>
      <c r="C34" s="129"/>
      <c r="D34" s="129"/>
      <c r="E34" s="127"/>
      <c r="F34" s="127"/>
      <c r="G34" s="67"/>
      <c r="H34" s="67"/>
      <c r="I34" s="67"/>
      <c r="J34" s="67"/>
      <c r="K34" s="67"/>
      <c r="L34" s="117"/>
      <c r="M34" s="132"/>
      <c r="N34" s="132"/>
      <c r="O34" s="132"/>
      <c r="P34" s="106"/>
      <c r="Q34" s="106"/>
      <c r="R34" s="106"/>
      <c r="S34" s="106"/>
      <c r="T34" s="106"/>
      <c r="U34" s="118" t="e">
        <f>T34/'2022'!T34</f>
        <v>#DIV/0!</v>
      </c>
      <c r="V34" s="106"/>
      <c r="W34" s="106"/>
      <c r="X34" s="106"/>
      <c r="Y34" s="128"/>
      <c r="Z34" s="156"/>
      <c r="AA34" s="119"/>
      <c r="AB34" s="119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</row>
    <row r="35" spans="1:146" s="120" customFormat="1" ht="34.5" customHeight="1" outlineLevel="1">
      <c r="A35" s="107">
        <v>2910005156</v>
      </c>
      <c r="B35" s="107" t="s">
        <v>98</v>
      </c>
      <c r="C35" s="107" t="s">
        <v>228</v>
      </c>
      <c r="D35" s="107" t="s">
        <v>97</v>
      </c>
      <c r="E35" s="75"/>
      <c r="F35" s="75" t="s">
        <v>138</v>
      </c>
      <c r="G35" s="67">
        <v>583.26800000000003</v>
      </c>
      <c r="H35" s="67">
        <v>568.72500000000002</v>
      </c>
      <c r="I35" s="67">
        <v>641.33600000000001</v>
      </c>
      <c r="J35" s="67">
        <v>678.29600000000005</v>
      </c>
      <c r="K35" s="67">
        <f t="shared" si="0"/>
        <v>2471.625</v>
      </c>
      <c r="L35" s="117">
        <f>'2022'!M35</f>
        <v>267.19846399999994</v>
      </c>
      <c r="M35" s="117">
        <f>(('2022'!L35+'2022'!M35)/2*1.04)*2-L35</f>
        <v>277.88640256000008</v>
      </c>
      <c r="N35" s="117">
        <f>'2022'!O35</f>
        <v>63.057279999999999</v>
      </c>
      <c r="O35" s="117">
        <f>N35*1.04</f>
        <v>65.579571200000004</v>
      </c>
      <c r="P35" s="106">
        <f>(L35-N35)*G35</f>
        <v>119069.02010931198</v>
      </c>
      <c r="Q35" s="106">
        <f t="shared" ref="Q35:R39" si="9">(L35-N35)*H35</f>
        <v>116100.19487039998</v>
      </c>
      <c r="R35" s="106">
        <f t="shared" si="9"/>
        <v>136160.013997097</v>
      </c>
      <c r="S35" s="106">
        <f>(M35-O35)*J35</f>
        <v>144006.87448416263</v>
      </c>
      <c r="T35" s="106">
        <f t="shared" si="6"/>
        <v>515336.10346097162</v>
      </c>
      <c r="U35" s="118">
        <f>T35/'2022'!T35</f>
        <v>1.0400000000000003</v>
      </c>
      <c r="V35" s="106"/>
      <c r="W35" s="106"/>
      <c r="X35" s="106"/>
      <c r="Y35" s="119"/>
      <c r="Z35" s="156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</row>
    <row r="36" spans="1:146" s="120" customFormat="1" ht="34.5" customHeight="1" outlineLevel="1">
      <c r="A36" s="107">
        <v>2910005156</v>
      </c>
      <c r="B36" s="107" t="s">
        <v>98</v>
      </c>
      <c r="C36" s="107" t="s">
        <v>228</v>
      </c>
      <c r="D36" s="107" t="s">
        <v>99</v>
      </c>
      <c r="E36" s="75"/>
      <c r="F36" s="75" t="s">
        <v>138</v>
      </c>
      <c r="G36" s="67">
        <v>296.07900000000001</v>
      </c>
      <c r="H36" s="67">
        <v>258.584</v>
      </c>
      <c r="I36" s="67">
        <v>374.94000000000005</v>
      </c>
      <c r="J36" s="67">
        <v>381.399</v>
      </c>
      <c r="K36" s="67">
        <f t="shared" si="0"/>
        <v>1311.002</v>
      </c>
      <c r="L36" s="117">
        <f>'2022'!M36</f>
        <v>191.41075200000003</v>
      </c>
      <c r="M36" s="117">
        <f>(('2022'!L36+'2022'!M36)/2*1.04)*2-L36</f>
        <v>199.06718208000004</v>
      </c>
      <c r="N36" s="117">
        <f>'2022'!O36</f>
        <v>28.186496000000002</v>
      </c>
      <c r="O36" s="117">
        <f>N36*1.04</f>
        <v>29.313955840000002</v>
      </c>
      <c r="P36" s="106">
        <f>(L36-N36)*G36</f>
        <v>48327.274492224009</v>
      </c>
      <c r="Q36" s="106">
        <f t="shared" si="9"/>
        <v>42207.181013504007</v>
      </c>
      <c r="R36" s="106">
        <f t="shared" si="9"/>
        <v>63647.27464642562</v>
      </c>
      <c r="S36" s="106">
        <f>(M36-O36)*J36</f>
        <v>64743.71073470977</v>
      </c>
      <c r="T36" s="106">
        <f t="shared" si="6"/>
        <v>218925.44088686342</v>
      </c>
      <c r="U36" s="118">
        <f>T36/'2022'!T36</f>
        <v>1.04</v>
      </c>
      <c r="V36" s="106"/>
      <c r="W36" s="106"/>
      <c r="X36" s="106"/>
      <c r="Y36" s="119"/>
      <c r="Z36" s="156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</row>
    <row r="37" spans="1:146" s="120" customFormat="1" ht="34.5" customHeight="1" outlineLevel="1">
      <c r="A37" s="107">
        <v>2910005156</v>
      </c>
      <c r="B37" s="107" t="s">
        <v>98</v>
      </c>
      <c r="C37" s="107" t="s">
        <v>228</v>
      </c>
      <c r="D37" s="107" t="s">
        <v>100</v>
      </c>
      <c r="E37" s="75"/>
      <c r="F37" s="75" t="s">
        <v>138</v>
      </c>
      <c r="G37" s="67">
        <v>2332.0210000000002</v>
      </c>
      <c r="H37" s="67">
        <v>2321.2800000000002</v>
      </c>
      <c r="I37" s="67">
        <v>2250.9769999999999</v>
      </c>
      <c r="J37" s="67">
        <v>2343.7469999999998</v>
      </c>
      <c r="K37" s="67">
        <f t="shared" si="0"/>
        <v>9248.0249999999996</v>
      </c>
      <c r="L37" s="117">
        <f>'2022'!M37</f>
        <v>155.81529599999999</v>
      </c>
      <c r="M37" s="117">
        <f>(('2022'!L37+'2022'!M37)/2*1.04)*2-L37</f>
        <v>162.04790784000005</v>
      </c>
      <c r="N37" s="117">
        <f>'2022'!O37</f>
        <v>69.157504000000003</v>
      </c>
      <c r="O37" s="117">
        <f>N37*1.04</f>
        <v>71.923804160000003</v>
      </c>
      <c r="P37" s="106">
        <f>(L37-N37)*G37</f>
        <v>202087.79075763197</v>
      </c>
      <c r="Q37" s="106">
        <f t="shared" si="9"/>
        <v>201156.99941375997</v>
      </c>
      <c r="R37" s="106">
        <f t="shared" si="9"/>
        <v>202867.28452929546</v>
      </c>
      <c r="S37" s="106">
        <f>(M37-O37)*J37</f>
        <v>211228.09762768904</v>
      </c>
      <c r="T37" s="106">
        <f t="shared" si="6"/>
        <v>817340.17232837633</v>
      </c>
      <c r="U37" s="118">
        <f>T37/'2022'!T37</f>
        <v>1.0399999999999998</v>
      </c>
      <c r="V37" s="106"/>
      <c r="W37" s="106"/>
      <c r="X37" s="106"/>
      <c r="Y37" s="119"/>
      <c r="Z37" s="156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</row>
    <row r="38" spans="1:146" s="120" customFormat="1" ht="34.5" customHeight="1" outlineLevel="1">
      <c r="A38" s="107" t="s">
        <v>258</v>
      </c>
      <c r="B38" s="107" t="s">
        <v>189</v>
      </c>
      <c r="C38" s="107" t="s">
        <v>228</v>
      </c>
      <c r="D38" s="107" t="s">
        <v>14</v>
      </c>
      <c r="E38" s="75"/>
      <c r="F38" s="75" t="s">
        <v>138</v>
      </c>
      <c r="G38" s="67">
        <v>7033.9400000000005</v>
      </c>
      <c r="H38" s="67">
        <v>8169.8600000000006</v>
      </c>
      <c r="I38" s="67">
        <v>6611.1450000000004</v>
      </c>
      <c r="J38" s="67">
        <v>6611.1450000000004</v>
      </c>
      <c r="K38" s="67">
        <f t="shared" si="0"/>
        <v>28426.09</v>
      </c>
      <c r="L38" s="117">
        <f>'2022'!M38</f>
        <v>76.512000000000015</v>
      </c>
      <c r="M38" s="117">
        <f>(('2022'!L38+'2022'!M38)/2*1.04)*2-L38</f>
        <v>79.022080000000003</v>
      </c>
      <c r="N38" s="117">
        <f>'2022'!O38</f>
        <v>24.108864000000001</v>
      </c>
      <c r="O38" s="117">
        <f>N38*1.04</f>
        <v>25.073218560000001</v>
      </c>
      <c r="P38" s="106">
        <f>(L38-N38)*G38</f>
        <v>368600.51443584013</v>
      </c>
      <c r="Q38" s="106">
        <f t="shared" si="9"/>
        <v>428126.28468096018</v>
      </c>
      <c r="R38" s="106">
        <f t="shared" si="9"/>
        <v>356663.74556474882</v>
      </c>
      <c r="S38" s="106">
        <f>(M38-O38)*J38</f>
        <v>356663.74556474882</v>
      </c>
      <c r="T38" s="106">
        <f t="shared" si="6"/>
        <v>1510054.2902462978</v>
      </c>
      <c r="U38" s="118">
        <f>T38/'2022'!T38</f>
        <v>1.0407516735179634</v>
      </c>
      <c r="V38" s="106"/>
      <c r="W38" s="106"/>
      <c r="X38" s="106"/>
      <c r="Y38" s="119"/>
      <c r="Z38" s="156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</row>
    <row r="39" spans="1:146" s="120" customFormat="1" ht="34.5" customHeight="1" outlineLevel="1">
      <c r="A39" s="107" t="s">
        <v>259</v>
      </c>
      <c r="B39" s="107" t="s">
        <v>260</v>
      </c>
      <c r="C39" s="107" t="s">
        <v>228</v>
      </c>
      <c r="D39" s="107" t="s">
        <v>316</v>
      </c>
      <c r="E39" s="134"/>
      <c r="F39" s="75" t="s">
        <v>138</v>
      </c>
      <c r="G39" s="67">
        <v>395.065</v>
      </c>
      <c r="H39" s="67">
        <v>694.14099999999996</v>
      </c>
      <c r="I39" s="67">
        <v>1126.4675</v>
      </c>
      <c r="J39" s="67">
        <v>1126.4675</v>
      </c>
      <c r="K39" s="67">
        <f t="shared" si="0"/>
        <v>3342.1409999999996</v>
      </c>
      <c r="L39" s="117">
        <f>'2022'!M39</f>
        <v>79.918800000000005</v>
      </c>
      <c r="M39" s="117">
        <f>(('2022'!L39+'2022'!M39)/2*1.04)*2-L39</f>
        <v>86.074352000000005</v>
      </c>
      <c r="N39" s="117">
        <f>'2022'!O39</f>
        <v>50.618879999999997</v>
      </c>
      <c r="O39" s="117">
        <f>N39*1.04</f>
        <v>52.643635199999999</v>
      </c>
      <c r="P39" s="106">
        <f>(L39-N39)*G39</f>
        <v>11575.372894800003</v>
      </c>
      <c r="Q39" s="106">
        <f t="shared" si="9"/>
        <v>20338.275768720003</v>
      </c>
      <c r="R39" s="106">
        <f t="shared" si="9"/>
        <v>37658.61597690401</v>
      </c>
      <c r="S39" s="106">
        <f>(M39-O39)*J39</f>
        <v>37658.61597690401</v>
      </c>
      <c r="T39" s="106">
        <f t="shared" si="6"/>
        <v>107230.88061732803</v>
      </c>
      <c r="U39" s="118">
        <f>T39/'2022'!T39</f>
        <v>1.0745028660986198</v>
      </c>
      <c r="V39" s="106"/>
      <c r="W39" s="106"/>
      <c r="X39" s="106"/>
      <c r="Y39" s="119"/>
      <c r="Z39" s="156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</row>
    <row r="40" spans="1:146" s="120" customFormat="1" ht="30" customHeight="1">
      <c r="A40" s="218" t="s">
        <v>229</v>
      </c>
      <c r="B40" s="218"/>
      <c r="C40" s="135"/>
      <c r="D40" s="136"/>
      <c r="E40" s="134"/>
      <c r="F40" s="134"/>
      <c r="G40" s="67"/>
      <c r="H40" s="67"/>
      <c r="I40" s="67"/>
      <c r="J40" s="67"/>
      <c r="K40" s="67"/>
      <c r="L40" s="117"/>
      <c r="M40" s="132"/>
      <c r="N40" s="132"/>
      <c r="O40" s="132"/>
      <c r="P40" s="106"/>
      <c r="Q40" s="106"/>
      <c r="R40" s="106"/>
      <c r="S40" s="106"/>
      <c r="T40" s="106"/>
      <c r="U40" s="118" t="e">
        <f>T40/'2022'!T40</f>
        <v>#DIV/0!</v>
      </c>
      <c r="V40" s="106"/>
      <c r="W40" s="106"/>
      <c r="X40" s="106"/>
      <c r="Y40" s="128"/>
      <c r="Z40" s="156"/>
      <c r="AA40" s="119"/>
      <c r="AB40" s="119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</row>
    <row r="41" spans="1:146" s="120" customFormat="1" ht="34.5" customHeight="1" outlineLevel="1">
      <c r="A41" s="107">
        <v>7726747370</v>
      </c>
      <c r="B41" s="107" t="s">
        <v>261</v>
      </c>
      <c r="C41" s="137" t="s">
        <v>229</v>
      </c>
      <c r="D41" s="138"/>
      <c r="E41" s="134"/>
      <c r="F41" s="75" t="s">
        <v>138</v>
      </c>
      <c r="G41" s="67">
        <v>3914532.7199999997</v>
      </c>
      <c r="H41" s="67">
        <v>3849520.8599999994</v>
      </c>
      <c r="I41" s="67">
        <v>3449386.9980000001</v>
      </c>
      <c r="J41" s="67">
        <v>3970408.8280000002</v>
      </c>
      <c r="K41" s="67">
        <f t="shared" si="0"/>
        <v>15183849.405999999</v>
      </c>
      <c r="L41" s="117">
        <f>'2022'!M41</f>
        <v>64.881199999999993</v>
      </c>
      <c r="M41" s="117">
        <f>(('2022'!L41+'2022'!M41)/2*1.04)*2-L41</f>
        <v>69.269648000000004</v>
      </c>
      <c r="N41" s="117">
        <f>'2022'!O41</f>
        <v>36.358400000000003</v>
      </c>
      <c r="O41" s="117">
        <v>37.82</v>
      </c>
      <c r="P41" s="106">
        <f>(L41-N41)*G41</f>
        <v>111653433.86601596</v>
      </c>
      <c r="Q41" s="106">
        <f t="shared" ref="Q41:R43" si="10">(L41-N41)*H41</f>
        <v>109799113.58560795</v>
      </c>
      <c r="R41" s="106">
        <f t="shared" si="10"/>
        <v>108482006.90287672</v>
      </c>
      <c r="S41" s="106">
        <f>(M41-O41)*J41</f>
        <v>124867960.05669257</v>
      </c>
      <c r="T41" s="106">
        <f t="shared" si="6"/>
        <v>454802514.41119325</v>
      </c>
      <c r="U41" s="118">
        <f>T41/'2022'!T41</f>
        <v>1.0384673776684528</v>
      </c>
      <c r="V41" s="106"/>
      <c r="W41" s="106"/>
      <c r="X41" s="106"/>
      <c r="Y41" s="119"/>
      <c r="Z41" s="156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</row>
    <row r="42" spans="1:146" s="120" customFormat="1" ht="34.5" customHeight="1" outlineLevel="1">
      <c r="A42" s="107">
        <v>7708503727</v>
      </c>
      <c r="B42" s="107" t="s">
        <v>147</v>
      </c>
      <c r="C42" s="137" t="s">
        <v>229</v>
      </c>
      <c r="D42" s="138"/>
      <c r="E42" s="134"/>
      <c r="F42" s="75" t="s">
        <v>138</v>
      </c>
      <c r="G42" s="67">
        <v>809.79</v>
      </c>
      <c r="H42" s="67">
        <v>517.86</v>
      </c>
      <c r="I42" s="67">
        <v>729.79</v>
      </c>
      <c r="J42" s="67">
        <v>773.79</v>
      </c>
      <c r="K42" s="67">
        <f t="shared" si="0"/>
        <v>2831.23</v>
      </c>
      <c r="L42" s="117">
        <f>'2022'!M42</f>
        <v>45.158400000000015</v>
      </c>
      <c r="M42" s="117">
        <v>48.08</v>
      </c>
      <c r="N42" s="117">
        <f>'2022'!O42</f>
        <v>36.358400000000003</v>
      </c>
      <c r="O42" s="117">
        <v>37.82</v>
      </c>
      <c r="P42" s="106">
        <f>(L42-N42)*G42</f>
        <v>7126.1520000000091</v>
      </c>
      <c r="Q42" s="106">
        <f t="shared" si="10"/>
        <v>4557.168000000006</v>
      </c>
      <c r="R42" s="106">
        <f t="shared" si="10"/>
        <v>7487.6453999999985</v>
      </c>
      <c r="S42" s="106">
        <f>(M42-O42)*J42</f>
        <v>7939.0853999999981</v>
      </c>
      <c r="T42" s="106">
        <f t="shared" si="6"/>
        <v>27110.050800000012</v>
      </c>
      <c r="U42" s="118">
        <f>T42/'2022'!T42</f>
        <v>1.0468298433600276</v>
      </c>
      <c r="V42" s="106"/>
      <c r="W42" s="106"/>
      <c r="X42" s="106"/>
      <c r="Y42" s="119"/>
      <c r="Z42" s="156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</row>
    <row r="43" spans="1:146" s="120" customFormat="1" ht="34.5" customHeight="1" outlineLevel="1">
      <c r="A43" s="107">
        <v>2901243725</v>
      </c>
      <c r="B43" s="107" t="s">
        <v>16</v>
      </c>
      <c r="C43" s="137" t="s">
        <v>229</v>
      </c>
      <c r="D43" s="138"/>
      <c r="E43" s="134"/>
      <c r="F43" s="75" t="s">
        <v>138</v>
      </c>
      <c r="G43" s="67">
        <v>219126.67300000001</v>
      </c>
      <c r="H43" s="67">
        <v>221906.02699999997</v>
      </c>
      <c r="I43" s="67">
        <v>214037.53599999999</v>
      </c>
      <c r="J43" s="67">
        <v>209610.43599999999</v>
      </c>
      <c r="K43" s="67">
        <f t="shared" si="0"/>
        <v>864680.6719999999</v>
      </c>
      <c r="L43" s="117">
        <f>'2022'!M43</f>
        <v>215.79</v>
      </c>
      <c r="M43" s="117">
        <v>232.39</v>
      </c>
      <c r="N43" s="117">
        <f>'2022'!O43</f>
        <v>36.358400000000003</v>
      </c>
      <c r="O43" s="117">
        <v>37.82</v>
      </c>
      <c r="P43" s="106">
        <f>(L43-N43)*G43</f>
        <v>39318249.539066799</v>
      </c>
      <c r="Q43" s="106">
        <f t="shared" si="10"/>
        <v>39816953.474253193</v>
      </c>
      <c r="R43" s="106">
        <f t="shared" si="10"/>
        <v>41645283.379519999</v>
      </c>
      <c r="S43" s="106">
        <f>(M43-O43)*J43</f>
        <v>40783902.532519996</v>
      </c>
      <c r="T43" s="106">
        <f t="shared" si="6"/>
        <v>161564388.92535999</v>
      </c>
      <c r="U43" s="118">
        <f>T43/'2022'!T43</f>
        <v>1.0390666012210297</v>
      </c>
      <c r="V43" s="106"/>
      <c r="W43" s="106"/>
      <c r="X43" s="106"/>
      <c r="Y43" s="119"/>
      <c r="Z43" s="156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</row>
    <row r="44" spans="1:146" s="120" customFormat="1" ht="34.5" customHeight="1">
      <c r="A44" s="218" t="s">
        <v>230</v>
      </c>
      <c r="B44" s="218"/>
      <c r="C44" s="129"/>
      <c r="D44" s="129"/>
      <c r="E44" s="127"/>
      <c r="F44" s="127"/>
      <c r="G44" s="67"/>
      <c r="H44" s="67"/>
      <c r="I44" s="67"/>
      <c r="J44" s="67"/>
      <c r="K44" s="67"/>
      <c r="L44" s="117"/>
      <c r="M44" s="132"/>
      <c r="N44" s="132"/>
      <c r="O44" s="132"/>
      <c r="P44" s="106"/>
      <c r="Q44" s="106"/>
      <c r="R44" s="106"/>
      <c r="S44" s="106"/>
      <c r="T44" s="106"/>
      <c r="U44" s="118" t="e">
        <f>T44/'2022'!T44</f>
        <v>#DIV/0!</v>
      </c>
      <c r="V44" s="106"/>
      <c r="W44" s="106"/>
      <c r="X44" s="106"/>
      <c r="Y44" s="128"/>
      <c r="Z44" s="156"/>
      <c r="AA44" s="119"/>
      <c r="AB44" s="119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</row>
    <row r="45" spans="1:146" s="120" customFormat="1" ht="34.5" customHeight="1" outlineLevel="1">
      <c r="A45" s="107">
        <v>2903011092</v>
      </c>
      <c r="B45" s="107" t="s">
        <v>180</v>
      </c>
      <c r="C45" s="107" t="s">
        <v>230</v>
      </c>
      <c r="D45" s="107" t="s">
        <v>179</v>
      </c>
      <c r="E45" s="75"/>
      <c r="F45" s="75" t="s">
        <v>138</v>
      </c>
      <c r="G45" s="67">
        <v>318079.52</v>
      </c>
      <c r="H45" s="67">
        <v>324652.78000000003</v>
      </c>
      <c r="I45" s="67">
        <v>291013.70999999996</v>
      </c>
      <c r="J45" s="67">
        <v>316320.39</v>
      </c>
      <c r="K45" s="67">
        <f t="shared" ref="K45:K81" si="11">G45+H45+I45+J45</f>
        <v>1250066.3999999999</v>
      </c>
      <c r="L45" s="117">
        <f>'2022'!M45</f>
        <v>57.964400000000005</v>
      </c>
      <c r="M45" s="117">
        <f>(('2022'!L45+'2022'!M45)/2*1.04)*2-L45</f>
        <v>62.601552000000005</v>
      </c>
      <c r="N45" s="117">
        <f>'2022'!O45</f>
        <v>43.264000000000003</v>
      </c>
      <c r="O45" s="117">
        <f t="shared" ref="O45:O63" si="12">N45*1.04</f>
        <v>44.994560000000007</v>
      </c>
      <c r="P45" s="106">
        <f>(L45-N45)*G45</f>
        <v>4675896.1758080013</v>
      </c>
      <c r="Q45" s="106">
        <f>(L45-N45)*H45</f>
        <v>4772525.7271120008</v>
      </c>
      <c r="R45" s="106">
        <f>(M45-O45)*I45</f>
        <v>5123876.0638603186</v>
      </c>
      <c r="S45" s="106">
        <f>(M45-O45)*J45</f>
        <v>5569450.5761668794</v>
      </c>
      <c r="T45" s="106">
        <f t="shared" si="6"/>
        <v>20141748.542947199</v>
      </c>
      <c r="U45" s="118">
        <f>T45/'2022'!T45</f>
        <v>1.0357794152949462</v>
      </c>
      <c r="V45" s="106"/>
      <c r="W45" s="106"/>
      <c r="X45" s="106"/>
      <c r="Y45" s="119"/>
      <c r="Z45" s="156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</row>
    <row r="46" spans="1:146" s="120" customFormat="1" ht="34.5" customHeight="1">
      <c r="A46" s="218" t="s">
        <v>231</v>
      </c>
      <c r="B46" s="218"/>
      <c r="C46" s="129"/>
      <c r="D46" s="129"/>
      <c r="E46" s="127"/>
      <c r="F46" s="127"/>
      <c r="G46" s="67"/>
      <c r="H46" s="67"/>
      <c r="I46" s="67"/>
      <c r="J46" s="67"/>
      <c r="K46" s="67"/>
      <c r="L46" s="117"/>
      <c r="M46" s="132"/>
      <c r="N46" s="132"/>
      <c r="O46" s="132"/>
      <c r="P46" s="106"/>
      <c r="Q46" s="106"/>
      <c r="R46" s="106"/>
      <c r="S46" s="106"/>
      <c r="T46" s="106"/>
      <c r="U46" s="118" t="e">
        <f>T46/'2022'!T46</f>
        <v>#DIV/0!</v>
      </c>
      <c r="V46" s="106"/>
      <c r="W46" s="106"/>
      <c r="X46" s="106"/>
      <c r="Y46" s="128"/>
      <c r="Z46" s="156"/>
      <c r="AA46" s="119"/>
      <c r="AB46" s="119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</row>
    <row r="47" spans="1:146" s="120" customFormat="1" ht="50.25" customHeight="1">
      <c r="A47" s="107">
        <v>2911004363</v>
      </c>
      <c r="B47" s="107" t="s">
        <v>324</v>
      </c>
      <c r="C47" s="107" t="s">
        <v>231</v>
      </c>
      <c r="D47" s="107" t="s">
        <v>325</v>
      </c>
      <c r="E47" s="127"/>
      <c r="F47" s="75" t="s">
        <v>138</v>
      </c>
      <c r="G47" s="67">
        <v>569.58904199999995</v>
      </c>
      <c r="H47" s="67">
        <v>575.91780800000004</v>
      </c>
      <c r="I47" s="67">
        <v>582.24657500000001</v>
      </c>
      <c r="J47" s="67">
        <v>582.24657500000001</v>
      </c>
      <c r="K47" s="67">
        <f t="shared" si="11"/>
        <v>2310</v>
      </c>
      <c r="L47" s="117">
        <f>'2022'!M47</f>
        <v>133.51519999999999</v>
      </c>
      <c r="M47" s="117">
        <f>(('2022'!L47+'2022'!M47)/2*1.04)*2-L47</f>
        <v>144.196416</v>
      </c>
      <c r="N47" s="117">
        <f>'2022'!O47</f>
        <v>126.11040000000001</v>
      </c>
      <c r="O47" s="117">
        <f t="shared" si="12"/>
        <v>131.15481600000001</v>
      </c>
      <c r="P47" s="106">
        <f t="shared" ref="P47:P52" si="13">(L47-N47)*G47</f>
        <v>4217.6929382015887</v>
      </c>
      <c r="Q47" s="106">
        <f t="shared" ref="Q47:R52" si="14">(L47-N47)*H47</f>
        <v>4264.5561846783885</v>
      </c>
      <c r="R47" s="106">
        <f t="shared" si="14"/>
        <v>7593.426932519993</v>
      </c>
      <c r="S47" s="106">
        <f t="shared" ref="S47:S52" si="15">(M47-O47)*J47</f>
        <v>7593.426932519993</v>
      </c>
      <c r="T47" s="106">
        <f>SUM(P47:S47)</f>
        <v>23669.102987919963</v>
      </c>
      <c r="U47" s="118">
        <f>T47/'2022'!T47</f>
        <v>1.0444745265980275</v>
      </c>
      <c r="V47" s="106"/>
      <c r="W47" s="106"/>
      <c r="X47" s="106"/>
      <c r="Y47" s="128"/>
      <c r="Z47" s="156"/>
      <c r="AA47" s="119"/>
      <c r="AB47" s="119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</row>
    <row r="48" spans="1:146" s="120" customFormat="1" ht="50.25" customHeight="1">
      <c r="A48" s="107">
        <v>2911004405</v>
      </c>
      <c r="B48" s="107" t="s">
        <v>321</v>
      </c>
      <c r="C48" s="107" t="s">
        <v>231</v>
      </c>
      <c r="D48" s="107" t="s">
        <v>101</v>
      </c>
      <c r="E48" s="127"/>
      <c r="F48" s="75" t="s">
        <v>138</v>
      </c>
      <c r="G48" s="67">
        <v>1393.39726</v>
      </c>
      <c r="H48" s="67">
        <v>1408.8794519999999</v>
      </c>
      <c r="I48" s="67">
        <v>1424.3616440000001</v>
      </c>
      <c r="J48" s="67">
        <v>1424.3616440000001</v>
      </c>
      <c r="K48" s="67">
        <f t="shared" si="11"/>
        <v>5651</v>
      </c>
      <c r="L48" s="117">
        <f>'2022'!M48</f>
        <v>121.3488</v>
      </c>
      <c r="M48" s="117">
        <f>(('2022'!L48+'2022'!M48)/2*1.04)*2-L48</f>
        <v>121.708352</v>
      </c>
      <c r="N48" s="117">
        <f>'2022'!O48</f>
        <v>112.4864</v>
      </c>
      <c r="O48" s="117">
        <f t="shared" si="12"/>
        <v>116.98585600000001</v>
      </c>
      <c r="P48" s="106">
        <f t="shared" si="13"/>
        <v>12348.843877023992</v>
      </c>
      <c r="Q48" s="106">
        <f t="shared" si="14"/>
        <v>12486.053255404791</v>
      </c>
      <c r="R48" s="106">
        <f t="shared" si="14"/>
        <v>6726.5421663434136</v>
      </c>
      <c r="S48" s="106">
        <f t="shared" si="15"/>
        <v>6726.5421663434136</v>
      </c>
      <c r="T48" s="106">
        <f>SUM(P48:S48)</f>
        <v>38287.981465115612</v>
      </c>
      <c r="U48" s="118">
        <f>T48/'2022'!T48</f>
        <v>1.0343605738609882</v>
      </c>
      <c r="V48" s="106"/>
      <c r="W48" s="106"/>
      <c r="X48" s="106"/>
      <c r="Y48" s="128"/>
      <c r="Z48" s="156"/>
      <c r="AA48" s="119"/>
      <c r="AB48" s="119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</row>
    <row r="49" spans="1:146" s="120" customFormat="1" ht="50.25" customHeight="1">
      <c r="A49" s="107">
        <v>2911004420</v>
      </c>
      <c r="B49" s="107" t="s">
        <v>322</v>
      </c>
      <c r="C49" s="107" t="s">
        <v>231</v>
      </c>
      <c r="D49" s="107" t="s">
        <v>323</v>
      </c>
      <c r="E49" s="127"/>
      <c r="F49" s="75" t="s">
        <v>138</v>
      </c>
      <c r="G49" s="67">
        <v>1777.068493</v>
      </c>
      <c r="H49" s="67">
        <v>1796.813699</v>
      </c>
      <c r="I49" s="67">
        <v>1816.558904</v>
      </c>
      <c r="J49" s="67">
        <v>1816.558904</v>
      </c>
      <c r="K49" s="67">
        <f t="shared" si="11"/>
        <v>7207</v>
      </c>
      <c r="L49" s="117">
        <f>'2022'!M49</f>
        <v>135.06920000000002</v>
      </c>
      <c r="M49" s="117">
        <f>(('2022'!L49+'2022'!M49)/2*1.04)*2-L49</f>
        <v>137.20196800000002</v>
      </c>
      <c r="N49" s="117">
        <f>'2022'!O49</f>
        <v>131.79920000000001</v>
      </c>
      <c r="O49" s="117">
        <f t="shared" si="12"/>
        <v>137.07116800000003</v>
      </c>
      <c r="P49" s="106">
        <f t="shared" si="13"/>
        <v>5811.0139721100186</v>
      </c>
      <c r="Q49" s="106">
        <f t="shared" si="14"/>
        <v>5875.5807957300185</v>
      </c>
      <c r="R49" s="106">
        <f t="shared" si="14"/>
        <v>237.60590464318835</v>
      </c>
      <c r="S49" s="106">
        <f t="shared" si="15"/>
        <v>237.60590464318835</v>
      </c>
      <c r="T49" s="106">
        <f>SUM(P49:S49)</f>
        <v>12161.806577126416</v>
      </c>
      <c r="U49" s="118">
        <f>T49/'2022'!T49</f>
        <v>1.0236956522935832</v>
      </c>
      <c r="V49" s="106"/>
      <c r="W49" s="106"/>
      <c r="X49" s="106"/>
      <c r="Y49" s="128"/>
      <c r="Z49" s="156"/>
      <c r="AA49" s="119"/>
      <c r="AB49" s="119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</row>
    <row r="50" spans="1:146" s="120" customFormat="1" ht="50.25" customHeight="1">
      <c r="A50" s="107">
        <v>2911004331</v>
      </c>
      <c r="B50" s="107" t="s">
        <v>328</v>
      </c>
      <c r="C50" s="107" t="s">
        <v>231</v>
      </c>
      <c r="D50" s="107" t="s">
        <v>329</v>
      </c>
      <c r="E50" s="127"/>
      <c r="F50" s="75" t="s">
        <v>138</v>
      </c>
      <c r="G50" s="67">
        <v>2860.2739729999998</v>
      </c>
      <c r="H50" s="67">
        <v>2892.054795</v>
      </c>
      <c r="I50" s="67">
        <v>2923.8356159999998</v>
      </c>
      <c r="J50" s="67">
        <v>2923.8356159999998</v>
      </c>
      <c r="K50" s="67">
        <f t="shared" si="11"/>
        <v>11600</v>
      </c>
      <c r="L50" s="117">
        <f>'2022'!M50</f>
        <v>102.07080000000001</v>
      </c>
      <c r="M50" s="117">
        <f>(('2022'!L50+'2022'!M50)/2*1.04)*2-L50</f>
        <v>110.23646400000003</v>
      </c>
      <c r="N50" s="117">
        <f>'2022'!O50</f>
        <v>95.388800000000003</v>
      </c>
      <c r="O50" s="117">
        <f t="shared" si="12"/>
        <v>99.204352</v>
      </c>
      <c r="P50" s="106">
        <f t="shared" si="13"/>
        <v>19112.350687586004</v>
      </c>
      <c r="Q50" s="106">
        <f t="shared" si="14"/>
        <v>19324.710140190007</v>
      </c>
      <c r="R50" s="106">
        <f t="shared" si="14"/>
        <v>32256.081985301069</v>
      </c>
      <c r="S50" s="106">
        <f t="shared" si="15"/>
        <v>32256.081985301069</v>
      </c>
      <c r="T50" s="106">
        <f>SUM(P50:S50)</f>
        <v>102949.22479837816</v>
      </c>
      <c r="U50" s="118">
        <f>T50/'2022'!T50</f>
        <v>1.043947329574094</v>
      </c>
      <c r="V50" s="106"/>
      <c r="W50" s="106"/>
      <c r="X50" s="106"/>
      <c r="Y50" s="128"/>
      <c r="Z50" s="156"/>
      <c r="AA50" s="119"/>
      <c r="AB50" s="119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</row>
    <row r="51" spans="1:146" s="120" customFormat="1" ht="50.25" customHeight="1">
      <c r="A51" s="107">
        <v>2911004356</v>
      </c>
      <c r="B51" s="107" t="s">
        <v>326</v>
      </c>
      <c r="C51" s="107" t="s">
        <v>231</v>
      </c>
      <c r="D51" s="107" t="s">
        <v>327</v>
      </c>
      <c r="E51" s="127"/>
      <c r="F51" s="75" t="s">
        <v>138</v>
      </c>
      <c r="G51" s="67">
        <v>156.328767</v>
      </c>
      <c r="H51" s="67">
        <v>158.065753</v>
      </c>
      <c r="I51" s="67">
        <v>159.80240000000001</v>
      </c>
      <c r="J51" s="67">
        <v>159.80274</v>
      </c>
      <c r="K51" s="67">
        <f t="shared" si="11"/>
        <v>633.99965999999995</v>
      </c>
      <c r="L51" s="117">
        <f>'2022'!M51</f>
        <v>144.84079999999997</v>
      </c>
      <c r="M51" s="117">
        <f>(('2022'!L51+'2022'!M51)/2*1.04)*2-L51</f>
        <v>156.42723200000003</v>
      </c>
      <c r="N51" s="117">
        <f>'2022'!O51</f>
        <v>130.17680000000001</v>
      </c>
      <c r="O51" s="117">
        <f t="shared" si="12"/>
        <v>135.38387200000003</v>
      </c>
      <c r="P51" s="106">
        <f t="shared" si="13"/>
        <v>2292.4050392879935</v>
      </c>
      <c r="Q51" s="106">
        <f t="shared" si="14"/>
        <v>2317.8762019919936</v>
      </c>
      <c r="R51" s="106">
        <f t="shared" si="14"/>
        <v>3362.7794320640014</v>
      </c>
      <c r="S51" s="106">
        <f t="shared" si="15"/>
        <v>3362.7865868064009</v>
      </c>
      <c r="T51" s="106">
        <f>SUM(P51:S51)</f>
        <v>11335.847260150389</v>
      </c>
      <c r="U51" s="118">
        <f>T51/'2022'!T51</f>
        <v>1.0427766122354742</v>
      </c>
      <c r="V51" s="106"/>
      <c r="W51" s="106"/>
      <c r="X51" s="106"/>
      <c r="Y51" s="128"/>
      <c r="Z51" s="156"/>
      <c r="AA51" s="119"/>
      <c r="AB51" s="119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</row>
    <row r="52" spans="1:146" s="120" customFormat="1" ht="50.25" customHeight="1" outlineLevel="1">
      <c r="A52" s="107">
        <v>2911005590</v>
      </c>
      <c r="B52" s="107" t="s">
        <v>18</v>
      </c>
      <c r="C52" s="107" t="s">
        <v>231</v>
      </c>
      <c r="D52" s="107" t="s">
        <v>262</v>
      </c>
      <c r="E52" s="75"/>
      <c r="F52" s="75" t="s">
        <v>138</v>
      </c>
      <c r="G52" s="67">
        <v>24559.224000000002</v>
      </c>
      <c r="H52" s="67">
        <v>26156.714</v>
      </c>
      <c r="I52" s="67">
        <v>24107.394</v>
      </c>
      <c r="J52" s="67">
        <v>26799.021000000001</v>
      </c>
      <c r="K52" s="67">
        <f t="shared" si="11"/>
        <v>101622.353</v>
      </c>
      <c r="L52" s="117">
        <f>'2022'!M52</f>
        <v>81.686000000000007</v>
      </c>
      <c r="M52" s="117">
        <f>(('2022'!L52+'2022'!M52)/2*1.04)*2-L52</f>
        <v>84.772240000000011</v>
      </c>
      <c r="N52" s="117">
        <f>'2022'!O52</f>
        <v>58.406399999999998</v>
      </c>
      <c r="O52" s="117">
        <f t="shared" si="12"/>
        <v>60.742655999999997</v>
      </c>
      <c r="P52" s="106">
        <f t="shared" si="13"/>
        <v>571728.91103040031</v>
      </c>
      <c r="Q52" s="106">
        <f t="shared" si="14"/>
        <v>608917.83923440019</v>
      </c>
      <c r="R52" s="106">
        <f t="shared" si="14"/>
        <v>579290.6491440963</v>
      </c>
      <c r="S52" s="106">
        <f t="shared" si="15"/>
        <v>643969.32623726444</v>
      </c>
      <c r="T52" s="106">
        <f t="shared" si="6"/>
        <v>2403906.7256461615</v>
      </c>
      <c r="U52" s="118">
        <f>T52/'2022'!T52</f>
        <v>1.0399850682666043</v>
      </c>
      <c r="V52" s="106"/>
      <c r="W52" s="106"/>
      <c r="X52" s="106"/>
      <c r="Y52" s="119"/>
      <c r="Z52" s="156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</row>
    <row r="53" spans="1:146" s="120" customFormat="1" ht="34.5" customHeight="1">
      <c r="A53" s="218" t="s">
        <v>232</v>
      </c>
      <c r="B53" s="218"/>
      <c r="C53" s="129"/>
      <c r="D53" s="129"/>
      <c r="E53" s="127"/>
      <c r="F53" s="127"/>
      <c r="G53" s="67"/>
      <c r="H53" s="67"/>
      <c r="I53" s="67"/>
      <c r="J53" s="67"/>
      <c r="K53" s="67"/>
      <c r="L53" s="117"/>
      <c r="M53" s="132"/>
      <c r="N53" s="132"/>
      <c r="O53" s="132"/>
      <c r="P53" s="106"/>
      <c r="Q53" s="106"/>
      <c r="R53" s="106"/>
      <c r="S53" s="106"/>
      <c r="T53" s="106"/>
      <c r="U53" s="118" t="e">
        <f>T53/'2022'!T53</f>
        <v>#DIV/0!</v>
      </c>
      <c r="V53" s="106"/>
      <c r="W53" s="106"/>
      <c r="X53" s="106"/>
      <c r="Y53" s="128"/>
      <c r="Z53" s="156"/>
      <c r="AA53" s="119"/>
      <c r="AB53" s="119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</row>
    <row r="54" spans="1:146" s="120" customFormat="1" ht="34.5" customHeight="1" outlineLevel="1">
      <c r="A54" s="107">
        <v>3525428419</v>
      </c>
      <c r="B54" s="107" t="s">
        <v>191</v>
      </c>
      <c r="C54" s="107" t="s">
        <v>232</v>
      </c>
      <c r="D54" s="107" t="s">
        <v>19</v>
      </c>
      <c r="E54" s="75"/>
      <c r="F54" s="75" t="s">
        <v>138</v>
      </c>
      <c r="G54" s="67">
        <v>36357.35</v>
      </c>
      <c r="H54" s="67">
        <v>34846.29</v>
      </c>
      <c r="I54" s="67">
        <v>35970.949999999997</v>
      </c>
      <c r="J54" s="67">
        <v>38303.32</v>
      </c>
      <c r="K54" s="67">
        <f t="shared" si="11"/>
        <v>145477.91</v>
      </c>
      <c r="L54" s="117">
        <f>'2022'!M54</f>
        <v>58.308800000000005</v>
      </c>
      <c r="M54" s="117">
        <v>62.79</v>
      </c>
      <c r="N54" s="117">
        <f>'2022'!O54</f>
        <v>57.324800000000003</v>
      </c>
      <c r="O54" s="117">
        <f t="shared" si="12"/>
        <v>59.617792000000009</v>
      </c>
      <c r="P54" s="106">
        <f t="shared" ref="P54:P63" si="16">(L54-N54)*G54</f>
        <v>35775.63240000006</v>
      </c>
      <c r="Q54" s="106">
        <f t="shared" ref="Q54:Q63" si="17">(L54-N54)*H54</f>
        <v>34288.74936000006</v>
      </c>
      <c r="R54" s="106">
        <f t="shared" ref="R54:R63" si="18">(M54-O54)*I54</f>
        <v>114107.33535759966</v>
      </c>
      <c r="S54" s="106">
        <f t="shared" ref="S54:S63" si="19">(M54-O54)*J54</f>
        <v>121506.09813055964</v>
      </c>
      <c r="T54" s="106">
        <f t="shared" si="6"/>
        <v>305677.81524815946</v>
      </c>
      <c r="U54" s="118">
        <f>T54/'2022'!T54</f>
        <v>1.0609360248536188</v>
      </c>
      <c r="V54" s="106"/>
      <c r="W54" s="106"/>
      <c r="X54" s="106"/>
      <c r="Y54" s="119"/>
      <c r="Z54" s="156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</row>
    <row r="55" spans="1:146" s="120" customFormat="1" ht="34.5" customHeight="1" outlineLevel="1">
      <c r="A55" s="107">
        <v>7708503727</v>
      </c>
      <c r="B55" s="107" t="s">
        <v>147</v>
      </c>
      <c r="C55" s="107" t="s">
        <v>232</v>
      </c>
      <c r="D55" s="107" t="s">
        <v>19</v>
      </c>
      <c r="E55" s="75"/>
      <c r="F55" s="75" t="s">
        <v>138</v>
      </c>
      <c r="G55" s="67">
        <v>11013</v>
      </c>
      <c r="H55" s="67">
        <v>11013</v>
      </c>
      <c r="I55" s="67">
        <v>11013</v>
      </c>
      <c r="J55" s="67">
        <v>11013</v>
      </c>
      <c r="K55" s="67">
        <f t="shared" si="11"/>
        <v>44052</v>
      </c>
      <c r="L55" s="117">
        <f>'2022'!M55</f>
        <v>45.158400000000015</v>
      </c>
      <c r="M55" s="117">
        <v>48.08</v>
      </c>
      <c r="N55" s="117">
        <f>'2022'!O55</f>
        <v>42.928704000000003</v>
      </c>
      <c r="O55" s="117">
        <f t="shared" si="12"/>
        <v>44.645852160000004</v>
      </c>
      <c r="P55" s="106">
        <f t="shared" si="16"/>
        <v>24555.642048000125</v>
      </c>
      <c r="Q55" s="106">
        <f t="shared" si="17"/>
        <v>24555.642048000125</v>
      </c>
      <c r="R55" s="106">
        <f t="shared" si="18"/>
        <v>37820.270161919936</v>
      </c>
      <c r="S55" s="106">
        <f t="shared" si="19"/>
        <v>37820.270161919936</v>
      </c>
      <c r="T55" s="106">
        <f t="shared" si="6"/>
        <v>124751.82441984012</v>
      </c>
      <c r="U55" s="118">
        <f>T55/'2022'!T55</f>
        <v>1.0388378781298042</v>
      </c>
      <c r="V55" s="106"/>
      <c r="W55" s="106"/>
      <c r="X55" s="106"/>
      <c r="Y55" s="119"/>
      <c r="Z55" s="156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</row>
    <row r="56" spans="1:146" s="120" customFormat="1" ht="34.5" customHeight="1" outlineLevel="1">
      <c r="A56" s="107">
        <v>2912005994</v>
      </c>
      <c r="B56" s="107" t="s">
        <v>199</v>
      </c>
      <c r="C56" s="107" t="s">
        <v>232</v>
      </c>
      <c r="D56" s="107" t="s">
        <v>150</v>
      </c>
      <c r="E56" s="75"/>
      <c r="F56" s="75" t="s">
        <v>138</v>
      </c>
      <c r="G56" s="67">
        <v>831.36</v>
      </c>
      <c r="H56" s="67">
        <v>844.54</v>
      </c>
      <c r="I56" s="67">
        <v>776.95</v>
      </c>
      <c r="J56" s="67">
        <v>805.96</v>
      </c>
      <c r="K56" s="67">
        <f t="shared" si="11"/>
        <v>3258.8100000000004</v>
      </c>
      <c r="L56" s="117">
        <f>'2022'!M56</f>
        <v>79.712800000000001</v>
      </c>
      <c r="M56" s="117">
        <v>85.84</v>
      </c>
      <c r="N56" s="117">
        <f>'2022'!O56</f>
        <v>59.617792000000001</v>
      </c>
      <c r="O56" s="117">
        <f t="shared" si="12"/>
        <v>62.002503680000004</v>
      </c>
      <c r="P56" s="106">
        <f t="shared" si="16"/>
        <v>16706.18585088</v>
      </c>
      <c r="Q56" s="106">
        <f t="shared" si="17"/>
        <v>16971.038056319998</v>
      </c>
      <c r="R56" s="106">
        <f t="shared" si="18"/>
        <v>18520.542765824001</v>
      </c>
      <c r="S56" s="106">
        <f t="shared" si="19"/>
        <v>19212.068534067199</v>
      </c>
      <c r="T56" s="106">
        <f t="shared" si="6"/>
        <v>71409.835207091193</v>
      </c>
      <c r="U56" s="118">
        <f>T56/'2022'!T56</f>
        <v>1.0358485725038415</v>
      </c>
      <c r="V56" s="106"/>
      <c r="W56" s="106"/>
      <c r="X56" s="106"/>
      <c r="Y56" s="119"/>
      <c r="Z56" s="156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</row>
    <row r="57" spans="1:146" s="120" customFormat="1" ht="34.5" customHeight="1" outlineLevel="1">
      <c r="A57" s="107">
        <v>2912005994</v>
      </c>
      <c r="B57" s="107" t="s">
        <v>199</v>
      </c>
      <c r="C57" s="107" t="s">
        <v>232</v>
      </c>
      <c r="D57" s="107" t="s">
        <v>149</v>
      </c>
      <c r="E57" s="75"/>
      <c r="F57" s="75" t="s">
        <v>138</v>
      </c>
      <c r="G57" s="67">
        <v>1157.0300000000002</v>
      </c>
      <c r="H57" s="67">
        <v>1135.76</v>
      </c>
      <c r="I57" s="67">
        <v>1124.5</v>
      </c>
      <c r="J57" s="67">
        <v>791.67000000000007</v>
      </c>
      <c r="K57" s="67">
        <f t="shared" si="11"/>
        <v>4208.96</v>
      </c>
      <c r="L57" s="117">
        <f>'2022'!M57</f>
        <v>104.66399999999999</v>
      </c>
      <c r="M57" s="117">
        <f>(('2022'!L57+'2022'!M57)/2*1.04)*2-L57</f>
        <v>106.62656000000001</v>
      </c>
      <c r="N57" s="117">
        <f>'2022'!O57</f>
        <v>63.295232000000006</v>
      </c>
      <c r="O57" s="117">
        <f t="shared" si="12"/>
        <v>65.827041280000003</v>
      </c>
      <c r="P57" s="106">
        <f t="shared" si="16"/>
        <v>47864.905639039986</v>
      </c>
      <c r="Q57" s="106">
        <f t="shared" si="17"/>
        <v>46984.991943679976</v>
      </c>
      <c r="R57" s="106">
        <f t="shared" si="18"/>
        <v>45879.058800640007</v>
      </c>
      <c r="S57" s="106">
        <f t="shared" si="19"/>
        <v>32299.754985062409</v>
      </c>
      <c r="T57" s="106">
        <f t="shared" si="6"/>
        <v>173028.71136842237</v>
      </c>
      <c r="U57" s="118">
        <f>T57/'2022'!T57</f>
        <v>1.0450589545699949</v>
      </c>
      <c r="V57" s="106"/>
      <c r="W57" s="106"/>
      <c r="X57" s="106"/>
      <c r="Y57" s="119"/>
      <c r="Z57" s="156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</row>
    <row r="58" spans="1:146" s="120" customFormat="1" ht="34.5" customHeight="1" outlineLevel="1">
      <c r="A58" s="107">
        <v>2912005994</v>
      </c>
      <c r="B58" s="107" t="s">
        <v>199</v>
      </c>
      <c r="C58" s="107" t="s">
        <v>232</v>
      </c>
      <c r="D58" s="107" t="s">
        <v>200</v>
      </c>
      <c r="E58" s="75"/>
      <c r="F58" s="75" t="s">
        <v>138</v>
      </c>
      <c r="G58" s="67">
        <v>117.06</v>
      </c>
      <c r="H58" s="67">
        <v>113</v>
      </c>
      <c r="I58" s="67">
        <v>132.29</v>
      </c>
      <c r="J58" s="67">
        <v>122.74</v>
      </c>
      <c r="K58" s="67">
        <f t="shared" si="11"/>
        <v>485.09000000000003</v>
      </c>
      <c r="L58" s="117">
        <f>'2022'!M58</f>
        <v>104.66399999999999</v>
      </c>
      <c r="M58" s="117">
        <f>(('2022'!L58+'2022'!M58)/2*1.04)*2-L58</f>
        <v>106.62656000000001</v>
      </c>
      <c r="N58" s="117">
        <f>'2022'!O58</f>
        <v>77.064000000000007</v>
      </c>
      <c r="O58" s="117">
        <f t="shared" si="12"/>
        <v>80.146560000000008</v>
      </c>
      <c r="P58" s="106">
        <f t="shared" si="16"/>
        <v>3230.8559999999979</v>
      </c>
      <c r="Q58" s="106">
        <f t="shared" si="17"/>
        <v>3118.7999999999979</v>
      </c>
      <c r="R58" s="106">
        <f t="shared" si="18"/>
        <v>3503.0392000000002</v>
      </c>
      <c r="S58" s="106">
        <f t="shared" si="19"/>
        <v>3250.1552000000001</v>
      </c>
      <c r="T58" s="106">
        <f t="shared" si="6"/>
        <v>13102.850399999996</v>
      </c>
      <c r="U58" s="118">
        <f>T58/'2022'!T58</f>
        <v>1.0356108126495978</v>
      </c>
      <c r="V58" s="106"/>
      <c r="W58" s="106"/>
      <c r="X58" s="106"/>
      <c r="Y58" s="119"/>
      <c r="Z58" s="156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</row>
    <row r="59" spans="1:146" s="120" customFormat="1" ht="34.5" customHeight="1" outlineLevel="1">
      <c r="A59" s="107">
        <v>2912005994</v>
      </c>
      <c r="B59" s="107" t="s">
        <v>199</v>
      </c>
      <c r="C59" s="107" t="s">
        <v>232</v>
      </c>
      <c r="D59" s="107" t="s">
        <v>210</v>
      </c>
      <c r="E59" s="75"/>
      <c r="F59" s="75" t="s">
        <v>138</v>
      </c>
      <c r="G59" s="67">
        <v>857</v>
      </c>
      <c r="H59" s="67">
        <v>857</v>
      </c>
      <c r="I59" s="67">
        <v>857</v>
      </c>
      <c r="J59" s="67">
        <v>857</v>
      </c>
      <c r="K59" s="67">
        <f t="shared" si="11"/>
        <v>3428</v>
      </c>
      <c r="L59" s="117">
        <f>'2022'!M59</f>
        <v>60.773999999999994</v>
      </c>
      <c r="M59" s="117">
        <v>62.09</v>
      </c>
      <c r="N59" s="117">
        <f>'2022'!O59</f>
        <v>59.6648</v>
      </c>
      <c r="O59" s="117">
        <f t="shared" si="12"/>
        <v>62.051392</v>
      </c>
      <c r="P59" s="106">
        <f t="shared" si="16"/>
        <v>950.58439999999507</v>
      </c>
      <c r="Q59" s="106">
        <f t="shared" si="17"/>
        <v>950.58439999999507</v>
      </c>
      <c r="R59" s="106">
        <f t="shared" si="18"/>
        <v>33.087056000003024</v>
      </c>
      <c r="S59" s="106">
        <f t="shared" si="19"/>
        <v>33.087056000003024</v>
      </c>
      <c r="T59" s="106">
        <f t="shared" si="6"/>
        <v>1967.3429119999962</v>
      </c>
      <c r="U59" s="118">
        <f>T59/'2022'!T59</f>
        <v>1.0348070681572339</v>
      </c>
      <c r="V59" s="106"/>
      <c r="W59" s="106"/>
      <c r="X59" s="106"/>
      <c r="Y59" s="119"/>
      <c r="Z59" s="156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</row>
    <row r="60" spans="1:146" s="120" customFormat="1" ht="34.5" customHeight="1" outlineLevel="1">
      <c r="A60" s="107">
        <v>2912006155</v>
      </c>
      <c r="B60" s="107" t="s">
        <v>103</v>
      </c>
      <c r="C60" s="107" t="s">
        <v>232</v>
      </c>
      <c r="D60" s="107" t="s">
        <v>102</v>
      </c>
      <c r="E60" s="75"/>
      <c r="F60" s="75" t="s">
        <v>138</v>
      </c>
      <c r="G60" s="67">
        <v>8161.8209999999999</v>
      </c>
      <c r="H60" s="67">
        <v>8226.7790000000005</v>
      </c>
      <c r="I60" s="67">
        <v>8312.0679999999993</v>
      </c>
      <c r="J60" s="67">
        <v>8161.4500000000007</v>
      </c>
      <c r="K60" s="67">
        <f t="shared" si="11"/>
        <v>32862.118000000002</v>
      </c>
      <c r="L60" s="117">
        <f>'2022'!M60</f>
        <v>59.681200000000004</v>
      </c>
      <c r="M60" s="117">
        <f>(('2022'!L60+'2022'!M60)/2*1.04)*2-L60</f>
        <v>61.76084800000001</v>
      </c>
      <c r="N60" s="117">
        <f>'2022'!O60</f>
        <v>55.71</v>
      </c>
      <c r="O60" s="117">
        <f t="shared" si="12"/>
        <v>57.938400000000001</v>
      </c>
      <c r="P60" s="106">
        <f t="shared" si="16"/>
        <v>32412.223555200024</v>
      </c>
      <c r="Q60" s="106">
        <f t="shared" si="17"/>
        <v>32670.184764800029</v>
      </c>
      <c r="R60" s="106">
        <f t="shared" si="18"/>
        <v>31772.447702464069</v>
      </c>
      <c r="S60" s="106">
        <f t="shared" si="19"/>
        <v>31196.718229600072</v>
      </c>
      <c r="T60" s="106">
        <f t="shared" si="6"/>
        <v>128051.57425206419</v>
      </c>
      <c r="U60" s="118">
        <f>T60/'2022'!T60</f>
        <v>1.0387777039463726</v>
      </c>
      <c r="V60" s="106"/>
      <c r="W60" s="106"/>
      <c r="X60" s="106"/>
      <c r="Y60" s="119"/>
      <c r="Z60" s="156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</row>
    <row r="61" spans="1:146" s="120" customFormat="1" ht="34.5" customHeight="1" outlineLevel="1">
      <c r="A61" s="107">
        <v>2912006155</v>
      </c>
      <c r="B61" s="107" t="s">
        <v>103</v>
      </c>
      <c r="C61" s="107" t="s">
        <v>232</v>
      </c>
      <c r="D61" s="107" t="s">
        <v>172</v>
      </c>
      <c r="E61" s="75"/>
      <c r="F61" s="75" t="s">
        <v>138</v>
      </c>
      <c r="G61" s="67">
        <v>373.14299999999997</v>
      </c>
      <c r="H61" s="67">
        <v>599.02599999999995</v>
      </c>
      <c r="I61" s="67">
        <v>372.33699999999999</v>
      </c>
      <c r="J61" s="67">
        <v>498.94499999999999</v>
      </c>
      <c r="K61" s="67">
        <f t="shared" si="11"/>
        <v>1843.4509999999998</v>
      </c>
      <c r="L61" s="117">
        <f>'2022'!M61</f>
        <v>117.03960000000001</v>
      </c>
      <c r="M61" s="117">
        <f>(('2022'!L61+'2022'!M61)/2*1.04)*2-L61</f>
        <v>126.03918400000001</v>
      </c>
      <c r="N61" s="117">
        <f>'2022'!O61</f>
        <v>65.588224000000011</v>
      </c>
      <c r="O61" s="117">
        <f t="shared" si="12"/>
        <v>68.211752960000013</v>
      </c>
      <c r="P61" s="106">
        <f t="shared" si="16"/>
        <v>19198.720794767996</v>
      </c>
      <c r="Q61" s="106">
        <f t="shared" si="17"/>
        <v>30820.711959775996</v>
      </c>
      <c r="R61" s="106">
        <f t="shared" si="18"/>
        <v>21531.292191140477</v>
      </c>
      <c r="S61" s="106">
        <f t="shared" si="19"/>
        <v>28852.707580252798</v>
      </c>
      <c r="T61" s="106">
        <f t="shared" si="6"/>
        <v>100403.43252593726</v>
      </c>
      <c r="U61" s="118">
        <f>T61/'2022'!T61</f>
        <v>1.0355071451777238</v>
      </c>
      <c r="V61" s="106"/>
      <c r="W61" s="106"/>
      <c r="X61" s="106"/>
      <c r="Y61" s="119"/>
      <c r="Z61" s="156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</row>
    <row r="62" spans="1:146" s="120" customFormat="1" ht="34.5" customHeight="1" outlineLevel="1">
      <c r="A62" s="107">
        <v>2912006155</v>
      </c>
      <c r="B62" s="107" t="s">
        <v>103</v>
      </c>
      <c r="C62" s="107" t="s">
        <v>232</v>
      </c>
      <c r="D62" s="107" t="s">
        <v>104</v>
      </c>
      <c r="E62" s="75"/>
      <c r="F62" s="75" t="s">
        <v>138</v>
      </c>
      <c r="G62" s="67">
        <v>531.95899999999995</v>
      </c>
      <c r="H62" s="67">
        <v>406.06200000000001</v>
      </c>
      <c r="I62" s="67">
        <v>695.71600000000001</v>
      </c>
      <c r="J62" s="67">
        <v>658.47500000000002</v>
      </c>
      <c r="K62" s="67">
        <f t="shared" si="11"/>
        <v>2292.212</v>
      </c>
      <c r="L62" s="117">
        <f>'2022'!M62</f>
        <v>87.328800000000015</v>
      </c>
      <c r="M62" s="117">
        <f>(('2022'!L62+'2022'!M62)/2*1.04)*2-L62</f>
        <v>87.587552000000002</v>
      </c>
      <c r="N62" s="117">
        <f>'2022'!O62</f>
        <v>59.617792000000001</v>
      </c>
      <c r="O62" s="117">
        <f t="shared" si="12"/>
        <v>62.002503680000004</v>
      </c>
      <c r="P62" s="106">
        <f t="shared" si="16"/>
        <v>14741.120104672005</v>
      </c>
      <c r="Q62" s="106">
        <f t="shared" si="17"/>
        <v>11252.387330496005</v>
      </c>
      <c r="R62" s="106">
        <f t="shared" si="18"/>
        <v>17799.92747699712</v>
      </c>
      <c r="S62" s="106">
        <f t="shared" si="19"/>
        <v>16847.114692512001</v>
      </c>
      <c r="T62" s="106">
        <f t="shared" si="6"/>
        <v>60640.54960467713</v>
      </c>
      <c r="U62" s="118">
        <f>T62/'2022'!T62</f>
        <v>1.0174160474133505</v>
      </c>
      <c r="V62" s="106"/>
      <c r="W62" s="106"/>
      <c r="X62" s="106"/>
      <c r="Y62" s="119"/>
      <c r="Z62" s="156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</row>
    <row r="63" spans="1:146" s="120" customFormat="1" ht="34.5" customHeight="1" outlineLevel="1">
      <c r="A63" s="107">
        <v>2912004912</v>
      </c>
      <c r="B63" s="107" t="s">
        <v>197</v>
      </c>
      <c r="C63" s="107" t="s">
        <v>232</v>
      </c>
      <c r="D63" s="107" t="s">
        <v>19</v>
      </c>
      <c r="E63" s="75"/>
      <c r="F63" s="75" t="s">
        <v>138</v>
      </c>
      <c r="G63" s="67">
        <v>2468</v>
      </c>
      <c r="H63" s="67">
        <v>2468</v>
      </c>
      <c r="I63" s="67">
        <v>2468</v>
      </c>
      <c r="J63" s="67">
        <v>2468</v>
      </c>
      <c r="K63" s="67">
        <f t="shared" si="11"/>
        <v>9872</v>
      </c>
      <c r="L63" s="117">
        <f>'2022'!M63</f>
        <v>46.783600000000014</v>
      </c>
      <c r="M63" s="117">
        <v>50.38</v>
      </c>
      <c r="N63" s="117">
        <f>'2022'!O63</f>
        <v>46.714303999999998</v>
      </c>
      <c r="O63" s="117">
        <f t="shared" si="12"/>
        <v>48.582876159999998</v>
      </c>
      <c r="P63" s="106">
        <f t="shared" si="16"/>
        <v>171.02252800003842</v>
      </c>
      <c r="Q63" s="106">
        <f t="shared" si="17"/>
        <v>171.02252800003842</v>
      </c>
      <c r="R63" s="106">
        <f t="shared" si="18"/>
        <v>4435.3016371200119</v>
      </c>
      <c r="S63" s="106">
        <f t="shared" si="19"/>
        <v>4435.3016371200119</v>
      </c>
      <c r="T63" s="106">
        <f t="shared" si="6"/>
        <v>9212.6483302401011</v>
      </c>
      <c r="U63" s="118">
        <f>T63/'2022'!T63</f>
        <v>1.0359238406479263</v>
      </c>
      <c r="V63" s="106"/>
      <c r="W63" s="106"/>
      <c r="X63" s="106"/>
      <c r="Y63" s="119"/>
      <c r="Z63" s="156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</row>
    <row r="64" spans="1:146" s="120" customFormat="1" ht="34.5" customHeight="1">
      <c r="A64" s="218" t="s">
        <v>233</v>
      </c>
      <c r="B64" s="218"/>
      <c r="C64" s="129"/>
      <c r="D64" s="129"/>
      <c r="E64" s="75"/>
      <c r="F64" s="75"/>
      <c r="G64" s="67"/>
      <c r="H64" s="67"/>
      <c r="I64" s="67"/>
      <c r="J64" s="67"/>
      <c r="K64" s="67"/>
      <c r="L64" s="117"/>
      <c r="M64" s="132"/>
      <c r="N64" s="132"/>
      <c r="O64" s="132"/>
      <c r="P64" s="106"/>
      <c r="Q64" s="106"/>
      <c r="R64" s="106"/>
      <c r="S64" s="106"/>
      <c r="T64" s="106"/>
      <c r="U64" s="118" t="e">
        <f>T64/'2022'!T64</f>
        <v>#DIV/0!</v>
      </c>
      <c r="V64" s="106"/>
      <c r="W64" s="106"/>
      <c r="X64" s="106"/>
      <c r="Y64" s="119"/>
      <c r="Z64" s="156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</row>
    <row r="65" spans="1:146" s="120" customFormat="1" ht="34.5" customHeight="1" outlineLevel="1">
      <c r="A65" s="107">
        <v>2905001195</v>
      </c>
      <c r="B65" s="107" t="s">
        <v>182</v>
      </c>
      <c r="C65" s="107" t="s">
        <v>233</v>
      </c>
      <c r="D65" s="107" t="s">
        <v>181</v>
      </c>
      <c r="E65" s="75"/>
      <c r="F65" s="75" t="s">
        <v>138</v>
      </c>
      <c r="G65" s="67">
        <v>324850</v>
      </c>
      <c r="H65" s="67">
        <v>324850</v>
      </c>
      <c r="I65" s="67">
        <v>324850</v>
      </c>
      <c r="J65" s="67">
        <v>324850</v>
      </c>
      <c r="K65" s="67">
        <f t="shared" si="11"/>
        <v>1299400</v>
      </c>
      <c r="L65" s="117">
        <f>'2022'!M65</f>
        <v>25.36</v>
      </c>
      <c r="M65" s="117">
        <f>(('2022'!L65+'2022'!M65)/2*1.04)*2-L65</f>
        <v>27.191200000000002</v>
      </c>
      <c r="N65" s="117">
        <f>'2022'!O65</f>
        <v>25.324000000000002</v>
      </c>
      <c r="O65" s="117">
        <f>N65*1.04</f>
        <v>26.336960000000001</v>
      </c>
      <c r="P65" s="106">
        <f>(L65-N65)*G65</f>
        <v>11694.599999999289</v>
      </c>
      <c r="Q65" s="106">
        <f>(L65-N65)*H65</f>
        <v>11694.599999999289</v>
      </c>
      <c r="R65" s="106">
        <f>(M65-O65)*I65</f>
        <v>277499.86400000023</v>
      </c>
      <c r="S65" s="106">
        <f>(M65-O65)*J65</f>
        <v>277499.86400000023</v>
      </c>
      <c r="T65" s="106">
        <f t="shared" si="6"/>
        <v>578388.92799999902</v>
      </c>
      <c r="U65" s="118">
        <f>T65/'2022'!T65</f>
        <v>1.0400000000000005</v>
      </c>
      <c r="V65" s="106"/>
      <c r="W65" s="106"/>
      <c r="X65" s="106"/>
      <c r="Y65" s="119"/>
      <c r="Z65" s="156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</row>
    <row r="66" spans="1:146" s="120" customFormat="1" ht="34.5" customHeight="1">
      <c r="A66" s="218" t="s">
        <v>234</v>
      </c>
      <c r="B66" s="218"/>
      <c r="C66" s="129"/>
      <c r="D66" s="129"/>
      <c r="E66" s="127"/>
      <c r="F66" s="127"/>
      <c r="G66" s="67"/>
      <c r="H66" s="67"/>
      <c r="I66" s="67"/>
      <c r="J66" s="67"/>
      <c r="K66" s="67"/>
      <c r="L66" s="117"/>
      <c r="M66" s="132"/>
      <c r="N66" s="132"/>
      <c r="O66" s="132"/>
      <c r="P66" s="106"/>
      <c r="Q66" s="106"/>
      <c r="R66" s="106"/>
      <c r="S66" s="106"/>
      <c r="T66" s="106"/>
      <c r="U66" s="118" t="e">
        <f>T66/'2022'!T66</f>
        <v>#DIV/0!</v>
      </c>
      <c r="V66" s="106"/>
      <c r="W66" s="106"/>
      <c r="X66" s="106"/>
      <c r="Y66" s="128"/>
      <c r="Z66" s="156"/>
      <c r="AA66" s="119"/>
      <c r="AB66" s="119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</row>
    <row r="67" spans="1:146" s="120" customFormat="1" ht="34.5" customHeight="1" outlineLevel="1">
      <c r="A67" s="107">
        <v>2904002069</v>
      </c>
      <c r="B67" s="107" t="s">
        <v>20</v>
      </c>
      <c r="C67" s="107" t="s">
        <v>234</v>
      </c>
      <c r="D67" s="107"/>
      <c r="E67" s="75"/>
      <c r="F67" s="75" t="s">
        <v>138</v>
      </c>
      <c r="G67" s="67">
        <v>604180.97200000007</v>
      </c>
      <c r="H67" s="67">
        <v>612208.20200000005</v>
      </c>
      <c r="I67" s="67">
        <v>604409.23300000001</v>
      </c>
      <c r="J67" s="67">
        <v>592645.81199999992</v>
      </c>
      <c r="K67" s="67">
        <f t="shared" si="11"/>
        <v>2413444.219</v>
      </c>
      <c r="L67" s="117">
        <f>'2022'!M67</f>
        <v>48.968400000000003</v>
      </c>
      <c r="M67" s="117">
        <f>(('2022'!L67+'2022'!M67)/2*1.04)*2-L67</f>
        <v>52.887535999999997</v>
      </c>
      <c r="N67" s="117">
        <f>'2022'!O67</f>
        <v>34.860800000000005</v>
      </c>
      <c r="O67" s="117">
        <v>36.25</v>
      </c>
      <c r="P67" s="106">
        <f>(L67-N67)*G67</f>
        <v>8523543.4805871993</v>
      </c>
      <c r="Q67" s="106">
        <f>(L67-N67)*H67</f>
        <v>8636788.4305351991</v>
      </c>
      <c r="R67" s="106">
        <f>(M67-O67)*I67</f>
        <v>10055880.372769887</v>
      </c>
      <c r="S67" s="106">
        <f>(M67-O67)*J67</f>
        <v>9860166.0323992297</v>
      </c>
      <c r="T67" s="106">
        <f t="shared" si="6"/>
        <v>37076378.316291511</v>
      </c>
      <c r="U67" s="118">
        <f>T67/'2022'!T67</f>
        <v>1.0391132584898595</v>
      </c>
      <c r="V67" s="106"/>
      <c r="W67" s="106"/>
      <c r="X67" s="106"/>
      <c r="Y67" s="119"/>
      <c r="Z67" s="156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</row>
    <row r="68" spans="1:146" s="120" customFormat="1" ht="34.5" customHeight="1" outlineLevel="1">
      <c r="A68" s="107">
        <v>7708503727</v>
      </c>
      <c r="B68" s="107" t="s">
        <v>21</v>
      </c>
      <c r="C68" s="107" t="s">
        <v>234</v>
      </c>
      <c r="D68" s="107"/>
      <c r="E68" s="75"/>
      <c r="F68" s="75" t="s">
        <v>138</v>
      </c>
      <c r="G68" s="67">
        <v>87759.785999999993</v>
      </c>
      <c r="H68" s="67">
        <v>89869.334999999992</v>
      </c>
      <c r="I68" s="67">
        <v>89673.101999999999</v>
      </c>
      <c r="J68" s="67">
        <v>84077.459000000003</v>
      </c>
      <c r="K68" s="67">
        <f t="shared" si="11"/>
        <v>351379.68200000003</v>
      </c>
      <c r="L68" s="117">
        <f>'2022'!M68</f>
        <v>59.810400000000001</v>
      </c>
      <c r="M68" s="117">
        <v>64.599999999999994</v>
      </c>
      <c r="N68" s="117">
        <f>'2022'!O68</f>
        <v>34.159999999999997</v>
      </c>
      <c r="O68" s="117">
        <v>35.520000000000003</v>
      </c>
      <c r="P68" s="106">
        <f>(L68-N68)*G68</f>
        <v>2251073.6148144002</v>
      </c>
      <c r="Q68" s="106">
        <f>(L68-N68)*H68</f>
        <v>2305184.3904840001</v>
      </c>
      <c r="R68" s="106">
        <f>(M68-O68)*I68</f>
        <v>2607693.8061599992</v>
      </c>
      <c r="S68" s="106">
        <f>(M68-O68)*J68</f>
        <v>2444972.5077199992</v>
      </c>
      <c r="T68" s="106">
        <f t="shared" si="6"/>
        <v>9608924.3191783987</v>
      </c>
      <c r="U68" s="118">
        <f>T68/'2022'!T68</f>
        <v>1.03909146470952</v>
      </c>
      <c r="V68" s="106"/>
      <c r="W68" s="106"/>
      <c r="X68" s="106"/>
      <c r="Y68" s="119"/>
      <c r="Z68" s="156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</row>
    <row r="69" spans="1:146" s="120" customFormat="1" ht="34.5" customHeight="1">
      <c r="A69" s="218" t="s">
        <v>235</v>
      </c>
      <c r="B69" s="218"/>
      <c r="C69" s="129"/>
      <c r="D69" s="129"/>
      <c r="E69" s="127"/>
      <c r="F69" s="127"/>
      <c r="G69" s="67"/>
      <c r="H69" s="67"/>
      <c r="I69" s="67"/>
      <c r="J69" s="67"/>
      <c r="K69" s="67"/>
      <c r="L69" s="117"/>
      <c r="M69" s="132"/>
      <c r="N69" s="132"/>
      <c r="O69" s="132"/>
      <c r="P69" s="106"/>
      <c r="Q69" s="106"/>
      <c r="R69" s="106"/>
      <c r="S69" s="106"/>
      <c r="T69" s="106"/>
      <c r="U69" s="118" t="e">
        <f>T69/'2022'!T69</f>
        <v>#DIV/0!</v>
      </c>
      <c r="V69" s="106"/>
      <c r="W69" s="106"/>
      <c r="X69" s="106"/>
      <c r="Y69" s="128"/>
      <c r="Z69" s="156"/>
      <c r="AA69" s="119"/>
      <c r="AB69" s="119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</row>
    <row r="70" spans="1:146" s="120" customFormat="1" ht="34.5" customHeight="1" outlineLevel="1">
      <c r="A70" s="107" t="s">
        <v>204</v>
      </c>
      <c r="B70" s="107" t="s">
        <v>205</v>
      </c>
      <c r="C70" s="107" t="s">
        <v>235</v>
      </c>
      <c r="D70" s="107" t="s">
        <v>22</v>
      </c>
      <c r="E70" s="75"/>
      <c r="F70" s="75" t="s">
        <v>138</v>
      </c>
      <c r="G70" s="67">
        <v>11257.175999999999</v>
      </c>
      <c r="H70" s="67">
        <v>10880.168000000001</v>
      </c>
      <c r="I70" s="67">
        <v>11786.326000000001</v>
      </c>
      <c r="J70" s="67">
        <v>9433.9239999999991</v>
      </c>
      <c r="K70" s="67">
        <f t="shared" si="11"/>
        <v>43357.593999999997</v>
      </c>
      <c r="L70" s="117">
        <f>'2022'!M70</f>
        <v>117.29640000000001</v>
      </c>
      <c r="M70" s="117">
        <f>(('2022'!L70+'2022'!M70)/2*1.04)*2-L70</f>
        <v>126.68011200000001</v>
      </c>
      <c r="N70" s="117">
        <f>'2022'!O70</f>
        <v>107.29</v>
      </c>
      <c r="O70" s="117">
        <v>111.59</v>
      </c>
      <c r="P70" s="106">
        <f t="shared" ref="P70:P75" si="20">(L70-N70)*G70</f>
        <v>112643.80592639999</v>
      </c>
      <c r="Q70" s="106">
        <f t="shared" ref="Q70:R75" si="21">(L70-N70)*H70</f>
        <v>108871.31307520001</v>
      </c>
      <c r="R70" s="106">
        <f t="shared" si="21"/>
        <v>177856.97940851207</v>
      </c>
      <c r="S70" s="106">
        <f t="shared" ref="S70:S75" si="22">(M70-O70)*J70</f>
        <v>142358.96975948804</v>
      </c>
      <c r="T70" s="106">
        <f t="shared" si="6"/>
        <v>541731.0681696001</v>
      </c>
      <c r="U70" s="118">
        <f>T70/'2022'!T70</f>
        <v>1.0317521901550741</v>
      </c>
      <c r="V70" s="106"/>
      <c r="W70" s="106"/>
      <c r="X70" s="106"/>
      <c r="Y70" s="119"/>
      <c r="Z70" s="156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</row>
    <row r="71" spans="1:146" s="120" customFormat="1" ht="34.5" customHeight="1" outlineLevel="1">
      <c r="A71" s="107">
        <v>2908004966</v>
      </c>
      <c r="B71" s="107" t="s">
        <v>198</v>
      </c>
      <c r="C71" s="107" t="s">
        <v>235</v>
      </c>
      <c r="D71" s="107" t="s">
        <v>27</v>
      </c>
      <c r="E71" s="75"/>
      <c r="F71" s="75" t="s">
        <v>138</v>
      </c>
      <c r="G71" s="67">
        <v>611.77499999999998</v>
      </c>
      <c r="H71" s="67">
        <v>648.63700000000006</v>
      </c>
      <c r="I71" s="67">
        <v>592.5</v>
      </c>
      <c r="J71" s="67">
        <v>719.4430000000001</v>
      </c>
      <c r="K71" s="67">
        <f t="shared" si="11"/>
        <v>2572.355</v>
      </c>
      <c r="L71" s="117">
        <f>'2022'!M71</f>
        <v>200.77200000000002</v>
      </c>
      <c r="M71" s="117">
        <f>(('2022'!L71+'2022'!M71)/2*1.04)*2-L71</f>
        <v>216.83376000000001</v>
      </c>
      <c r="N71" s="117">
        <f>'2022'!O71</f>
        <v>100.523904</v>
      </c>
      <c r="O71" s="117">
        <f>N71*1.04</f>
        <v>104.54486016</v>
      </c>
      <c r="P71" s="106">
        <f t="shared" si="20"/>
        <v>61329.278930400011</v>
      </c>
      <c r="Q71" s="106">
        <f t="shared" si="21"/>
        <v>65024.624245152016</v>
      </c>
      <c r="R71" s="106">
        <f t="shared" si="21"/>
        <v>66531.173155200013</v>
      </c>
      <c r="S71" s="106">
        <f t="shared" si="22"/>
        <v>80785.462967589134</v>
      </c>
      <c r="T71" s="106">
        <f t="shared" si="6"/>
        <v>273670.5392983412</v>
      </c>
      <c r="U71" s="118">
        <f>T71/'2022'!T71</f>
        <v>1.0415750495718425</v>
      </c>
      <c r="V71" s="106"/>
      <c r="W71" s="106"/>
      <c r="X71" s="106"/>
      <c r="Y71" s="119"/>
      <c r="Z71" s="156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</row>
    <row r="72" spans="1:146" s="120" customFormat="1" ht="34.5" customHeight="1" outlineLevel="1">
      <c r="A72" s="107">
        <v>2901179251</v>
      </c>
      <c r="B72" s="107" t="s">
        <v>25</v>
      </c>
      <c r="C72" s="107" t="s">
        <v>235</v>
      </c>
      <c r="D72" s="107" t="s">
        <v>23</v>
      </c>
      <c r="E72" s="75" t="s">
        <v>26</v>
      </c>
      <c r="F72" s="75" t="s">
        <v>138</v>
      </c>
      <c r="G72" s="67">
        <v>14350</v>
      </c>
      <c r="H72" s="67">
        <v>14350</v>
      </c>
      <c r="I72" s="67">
        <v>14350</v>
      </c>
      <c r="J72" s="67">
        <v>14350</v>
      </c>
      <c r="K72" s="67">
        <f t="shared" si="11"/>
        <v>57400</v>
      </c>
      <c r="L72" s="117">
        <f>'2022'!M72</f>
        <v>72</v>
      </c>
      <c r="M72" s="117">
        <f>(('2022'!L72+'2022'!M72)/2*1.04)*2-L72</f>
        <v>72.206400000000002</v>
      </c>
      <c r="N72" s="117">
        <f>'2022'!O72</f>
        <v>65.912704000000005</v>
      </c>
      <c r="O72" s="117">
        <f>N72*1.04</f>
        <v>68.54921216000001</v>
      </c>
      <c r="P72" s="106">
        <f t="shared" si="20"/>
        <v>87352.697599999927</v>
      </c>
      <c r="Q72" s="106">
        <f t="shared" si="21"/>
        <v>87352.697599999927</v>
      </c>
      <c r="R72" s="106">
        <f t="shared" si="21"/>
        <v>52480.645503999884</v>
      </c>
      <c r="S72" s="106">
        <f t="shared" si="22"/>
        <v>52480.645503999884</v>
      </c>
      <c r="T72" s="106">
        <f t="shared" si="6"/>
        <v>279666.68620799965</v>
      </c>
      <c r="U72" s="118">
        <f>T72/'2022'!T72</f>
        <v>1.0399999999999998</v>
      </c>
      <c r="V72" s="106"/>
      <c r="W72" s="106"/>
      <c r="X72" s="106"/>
      <c r="Y72" s="119"/>
      <c r="Z72" s="156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</row>
    <row r="73" spans="1:146" s="120" customFormat="1" ht="34.5" customHeight="1" outlineLevel="1">
      <c r="A73" s="107">
        <v>2901179251</v>
      </c>
      <c r="B73" s="107" t="s">
        <v>25</v>
      </c>
      <c r="C73" s="107" t="s">
        <v>235</v>
      </c>
      <c r="D73" s="107" t="s">
        <v>23</v>
      </c>
      <c r="E73" s="75" t="s">
        <v>24</v>
      </c>
      <c r="F73" s="75" t="s">
        <v>138</v>
      </c>
      <c r="G73" s="67">
        <v>1660.2940000000001</v>
      </c>
      <c r="H73" s="67">
        <v>1732.7660000000001</v>
      </c>
      <c r="I73" s="67">
        <v>1815.1020000000001</v>
      </c>
      <c r="J73" s="67">
        <v>1625.7419999999997</v>
      </c>
      <c r="K73" s="67">
        <f t="shared" si="11"/>
        <v>6833.9040000000005</v>
      </c>
      <c r="L73" s="117">
        <f>'2022'!M73</f>
        <v>176.04000000000002</v>
      </c>
      <c r="M73" s="117">
        <f>(('2022'!L73+'2022'!M73)/2*1.04)*2-L73</f>
        <v>176.5616</v>
      </c>
      <c r="N73" s="117">
        <f>'2022'!O73</f>
        <v>81.525599999999997</v>
      </c>
      <c r="O73" s="117">
        <f>N73*1.04</f>
        <v>84.786624000000003</v>
      </c>
      <c r="P73" s="106">
        <f t="shared" si="20"/>
        <v>156921.69123360005</v>
      </c>
      <c r="Q73" s="106">
        <f t="shared" si="21"/>
        <v>163771.33883040005</v>
      </c>
      <c r="R73" s="106">
        <f t="shared" si="21"/>
        <v>166580.94248755201</v>
      </c>
      <c r="S73" s="106">
        <f t="shared" si="22"/>
        <v>149202.43303219197</v>
      </c>
      <c r="T73" s="106">
        <f t="shared" si="6"/>
        <v>636476.40558374405</v>
      </c>
      <c r="U73" s="118">
        <f>T73/'2022'!T73</f>
        <v>1.0394911748196489</v>
      </c>
      <c r="V73" s="106"/>
      <c r="W73" s="106"/>
      <c r="X73" s="106"/>
      <c r="Y73" s="119"/>
      <c r="Z73" s="156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</row>
    <row r="74" spans="1:146" s="120" customFormat="1" ht="50.25" customHeight="1" outlineLevel="1">
      <c r="A74" s="107">
        <v>2904027521</v>
      </c>
      <c r="B74" s="107" t="s">
        <v>205</v>
      </c>
      <c r="C74" s="107" t="s">
        <v>235</v>
      </c>
      <c r="D74" s="107" t="s">
        <v>27</v>
      </c>
      <c r="E74" s="75" t="s">
        <v>105</v>
      </c>
      <c r="F74" s="75" t="s">
        <v>138</v>
      </c>
      <c r="G74" s="67">
        <v>24220.584999999999</v>
      </c>
      <c r="H74" s="67">
        <v>23810.504000000001</v>
      </c>
      <c r="I74" s="67">
        <v>28590.462</v>
      </c>
      <c r="J74" s="67">
        <v>22594.167999999998</v>
      </c>
      <c r="K74" s="67">
        <f t="shared" si="11"/>
        <v>99215.719000000012</v>
      </c>
      <c r="L74" s="117">
        <f>'2022'!M74</f>
        <v>51.371599999999987</v>
      </c>
      <c r="M74" s="117">
        <f>(('2022'!L74+'2022'!M74)/2*1.04)*2-L74</f>
        <v>53.857264000000001</v>
      </c>
      <c r="N74" s="117">
        <f>'2022'!O74</f>
        <v>51.354368000000001</v>
      </c>
      <c r="O74" s="117">
        <f>N74*1.04</f>
        <v>53.40854272</v>
      </c>
      <c r="P74" s="106">
        <f t="shared" si="20"/>
        <v>417.36912071965372</v>
      </c>
      <c r="Q74" s="106">
        <f t="shared" si="21"/>
        <v>410.30260492765962</v>
      </c>
      <c r="R74" s="106">
        <f t="shared" si="21"/>
        <v>12829.148704431385</v>
      </c>
      <c r="S74" s="106">
        <f t="shared" si="22"/>
        <v>10138.483985495059</v>
      </c>
      <c r="T74" s="106">
        <f t="shared" si="6"/>
        <v>23795.304415573759</v>
      </c>
      <c r="U74" s="118">
        <f>T74/'2022'!T74</f>
        <v>1.1029719864747751</v>
      </c>
      <c r="V74" s="106"/>
      <c r="W74" s="106"/>
      <c r="X74" s="106"/>
      <c r="Y74" s="119"/>
      <c r="Z74" s="156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</row>
    <row r="75" spans="1:146" s="120" customFormat="1" ht="44.25" customHeight="1" outlineLevel="1">
      <c r="A75" s="107">
        <v>2904027514</v>
      </c>
      <c r="B75" s="107" t="s">
        <v>205</v>
      </c>
      <c r="C75" s="107" t="s">
        <v>235</v>
      </c>
      <c r="D75" s="107" t="s">
        <v>27</v>
      </c>
      <c r="E75" s="75" t="s">
        <v>28</v>
      </c>
      <c r="F75" s="75" t="s">
        <v>138</v>
      </c>
      <c r="G75" s="67">
        <v>5429.5</v>
      </c>
      <c r="H75" s="67">
        <v>6222.8850000000002</v>
      </c>
      <c r="I75" s="67">
        <v>7053.29</v>
      </c>
      <c r="J75" s="67">
        <v>5408.1630000000005</v>
      </c>
      <c r="K75" s="67">
        <f t="shared" si="11"/>
        <v>24113.838</v>
      </c>
      <c r="L75" s="117">
        <f>'2022'!M75</f>
        <v>145.92840000000007</v>
      </c>
      <c r="M75" s="117">
        <f>(('2022'!L75+'2022'!M75)/2*1.04)*2-L75</f>
        <v>147.41233599999998</v>
      </c>
      <c r="N75" s="117">
        <f>'2022'!O75</f>
        <v>51.354368000000001</v>
      </c>
      <c r="O75" s="117">
        <f>N75*1.04</f>
        <v>53.40854272</v>
      </c>
      <c r="P75" s="106">
        <f t="shared" si="20"/>
        <v>513489.70674400037</v>
      </c>
      <c r="Q75" s="106">
        <f t="shared" si="21"/>
        <v>588523.32512232044</v>
      </c>
      <c r="R75" s="106">
        <f t="shared" si="21"/>
        <v>663036.01510389103</v>
      </c>
      <c r="S75" s="106">
        <f t="shared" si="22"/>
        <v>508387.83667654457</v>
      </c>
      <c r="T75" s="106">
        <f t="shared" si="6"/>
        <v>2273436.8836467564</v>
      </c>
      <c r="U75" s="118">
        <f>T75/'2022'!T75</f>
        <v>1.0383913121222343</v>
      </c>
      <c r="V75" s="106"/>
      <c r="W75" s="106"/>
      <c r="X75" s="106"/>
      <c r="Y75" s="119"/>
      <c r="Z75" s="156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</row>
    <row r="76" spans="1:146" s="120" customFormat="1" ht="34.5" customHeight="1">
      <c r="A76" s="218" t="s">
        <v>236</v>
      </c>
      <c r="B76" s="218"/>
      <c r="C76" s="129"/>
      <c r="D76" s="129"/>
      <c r="E76" s="127"/>
      <c r="F76" s="127"/>
      <c r="G76" s="67"/>
      <c r="H76" s="67"/>
      <c r="I76" s="67"/>
      <c r="J76" s="67"/>
      <c r="K76" s="67"/>
      <c r="L76" s="117"/>
      <c r="M76" s="132"/>
      <c r="N76" s="132"/>
      <c r="O76" s="132"/>
      <c r="P76" s="106"/>
      <c r="Q76" s="106"/>
      <c r="R76" s="106"/>
      <c r="S76" s="106"/>
      <c r="T76" s="106"/>
      <c r="U76" s="118" t="e">
        <f>T76/'2022'!T76</f>
        <v>#DIV/0!</v>
      </c>
      <c r="V76" s="106"/>
      <c r="W76" s="106"/>
      <c r="X76" s="106"/>
      <c r="Y76" s="128"/>
      <c r="Z76" s="156"/>
      <c r="AA76" s="119"/>
      <c r="AB76" s="119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</row>
    <row r="77" spans="1:146" s="120" customFormat="1" ht="34.5" customHeight="1" outlineLevel="1">
      <c r="A77" s="107">
        <v>2914003174</v>
      </c>
      <c r="B77" s="107" t="s">
        <v>107</v>
      </c>
      <c r="C77" s="107" t="s">
        <v>236</v>
      </c>
      <c r="D77" s="107" t="s">
        <v>106</v>
      </c>
      <c r="E77" s="75"/>
      <c r="F77" s="75" t="s">
        <v>138</v>
      </c>
      <c r="G77" s="67">
        <v>2932.884</v>
      </c>
      <c r="H77" s="67">
        <v>2972.143</v>
      </c>
      <c r="I77" s="67">
        <v>3160.2060000000001</v>
      </c>
      <c r="J77" s="67">
        <v>2902.1260000000002</v>
      </c>
      <c r="K77" s="67">
        <f t="shared" si="11"/>
        <v>11967.359</v>
      </c>
      <c r="L77" s="117">
        <f>'2022'!M77</f>
        <v>68.047200000000004</v>
      </c>
      <c r="M77" s="117">
        <f>(('2022'!L77+'2022'!M77)/2*1.04)*2-L77</f>
        <v>73.490976000000018</v>
      </c>
      <c r="N77" s="117">
        <f>'2022'!O77</f>
        <v>27.624064000000001</v>
      </c>
      <c r="O77" s="117">
        <f>N77*1.04</f>
        <v>28.729026560000001</v>
      </c>
      <c r="P77" s="106">
        <f>(L77-N77)*G77</f>
        <v>118556.368804224</v>
      </c>
      <c r="Q77" s="106">
        <f t="shared" ref="Q77:R79" si="23">(L77-N77)*H77</f>
        <v>120143.340700448</v>
      </c>
      <c r="R77" s="106">
        <f t="shared" si="23"/>
        <v>141456.9811919847</v>
      </c>
      <c r="S77" s="106">
        <f>(M77-O77)*J77</f>
        <v>129904.81728050949</v>
      </c>
      <c r="T77" s="106">
        <f t="shared" si="6"/>
        <v>510061.50797716621</v>
      </c>
      <c r="U77" s="118">
        <f>T77/'2022'!T77</f>
        <v>1.0408737522044835</v>
      </c>
      <c r="V77" s="106"/>
      <c r="W77" s="106"/>
      <c r="X77" s="106"/>
      <c r="Y77" s="119"/>
      <c r="Z77" s="156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</row>
    <row r="78" spans="1:146" s="120" customFormat="1" ht="34.5" customHeight="1" outlineLevel="1">
      <c r="A78" s="107">
        <v>2914000511</v>
      </c>
      <c r="B78" s="107" t="s">
        <v>158</v>
      </c>
      <c r="C78" s="107" t="s">
        <v>236</v>
      </c>
      <c r="D78" s="107" t="s">
        <v>106</v>
      </c>
      <c r="E78" s="75"/>
      <c r="F78" s="75" t="s">
        <v>138</v>
      </c>
      <c r="G78" s="67">
        <v>125</v>
      </c>
      <c r="H78" s="67">
        <v>125</v>
      </c>
      <c r="I78" s="67">
        <v>125</v>
      </c>
      <c r="J78" s="67">
        <v>125</v>
      </c>
      <c r="K78" s="67">
        <f t="shared" si="11"/>
        <v>500</v>
      </c>
      <c r="L78" s="117">
        <f>'2022'!M78</f>
        <v>34.09920000000001</v>
      </c>
      <c r="M78" s="117">
        <f>(('2022'!L78+'2022'!M78)/2*1.04)*2-L78</f>
        <v>36.723967999999999</v>
      </c>
      <c r="N78" s="117">
        <f>'2022'!O78</f>
        <v>27.624064000000001</v>
      </c>
      <c r="O78" s="117">
        <f>N78*1.04</f>
        <v>28.729026560000001</v>
      </c>
      <c r="P78" s="106">
        <f>(L78-N78)*G78</f>
        <v>809.39200000000119</v>
      </c>
      <c r="Q78" s="106">
        <f t="shared" si="23"/>
        <v>809.39200000000119</v>
      </c>
      <c r="R78" s="106">
        <f t="shared" si="23"/>
        <v>999.36767999999972</v>
      </c>
      <c r="S78" s="106">
        <f>(M78-O78)*J78</f>
        <v>999.36767999999972</v>
      </c>
      <c r="T78" s="106">
        <f t="shared" si="6"/>
        <v>3617.5193600000021</v>
      </c>
      <c r="U78" s="118">
        <f>T78/'2022'!T78</f>
        <v>1.0399999999999998</v>
      </c>
      <c r="V78" s="106"/>
      <c r="W78" s="106"/>
      <c r="X78" s="106"/>
      <c r="Y78" s="119"/>
      <c r="Z78" s="156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</row>
    <row r="79" spans="1:146" s="120" customFormat="1" ht="34.5" customHeight="1" outlineLevel="1">
      <c r="A79" s="107">
        <v>2904025965</v>
      </c>
      <c r="B79" s="107" t="s">
        <v>317</v>
      </c>
      <c r="C79" s="107" t="s">
        <v>236</v>
      </c>
      <c r="D79" s="107" t="s">
        <v>318</v>
      </c>
      <c r="E79" s="75"/>
      <c r="F79" s="75" t="s">
        <v>138</v>
      </c>
      <c r="G79" s="67">
        <v>6335</v>
      </c>
      <c r="H79" s="67">
        <v>6335</v>
      </c>
      <c r="I79" s="67">
        <v>6335</v>
      </c>
      <c r="J79" s="67">
        <v>6335</v>
      </c>
      <c r="K79" s="67">
        <v>25340</v>
      </c>
      <c r="L79" s="117">
        <f>'2022'!M79</f>
        <v>80.806400000000011</v>
      </c>
      <c r="M79" s="117">
        <f>(('2022'!L79+'2022'!M79)/2*1.04)*2-L79</f>
        <v>84.040256000000014</v>
      </c>
      <c r="N79" s="117">
        <f>'2022'!O79</f>
        <v>24.184576</v>
      </c>
      <c r="O79" s="117">
        <f>N79*1.04</f>
        <v>25.151959040000001</v>
      </c>
      <c r="P79" s="106">
        <f>(L79-N79)*G79</f>
        <v>358699.25504000008</v>
      </c>
      <c r="Q79" s="106">
        <f t="shared" si="23"/>
        <v>358699.25504000008</v>
      </c>
      <c r="R79" s="106">
        <f t="shared" si="23"/>
        <v>373057.36124160007</v>
      </c>
      <c r="S79" s="106">
        <f>(M79-O79)*J79</f>
        <v>373057.36124160007</v>
      </c>
      <c r="T79" s="106">
        <f>SUM(P79:S79)</f>
        <v>1463513.2325632002</v>
      </c>
      <c r="U79" s="118">
        <f>T79/'2022'!T79</f>
        <v>1.04</v>
      </c>
      <c r="V79" s="106"/>
      <c r="W79" s="106"/>
      <c r="X79" s="106"/>
      <c r="Y79" s="119"/>
      <c r="Z79" s="156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</row>
    <row r="80" spans="1:146" s="120" customFormat="1" ht="34.5" customHeight="1">
      <c r="A80" s="218" t="s">
        <v>237</v>
      </c>
      <c r="B80" s="218"/>
      <c r="C80" s="129"/>
      <c r="D80" s="129"/>
      <c r="E80" s="127"/>
      <c r="F80" s="127"/>
      <c r="G80" s="67"/>
      <c r="H80" s="67"/>
      <c r="I80" s="67"/>
      <c r="J80" s="67"/>
      <c r="K80" s="67"/>
      <c r="L80" s="117"/>
      <c r="M80" s="132"/>
      <c r="N80" s="132"/>
      <c r="O80" s="132"/>
      <c r="P80" s="106"/>
      <c r="Q80" s="106"/>
      <c r="R80" s="106"/>
      <c r="S80" s="106"/>
      <c r="T80" s="106"/>
      <c r="U80" s="118" t="e">
        <f>T80/'2022'!T80</f>
        <v>#DIV/0!</v>
      </c>
      <c r="V80" s="106"/>
      <c r="W80" s="106"/>
      <c r="X80" s="106"/>
      <c r="Y80" s="128"/>
      <c r="Z80" s="156"/>
      <c r="AA80" s="119"/>
      <c r="AB80" s="119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</row>
    <row r="81" spans="1:146" s="120" customFormat="1" ht="34.5" customHeight="1" outlineLevel="1">
      <c r="A81" s="107">
        <v>2915003297</v>
      </c>
      <c r="B81" s="107" t="s">
        <v>30</v>
      </c>
      <c r="C81" s="107" t="s">
        <v>237</v>
      </c>
      <c r="D81" s="107" t="s">
        <v>29</v>
      </c>
      <c r="E81" s="75"/>
      <c r="F81" s="75" t="s">
        <v>138</v>
      </c>
      <c r="G81" s="67">
        <v>8116.0299999999988</v>
      </c>
      <c r="H81" s="67">
        <v>8590.4089999999997</v>
      </c>
      <c r="I81" s="67">
        <v>8392.09</v>
      </c>
      <c r="J81" s="67">
        <v>8753.2999999999993</v>
      </c>
      <c r="K81" s="67">
        <f t="shared" si="11"/>
        <v>33851.828999999998</v>
      </c>
      <c r="L81" s="117">
        <f>'2022'!M81</f>
        <v>106.53120000000001</v>
      </c>
      <c r="M81" s="117">
        <f>(('2022'!L81+'2022'!M81)/2*1.04)*2-L81</f>
        <v>112.25484800000001</v>
      </c>
      <c r="N81" s="117">
        <f>'2022'!O81</f>
        <v>45.427199999999999</v>
      </c>
      <c r="O81" s="117">
        <v>47.25</v>
      </c>
      <c r="P81" s="106">
        <f>(L81-N81)*G81</f>
        <v>495921.89712000004</v>
      </c>
      <c r="Q81" s="106">
        <f t="shared" ref="Q81:R84" si="24">(L81-N81)*H81</f>
        <v>524908.35153600015</v>
      </c>
      <c r="R81" s="106">
        <f t="shared" si="24"/>
        <v>545526.5348523201</v>
      </c>
      <c r="S81" s="106">
        <f>(M81-O81)*J81</f>
        <v>569006.93599840009</v>
      </c>
      <c r="T81" s="106">
        <f t="shared" si="6"/>
        <v>2135363.7195067205</v>
      </c>
      <c r="U81" s="118">
        <f>T81/'2022'!T81</f>
        <v>1.0402650092488936</v>
      </c>
      <c r="V81" s="106"/>
      <c r="W81" s="106"/>
      <c r="X81" s="106"/>
      <c r="Y81" s="119"/>
      <c r="Z81" s="156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</row>
    <row r="82" spans="1:146" s="120" customFormat="1" ht="34.5" customHeight="1" outlineLevel="1">
      <c r="A82" s="107">
        <v>2915003297</v>
      </c>
      <c r="B82" s="107" t="s">
        <v>30</v>
      </c>
      <c r="C82" s="107" t="s">
        <v>237</v>
      </c>
      <c r="D82" s="107" t="s">
        <v>108</v>
      </c>
      <c r="E82" s="75"/>
      <c r="F82" s="75" t="s">
        <v>138</v>
      </c>
      <c r="G82" s="67">
        <v>1627.17</v>
      </c>
      <c r="H82" s="67">
        <v>1528.21</v>
      </c>
      <c r="I82" s="67">
        <v>1446.2940000000001</v>
      </c>
      <c r="J82" s="67">
        <v>1611.64</v>
      </c>
      <c r="K82" s="67">
        <f t="shared" ref="K82:K113" si="25">G82+H82+I82+J82</f>
        <v>6213.3140000000003</v>
      </c>
      <c r="L82" s="117">
        <f>'2022'!M82</f>
        <v>98.257200000000012</v>
      </c>
      <c r="M82" s="117">
        <f>(('2022'!L82+'2022'!M82)/2*1.04)*2-L82</f>
        <v>105.81908799999999</v>
      </c>
      <c r="N82" s="117">
        <f>'2022'!O82</f>
        <v>52.270400000000002</v>
      </c>
      <c r="O82" s="117">
        <v>54.37</v>
      </c>
      <c r="P82" s="106">
        <f>(L82-N82)*G82</f>
        <v>74828.341356000019</v>
      </c>
      <c r="Q82" s="106">
        <f t="shared" si="24"/>
        <v>70277.487628000017</v>
      </c>
      <c r="R82" s="106">
        <f t="shared" si="24"/>
        <v>74410.507279872007</v>
      </c>
      <c r="S82" s="106">
        <f>(M82-O82)*J82</f>
        <v>82917.408184319997</v>
      </c>
      <c r="T82" s="106">
        <f t="shared" si="6"/>
        <v>302433.74444819207</v>
      </c>
      <c r="U82" s="118">
        <f>T82/'2022'!T82</f>
        <v>1.0386923491772664</v>
      </c>
      <c r="V82" s="106"/>
      <c r="W82" s="106"/>
      <c r="X82" s="106"/>
      <c r="Y82" s="119"/>
      <c r="Z82" s="156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</row>
    <row r="83" spans="1:146" s="120" customFormat="1" ht="34.5" customHeight="1" outlineLevel="1">
      <c r="A83" s="107">
        <v>7736186950</v>
      </c>
      <c r="B83" s="107" t="s">
        <v>152</v>
      </c>
      <c r="C83" s="107" t="s">
        <v>237</v>
      </c>
      <c r="D83" s="107" t="s">
        <v>151</v>
      </c>
      <c r="E83" s="75"/>
      <c r="F83" s="75" t="s">
        <v>138</v>
      </c>
      <c r="G83" s="67">
        <v>16023.406499999999</v>
      </c>
      <c r="H83" s="67">
        <v>16023.406499999999</v>
      </c>
      <c r="I83" s="67">
        <v>15547.404</v>
      </c>
      <c r="J83" s="67">
        <v>15153.834999999999</v>
      </c>
      <c r="K83" s="67">
        <f t="shared" si="25"/>
        <v>62748.051999999996</v>
      </c>
      <c r="L83" s="117">
        <f>'2022'!M83</f>
        <v>73.213200000000015</v>
      </c>
      <c r="M83" s="117">
        <f>(('2022'!L83+'2022'!M83)/2*1.04)*2-L83</f>
        <v>73.430128000000011</v>
      </c>
      <c r="N83" s="117">
        <f>'2022'!O83</f>
        <v>22.630400000000002</v>
      </c>
      <c r="O83" s="117">
        <v>23.53</v>
      </c>
      <c r="P83" s="106">
        <f>(L83-N83)*G83</f>
        <v>810508.7663082002</v>
      </c>
      <c r="Q83" s="106">
        <f t="shared" si="24"/>
        <v>810508.7663082002</v>
      </c>
      <c r="R83" s="106">
        <f t="shared" si="24"/>
        <v>775817.44966771221</v>
      </c>
      <c r="S83" s="106">
        <f>(M83-O83)*J83</f>
        <v>756178.30619088013</v>
      </c>
      <c r="T83" s="106">
        <f t="shared" ref="T83:T150" si="26">SUM(P83:S83)</f>
        <v>3153013.2884749928</v>
      </c>
      <c r="U83" s="118">
        <f>T83/'2022'!T83</f>
        <v>1.0412618854023346</v>
      </c>
      <c r="V83" s="106"/>
      <c r="W83" s="106"/>
      <c r="X83" s="106"/>
      <c r="Y83" s="119"/>
      <c r="Z83" s="156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</row>
    <row r="84" spans="1:146" s="120" customFormat="1" ht="34.5" customHeight="1" outlineLevel="1">
      <c r="A84" s="107">
        <v>2915004011</v>
      </c>
      <c r="B84" s="107" t="s">
        <v>216</v>
      </c>
      <c r="C84" s="107" t="s">
        <v>237</v>
      </c>
      <c r="D84" s="107" t="s">
        <v>151</v>
      </c>
      <c r="E84" s="75"/>
      <c r="F84" s="75" t="s">
        <v>138</v>
      </c>
      <c r="G84" s="67">
        <v>4466</v>
      </c>
      <c r="H84" s="67">
        <v>4466</v>
      </c>
      <c r="I84" s="67">
        <v>4466</v>
      </c>
      <c r="J84" s="67">
        <v>4466</v>
      </c>
      <c r="K84" s="67">
        <f t="shared" si="25"/>
        <v>17864</v>
      </c>
      <c r="L84" s="117">
        <f>'2022'!M84</f>
        <v>56.423952</v>
      </c>
      <c r="M84" s="117">
        <f>(('2022'!L84+'2022'!M84)/2*1.04)*2-L84</f>
        <v>60.937868160000008</v>
      </c>
      <c r="N84" s="117">
        <f>'2022'!O84</f>
        <v>48.801791999999999</v>
      </c>
      <c r="O84" s="117">
        <f>N84*1.04</f>
        <v>50.753863680000002</v>
      </c>
      <c r="P84" s="106">
        <f>(L84-N84)*G84</f>
        <v>34040.566560000007</v>
      </c>
      <c r="Q84" s="106">
        <f t="shared" si="24"/>
        <v>34040.566560000007</v>
      </c>
      <c r="R84" s="106">
        <f t="shared" si="24"/>
        <v>45481.764007680023</v>
      </c>
      <c r="S84" s="106">
        <f>(M84-O84)*J84</f>
        <v>45481.764007680023</v>
      </c>
      <c r="T84" s="106">
        <f t="shared" si="26"/>
        <v>159044.66113536007</v>
      </c>
      <c r="U84" s="118">
        <f>T84/'2022'!T84</f>
        <v>1.04</v>
      </c>
      <c r="V84" s="106"/>
      <c r="W84" s="106"/>
      <c r="X84" s="106"/>
      <c r="Y84" s="119"/>
      <c r="Z84" s="156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</row>
    <row r="85" spans="1:146" s="120" customFormat="1" ht="34.5" customHeight="1">
      <c r="A85" s="218" t="s">
        <v>238</v>
      </c>
      <c r="B85" s="218"/>
      <c r="C85" s="129"/>
      <c r="D85" s="129"/>
      <c r="E85" s="127"/>
      <c r="F85" s="127"/>
      <c r="G85" s="67"/>
      <c r="H85" s="67"/>
      <c r="I85" s="67"/>
      <c r="J85" s="67"/>
      <c r="K85" s="67"/>
      <c r="L85" s="117"/>
      <c r="M85" s="132"/>
      <c r="N85" s="132"/>
      <c r="O85" s="132"/>
      <c r="P85" s="106"/>
      <c r="Q85" s="106"/>
      <c r="R85" s="106"/>
      <c r="S85" s="106"/>
      <c r="T85" s="106"/>
      <c r="U85" s="118" t="e">
        <f>T85/'2022'!T85</f>
        <v>#DIV/0!</v>
      </c>
      <c r="V85" s="106"/>
      <c r="W85" s="106"/>
      <c r="X85" s="106"/>
      <c r="Y85" s="128"/>
      <c r="Z85" s="156"/>
      <c r="AA85" s="119"/>
      <c r="AB85" s="119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</row>
    <row r="86" spans="1:146" s="120" customFormat="1" ht="34.5" customHeight="1" outlineLevel="1">
      <c r="A86" s="107">
        <v>2901179251</v>
      </c>
      <c r="B86" s="107" t="s">
        <v>25</v>
      </c>
      <c r="C86" s="107" t="s">
        <v>238</v>
      </c>
      <c r="D86" s="107"/>
      <c r="E86" s="75"/>
      <c r="F86" s="75" t="s">
        <v>138</v>
      </c>
      <c r="G86" s="67">
        <v>378.49900000000002</v>
      </c>
      <c r="H86" s="67">
        <v>378.49900000000002</v>
      </c>
      <c r="I86" s="67">
        <v>253.29300000000001</v>
      </c>
      <c r="J86" s="67">
        <v>384.137</v>
      </c>
      <c r="K86" s="67">
        <f t="shared" si="25"/>
        <v>1394.4280000000001</v>
      </c>
      <c r="L86" s="117">
        <f>'2022'!M86</f>
        <v>122.23920000000001</v>
      </c>
      <c r="M86" s="117">
        <f>(('2022'!L86+'2022'!M86)/2*1.04)*2-L86</f>
        <v>131.644768</v>
      </c>
      <c r="N86" s="117">
        <f>'2022'!O86</f>
        <v>62.516480000000001</v>
      </c>
      <c r="O86" s="117">
        <f>N86*1.04</f>
        <v>65.017139200000003</v>
      </c>
      <c r="P86" s="106">
        <f>(L86-N86)*G86</f>
        <v>22604.989797280006</v>
      </c>
      <c r="Q86" s="106">
        <f>(L86-N86)*H86</f>
        <v>22604.989797280006</v>
      </c>
      <c r="R86" s="106">
        <f>(M86-O86)*I86</f>
        <v>16876.311981638399</v>
      </c>
      <c r="S86" s="106">
        <f>(M86-O86)*J86</f>
        <v>25594.137444345597</v>
      </c>
      <c r="T86" s="106">
        <f t="shared" si="26"/>
        <v>87680.429020544005</v>
      </c>
      <c r="U86" s="118">
        <f>T86/'2022'!T86</f>
        <v>1.0336344897148495</v>
      </c>
      <c r="V86" s="106"/>
      <c r="W86" s="106"/>
      <c r="X86" s="106"/>
      <c r="Y86" s="119"/>
      <c r="Z86" s="156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</row>
    <row r="87" spans="1:146" s="120" customFormat="1" ht="34.5" customHeight="1">
      <c r="A87" s="218" t="s">
        <v>239</v>
      </c>
      <c r="B87" s="218"/>
      <c r="C87" s="129"/>
      <c r="D87" s="129"/>
      <c r="E87" s="127"/>
      <c r="F87" s="127"/>
      <c r="G87" s="67"/>
      <c r="H87" s="67"/>
      <c r="I87" s="67"/>
      <c r="J87" s="67"/>
      <c r="K87" s="67"/>
      <c r="L87" s="117"/>
      <c r="M87" s="132"/>
      <c r="N87" s="132"/>
      <c r="O87" s="132"/>
      <c r="P87" s="106"/>
      <c r="Q87" s="106"/>
      <c r="R87" s="106"/>
      <c r="S87" s="106"/>
      <c r="T87" s="106"/>
      <c r="U87" s="118" t="e">
        <f>T87/'2022'!T87</f>
        <v>#DIV/0!</v>
      </c>
      <c r="V87" s="106"/>
      <c r="W87" s="106"/>
      <c r="X87" s="106"/>
      <c r="Y87" s="128"/>
      <c r="Z87" s="156"/>
      <c r="AA87" s="119"/>
      <c r="AB87" s="119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</row>
    <row r="88" spans="1:146" s="120" customFormat="1" ht="34.5" customHeight="1" outlineLevel="1">
      <c r="A88" s="107">
        <v>2901179251</v>
      </c>
      <c r="B88" s="107" t="s">
        <v>25</v>
      </c>
      <c r="C88" s="107" t="s">
        <v>239</v>
      </c>
      <c r="D88" s="107"/>
      <c r="E88" s="75"/>
      <c r="F88" s="75" t="s">
        <v>138</v>
      </c>
      <c r="G88" s="67">
        <v>5717.7139999999999</v>
      </c>
      <c r="H88" s="67">
        <v>7713.4480000000003</v>
      </c>
      <c r="I88" s="67">
        <v>6302.8680000000004</v>
      </c>
      <c r="J88" s="67">
        <v>5721.1730000000007</v>
      </c>
      <c r="K88" s="67">
        <f t="shared" si="25"/>
        <v>25455.203000000001</v>
      </c>
      <c r="L88" s="117">
        <f>'2022'!M88</f>
        <v>114.52680000000004</v>
      </c>
      <c r="M88" s="117">
        <f>(('2022'!L88+'2022'!M88)/2*1.04)*2-L88</f>
        <v>123.338672</v>
      </c>
      <c r="N88" s="117">
        <f>'2022'!O88</f>
        <v>66.767168000000012</v>
      </c>
      <c r="O88" s="117">
        <f>N88*1.04</f>
        <v>69.437854720000018</v>
      </c>
      <c r="P88" s="106">
        <f>(L88-N88)*G88</f>
        <v>273075.91652124812</v>
      </c>
      <c r="Q88" s="106">
        <f>(L88-N88)*H88</f>
        <v>368391.43793113623</v>
      </c>
      <c r="R88" s="106">
        <f>(M88-O88)*I88</f>
        <v>339729.73640795896</v>
      </c>
      <c r="S88" s="106">
        <f>(M88-O88)*J88</f>
        <v>308375.90050026937</v>
      </c>
      <c r="T88" s="106">
        <f t="shared" si="26"/>
        <v>1289572.9913606127</v>
      </c>
      <c r="U88" s="118">
        <f>T88/'2022'!T88</f>
        <v>1.0352209555916141</v>
      </c>
      <c r="V88" s="106"/>
      <c r="W88" s="106"/>
      <c r="X88" s="106"/>
      <c r="Y88" s="119"/>
      <c r="Z88" s="156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</row>
    <row r="89" spans="1:146" s="120" customFormat="1" ht="80.25" customHeight="1" outlineLevel="1">
      <c r="A89" s="107" t="s">
        <v>284</v>
      </c>
      <c r="B89" s="107" t="s">
        <v>285</v>
      </c>
      <c r="C89" s="107" t="s">
        <v>239</v>
      </c>
      <c r="D89" s="107" t="s">
        <v>302</v>
      </c>
      <c r="E89" s="75"/>
      <c r="F89" s="75" t="s">
        <v>138</v>
      </c>
      <c r="G89" s="67">
        <v>4997.3060000000005</v>
      </c>
      <c r="H89" s="67">
        <v>5830.3819999999996</v>
      </c>
      <c r="I89" s="67">
        <v>8298.1489999999994</v>
      </c>
      <c r="J89" s="67">
        <v>5390.6409999999996</v>
      </c>
      <c r="K89" s="67">
        <f t="shared" si="25"/>
        <v>24516.477999999999</v>
      </c>
      <c r="L89" s="117">
        <f>'2022'!M89</f>
        <v>202.06800000000001</v>
      </c>
      <c r="M89" s="117">
        <f>(('2022'!L89+'2022'!M89)/2*1.04)*2-L89</f>
        <v>202.66672000000003</v>
      </c>
      <c r="N89" s="117">
        <f>'2022'!O89</f>
        <v>80.121600000000015</v>
      </c>
      <c r="O89" s="117">
        <f>N89*1.04</f>
        <v>83.326464000000016</v>
      </c>
      <c r="P89" s="106">
        <f>(L89-N89)*G89</f>
        <v>609403.47639840003</v>
      </c>
      <c r="Q89" s="106">
        <f>(L89-N89)*H89</f>
        <v>710994.09552479989</v>
      </c>
      <c r="R89" s="106">
        <f>(M89-O89)*I89</f>
        <v>990303.22598614404</v>
      </c>
      <c r="S89" s="106">
        <f>(M89-O89)*J89</f>
        <v>643320.47694409604</v>
      </c>
      <c r="T89" s="106">
        <f t="shared" si="26"/>
        <v>2954021.27485344</v>
      </c>
      <c r="U89" s="118">
        <f>T89/'2022'!T89</f>
        <v>1.032515717491189</v>
      </c>
      <c r="V89" s="106"/>
      <c r="W89" s="106"/>
      <c r="X89" s="106"/>
      <c r="Y89" s="119"/>
      <c r="Z89" s="156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9"/>
      <c r="CW89" s="119"/>
      <c r="CX89" s="119"/>
      <c r="CY89" s="119"/>
      <c r="CZ89" s="119"/>
      <c r="DA89" s="119"/>
      <c r="DB89" s="119"/>
      <c r="DC89" s="119"/>
      <c r="DD89" s="119"/>
      <c r="DE89" s="119"/>
      <c r="DF89" s="119"/>
      <c r="DG89" s="119"/>
      <c r="DH89" s="119"/>
      <c r="DI89" s="119"/>
      <c r="DJ89" s="119"/>
      <c r="DK89" s="119"/>
      <c r="DL89" s="119"/>
      <c r="DM89" s="119"/>
      <c r="DN89" s="119"/>
      <c r="DO89" s="119"/>
      <c r="DP89" s="119"/>
      <c r="DQ89" s="119"/>
      <c r="DR89" s="119"/>
      <c r="DS89" s="119"/>
      <c r="DT89" s="119"/>
      <c r="DU89" s="119"/>
      <c r="DV89" s="119"/>
      <c r="DW89" s="119"/>
      <c r="DX89" s="119"/>
      <c r="DY89" s="119"/>
      <c r="DZ89" s="119"/>
      <c r="EA89" s="119"/>
      <c r="EB89" s="119"/>
      <c r="EC89" s="119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</row>
    <row r="90" spans="1:146" s="120" customFormat="1" ht="34.5" customHeight="1">
      <c r="A90" s="218" t="s">
        <v>240</v>
      </c>
      <c r="B90" s="218"/>
      <c r="C90" s="129"/>
      <c r="D90" s="129"/>
      <c r="E90" s="127"/>
      <c r="F90" s="127"/>
      <c r="G90" s="67"/>
      <c r="H90" s="67"/>
      <c r="I90" s="67"/>
      <c r="J90" s="67"/>
      <c r="K90" s="67"/>
      <c r="L90" s="117"/>
      <c r="M90" s="132"/>
      <c r="N90" s="132"/>
      <c r="O90" s="132"/>
      <c r="P90" s="106"/>
      <c r="Q90" s="106"/>
      <c r="R90" s="106"/>
      <c r="S90" s="106"/>
      <c r="T90" s="106"/>
      <c r="U90" s="118" t="e">
        <f>T90/'2022'!T90</f>
        <v>#DIV/0!</v>
      </c>
      <c r="V90" s="106"/>
      <c r="W90" s="106"/>
      <c r="X90" s="106"/>
      <c r="Y90" s="128"/>
      <c r="Z90" s="156"/>
      <c r="AA90" s="119"/>
      <c r="AB90" s="119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</row>
    <row r="91" spans="1:146" s="120" customFormat="1" ht="34.5" customHeight="1" outlineLevel="1">
      <c r="A91" s="107">
        <v>2925003747</v>
      </c>
      <c r="B91" s="107" t="s">
        <v>212</v>
      </c>
      <c r="C91" s="107" t="s">
        <v>240</v>
      </c>
      <c r="D91" s="107" t="s">
        <v>149</v>
      </c>
      <c r="E91" s="75"/>
      <c r="F91" s="75" t="s">
        <v>138</v>
      </c>
      <c r="G91" s="67">
        <v>413017</v>
      </c>
      <c r="H91" s="67">
        <v>413017</v>
      </c>
      <c r="I91" s="67">
        <v>413017</v>
      </c>
      <c r="J91" s="67">
        <v>413017</v>
      </c>
      <c r="K91" s="67">
        <f t="shared" si="25"/>
        <v>1652068</v>
      </c>
      <c r="L91" s="117">
        <f>'2022'!M91</f>
        <v>27.818752000000007</v>
      </c>
      <c r="M91" s="117">
        <f>(('2022'!L91+'2022'!M91)/2*1.04)*2-L91</f>
        <v>28.931502080000005</v>
      </c>
      <c r="N91" s="117">
        <f>'2022'!O91</f>
        <v>27.818752</v>
      </c>
      <c r="O91" s="117">
        <f>N91*1.04</f>
        <v>28.931502080000001</v>
      </c>
      <c r="P91" s="106">
        <f>(L91-N91)*G91</f>
        <v>2.934662290954293E-9</v>
      </c>
      <c r="Q91" s="106">
        <f>(L91-N91)*H91</f>
        <v>2.934662290954293E-9</v>
      </c>
      <c r="R91" s="106">
        <f>(M91-O91)*I91</f>
        <v>1.4673311454771465E-9</v>
      </c>
      <c r="S91" s="106">
        <f>(M91-O91)*J91</f>
        <v>1.4673311454771465E-9</v>
      </c>
      <c r="T91" s="106">
        <f t="shared" si="26"/>
        <v>8.803986872862879E-9</v>
      </c>
      <c r="U91" s="118">
        <f>T91/'2022'!T91</f>
        <v>1.5</v>
      </c>
      <c r="V91" s="106"/>
      <c r="W91" s="106"/>
      <c r="X91" s="106"/>
      <c r="Y91" s="119"/>
      <c r="Z91" s="156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</row>
    <row r="92" spans="1:146" s="120" customFormat="1" ht="34.5" customHeight="1">
      <c r="A92" s="218" t="s">
        <v>241</v>
      </c>
      <c r="B92" s="218"/>
      <c r="C92" s="129"/>
      <c r="D92" s="129"/>
      <c r="E92" s="127"/>
      <c r="F92" s="127"/>
      <c r="G92" s="67"/>
      <c r="H92" s="67"/>
      <c r="I92" s="67"/>
      <c r="J92" s="67"/>
      <c r="K92" s="67"/>
      <c r="L92" s="117"/>
      <c r="M92" s="132"/>
      <c r="N92" s="132"/>
      <c r="O92" s="132"/>
      <c r="P92" s="106"/>
      <c r="Q92" s="106"/>
      <c r="R92" s="106"/>
      <c r="S92" s="106"/>
      <c r="T92" s="106"/>
      <c r="U92" s="118" t="e">
        <f>T92/'2022'!T92</f>
        <v>#DIV/0!</v>
      </c>
      <c r="V92" s="106"/>
      <c r="W92" s="106"/>
      <c r="X92" s="106"/>
      <c r="Y92" s="128"/>
      <c r="Z92" s="156"/>
      <c r="AA92" s="119"/>
      <c r="AB92" s="119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</row>
    <row r="93" spans="1:146" s="120" customFormat="1" ht="34.5" customHeight="1" outlineLevel="1">
      <c r="A93" s="107">
        <v>2918002171</v>
      </c>
      <c r="B93" s="107" t="s">
        <v>111</v>
      </c>
      <c r="C93" s="107" t="s">
        <v>241</v>
      </c>
      <c r="D93" s="107" t="s">
        <v>109</v>
      </c>
      <c r="E93" s="75" t="s">
        <v>110</v>
      </c>
      <c r="F93" s="75" t="s">
        <v>138</v>
      </c>
      <c r="G93" s="67">
        <v>1044.5250000000001</v>
      </c>
      <c r="H93" s="67">
        <v>1067.1179999999999</v>
      </c>
      <c r="I93" s="67">
        <v>1203.03</v>
      </c>
      <c r="J93" s="67">
        <v>1112.4279999999999</v>
      </c>
      <c r="K93" s="67">
        <f t="shared" si="25"/>
        <v>4427.1009999999997</v>
      </c>
      <c r="L93" s="117">
        <f>'2022'!M93</f>
        <v>276.23160000000007</v>
      </c>
      <c r="M93" s="117">
        <f>(('2022'!L93+'2022'!M93)/2*1.04)*2-L93</f>
        <v>277.05006400000002</v>
      </c>
      <c r="N93" s="117">
        <f>'2022'!O93</f>
        <v>87.501440000000017</v>
      </c>
      <c r="O93" s="117">
        <f>N93*1.04</f>
        <v>91.001497600000022</v>
      </c>
      <c r="P93" s="106">
        <f t="shared" ref="P93:P98" si="27">(L93-N93)*G93</f>
        <v>197133.37037400008</v>
      </c>
      <c r="Q93" s="106">
        <f t="shared" ref="Q93:R98" si="28">(L93-N93)*H93</f>
        <v>201397.35087888007</v>
      </c>
      <c r="R93" s="106">
        <f t="shared" si="28"/>
        <v>223822.00683619198</v>
      </c>
      <c r="S93" s="106">
        <f t="shared" ref="S93:S98" si="29">(M93-O93)*J93</f>
        <v>206965.63462321917</v>
      </c>
      <c r="T93" s="106">
        <f t="shared" si="26"/>
        <v>829318.3627122913</v>
      </c>
      <c r="U93" s="118">
        <f>T93/'2022'!T93</f>
        <v>1.0373916419845741</v>
      </c>
      <c r="V93" s="106"/>
      <c r="W93" s="106"/>
      <c r="X93" s="106"/>
      <c r="Y93" s="119"/>
      <c r="Z93" s="156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  <c r="DN93" s="119"/>
      <c r="DO93" s="119"/>
      <c r="DP93" s="119"/>
      <c r="DQ93" s="119"/>
      <c r="DR93" s="119"/>
      <c r="DS93" s="119"/>
      <c r="DT93" s="119"/>
      <c r="DU93" s="119"/>
      <c r="DV93" s="119"/>
      <c r="DW93" s="119"/>
      <c r="DX93" s="119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  <c r="EP93" s="119"/>
    </row>
    <row r="94" spans="1:146" s="120" customFormat="1" ht="34.5" customHeight="1" outlineLevel="1">
      <c r="A94" s="107">
        <v>2918002171</v>
      </c>
      <c r="B94" s="107" t="s">
        <v>111</v>
      </c>
      <c r="C94" s="107" t="s">
        <v>241</v>
      </c>
      <c r="D94" s="107" t="s">
        <v>109</v>
      </c>
      <c r="E94" s="75" t="s">
        <v>112</v>
      </c>
      <c r="F94" s="75" t="s">
        <v>138</v>
      </c>
      <c r="G94" s="67">
        <v>199.173</v>
      </c>
      <c r="H94" s="67">
        <v>197.35300000000001</v>
      </c>
      <c r="I94" s="67">
        <v>248.39699999999999</v>
      </c>
      <c r="J94" s="67">
        <v>210.01300000000001</v>
      </c>
      <c r="K94" s="67">
        <f t="shared" si="25"/>
        <v>854.93600000000004</v>
      </c>
      <c r="L94" s="117">
        <f>'2022'!M94</f>
        <v>276.23160000000007</v>
      </c>
      <c r="M94" s="117">
        <f>(('2022'!L94+'2022'!M94)/2*1.04)*2-L94</f>
        <v>277.05006400000002</v>
      </c>
      <c r="N94" s="117">
        <f>'2022'!O94</f>
        <v>77.767040000000009</v>
      </c>
      <c r="O94" s="117">
        <f t="shared" ref="O94:O108" si="30">N94*1.04</f>
        <v>80.877721600000015</v>
      </c>
      <c r="P94" s="106">
        <f t="shared" si="27"/>
        <v>39528.781808880012</v>
      </c>
      <c r="Q94" s="106">
        <f t="shared" si="28"/>
        <v>39167.576309680015</v>
      </c>
      <c r="R94" s="106">
        <f t="shared" si="28"/>
        <v>48728.621335132797</v>
      </c>
      <c r="S94" s="106">
        <f t="shared" si="29"/>
        <v>41198.7421444512</v>
      </c>
      <c r="T94" s="106">
        <f t="shared" si="26"/>
        <v>168623.72159814404</v>
      </c>
      <c r="U94" s="118">
        <f>T94/'2022'!T94</f>
        <v>1.0361097718528103</v>
      </c>
      <c r="V94" s="106"/>
      <c r="W94" s="106"/>
      <c r="X94" s="106"/>
      <c r="Y94" s="119"/>
      <c r="Z94" s="156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  <c r="DN94" s="119"/>
      <c r="DO94" s="119"/>
      <c r="DP94" s="119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</row>
    <row r="95" spans="1:146" s="120" customFormat="1" ht="34.5" customHeight="1" outlineLevel="1">
      <c r="A95" s="107">
        <v>2918002171</v>
      </c>
      <c r="B95" s="107" t="s">
        <v>111</v>
      </c>
      <c r="C95" s="107" t="s">
        <v>241</v>
      </c>
      <c r="D95" s="107" t="s">
        <v>109</v>
      </c>
      <c r="E95" s="75" t="s">
        <v>113</v>
      </c>
      <c r="F95" s="75" t="s">
        <v>138</v>
      </c>
      <c r="G95" s="67">
        <v>674.17599999999993</v>
      </c>
      <c r="H95" s="67">
        <v>664.93200000000002</v>
      </c>
      <c r="I95" s="67">
        <v>740.85300000000007</v>
      </c>
      <c r="J95" s="67">
        <v>726.78300000000002</v>
      </c>
      <c r="K95" s="67">
        <f t="shared" si="25"/>
        <v>2806.7440000000001</v>
      </c>
      <c r="L95" s="117">
        <f>'2022'!M95</f>
        <v>276.23160000000007</v>
      </c>
      <c r="M95" s="117">
        <f>(('2022'!L95+'2022'!M95)/2*1.04)*2-L95</f>
        <v>277.05006400000002</v>
      </c>
      <c r="N95" s="117">
        <f>'2022'!O95</f>
        <v>23.795200000000005</v>
      </c>
      <c r="O95" s="117">
        <f t="shared" si="30"/>
        <v>24.747008000000005</v>
      </c>
      <c r="P95" s="106">
        <f t="shared" si="27"/>
        <v>170186.56240640004</v>
      </c>
      <c r="Q95" s="106">
        <f t="shared" si="28"/>
        <v>167853.04032480007</v>
      </c>
      <c r="R95" s="106">
        <f t="shared" si="28"/>
        <v>186919.47594676804</v>
      </c>
      <c r="S95" s="106">
        <f t="shared" si="29"/>
        <v>183369.57194884802</v>
      </c>
      <c r="T95" s="106">
        <f t="shared" si="26"/>
        <v>708328.65062681609</v>
      </c>
      <c r="U95" s="118">
        <f>T95/'2022'!T95</f>
        <v>1.038072917105509</v>
      </c>
      <c r="V95" s="106"/>
      <c r="W95" s="106"/>
      <c r="X95" s="106"/>
      <c r="Y95" s="119"/>
      <c r="Z95" s="156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</row>
    <row r="96" spans="1:146" s="120" customFormat="1" ht="34.5" customHeight="1" outlineLevel="1">
      <c r="A96" s="107">
        <v>7708503727</v>
      </c>
      <c r="B96" s="107" t="s">
        <v>147</v>
      </c>
      <c r="C96" s="107" t="s">
        <v>241</v>
      </c>
      <c r="D96" s="107" t="s">
        <v>31</v>
      </c>
      <c r="E96" s="75"/>
      <c r="F96" s="75" t="s">
        <v>138</v>
      </c>
      <c r="G96" s="67">
        <v>9553</v>
      </c>
      <c r="H96" s="67">
        <v>8423.1710000000003</v>
      </c>
      <c r="I96" s="67">
        <v>9553</v>
      </c>
      <c r="J96" s="67">
        <v>9553</v>
      </c>
      <c r="K96" s="67">
        <f t="shared" si="25"/>
        <v>37082.171000000002</v>
      </c>
      <c r="L96" s="117">
        <f>'2022'!M96</f>
        <v>45.158400000000015</v>
      </c>
      <c r="M96" s="117">
        <v>48.08</v>
      </c>
      <c r="N96" s="117">
        <f>'2022'!O96</f>
        <v>44.033600000000007</v>
      </c>
      <c r="O96" s="117">
        <f t="shared" si="30"/>
        <v>45.794944000000008</v>
      </c>
      <c r="P96" s="106">
        <f t="shared" si="27"/>
        <v>10745.214400000072</v>
      </c>
      <c r="Q96" s="106">
        <f t="shared" si="28"/>
        <v>9474.3827408000634</v>
      </c>
      <c r="R96" s="106">
        <f t="shared" si="28"/>
        <v>21829.139967999905</v>
      </c>
      <c r="S96" s="106">
        <f t="shared" si="29"/>
        <v>21829.139967999905</v>
      </c>
      <c r="T96" s="106">
        <f t="shared" si="26"/>
        <v>63877.877076799938</v>
      </c>
      <c r="U96" s="118">
        <f>T96/'2022'!T96</f>
        <v>1.0590016642422699</v>
      </c>
      <c r="V96" s="106"/>
      <c r="W96" s="106"/>
      <c r="X96" s="106"/>
      <c r="Y96" s="119"/>
      <c r="Z96" s="156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</row>
    <row r="97" spans="1:146" s="120" customFormat="1" ht="34.5" customHeight="1" outlineLevel="1">
      <c r="A97" s="107">
        <v>2918011257</v>
      </c>
      <c r="B97" s="107" t="s">
        <v>159</v>
      </c>
      <c r="C97" s="107" t="s">
        <v>241</v>
      </c>
      <c r="D97" s="107" t="s">
        <v>160</v>
      </c>
      <c r="E97" s="75"/>
      <c r="F97" s="75" t="s">
        <v>138</v>
      </c>
      <c r="G97" s="67">
        <v>3416</v>
      </c>
      <c r="H97" s="67">
        <v>3447.3609999999999</v>
      </c>
      <c r="I97" s="67">
        <v>2572</v>
      </c>
      <c r="J97" s="67">
        <v>2887.1400000000003</v>
      </c>
      <c r="K97" s="67">
        <f t="shared" si="25"/>
        <v>12322.501</v>
      </c>
      <c r="L97" s="117">
        <f>'2022'!M97</f>
        <v>78.53</v>
      </c>
      <c r="M97" s="117">
        <f>(('2022'!L97+'2022'!M97)/2*1.04)*2-L97</f>
        <v>78.77000000000001</v>
      </c>
      <c r="N97" s="117">
        <f>'2022'!O97</f>
        <v>43.967040000000004</v>
      </c>
      <c r="O97" s="117">
        <f t="shared" si="30"/>
        <v>45.725721600000007</v>
      </c>
      <c r="P97" s="106">
        <f t="shared" si="27"/>
        <v>118067.07135999999</v>
      </c>
      <c r="Q97" s="106">
        <f t="shared" si="28"/>
        <v>119151.00034855999</v>
      </c>
      <c r="R97" s="106">
        <f t="shared" si="28"/>
        <v>84989.884044800012</v>
      </c>
      <c r="S97" s="106">
        <f t="shared" si="29"/>
        <v>95403.457939776024</v>
      </c>
      <c r="T97" s="106">
        <f t="shared" si="26"/>
        <v>417611.41369313601</v>
      </c>
      <c r="U97" s="118">
        <f>T97/'2022'!T97</f>
        <v>1.0502454629375595</v>
      </c>
      <c r="V97" s="106"/>
      <c r="W97" s="106"/>
      <c r="X97" s="106"/>
      <c r="Y97" s="119"/>
      <c r="Z97" s="156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</row>
    <row r="98" spans="1:146" s="120" customFormat="1" ht="34.5" customHeight="1" outlineLevel="1">
      <c r="A98" s="107">
        <v>2918012010</v>
      </c>
      <c r="B98" s="107" t="s">
        <v>186</v>
      </c>
      <c r="C98" s="107" t="s">
        <v>241</v>
      </c>
      <c r="D98" s="107" t="s">
        <v>31</v>
      </c>
      <c r="E98" s="75"/>
      <c r="F98" s="75" t="s">
        <v>138</v>
      </c>
      <c r="G98" s="67">
        <v>92208.218999999997</v>
      </c>
      <c r="H98" s="67">
        <v>101273.77099999998</v>
      </c>
      <c r="I98" s="67">
        <v>91452.28</v>
      </c>
      <c r="J98" s="67">
        <v>96169.421000000017</v>
      </c>
      <c r="K98" s="67">
        <f t="shared" si="25"/>
        <v>381103.69100000005</v>
      </c>
      <c r="L98" s="117">
        <f>'2022'!M98</f>
        <v>86.79</v>
      </c>
      <c r="M98" s="117">
        <v>87.71</v>
      </c>
      <c r="N98" s="117">
        <f>'2022'!O98</f>
        <v>52.500864</v>
      </c>
      <c r="O98" s="117">
        <f t="shared" si="30"/>
        <v>54.600898560000005</v>
      </c>
      <c r="P98" s="106">
        <f t="shared" si="27"/>
        <v>3161740.1616087845</v>
      </c>
      <c r="Q98" s="106">
        <f t="shared" si="28"/>
        <v>3472590.1070518559</v>
      </c>
      <c r="R98" s="106">
        <f t="shared" si="28"/>
        <v>3027902.815439282</v>
      </c>
      <c r="S98" s="106">
        <f t="shared" si="29"/>
        <v>3184083.1153150657</v>
      </c>
      <c r="T98" s="106">
        <f t="shared" si="26"/>
        <v>12846316.199414987</v>
      </c>
      <c r="U98" s="118">
        <f>T98/'2022'!T98</f>
        <v>1.0413501514865744</v>
      </c>
      <c r="V98" s="106"/>
      <c r="W98" s="106"/>
      <c r="X98" s="106"/>
      <c r="Y98" s="119"/>
      <c r="Z98" s="156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</row>
    <row r="99" spans="1:146" s="120" customFormat="1" ht="34.5" customHeight="1">
      <c r="A99" s="218" t="s">
        <v>242</v>
      </c>
      <c r="B99" s="218"/>
      <c r="C99" s="129"/>
      <c r="D99" s="129"/>
      <c r="E99" s="127"/>
      <c r="F99" s="127"/>
      <c r="G99" s="67"/>
      <c r="H99" s="67"/>
      <c r="I99" s="67"/>
      <c r="J99" s="67"/>
      <c r="K99" s="67"/>
      <c r="L99" s="117"/>
      <c r="M99" s="132"/>
      <c r="N99" s="132"/>
      <c r="O99" s="132"/>
      <c r="P99" s="106"/>
      <c r="Q99" s="106"/>
      <c r="R99" s="106"/>
      <c r="S99" s="106"/>
      <c r="T99" s="106"/>
      <c r="U99" s="118" t="e">
        <f>T99/'2022'!T99</f>
        <v>#DIV/0!</v>
      </c>
      <c r="V99" s="106"/>
      <c r="W99" s="106"/>
      <c r="X99" s="106"/>
      <c r="Y99" s="128"/>
      <c r="Z99" s="156"/>
      <c r="AA99" s="119"/>
      <c r="AB99" s="119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</row>
    <row r="100" spans="1:146" s="120" customFormat="1" ht="34.5" customHeight="1" outlineLevel="1">
      <c r="A100" s="107">
        <v>2906007552</v>
      </c>
      <c r="B100" s="107" t="s">
        <v>34</v>
      </c>
      <c r="C100" s="107" t="s">
        <v>242</v>
      </c>
      <c r="D100" s="107" t="s">
        <v>32</v>
      </c>
      <c r="E100" s="75" t="s">
        <v>33</v>
      </c>
      <c r="F100" s="75" t="s">
        <v>138</v>
      </c>
      <c r="G100" s="67">
        <v>3832.3029999999999</v>
      </c>
      <c r="H100" s="67">
        <v>3927.616</v>
      </c>
      <c r="I100" s="67">
        <v>3915.7469999999994</v>
      </c>
      <c r="J100" s="67">
        <v>3838.8719999999998</v>
      </c>
      <c r="K100" s="67">
        <f t="shared" si="25"/>
        <v>15514.537999999999</v>
      </c>
      <c r="L100" s="117">
        <f>'2022'!M100</f>
        <v>105.1464</v>
      </c>
      <c r="M100" s="117">
        <v>113.23</v>
      </c>
      <c r="N100" s="117">
        <f>'2022'!O100</f>
        <v>38.61</v>
      </c>
      <c r="O100" s="117">
        <v>40.159999999999997</v>
      </c>
      <c r="P100" s="106">
        <f t="shared" ref="P100:P108" si="31">(L100-N100)*G100</f>
        <v>254987.64532919999</v>
      </c>
      <c r="Q100" s="106">
        <f t="shared" ref="Q100:Q108" si="32">(L100-N100)*H100</f>
        <v>261329.42922240001</v>
      </c>
      <c r="R100" s="106">
        <f t="shared" ref="R100:R108" si="33">(M100-O100)*I100</f>
        <v>286123.63328999997</v>
      </c>
      <c r="S100" s="106">
        <f t="shared" ref="S100:S108" si="34">(M100-O100)*J100</f>
        <v>280506.37703999999</v>
      </c>
      <c r="T100" s="106">
        <f t="shared" si="26"/>
        <v>1082947.0848816</v>
      </c>
      <c r="U100" s="118">
        <f>T100/'2022'!T100</f>
        <v>1.0399068511698808</v>
      </c>
      <c r="V100" s="106"/>
      <c r="W100" s="106"/>
      <c r="X100" s="106"/>
      <c r="Y100" s="119"/>
      <c r="Z100" s="156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</row>
    <row r="101" spans="1:146" s="120" customFormat="1" ht="34.5" customHeight="1" outlineLevel="1">
      <c r="A101" s="107">
        <v>2906007552</v>
      </c>
      <c r="B101" s="107" t="s">
        <v>34</v>
      </c>
      <c r="C101" s="107" t="s">
        <v>242</v>
      </c>
      <c r="D101" s="107" t="s">
        <v>32</v>
      </c>
      <c r="E101" s="75" t="s">
        <v>35</v>
      </c>
      <c r="F101" s="75" t="s">
        <v>138</v>
      </c>
      <c r="G101" s="67">
        <v>3048.4459999999999</v>
      </c>
      <c r="H101" s="67">
        <v>2999.759</v>
      </c>
      <c r="I101" s="67">
        <v>3043.2649999999999</v>
      </c>
      <c r="J101" s="67">
        <v>3056.585</v>
      </c>
      <c r="K101" s="67">
        <f t="shared" si="25"/>
        <v>12148.055</v>
      </c>
      <c r="L101" s="117">
        <f>'2022'!M101</f>
        <v>59.186000000000014</v>
      </c>
      <c r="M101" s="117">
        <f>(('2022'!L101+'2022'!M101)/2*1.04)*2-L101</f>
        <v>63.737839999999998</v>
      </c>
      <c r="N101" s="117">
        <f>'2022'!O101</f>
        <v>38.61</v>
      </c>
      <c r="O101" s="117">
        <v>40.159999999999997</v>
      </c>
      <c r="P101" s="106">
        <f t="shared" si="31"/>
        <v>62724.824896000042</v>
      </c>
      <c r="Q101" s="106">
        <f t="shared" si="32"/>
        <v>61723.041184000045</v>
      </c>
      <c r="R101" s="106">
        <f t="shared" si="33"/>
        <v>71753.615247599999</v>
      </c>
      <c r="S101" s="106">
        <f t="shared" si="34"/>
        <v>72067.672076400006</v>
      </c>
      <c r="T101" s="106">
        <f t="shared" si="26"/>
        <v>268269.1534040001</v>
      </c>
      <c r="U101" s="118">
        <f>T101/'2022'!T101</f>
        <v>1.0404270191081559</v>
      </c>
      <c r="V101" s="106"/>
      <c r="W101" s="106"/>
      <c r="X101" s="106"/>
      <c r="Y101" s="119"/>
      <c r="Z101" s="156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</row>
    <row r="102" spans="1:146" s="120" customFormat="1" ht="34.5" customHeight="1" outlineLevel="1">
      <c r="A102" s="107">
        <v>2906008059</v>
      </c>
      <c r="B102" s="107" t="s">
        <v>37</v>
      </c>
      <c r="C102" s="107" t="s">
        <v>242</v>
      </c>
      <c r="D102" s="107" t="s">
        <v>36</v>
      </c>
      <c r="E102" s="75"/>
      <c r="F102" s="75" t="s">
        <v>138</v>
      </c>
      <c r="G102" s="67">
        <v>126479.825</v>
      </c>
      <c r="H102" s="67">
        <v>126649.481</v>
      </c>
      <c r="I102" s="67">
        <v>120862.84700000001</v>
      </c>
      <c r="J102" s="67">
        <v>121306.90599999999</v>
      </c>
      <c r="K102" s="67">
        <f t="shared" si="25"/>
        <v>495299.05900000001</v>
      </c>
      <c r="L102" s="117">
        <f>'2022'!M102</f>
        <v>63.637599999999999</v>
      </c>
      <c r="M102" s="117">
        <f>(('2022'!L102+'2022'!M102)/2*1.04)*2-L102</f>
        <v>68.728608000000008</v>
      </c>
      <c r="N102" s="117">
        <f>'2022'!O102</f>
        <v>42.244799999999998</v>
      </c>
      <c r="O102" s="117">
        <f t="shared" si="30"/>
        <v>43.934592000000002</v>
      </c>
      <c r="P102" s="106">
        <f t="shared" si="31"/>
        <v>2705757.6002600002</v>
      </c>
      <c r="Q102" s="106">
        <f t="shared" si="32"/>
        <v>2709387.0171368001</v>
      </c>
      <c r="R102" s="106">
        <f t="shared" si="33"/>
        <v>2996675.3623235528</v>
      </c>
      <c r="S102" s="106">
        <f t="shared" si="34"/>
        <v>3007685.3682744964</v>
      </c>
      <c r="T102" s="106">
        <f t="shared" si="26"/>
        <v>11419505.347994849</v>
      </c>
      <c r="U102" s="118">
        <f>T102/'2022'!T102</f>
        <v>1.037465495920167</v>
      </c>
      <c r="V102" s="106"/>
      <c r="W102" s="106"/>
      <c r="X102" s="106"/>
      <c r="Y102" s="119"/>
      <c r="Z102" s="156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</row>
    <row r="103" spans="1:146" s="120" customFormat="1" ht="34.5" customHeight="1" outlineLevel="1">
      <c r="A103" s="107">
        <v>7708503727</v>
      </c>
      <c r="B103" s="107" t="s">
        <v>147</v>
      </c>
      <c r="C103" s="107" t="s">
        <v>242</v>
      </c>
      <c r="D103" s="107" t="s">
        <v>174</v>
      </c>
      <c r="E103" s="75"/>
      <c r="F103" s="75" t="s">
        <v>138</v>
      </c>
      <c r="G103" s="67">
        <v>17283.5</v>
      </c>
      <c r="H103" s="67">
        <v>14417.585000000001</v>
      </c>
      <c r="I103" s="67">
        <v>17283.5</v>
      </c>
      <c r="J103" s="67">
        <v>17283.5</v>
      </c>
      <c r="K103" s="67">
        <f t="shared" si="25"/>
        <v>66268.084999999992</v>
      </c>
      <c r="L103" s="117">
        <f>'2022'!M103</f>
        <v>45.158400000000015</v>
      </c>
      <c r="M103" s="117">
        <v>48.08</v>
      </c>
      <c r="N103" s="117">
        <f>'2022'!O103</f>
        <v>44.031936000000002</v>
      </c>
      <c r="O103" s="117">
        <f t="shared" si="30"/>
        <v>45.793213440000002</v>
      </c>
      <c r="P103" s="106">
        <f t="shared" si="31"/>
        <v>19469.240544000222</v>
      </c>
      <c r="Q103" s="106">
        <f t="shared" si="32"/>
        <v>16240.890469440186</v>
      </c>
      <c r="R103" s="106">
        <f t="shared" si="33"/>
        <v>39523.675509759931</v>
      </c>
      <c r="S103" s="106">
        <f t="shared" si="34"/>
        <v>39523.675509759931</v>
      </c>
      <c r="T103" s="106">
        <f t="shared" si="26"/>
        <v>114757.48203296025</v>
      </c>
      <c r="U103" s="118">
        <f>T103/'2022'!T103</f>
        <v>1.0678735799410657</v>
      </c>
      <c r="V103" s="106"/>
      <c r="W103" s="106"/>
      <c r="X103" s="106"/>
      <c r="Y103" s="119"/>
      <c r="Z103" s="156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</row>
    <row r="104" spans="1:146" s="120" customFormat="1" ht="34.5" customHeight="1" outlineLevel="1">
      <c r="A104" s="107">
        <v>2906008154</v>
      </c>
      <c r="B104" s="107" t="s">
        <v>161</v>
      </c>
      <c r="C104" s="107" t="s">
        <v>242</v>
      </c>
      <c r="D104" s="107" t="s">
        <v>162</v>
      </c>
      <c r="E104" s="75" t="s">
        <v>163</v>
      </c>
      <c r="F104" s="75" t="s">
        <v>138</v>
      </c>
      <c r="G104" s="67">
        <v>1641.442</v>
      </c>
      <c r="H104" s="67">
        <v>1636.5410000000002</v>
      </c>
      <c r="I104" s="67">
        <v>1728.4170000000001</v>
      </c>
      <c r="J104" s="67">
        <v>1725.15</v>
      </c>
      <c r="K104" s="67">
        <f t="shared" si="25"/>
        <v>6731.5500000000011</v>
      </c>
      <c r="L104" s="117">
        <f>'2022'!M104</f>
        <v>118.1336</v>
      </c>
      <c r="M104" s="117">
        <f>(('2022'!L104+'2022'!M104)/2*1.04)*2-L104</f>
        <v>127.216544</v>
      </c>
      <c r="N104" s="117">
        <f>'2022'!O104</f>
        <v>84.708000000000013</v>
      </c>
      <c r="O104" s="117">
        <f t="shared" si="30"/>
        <v>88.09632000000002</v>
      </c>
      <c r="P104" s="106">
        <f t="shared" si="31"/>
        <v>54866.183715199979</v>
      </c>
      <c r="Q104" s="106">
        <f t="shared" si="32"/>
        <v>54702.364849599988</v>
      </c>
      <c r="R104" s="106">
        <f t="shared" si="33"/>
        <v>67616.060205407965</v>
      </c>
      <c r="S104" s="106">
        <f t="shared" si="34"/>
        <v>67488.25443359997</v>
      </c>
      <c r="T104" s="106">
        <f t="shared" si="26"/>
        <v>244672.86320380791</v>
      </c>
      <c r="U104" s="118">
        <f>T104/'2022'!T104</f>
        <v>1.0432624214273343</v>
      </c>
      <c r="V104" s="106"/>
      <c r="W104" s="106"/>
      <c r="X104" s="106"/>
      <c r="Y104" s="119"/>
      <c r="Z104" s="156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</row>
    <row r="105" spans="1:146" s="120" customFormat="1" ht="34.5" customHeight="1" outlineLevel="1">
      <c r="A105" s="107">
        <v>2906008154</v>
      </c>
      <c r="B105" s="107" t="s">
        <v>161</v>
      </c>
      <c r="C105" s="107" t="s">
        <v>242</v>
      </c>
      <c r="D105" s="107" t="s">
        <v>164</v>
      </c>
      <c r="E105" s="75" t="s">
        <v>165</v>
      </c>
      <c r="F105" s="75" t="s">
        <v>138</v>
      </c>
      <c r="G105" s="67">
        <v>1503.4870000000001</v>
      </c>
      <c r="H105" s="67">
        <v>1497.7549999999999</v>
      </c>
      <c r="I105" s="67">
        <v>1516.346</v>
      </c>
      <c r="J105" s="67">
        <v>1513.3229999999999</v>
      </c>
      <c r="K105" s="67">
        <f t="shared" si="25"/>
        <v>6030.9110000000001</v>
      </c>
      <c r="L105" s="117">
        <f>'2022'!M105</f>
        <v>78.724000000000004</v>
      </c>
      <c r="M105" s="117">
        <f>(('2022'!L105+'2022'!M105)/2*1.04)*2-L105</f>
        <v>79.027360000000002</v>
      </c>
      <c r="N105" s="117">
        <f>'2022'!O105</f>
        <v>30.3992</v>
      </c>
      <c r="O105" s="117">
        <f t="shared" si="30"/>
        <v>31.615168000000001</v>
      </c>
      <c r="P105" s="106">
        <f t="shared" si="31"/>
        <v>72655.708577600002</v>
      </c>
      <c r="Q105" s="106">
        <f t="shared" si="32"/>
        <v>72378.710823999994</v>
      </c>
      <c r="R105" s="106">
        <f t="shared" si="33"/>
        <v>71893.287690432</v>
      </c>
      <c r="S105" s="106">
        <f t="shared" si="34"/>
        <v>71749.960634015995</v>
      </c>
      <c r="T105" s="106">
        <f t="shared" si="26"/>
        <v>288677.66772604804</v>
      </c>
      <c r="U105" s="118">
        <f>T105/'2022'!T105</f>
        <v>1.0397086578276145</v>
      </c>
      <c r="V105" s="106"/>
      <c r="W105" s="106"/>
      <c r="X105" s="106"/>
      <c r="Y105" s="119"/>
      <c r="Z105" s="156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  <c r="DN105" s="119"/>
      <c r="DO105" s="119"/>
      <c r="DP105" s="119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</row>
    <row r="106" spans="1:146" s="120" customFormat="1" ht="34.5" customHeight="1" outlineLevel="1">
      <c r="A106" s="107">
        <v>2906008154</v>
      </c>
      <c r="B106" s="107" t="s">
        <v>161</v>
      </c>
      <c r="C106" s="107" t="s">
        <v>242</v>
      </c>
      <c r="D106" s="107" t="s">
        <v>166</v>
      </c>
      <c r="E106" s="75" t="s">
        <v>167</v>
      </c>
      <c r="F106" s="75" t="s">
        <v>138</v>
      </c>
      <c r="G106" s="67">
        <v>616.00400000000002</v>
      </c>
      <c r="H106" s="67">
        <v>597.75</v>
      </c>
      <c r="I106" s="67">
        <v>608.63200000000006</v>
      </c>
      <c r="J106" s="67">
        <v>670.61900000000003</v>
      </c>
      <c r="K106" s="67">
        <f t="shared" si="25"/>
        <v>2493.0050000000001</v>
      </c>
      <c r="L106" s="117">
        <f>'2022'!M106</f>
        <v>115.1876</v>
      </c>
      <c r="M106" s="117">
        <f>(('2022'!L106+'2022'!M106)/2*1.04)*2-L106</f>
        <v>124.05150399999999</v>
      </c>
      <c r="N106" s="117">
        <f>'2022'!O106</f>
        <v>43.264000000000003</v>
      </c>
      <c r="O106" s="117">
        <f t="shared" si="30"/>
        <v>44.994560000000007</v>
      </c>
      <c r="P106" s="106">
        <f t="shared" si="31"/>
        <v>44305.225294399999</v>
      </c>
      <c r="Q106" s="106">
        <f t="shared" si="32"/>
        <v>42992.331899999997</v>
      </c>
      <c r="R106" s="106">
        <f t="shared" si="33"/>
        <v>48116.585940607998</v>
      </c>
      <c r="S106" s="106">
        <f t="shared" si="34"/>
        <v>53017.088728335992</v>
      </c>
      <c r="T106" s="106">
        <f t="shared" si="26"/>
        <v>188431.23186334397</v>
      </c>
      <c r="U106" s="118">
        <f>T106/'2022'!T106</f>
        <v>1.0415409455862277</v>
      </c>
      <c r="V106" s="106"/>
      <c r="W106" s="106"/>
      <c r="X106" s="106"/>
      <c r="Y106" s="119"/>
      <c r="Z106" s="156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  <c r="DN106" s="119"/>
      <c r="DO106" s="119"/>
      <c r="DP106" s="119"/>
      <c r="DQ106" s="119"/>
      <c r="DR106" s="119"/>
      <c r="DS106" s="119"/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</row>
    <row r="107" spans="1:146" s="120" customFormat="1" ht="34.5" customHeight="1" outlineLevel="1">
      <c r="A107" s="107">
        <v>2906008154</v>
      </c>
      <c r="B107" s="107" t="s">
        <v>161</v>
      </c>
      <c r="C107" s="107" t="s">
        <v>242</v>
      </c>
      <c r="D107" s="107" t="s">
        <v>166</v>
      </c>
      <c r="E107" s="75" t="s">
        <v>168</v>
      </c>
      <c r="F107" s="75" t="s">
        <v>138</v>
      </c>
      <c r="G107" s="67">
        <v>4719.0570000000007</v>
      </c>
      <c r="H107" s="67">
        <v>4831.7359999999999</v>
      </c>
      <c r="I107" s="67">
        <v>5041.7819999999992</v>
      </c>
      <c r="J107" s="67">
        <v>5005.9220000000005</v>
      </c>
      <c r="K107" s="67">
        <f t="shared" si="25"/>
        <v>19598.497000000003</v>
      </c>
      <c r="L107" s="117">
        <f>'2022'!M107</f>
        <v>65.134800000000013</v>
      </c>
      <c r="M107" s="117">
        <f>(('2022'!L107+'2022'!M107)/2*1.04)*2-L107</f>
        <v>65.327792000000017</v>
      </c>
      <c r="N107" s="117">
        <f>'2022'!O107</f>
        <v>43.264000000000003</v>
      </c>
      <c r="O107" s="117">
        <f t="shared" si="30"/>
        <v>44.994560000000007</v>
      </c>
      <c r="P107" s="106">
        <f t="shared" si="31"/>
        <v>103209.55183560007</v>
      </c>
      <c r="Q107" s="106">
        <f t="shared" si="32"/>
        <v>105673.93170880004</v>
      </c>
      <c r="R107" s="106">
        <f t="shared" si="33"/>
        <v>102515.72309942404</v>
      </c>
      <c r="S107" s="106">
        <f t="shared" si="34"/>
        <v>101786.57339990405</v>
      </c>
      <c r="T107" s="106">
        <f t="shared" si="26"/>
        <v>413185.78004372818</v>
      </c>
      <c r="U107" s="118">
        <f>T107/'2022'!T107</f>
        <v>1.0369914465053716</v>
      </c>
      <c r="V107" s="106"/>
      <c r="W107" s="106"/>
      <c r="X107" s="106"/>
      <c r="Y107" s="119"/>
      <c r="Z107" s="156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</row>
    <row r="108" spans="1:146" s="120" customFormat="1" ht="34.5" customHeight="1" outlineLevel="1">
      <c r="A108" s="107">
        <v>2906008154</v>
      </c>
      <c r="B108" s="107" t="s">
        <v>161</v>
      </c>
      <c r="C108" s="107" t="s">
        <v>242</v>
      </c>
      <c r="D108" s="107" t="s">
        <v>169</v>
      </c>
      <c r="E108" s="75" t="s">
        <v>170</v>
      </c>
      <c r="F108" s="75" t="s">
        <v>138</v>
      </c>
      <c r="G108" s="67">
        <v>912.5</v>
      </c>
      <c r="H108" s="67">
        <v>912.5</v>
      </c>
      <c r="I108" s="67">
        <v>912.5</v>
      </c>
      <c r="J108" s="67">
        <v>912.5</v>
      </c>
      <c r="K108" s="67">
        <f t="shared" si="25"/>
        <v>3650</v>
      </c>
      <c r="L108" s="117">
        <f>'2022'!M108</f>
        <v>99.405199999999994</v>
      </c>
      <c r="M108" s="117">
        <f>(('2022'!L108+'2022'!M108)/2*1.04)*2-L108</f>
        <v>107.050608</v>
      </c>
      <c r="N108" s="117">
        <f>'2022'!O108</f>
        <v>83.532799999999995</v>
      </c>
      <c r="O108" s="117">
        <f t="shared" si="30"/>
        <v>86.874111999999997</v>
      </c>
      <c r="P108" s="106">
        <f t="shared" si="31"/>
        <v>14483.564999999999</v>
      </c>
      <c r="Q108" s="106">
        <f t="shared" si="32"/>
        <v>14483.564999999999</v>
      </c>
      <c r="R108" s="106">
        <f t="shared" si="33"/>
        <v>18411.052599999999</v>
      </c>
      <c r="S108" s="106">
        <f t="shared" si="34"/>
        <v>18411.052599999999</v>
      </c>
      <c r="T108" s="106">
        <f t="shared" si="26"/>
        <v>65789.235199999996</v>
      </c>
      <c r="U108" s="118">
        <f>T108/'2022'!T108</f>
        <v>1.0399999999999996</v>
      </c>
      <c r="V108" s="106"/>
      <c r="W108" s="106"/>
      <c r="X108" s="106"/>
      <c r="Y108" s="119"/>
      <c r="Z108" s="156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  <c r="DN108" s="119"/>
      <c r="DO108" s="119"/>
      <c r="DP108" s="119"/>
      <c r="DQ108" s="119"/>
      <c r="DR108" s="119"/>
      <c r="DS108" s="119"/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</row>
    <row r="109" spans="1:146" s="120" customFormat="1" ht="34.5" customHeight="1">
      <c r="A109" s="218" t="s">
        <v>243</v>
      </c>
      <c r="B109" s="218"/>
      <c r="C109" s="129"/>
      <c r="D109" s="129"/>
      <c r="E109" s="127"/>
      <c r="F109" s="127"/>
      <c r="G109" s="67"/>
      <c r="H109" s="67"/>
      <c r="I109" s="67"/>
      <c r="J109" s="67"/>
      <c r="K109" s="67"/>
      <c r="L109" s="117"/>
      <c r="M109" s="132"/>
      <c r="N109" s="132"/>
      <c r="O109" s="132"/>
      <c r="P109" s="106"/>
      <c r="Q109" s="106"/>
      <c r="R109" s="106"/>
      <c r="S109" s="106"/>
      <c r="T109" s="106"/>
      <c r="U109" s="118" t="e">
        <f>T109/'2022'!T109</f>
        <v>#DIV/0!</v>
      </c>
      <c r="V109" s="106"/>
      <c r="W109" s="106"/>
      <c r="X109" s="106"/>
      <c r="Y109" s="128"/>
      <c r="Z109" s="156"/>
      <c r="AA109" s="119"/>
      <c r="AB109" s="119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</row>
    <row r="110" spans="1:146" s="120" customFormat="1" ht="34.5" customHeight="1" outlineLevel="1">
      <c r="A110" s="107">
        <v>2919006299</v>
      </c>
      <c r="B110" s="107" t="s">
        <v>39</v>
      </c>
      <c r="C110" s="107" t="s">
        <v>243</v>
      </c>
      <c r="D110" s="107" t="s">
        <v>38</v>
      </c>
      <c r="E110" s="75"/>
      <c r="F110" s="75" t="s">
        <v>138</v>
      </c>
      <c r="G110" s="67">
        <v>6711.5</v>
      </c>
      <c r="H110" s="67">
        <v>7512.7999999999993</v>
      </c>
      <c r="I110" s="67">
        <v>7398.7</v>
      </c>
      <c r="J110" s="67">
        <v>7254.6</v>
      </c>
      <c r="K110" s="67">
        <f t="shared" si="25"/>
        <v>28877.599999999999</v>
      </c>
      <c r="L110" s="117">
        <f>'2022'!M110</f>
        <v>81.739999999999995</v>
      </c>
      <c r="M110" s="117">
        <f>(('2022'!L110+'2022'!M110)/2*1.04)*2-L110</f>
        <v>81.97680000000004</v>
      </c>
      <c r="N110" s="117">
        <f>'2022'!O110</f>
        <v>51.116416000000001</v>
      </c>
      <c r="O110" s="117">
        <f t="shared" ref="O110:O115" si="35">N110*1.04</f>
        <v>53.16107264</v>
      </c>
      <c r="P110" s="106">
        <f t="shared" ref="P110:P116" si="36">(L110-N110)*G110</f>
        <v>205530.18401599996</v>
      </c>
      <c r="Q110" s="106">
        <f t="shared" ref="Q110:R116" si="37">(L110-N110)*H110</f>
        <v>230068.86187519995</v>
      </c>
      <c r="R110" s="106">
        <f t="shared" si="37"/>
        <v>213198.92201843229</v>
      </c>
      <c r="S110" s="106">
        <f t="shared" ref="S110:S116" si="38">(M110-O110)*J110</f>
        <v>209046.57570585629</v>
      </c>
      <c r="T110" s="106">
        <f t="shared" si="26"/>
        <v>857844.54361548857</v>
      </c>
      <c r="U110" s="118">
        <f>T110/'2022'!T110</f>
        <v>1.0384250469016363</v>
      </c>
      <c r="V110" s="106"/>
      <c r="W110" s="106"/>
      <c r="X110" s="106"/>
      <c r="Y110" s="119"/>
      <c r="Z110" s="156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  <c r="DN110" s="119"/>
      <c r="DO110" s="119"/>
      <c r="DP110" s="119"/>
      <c r="DQ110" s="119"/>
      <c r="DR110" s="119"/>
      <c r="DS110" s="119"/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</row>
    <row r="111" spans="1:146" s="120" customFormat="1" ht="34.5" customHeight="1" outlineLevel="1">
      <c r="A111" s="107">
        <v>2919006299</v>
      </c>
      <c r="B111" s="107" t="s">
        <v>39</v>
      </c>
      <c r="C111" s="107" t="s">
        <v>243</v>
      </c>
      <c r="D111" s="107" t="s">
        <v>114</v>
      </c>
      <c r="E111" s="75"/>
      <c r="F111" s="75" t="s">
        <v>138</v>
      </c>
      <c r="G111" s="67">
        <v>818.9</v>
      </c>
      <c r="H111" s="67">
        <v>829.2</v>
      </c>
      <c r="I111" s="67">
        <v>753.9</v>
      </c>
      <c r="J111" s="67">
        <v>830</v>
      </c>
      <c r="K111" s="67">
        <f t="shared" si="25"/>
        <v>3232</v>
      </c>
      <c r="L111" s="117">
        <f>'2022'!M111</f>
        <v>348.55200000000002</v>
      </c>
      <c r="M111" s="117">
        <v>375.37</v>
      </c>
      <c r="N111" s="117">
        <f>'2022'!O111</f>
        <v>110.56115200000001</v>
      </c>
      <c r="O111" s="117">
        <f t="shared" si="35"/>
        <v>114.98359808000001</v>
      </c>
      <c r="P111" s="106">
        <f t="shared" si="36"/>
        <v>194890.70542720001</v>
      </c>
      <c r="Q111" s="106">
        <f t="shared" si="37"/>
        <v>197342.01116160004</v>
      </c>
      <c r="R111" s="106">
        <f t="shared" si="37"/>
        <v>196305.30840748802</v>
      </c>
      <c r="S111" s="106">
        <f t="shared" si="38"/>
        <v>216120.71359360003</v>
      </c>
      <c r="T111" s="106">
        <f t="shared" si="26"/>
        <v>804658.73858988821</v>
      </c>
      <c r="U111" s="118">
        <f>T111/'2022'!T111</f>
        <v>1.0389478295309666</v>
      </c>
      <c r="V111" s="106"/>
      <c r="W111" s="106"/>
      <c r="X111" s="106"/>
      <c r="Y111" s="119"/>
      <c r="Z111" s="156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  <c r="DI111" s="119"/>
      <c r="DJ111" s="119"/>
      <c r="DK111" s="119"/>
      <c r="DL111" s="119"/>
      <c r="DM111" s="119"/>
      <c r="DN111" s="119"/>
      <c r="DO111" s="119"/>
      <c r="DP111" s="119"/>
      <c r="DQ111" s="119"/>
      <c r="DR111" s="119"/>
      <c r="DS111" s="119"/>
      <c r="DT111" s="119"/>
      <c r="DU111" s="119"/>
      <c r="DV111" s="119"/>
      <c r="DW111" s="119"/>
      <c r="DX111" s="119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  <c r="EP111" s="119"/>
    </row>
    <row r="112" spans="1:146" s="120" customFormat="1" ht="34.5" customHeight="1" outlineLevel="1">
      <c r="A112" s="107">
        <v>2919000794</v>
      </c>
      <c r="B112" s="107" t="s">
        <v>116</v>
      </c>
      <c r="C112" s="107" t="s">
        <v>243</v>
      </c>
      <c r="D112" s="107" t="s">
        <v>40</v>
      </c>
      <c r="E112" s="75"/>
      <c r="F112" s="75" t="s">
        <v>138</v>
      </c>
      <c r="G112" s="67">
        <v>16080.887999999999</v>
      </c>
      <c r="H112" s="67">
        <v>19095</v>
      </c>
      <c r="I112" s="67">
        <v>19420.534</v>
      </c>
      <c r="J112" s="67">
        <v>17891.93</v>
      </c>
      <c r="K112" s="67">
        <f t="shared" si="25"/>
        <v>72488.351999999999</v>
      </c>
      <c r="L112" s="117">
        <f>'2022'!M112</f>
        <v>101.8532</v>
      </c>
      <c r="M112" s="117">
        <f>(('2022'!L112+'2022'!M112)/2*1.04)*2-L112</f>
        <v>109.68612800000001</v>
      </c>
      <c r="N112" s="117">
        <f>'2022'!O112</f>
        <v>72.564543999999998</v>
      </c>
      <c r="O112" s="117">
        <v>75.459999999999994</v>
      </c>
      <c r="P112" s="106">
        <f t="shared" si="36"/>
        <v>470987.59680652805</v>
      </c>
      <c r="Q112" s="106">
        <f t="shared" si="37"/>
        <v>559266.88632000005</v>
      </c>
      <c r="R112" s="106">
        <f t="shared" si="37"/>
        <v>664689.68251235236</v>
      </c>
      <c r="S112" s="106">
        <f t="shared" si="38"/>
        <v>612371.48634704028</v>
      </c>
      <c r="T112" s="106">
        <f t="shared" si="26"/>
        <v>2307315.6519859205</v>
      </c>
      <c r="U112" s="118">
        <f>T112/'2022'!T112</f>
        <v>1.0437532164392607</v>
      </c>
      <c r="V112" s="106"/>
      <c r="W112" s="106"/>
      <c r="X112" s="106"/>
      <c r="Y112" s="119"/>
      <c r="Z112" s="156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  <c r="DI112" s="119"/>
      <c r="DJ112" s="119"/>
      <c r="DK112" s="119"/>
      <c r="DL112" s="119"/>
      <c r="DM112" s="119"/>
      <c r="DN112" s="119"/>
      <c r="DO112" s="119"/>
      <c r="DP112" s="119"/>
      <c r="DQ112" s="119"/>
      <c r="DR112" s="119"/>
      <c r="DS112" s="119"/>
      <c r="DT112" s="119"/>
      <c r="DU112" s="119"/>
      <c r="DV112" s="119"/>
      <c r="DW112" s="119"/>
      <c r="DX112" s="119"/>
      <c r="DY112" s="119"/>
      <c r="DZ112" s="119"/>
      <c r="EA112" s="119"/>
      <c r="EB112" s="119"/>
      <c r="EC112" s="119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  <c r="EP112" s="119"/>
    </row>
    <row r="113" spans="1:146" s="120" customFormat="1" ht="34.5" customHeight="1" outlineLevel="1">
      <c r="A113" s="107">
        <v>2901249879</v>
      </c>
      <c r="B113" s="107" t="s">
        <v>41</v>
      </c>
      <c r="C113" s="107" t="s">
        <v>243</v>
      </c>
      <c r="D113" s="107" t="s">
        <v>217</v>
      </c>
      <c r="E113" s="75"/>
      <c r="F113" s="75" t="s">
        <v>138</v>
      </c>
      <c r="G113" s="67">
        <v>13202.5</v>
      </c>
      <c r="H113" s="67">
        <v>13202.5</v>
      </c>
      <c r="I113" s="67">
        <v>13202.5</v>
      </c>
      <c r="J113" s="67">
        <v>13202.5</v>
      </c>
      <c r="K113" s="67">
        <f t="shared" si="25"/>
        <v>52810</v>
      </c>
      <c r="L113" s="117">
        <f>'2022'!M113</f>
        <v>73.171600000000012</v>
      </c>
      <c r="M113" s="117">
        <f>(('2022'!L113+'2022'!M113)/2*1.04)*2-L113</f>
        <v>75.862064000000004</v>
      </c>
      <c r="N113" s="117">
        <f>'2022'!O113</f>
        <v>72.930000000000007</v>
      </c>
      <c r="O113" s="117">
        <f t="shared" si="35"/>
        <v>75.847200000000015</v>
      </c>
      <c r="P113" s="106">
        <f t="shared" si="36"/>
        <v>3189.7240000000706</v>
      </c>
      <c r="Q113" s="106">
        <f t="shared" si="37"/>
        <v>3189.7240000000706</v>
      </c>
      <c r="R113" s="106">
        <f t="shared" si="37"/>
        <v>196.24195999985034</v>
      </c>
      <c r="S113" s="106">
        <f t="shared" si="38"/>
        <v>196.24195999985034</v>
      </c>
      <c r="T113" s="106">
        <f t="shared" si="26"/>
        <v>6771.9319199998417</v>
      </c>
      <c r="U113" s="118">
        <f>T113/'2022'!T113</f>
        <v>1.0615231788078987</v>
      </c>
      <c r="V113" s="106"/>
      <c r="W113" s="106"/>
      <c r="X113" s="106"/>
      <c r="Y113" s="119"/>
      <c r="Z113" s="156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  <c r="DN113" s="119"/>
      <c r="DO113" s="119"/>
      <c r="DP113" s="119"/>
      <c r="DQ113" s="119"/>
      <c r="DR113" s="119"/>
      <c r="DS113" s="119"/>
      <c r="DT113" s="119"/>
      <c r="DU113" s="119"/>
      <c r="DV113" s="119"/>
      <c r="DW113" s="119"/>
      <c r="DX113" s="119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  <c r="EP113" s="119"/>
    </row>
    <row r="114" spans="1:146" s="120" customFormat="1" ht="34.5" customHeight="1" outlineLevel="1">
      <c r="A114" s="107" t="s">
        <v>263</v>
      </c>
      <c r="B114" s="107" t="s">
        <v>264</v>
      </c>
      <c r="C114" s="107" t="s">
        <v>243</v>
      </c>
      <c r="D114" s="107" t="s">
        <v>188</v>
      </c>
      <c r="E114" s="75"/>
      <c r="F114" s="75" t="s">
        <v>138</v>
      </c>
      <c r="G114" s="67">
        <v>689.51400000000001</v>
      </c>
      <c r="H114" s="67">
        <v>696.83299999999997</v>
      </c>
      <c r="I114" s="67">
        <v>820.80499999999995</v>
      </c>
      <c r="J114" s="67">
        <v>478.23899999999998</v>
      </c>
      <c r="K114" s="67">
        <f t="shared" ref="K114:K149" si="39">G114+H114+I114+J114</f>
        <v>2685.3910000000001</v>
      </c>
      <c r="L114" s="117">
        <f>'2022'!M114</f>
        <v>314.18760000000003</v>
      </c>
      <c r="M114" s="117">
        <f>(('2022'!L114+'2022'!M114)/2*1.04)*2-L114</f>
        <v>316.32030400000002</v>
      </c>
      <c r="N114" s="117">
        <f>'2022'!O114</f>
        <v>89.221183999999994</v>
      </c>
      <c r="O114" s="117">
        <f t="shared" si="35"/>
        <v>92.79003136</v>
      </c>
      <c r="P114" s="106">
        <f t="shared" si="36"/>
        <v>155117.49336182402</v>
      </c>
      <c r="Q114" s="106">
        <f t="shared" si="37"/>
        <v>156764.02256052801</v>
      </c>
      <c r="R114" s="106">
        <f t="shared" si="37"/>
        <v>183474.76543427521</v>
      </c>
      <c r="S114" s="106">
        <f t="shared" si="38"/>
        <v>106900.89405708096</v>
      </c>
      <c r="T114" s="106">
        <f t="shared" si="26"/>
        <v>602257.1754137082</v>
      </c>
      <c r="U114" s="118">
        <f>T114/'2022'!T114</f>
        <v>1.0415755133068505</v>
      </c>
      <c r="V114" s="106"/>
      <c r="W114" s="106"/>
      <c r="X114" s="106"/>
      <c r="Y114" s="119"/>
      <c r="Z114" s="156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9"/>
      <c r="CR114" s="119"/>
      <c r="CS114" s="119"/>
      <c r="CT114" s="119"/>
      <c r="CU114" s="119"/>
      <c r="CV114" s="119"/>
      <c r="CW114" s="119"/>
      <c r="CX114" s="119"/>
      <c r="CY114" s="119"/>
      <c r="CZ114" s="119"/>
      <c r="DA114" s="119"/>
      <c r="DB114" s="119"/>
      <c r="DC114" s="119"/>
      <c r="DD114" s="119"/>
      <c r="DE114" s="119"/>
      <c r="DF114" s="119"/>
      <c r="DG114" s="119"/>
      <c r="DH114" s="119"/>
      <c r="DI114" s="119"/>
      <c r="DJ114" s="119"/>
      <c r="DK114" s="119"/>
      <c r="DL114" s="119"/>
      <c r="DM114" s="119"/>
      <c r="DN114" s="119"/>
      <c r="DO114" s="119"/>
      <c r="DP114" s="119"/>
      <c r="DQ114" s="119"/>
      <c r="DR114" s="119"/>
      <c r="DS114" s="119"/>
      <c r="DT114" s="119"/>
      <c r="DU114" s="119"/>
      <c r="DV114" s="119"/>
      <c r="DW114" s="119"/>
      <c r="DX114" s="119"/>
      <c r="DY114" s="119"/>
      <c r="DZ114" s="119"/>
      <c r="EA114" s="119"/>
      <c r="EB114" s="119"/>
      <c r="EC114" s="119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  <c r="EP114" s="119"/>
    </row>
    <row r="115" spans="1:146" s="120" customFormat="1" ht="34.5" customHeight="1" outlineLevel="1">
      <c r="A115" s="107">
        <v>2919000794</v>
      </c>
      <c r="B115" s="107" t="s">
        <v>116</v>
      </c>
      <c r="C115" s="107" t="s">
        <v>243</v>
      </c>
      <c r="D115" s="107" t="s">
        <v>115</v>
      </c>
      <c r="E115" s="75"/>
      <c r="F115" s="75" t="s">
        <v>138</v>
      </c>
      <c r="G115" s="67">
        <v>7967.6640000000007</v>
      </c>
      <c r="H115" s="67">
        <v>8575.27</v>
      </c>
      <c r="I115" s="67">
        <v>8704.15</v>
      </c>
      <c r="J115" s="67">
        <v>8388.92</v>
      </c>
      <c r="K115" s="67">
        <f t="shared" si="39"/>
        <v>33636.004000000001</v>
      </c>
      <c r="L115" s="117">
        <f>'2022'!M115</f>
        <v>129.40479999999999</v>
      </c>
      <c r="M115" s="117">
        <f>(('2022'!L115+'2022'!M115)/2*1.04)*2-L115</f>
        <v>133.28339200000002</v>
      </c>
      <c r="N115" s="117">
        <f>'2022'!O115</f>
        <v>110.56115200000001</v>
      </c>
      <c r="O115" s="117">
        <f t="shared" si="35"/>
        <v>114.98359808000001</v>
      </c>
      <c r="P115" s="106">
        <f t="shared" si="36"/>
        <v>150139.85579827192</v>
      </c>
      <c r="Q115" s="106">
        <f t="shared" si="37"/>
        <v>161589.36938495989</v>
      </c>
      <c r="R115" s="106">
        <f t="shared" si="37"/>
        <v>159284.15124876812</v>
      </c>
      <c r="S115" s="106">
        <f t="shared" si="38"/>
        <v>153515.50721136652</v>
      </c>
      <c r="T115" s="106">
        <f t="shared" si="26"/>
        <v>624528.88364336651</v>
      </c>
      <c r="U115" s="118">
        <f>T115/'2022'!T115</f>
        <v>1.0388126039937629</v>
      </c>
      <c r="V115" s="106"/>
      <c r="W115" s="106"/>
      <c r="X115" s="106"/>
      <c r="Y115" s="119"/>
      <c r="Z115" s="156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9"/>
      <c r="BT115" s="119"/>
      <c r="BU115" s="119"/>
      <c r="BV115" s="119"/>
      <c r="BW115" s="119"/>
      <c r="BX115" s="119"/>
      <c r="BY115" s="119"/>
      <c r="BZ115" s="119"/>
      <c r="CA115" s="119"/>
      <c r="CB115" s="119"/>
      <c r="CC115" s="119"/>
      <c r="CD115" s="119"/>
      <c r="CE115" s="119"/>
      <c r="CF115" s="119"/>
      <c r="CG115" s="119"/>
      <c r="CH115" s="119"/>
      <c r="CI115" s="119"/>
      <c r="CJ115" s="119"/>
      <c r="CK115" s="119"/>
      <c r="CL115" s="119"/>
      <c r="CM115" s="119"/>
      <c r="CN115" s="119"/>
      <c r="CO115" s="119"/>
      <c r="CP115" s="119"/>
      <c r="CQ115" s="119"/>
      <c r="CR115" s="119"/>
      <c r="CS115" s="119"/>
      <c r="CT115" s="119"/>
      <c r="CU115" s="119"/>
      <c r="CV115" s="119"/>
      <c r="CW115" s="119"/>
      <c r="CX115" s="119"/>
      <c r="CY115" s="119"/>
      <c r="CZ115" s="119"/>
      <c r="DA115" s="119"/>
      <c r="DB115" s="119"/>
      <c r="DC115" s="119"/>
      <c r="DD115" s="119"/>
      <c r="DE115" s="119"/>
      <c r="DF115" s="119"/>
      <c r="DG115" s="119"/>
      <c r="DH115" s="119"/>
      <c r="DI115" s="119"/>
      <c r="DJ115" s="119"/>
      <c r="DK115" s="119"/>
      <c r="DL115" s="119"/>
      <c r="DM115" s="119"/>
      <c r="DN115" s="119"/>
      <c r="DO115" s="119"/>
      <c r="DP115" s="119"/>
      <c r="DQ115" s="119"/>
      <c r="DR115" s="119"/>
      <c r="DS115" s="119"/>
      <c r="DT115" s="119"/>
      <c r="DU115" s="119"/>
      <c r="DV115" s="119"/>
      <c r="DW115" s="119"/>
      <c r="DX115" s="119"/>
      <c r="DY115" s="119"/>
      <c r="DZ115" s="119"/>
      <c r="EA115" s="119"/>
      <c r="EB115" s="119"/>
      <c r="EC115" s="119"/>
      <c r="ED115" s="119"/>
      <c r="EE115" s="119"/>
      <c r="EF115" s="119"/>
      <c r="EG115" s="119"/>
      <c r="EH115" s="119"/>
      <c r="EI115" s="119"/>
      <c r="EJ115" s="119"/>
      <c r="EK115" s="119"/>
      <c r="EL115" s="119"/>
      <c r="EM115" s="119"/>
      <c r="EN115" s="119"/>
      <c r="EO115" s="119"/>
      <c r="EP115" s="119"/>
    </row>
    <row r="116" spans="1:146" s="120" customFormat="1" ht="34.5" customHeight="1" outlineLevel="1">
      <c r="A116" s="107">
        <v>2919007479</v>
      </c>
      <c r="B116" s="107" t="s">
        <v>156</v>
      </c>
      <c r="C116" s="107" t="s">
        <v>243</v>
      </c>
      <c r="D116" s="107" t="s">
        <v>157</v>
      </c>
      <c r="E116" s="75"/>
      <c r="F116" s="75" t="s">
        <v>138</v>
      </c>
      <c r="G116" s="67">
        <f>'2022'!G116</f>
        <v>6764</v>
      </c>
      <c r="H116" s="67">
        <f>'2022'!H116</f>
        <v>6764</v>
      </c>
      <c r="I116" s="67">
        <f>'2022'!I116</f>
        <v>6764</v>
      </c>
      <c r="J116" s="67">
        <f>'2022'!J116</f>
        <v>6764</v>
      </c>
      <c r="K116" s="67">
        <f>G116+H116+I116+J116</f>
        <v>27056</v>
      </c>
      <c r="L116" s="117">
        <f>'2022'!M116</f>
        <v>69.638800000000032</v>
      </c>
      <c r="M116" s="117">
        <v>75</v>
      </c>
      <c r="N116" s="117">
        <f>'2022'!O116</f>
        <v>69.540000000000006</v>
      </c>
      <c r="O116" s="117">
        <f>N116*1.04</f>
        <v>72.321600000000004</v>
      </c>
      <c r="P116" s="106">
        <f t="shared" si="36"/>
        <v>668.28320000017266</v>
      </c>
      <c r="Q116" s="106">
        <f t="shared" si="37"/>
        <v>668.28320000017266</v>
      </c>
      <c r="R116" s="106">
        <f t="shared" si="37"/>
        <v>18116.697599999974</v>
      </c>
      <c r="S116" s="106">
        <f t="shared" si="38"/>
        <v>18116.697599999974</v>
      </c>
      <c r="T116" s="106">
        <f>SUM(P116:S116)</f>
        <v>37569.961600000293</v>
      </c>
      <c r="U116" s="118"/>
      <c r="V116" s="106"/>
      <c r="W116" s="106"/>
      <c r="X116" s="106"/>
      <c r="Y116" s="119"/>
      <c r="Z116" s="156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9"/>
      <c r="BT116" s="119"/>
      <c r="BU116" s="119"/>
      <c r="BV116" s="119"/>
      <c r="BW116" s="119"/>
      <c r="BX116" s="119"/>
      <c r="BY116" s="119"/>
      <c r="BZ116" s="119"/>
      <c r="CA116" s="119"/>
      <c r="CB116" s="119"/>
      <c r="CC116" s="119"/>
      <c r="CD116" s="119"/>
      <c r="CE116" s="119"/>
      <c r="CF116" s="119"/>
      <c r="CG116" s="119"/>
      <c r="CH116" s="119"/>
      <c r="CI116" s="119"/>
      <c r="CJ116" s="119"/>
      <c r="CK116" s="119"/>
      <c r="CL116" s="119"/>
      <c r="CM116" s="119"/>
      <c r="CN116" s="119"/>
      <c r="CO116" s="119"/>
      <c r="CP116" s="119"/>
      <c r="CQ116" s="119"/>
      <c r="CR116" s="119"/>
      <c r="CS116" s="119"/>
      <c r="CT116" s="119"/>
      <c r="CU116" s="119"/>
      <c r="CV116" s="119"/>
      <c r="CW116" s="119"/>
      <c r="CX116" s="119"/>
      <c r="CY116" s="119"/>
      <c r="CZ116" s="119"/>
      <c r="DA116" s="119"/>
      <c r="DB116" s="119"/>
      <c r="DC116" s="119"/>
      <c r="DD116" s="119"/>
      <c r="DE116" s="119"/>
      <c r="DF116" s="119"/>
      <c r="DG116" s="119"/>
      <c r="DH116" s="119"/>
      <c r="DI116" s="119"/>
      <c r="DJ116" s="119"/>
      <c r="DK116" s="119"/>
      <c r="DL116" s="119"/>
      <c r="DM116" s="119"/>
      <c r="DN116" s="119"/>
      <c r="DO116" s="119"/>
      <c r="DP116" s="119"/>
      <c r="DQ116" s="119"/>
      <c r="DR116" s="119"/>
      <c r="DS116" s="119"/>
      <c r="DT116" s="119"/>
      <c r="DU116" s="119"/>
      <c r="DV116" s="119"/>
      <c r="DW116" s="119"/>
      <c r="DX116" s="119"/>
      <c r="DY116" s="119"/>
      <c r="DZ116" s="119"/>
      <c r="EA116" s="119"/>
      <c r="EB116" s="119"/>
      <c r="EC116" s="119"/>
      <c r="ED116" s="119"/>
      <c r="EE116" s="119"/>
      <c r="EF116" s="119"/>
      <c r="EG116" s="119"/>
      <c r="EH116" s="119"/>
      <c r="EI116" s="119"/>
      <c r="EJ116" s="119"/>
      <c r="EK116" s="119"/>
      <c r="EL116" s="119"/>
      <c r="EM116" s="119"/>
      <c r="EN116" s="119"/>
      <c r="EO116" s="119"/>
      <c r="EP116" s="119"/>
    </row>
    <row r="117" spans="1:146" s="120" customFormat="1" ht="34.5" customHeight="1">
      <c r="A117" s="218" t="s">
        <v>244</v>
      </c>
      <c r="B117" s="218"/>
      <c r="C117" s="129"/>
      <c r="D117" s="129"/>
      <c r="E117" s="127"/>
      <c r="F117" s="127"/>
      <c r="G117" s="67"/>
      <c r="H117" s="67"/>
      <c r="I117" s="67"/>
      <c r="J117" s="67"/>
      <c r="K117" s="67"/>
      <c r="L117" s="117"/>
      <c r="M117" s="132"/>
      <c r="N117" s="132"/>
      <c r="O117" s="132"/>
      <c r="P117" s="106"/>
      <c r="Q117" s="106"/>
      <c r="R117" s="106"/>
      <c r="S117" s="106"/>
      <c r="T117" s="106"/>
      <c r="U117" s="118" t="e">
        <f>T117/'2022'!T117</f>
        <v>#DIV/0!</v>
      </c>
      <c r="V117" s="106"/>
      <c r="W117" s="106"/>
      <c r="X117" s="106"/>
      <c r="Y117" s="128"/>
      <c r="Z117" s="156"/>
      <c r="AA117" s="119"/>
      <c r="AB117" s="119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</row>
    <row r="118" spans="1:146" s="120" customFormat="1" ht="34.5" customHeight="1" outlineLevel="1">
      <c r="A118" s="107">
        <v>2920015756</v>
      </c>
      <c r="B118" s="107" t="s">
        <v>43</v>
      </c>
      <c r="C118" s="107" t="s">
        <v>244</v>
      </c>
      <c r="D118" s="107" t="s">
        <v>42</v>
      </c>
      <c r="E118" s="75"/>
      <c r="F118" s="75" t="s">
        <v>138</v>
      </c>
      <c r="G118" s="67">
        <v>13675.7</v>
      </c>
      <c r="H118" s="67">
        <v>19540</v>
      </c>
      <c r="I118" s="67">
        <v>15677.35</v>
      </c>
      <c r="J118" s="67">
        <v>15929.52</v>
      </c>
      <c r="K118" s="67">
        <f t="shared" si="39"/>
        <v>64822.569999999992</v>
      </c>
      <c r="L118" s="117">
        <f>'2022'!M118</f>
        <v>81.640800000000013</v>
      </c>
      <c r="M118" s="117">
        <f>(('2022'!L118+'2022'!M118)/2*1.04)*2-L118</f>
        <v>87.921632000000017</v>
      </c>
      <c r="N118" s="117">
        <f>'2022'!O118</f>
        <v>37.367200000000004</v>
      </c>
      <c r="O118" s="117">
        <f>N118*1.04</f>
        <v>38.861888000000008</v>
      </c>
      <c r="P118" s="106">
        <f t="shared" ref="P118:P129" si="40">(L118-N118)*G118</f>
        <v>605472.47152000014</v>
      </c>
      <c r="Q118" s="106">
        <f t="shared" ref="Q118:Q129" si="41">(L118-N118)*H118</f>
        <v>865106.1440000002</v>
      </c>
      <c r="R118" s="106">
        <f t="shared" ref="R118:R129" si="42">(M118-O118)*I118</f>
        <v>769126.77759840013</v>
      </c>
      <c r="S118" s="106">
        <f t="shared" ref="S118:S129" si="43">(M118-O118)*J118</f>
        <v>781498.17324288015</v>
      </c>
      <c r="T118" s="106">
        <f t="shared" si="26"/>
        <v>3021203.5663612806</v>
      </c>
      <c r="U118" s="118">
        <f>T118/'2022'!T118</f>
        <v>1.0383328185374698</v>
      </c>
      <c r="V118" s="106"/>
      <c r="W118" s="106"/>
      <c r="X118" s="106"/>
      <c r="Y118" s="119"/>
      <c r="Z118" s="156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9"/>
      <c r="BT118" s="119"/>
      <c r="BU118" s="119"/>
      <c r="BV118" s="119"/>
      <c r="BW118" s="119"/>
      <c r="BX118" s="119"/>
      <c r="BY118" s="119"/>
      <c r="BZ118" s="119"/>
      <c r="CA118" s="119"/>
      <c r="CB118" s="119"/>
      <c r="CC118" s="119"/>
      <c r="CD118" s="119"/>
      <c r="CE118" s="119"/>
      <c r="CF118" s="119"/>
      <c r="CG118" s="119"/>
      <c r="CH118" s="119"/>
      <c r="CI118" s="119"/>
      <c r="CJ118" s="119"/>
      <c r="CK118" s="119"/>
      <c r="CL118" s="119"/>
      <c r="CM118" s="119"/>
      <c r="CN118" s="119"/>
      <c r="CO118" s="119"/>
      <c r="CP118" s="119"/>
      <c r="CQ118" s="119"/>
      <c r="CR118" s="119"/>
      <c r="CS118" s="119"/>
      <c r="CT118" s="119"/>
      <c r="CU118" s="119"/>
      <c r="CV118" s="119"/>
      <c r="CW118" s="119"/>
      <c r="CX118" s="119"/>
      <c r="CY118" s="119"/>
      <c r="CZ118" s="119"/>
      <c r="DA118" s="119"/>
      <c r="DB118" s="119"/>
      <c r="DC118" s="119"/>
      <c r="DD118" s="119"/>
      <c r="DE118" s="119"/>
      <c r="DF118" s="119"/>
      <c r="DG118" s="119"/>
      <c r="DH118" s="119"/>
      <c r="DI118" s="119"/>
      <c r="DJ118" s="119"/>
      <c r="DK118" s="119"/>
      <c r="DL118" s="119"/>
      <c r="DM118" s="119"/>
      <c r="DN118" s="119"/>
      <c r="DO118" s="119"/>
      <c r="DP118" s="119"/>
      <c r="DQ118" s="119"/>
      <c r="DR118" s="119"/>
      <c r="DS118" s="119"/>
      <c r="DT118" s="119"/>
      <c r="DU118" s="119"/>
      <c r="DV118" s="119"/>
      <c r="DW118" s="119"/>
      <c r="DX118" s="119"/>
      <c r="DY118" s="119"/>
      <c r="DZ118" s="119"/>
      <c r="EA118" s="119"/>
      <c r="EB118" s="119"/>
      <c r="EC118" s="119"/>
      <c r="ED118" s="119"/>
      <c r="EE118" s="119"/>
      <c r="EF118" s="119"/>
      <c r="EG118" s="119"/>
      <c r="EH118" s="119"/>
      <c r="EI118" s="119"/>
      <c r="EJ118" s="119"/>
      <c r="EK118" s="119"/>
      <c r="EL118" s="119"/>
      <c r="EM118" s="119"/>
      <c r="EN118" s="119"/>
      <c r="EO118" s="119"/>
      <c r="EP118" s="119"/>
    </row>
    <row r="119" spans="1:146" s="120" customFormat="1" ht="34.5" customHeight="1" outlineLevel="1">
      <c r="A119" s="107">
        <v>2920016774</v>
      </c>
      <c r="B119" s="107" t="s">
        <v>194</v>
      </c>
      <c r="C119" s="107" t="s">
        <v>244</v>
      </c>
      <c r="D119" s="107" t="s">
        <v>44</v>
      </c>
      <c r="E119" s="75"/>
      <c r="F119" s="75" t="s">
        <v>138</v>
      </c>
      <c r="G119" s="67">
        <v>67136.315000000002</v>
      </c>
      <c r="H119" s="67">
        <v>60421.186999999998</v>
      </c>
      <c r="I119" s="67">
        <v>55395.138000000006</v>
      </c>
      <c r="J119" s="67">
        <v>64036.593000000001</v>
      </c>
      <c r="K119" s="67">
        <f t="shared" si="39"/>
        <v>246989.23300000001</v>
      </c>
      <c r="L119" s="117">
        <f>'2022'!M119</f>
        <v>41.000000000000007</v>
      </c>
      <c r="M119" s="117">
        <f>(('2022'!L119+'2022'!M119)/2*1.04)*2-L119</f>
        <v>41.201600000000006</v>
      </c>
      <c r="N119" s="117">
        <f>'2022'!O119</f>
        <v>33.352800000000002</v>
      </c>
      <c r="O119" s="117">
        <f t="shared" ref="O119:O129" si="44">N119*1.04</f>
        <v>34.686912000000007</v>
      </c>
      <c r="P119" s="106">
        <f t="shared" si="40"/>
        <v>513404.82806800038</v>
      </c>
      <c r="Q119" s="106">
        <f t="shared" si="41"/>
        <v>462052.90122640028</v>
      </c>
      <c r="R119" s="106">
        <f t="shared" si="42"/>
        <v>360882.04078694404</v>
      </c>
      <c r="S119" s="106">
        <f t="shared" si="43"/>
        <v>417178.423977984</v>
      </c>
      <c r="T119" s="106">
        <f t="shared" si="26"/>
        <v>1753518.1940593286</v>
      </c>
      <c r="U119" s="118">
        <f>T119/'2022'!T119</f>
        <v>1.0469786562254071</v>
      </c>
      <c r="V119" s="106"/>
      <c r="W119" s="106"/>
      <c r="X119" s="106"/>
      <c r="Y119" s="119"/>
      <c r="Z119" s="156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19"/>
      <c r="BW119" s="119"/>
      <c r="BX119" s="119"/>
      <c r="BY119" s="119"/>
      <c r="BZ119" s="119"/>
      <c r="CA119" s="119"/>
      <c r="CB119" s="119"/>
      <c r="CC119" s="119"/>
      <c r="CD119" s="119"/>
      <c r="CE119" s="119"/>
      <c r="CF119" s="119"/>
      <c r="CG119" s="119"/>
      <c r="CH119" s="119"/>
      <c r="CI119" s="119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119"/>
      <c r="CT119" s="119"/>
      <c r="CU119" s="119"/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19"/>
      <c r="DF119" s="119"/>
      <c r="DG119" s="119"/>
      <c r="DH119" s="119"/>
      <c r="DI119" s="119"/>
      <c r="DJ119" s="119"/>
      <c r="DK119" s="119"/>
      <c r="DL119" s="119"/>
      <c r="DM119" s="119"/>
      <c r="DN119" s="119"/>
      <c r="DO119" s="119"/>
      <c r="DP119" s="119"/>
      <c r="DQ119" s="119"/>
      <c r="DR119" s="119"/>
      <c r="DS119" s="119"/>
      <c r="DT119" s="119"/>
      <c r="DU119" s="119"/>
      <c r="DV119" s="119"/>
      <c r="DW119" s="119"/>
      <c r="DX119" s="119"/>
      <c r="DY119" s="119"/>
      <c r="DZ119" s="119"/>
      <c r="EA119" s="119"/>
      <c r="EB119" s="119"/>
      <c r="EC119" s="119"/>
      <c r="ED119" s="119"/>
      <c r="EE119" s="119"/>
      <c r="EF119" s="119"/>
      <c r="EG119" s="119"/>
      <c r="EH119" s="119"/>
      <c r="EI119" s="119"/>
      <c r="EJ119" s="119"/>
      <c r="EK119" s="119"/>
      <c r="EL119" s="119"/>
      <c r="EM119" s="119"/>
      <c r="EN119" s="119"/>
      <c r="EO119" s="119"/>
      <c r="EP119" s="119"/>
    </row>
    <row r="120" spans="1:146" s="120" customFormat="1" ht="34.5" customHeight="1" outlineLevel="1">
      <c r="A120" s="107">
        <v>2920011448</v>
      </c>
      <c r="B120" s="107" t="s">
        <v>118</v>
      </c>
      <c r="C120" s="107" t="s">
        <v>244</v>
      </c>
      <c r="D120" s="107" t="s">
        <v>117</v>
      </c>
      <c r="E120" s="75"/>
      <c r="F120" s="75" t="s">
        <v>138</v>
      </c>
      <c r="G120" s="67">
        <v>5165.95</v>
      </c>
      <c r="H120" s="67">
        <v>5232.3100000000004</v>
      </c>
      <c r="I120" s="67">
        <v>5091.5499999999993</v>
      </c>
      <c r="J120" s="67">
        <v>5197.5300000000007</v>
      </c>
      <c r="K120" s="67">
        <f t="shared" si="39"/>
        <v>20687.34</v>
      </c>
      <c r="L120" s="117">
        <f>'2022'!M120</f>
        <v>171.49599999999998</v>
      </c>
      <c r="M120" s="117">
        <f>(('2022'!L120+'2022'!M120)/2*1.04)*2-L120</f>
        <v>185.21567999999996</v>
      </c>
      <c r="N120" s="117">
        <f>'2022'!O120</f>
        <v>89.79</v>
      </c>
      <c r="O120" s="117">
        <f t="shared" si="44"/>
        <v>93.381600000000006</v>
      </c>
      <c r="P120" s="106">
        <f t="shared" si="40"/>
        <v>422089.11069999984</v>
      </c>
      <c r="Q120" s="106">
        <f t="shared" si="41"/>
        <v>427511.12085999991</v>
      </c>
      <c r="R120" s="106">
        <f t="shared" si="42"/>
        <v>467577.81002399971</v>
      </c>
      <c r="S120" s="106">
        <f t="shared" si="43"/>
        <v>477310.38582239981</v>
      </c>
      <c r="T120" s="106">
        <f t="shared" si="26"/>
        <v>1794488.4274063993</v>
      </c>
      <c r="U120" s="118">
        <f>T120/'2022'!T120</f>
        <v>1.0395251778106851</v>
      </c>
      <c r="V120" s="106"/>
      <c r="W120" s="106"/>
      <c r="X120" s="106"/>
      <c r="Y120" s="119"/>
      <c r="Z120" s="156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19"/>
      <c r="BW120" s="119"/>
      <c r="BX120" s="119"/>
      <c r="BY120" s="119"/>
      <c r="BZ120" s="119"/>
      <c r="CA120" s="119"/>
      <c r="CB120" s="119"/>
      <c r="CC120" s="119"/>
      <c r="CD120" s="119"/>
      <c r="CE120" s="119"/>
      <c r="CF120" s="119"/>
      <c r="CG120" s="119"/>
      <c r="CH120" s="119"/>
      <c r="CI120" s="119"/>
      <c r="CJ120" s="119"/>
      <c r="CK120" s="119"/>
      <c r="CL120" s="119"/>
      <c r="CM120" s="119"/>
      <c r="CN120" s="119"/>
      <c r="CO120" s="119"/>
      <c r="CP120" s="119"/>
      <c r="CQ120" s="119"/>
      <c r="CR120" s="119"/>
      <c r="CS120" s="119"/>
      <c r="CT120" s="119"/>
      <c r="CU120" s="119"/>
      <c r="CV120" s="119"/>
      <c r="CW120" s="119"/>
      <c r="CX120" s="119"/>
      <c r="CY120" s="119"/>
      <c r="CZ120" s="119"/>
      <c r="DA120" s="119"/>
      <c r="DB120" s="119"/>
      <c r="DC120" s="119"/>
      <c r="DD120" s="119"/>
      <c r="DE120" s="119"/>
      <c r="DF120" s="119"/>
      <c r="DG120" s="119"/>
      <c r="DH120" s="119"/>
      <c r="DI120" s="119"/>
      <c r="DJ120" s="119"/>
      <c r="DK120" s="119"/>
      <c r="DL120" s="119"/>
      <c r="DM120" s="119"/>
      <c r="DN120" s="119"/>
      <c r="DO120" s="119"/>
      <c r="DP120" s="119"/>
      <c r="DQ120" s="119"/>
      <c r="DR120" s="119"/>
      <c r="DS120" s="119"/>
      <c r="DT120" s="119"/>
      <c r="DU120" s="119"/>
      <c r="DV120" s="119"/>
      <c r="DW120" s="119"/>
      <c r="DX120" s="119"/>
      <c r="DY120" s="119"/>
      <c r="DZ120" s="119"/>
      <c r="EA120" s="119"/>
      <c r="EB120" s="119"/>
      <c r="EC120" s="119"/>
      <c r="ED120" s="119"/>
      <c r="EE120" s="119"/>
      <c r="EF120" s="119"/>
      <c r="EG120" s="119"/>
      <c r="EH120" s="119"/>
      <c r="EI120" s="119"/>
      <c r="EJ120" s="119"/>
      <c r="EK120" s="119"/>
      <c r="EL120" s="119"/>
      <c r="EM120" s="119"/>
      <c r="EN120" s="119"/>
      <c r="EO120" s="119"/>
      <c r="EP120" s="119"/>
    </row>
    <row r="121" spans="1:146" s="120" customFormat="1" ht="34.5" customHeight="1" outlineLevel="1">
      <c r="A121" s="107">
        <v>2920011448</v>
      </c>
      <c r="B121" s="107" t="s">
        <v>118</v>
      </c>
      <c r="C121" s="107" t="s">
        <v>244</v>
      </c>
      <c r="D121" s="107" t="s">
        <v>119</v>
      </c>
      <c r="E121" s="75"/>
      <c r="F121" s="75" t="s">
        <v>138</v>
      </c>
      <c r="G121" s="67">
        <v>506.29</v>
      </c>
      <c r="H121" s="67">
        <v>569.25</v>
      </c>
      <c r="I121" s="67">
        <v>405.78</v>
      </c>
      <c r="J121" s="67">
        <v>373.95000000000005</v>
      </c>
      <c r="K121" s="67">
        <f t="shared" si="39"/>
        <v>1855.27</v>
      </c>
      <c r="L121" s="117">
        <f>'2022'!M121</f>
        <v>182.3364</v>
      </c>
      <c r="M121" s="117">
        <f>(('2022'!L121+'2022'!M121)/2*1.04)*2-L121</f>
        <v>182.876656</v>
      </c>
      <c r="N121" s="117">
        <f>'2022'!O121</f>
        <v>79.112799999999993</v>
      </c>
      <c r="O121" s="117">
        <f t="shared" si="44"/>
        <v>82.277311999999995</v>
      </c>
      <c r="P121" s="106">
        <f t="shared" si="40"/>
        <v>52261.076444000006</v>
      </c>
      <c r="Q121" s="106">
        <f t="shared" si="41"/>
        <v>58760.034299999999</v>
      </c>
      <c r="R121" s="106">
        <f t="shared" si="42"/>
        <v>40821.201808319995</v>
      </c>
      <c r="S121" s="106">
        <f t="shared" si="43"/>
        <v>37619.124688800002</v>
      </c>
      <c r="T121" s="106">
        <f t="shared" si="26"/>
        <v>189461.43724112003</v>
      </c>
      <c r="U121" s="118">
        <f>T121/'2022'!T121</f>
        <v>1.0510825180821863</v>
      </c>
      <c r="V121" s="106"/>
      <c r="W121" s="106"/>
      <c r="X121" s="106"/>
      <c r="Y121" s="119"/>
      <c r="Z121" s="156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119"/>
      <c r="CG121" s="119"/>
      <c r="CH121" s="119"/>
      <c r="CI121" s="119"/>
      <c r="CJ121" s="119"/>
      <c r="CK121" s="119"/>
      <c r="CL121" s="119"/>
      <c r="CM121" s="119"/>
      <c r="CN121" s="119"/>
      <c r="CO121" s="119"/>
      <c r="CP121" s="119"/>
      <c r="CQ121" s="119"/>
      <c r="CR121" s="119"/>
      <c r="CS121" s="119"/>
      <c r="CT121" s="119"/>
      <c r="CU121" s="119"/>
      <c r="CV121" s="119"/>
      <c r="CW121" s="119"/>
      <c r="CX121" s="119"/>
      <c r="CY121" s="119"/>
      <c r="CZ121" s="119"/>
      <c r="DA121" s="119"/>
      <c r="DB121" s="119"/>
      <c r="DC121" s="119"/>
      <c r="DD121" s="119"/>
      <c r="DE121" s="119"/>
      <c r="DF121" s="119"/>
      <c r="DG121" s="119"/>
      <c r="DH121" s="119"/>
      <c r="DI121" s="119"/>
      <c r="DJ121" s="119"/>
      <c r="DK121" s="119"/>
      <c r="DL121" s="119"/>
      <c r="DM121" s="119"/>
      <c r="DN121" s="119"/>
      <c r="DO121" s="119"/>
      <c r="DP121" s="119"/>
      <c r="DQ121" s="119"/>
      <c r="DR121" s="119"/>
      <c r="DS121" s="119"/>
      <c r="DT121" s="119"/>
      <c r="DU121" s="119"/>
      <c r="DV121" s="119"/>
      <c r="DW121" s="119"/>
      <c r="DX121" s="119"/>
      <c r="DY121" s="119"/>
      <c r="DZ121" s="119"/>
      <c r="EA121" s="119"/>
      <c r="EB121" s="119"/>
      <c r="EC121" s="119"/>
      <c r="ED121" s="119"/>
      <c r="EE121" s="119"/>
      <c r="EF121" s="119"/>
      <c r="EG121" s="119"/>
      <c r="EH121" s="119"/>
      <c r="EI121" s="119"/>
      <c r="EJ121" s="119"/>
      <c r="EK121" s="119"/>
      <c r="EL121" s="119"/>
      <c r="EM121" s="119"/>
      <c r="EN121" s="119"/>
      <c r="EO121" s="119"/>
      <c r="EP121" s="119"/>
    </row>
    <row r="122" spans="1:146" s="120" customFormat="1" ht="34.5" customHeight="1" outlineLevel="1">
      <c r="A122" s="107">
        <v>2920011448</v>
      </c>
      <c r="B122" s="107" t="s">
        <v>118</v>
      </c>
      <c r="C122" s="107" t="s">
        <v>244</v>
      </c>
      <c r="D122" s="107" t="s">
        <v>306</v>
      </c>
      <c r="E122" s="75"/>
      <c r="F122" s="75" t="s">
        <v>138</v>
      </c>
      <c r="G122" s="67">
        <v>543.75</v>
      </c>
      <c r="H122" s="67">
        <v>543.75</v>
      </c>
      <c r="I122" s="67">
        <v>543.75</v>
      </c>
      <c r="J122" s="67">
        <v>543.75</v>
      </c>
      <c r="K122" s="67">
        <f t="shared" si="39"/>
        <v>2175</v>
      </c>
      <c r="L122" s="117">
        <f>'2022'!M122</f>
        <v>220.61360000000005</v>
      </c>
      <c r="M122" s="117">
        <f>(('2022'!L122+'2022'!M122)/2*1.04)*2-L122</f>
        <v>221.58774400000001</v>
      </c>
      <c r="N122" s="117">
        <f>'2022'!O122</f>
        <v>81.369599999999991</v>
      </c>
      <c r="O122" s="117">
        <v>84.63</v>
      </c>
      <c r="P122" s="106">
        <f t="shared" si="40"/>
        <v>75713.925000000032</v>
      </c>
      <c r="Q122" s="106">
        <f t="shared" si="41"/>
        <v>75713.925000000032</v>
      </c>
      <c r="R122" s="106">
        <f t="shared" si="42"/>
        <v>74470.773300000015</v>
      </c>
      <c r="S122" s="106">
        <f t="shared" si="43"/>
        <v>74470.773300000015</v>
      </c>
      <c r="T122" s="106">
        <f t="shared" si="26"/>
        <v>300369.39660000009</v>
      </c>
      <c r="U122" s="118">
        <f>T122/'2022'!T122</f>
        <v>1.0399788541478403</v>
      </c>
      <c r="V122" s="106"/>
      <c r="W122" s="106"/>
      <c r="X122" s="106"/>
      <c r="Y122" s="119"/>
      <c r="Z122" s="156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  <c r="BV122" s="119"/>
      <c r="BW122" s="119"/>
      <c r="BX122" s="119"/>
      <c r="BY122" s="119"/>
      <c r="BZ122" s="119"/>
      <c r="CA122" s="119"/>
      <c r="CB122" s="119"/>
      <c r="CC122" s="119"/>
      <c r="CD122" s="119"/>
      <c r="CE122" s="119"/>
      <c r="CF122" s="119"/>
      <c r="CG122" s="119"/>
      <c r="CH122" s="119"/>
      <c r="CI122" s="119"/>
      <c r="CJ122" s="119"/>
      <c r="CK122" s="119"/>
      <c r="CL122" s="119"/>
      <c r="CM122" s="119"/>
      <c r="CN122" s="119"/>
      <c r="CO122" s="119"/>
      <c r="CP122" s="119"/>
      <c r="CQ122" s="119"/>
      <c r="CR122" s="119"/>
      <c r="CS122" s="119"/>
      <c r="CT122" s="119"/>
      <c r="CU122" s="119"/>
      <c r="CV122" s="119"/>
      <c r="CW122" s="119"/>
      <c r="CX122" s="119"/>
      <c r="CY122" s="119"/>
      <c r="CZ122" s="119"/>
      <c r="DA122" s="119"/>
      <c r="DB122" s="119"/>
      <c r="DC122" s="119"/>
      <c r="DD122" s="119"/>
      <c r="DE122" s="119"/>
      <c r="DF122" s="119"/>
      <c r="DG122" s="119"/>
      <c r="DH122" s="119"/>
      <c r="DI122" s="119"/>
      <c r="DJ122" s="119"/>
      <c r="DK122" s="119"/>
      <c r="DL122" s="119"/>
      <c r="DM122" s="119"/>
      <c r="DN122" s="119"/>
      <c r="DO122" s="119"/>
      <c r="DP122" s="119"/>
      <c r="DQ122" s="119"/>
      <c r="DR122" s="119"/>
      <c r="DS122" s="119"/>
      <c r="DT122" s="119"/>
      <c r="DU122" s="119"/>
      <c r="DV122" s="119"/>
      <c r="DW122" s="119"/>
      <c r="DX122" s="119"/>
      <c r="DY122" s="119"/>
      <c r="DZ122" s="119"/>
      <c r="EA122" s="119"/>
      <c r="EB122" s="119"/>
      <c r="EC122" s="119"/>
      <c r="ED122" s="119"/>
      <c r="EE122" s="119"/>
      <c r="EF122" s="119"/>
      <c r="EG122" s="119"/>
      <c r="EH122" s="119"/>
      <c r="EI122" s="119"/>
      <c r="EJ122" s="119"/>
      <c r="EK122" s="119"/>
      <c r="EL122" s="119"/>
      <c r="EM122" s="119"/>
      <c r="EN122" s="119"/>
      <c r="EO122" s="119"/>
      <c r="EP122" s="119"/>
    </row>
    <row r="123" spans="1:146" s="120" customFormat="1" ht="34.5" customHeight="1" outlineLevel="1">
      <c r="A123" s="107">
        <v>2920011449</v>
      </c>
      <c r="B123" s="107" t="s">
        <v>118</v>
      </c>
      <c r="C123" s="107" t="s">
        <v>244</v>
      </c>
      <c r="D123" s="107" t="s">
        <v>352</v>
      </c>
      <c r="E123" s="75"/>
      <c r="F123" s="75" t="s">
        <v>138</v>
      </c>
      <c r="G123" s="67">
        <f>K123/4</f>
        <v>43371.75</v>
      </c>
      <c r="H123" s="67">
        <f>G123</f>
        <v>43371.75</v>
      </c>
      <c r="I123" s="67">
        <f>H123</f>
        <v>43371.75</v>
      </c>
      <c r="J123" s="67">
        <f>I123</f>
        <v>43371.75</v>
      </c>
      <c r="K123" s="67">
        <v>173487</v>
      </c>
      <c r="L123" s="117">
        <f>'2022'!M123</f>
        <v>27.783999999999995</v>
      </c>
      <c r="M123" s="117">
        <f>(('2022'!L123+'2022'!M123)/2*1.04)*2-L123</f>
        <v>29.919360000000001</v>
      </c>
      <c r="N123" s="117">
        <f>'2022'!O123</f>
        <v>27.74</v>
      </c>
      <c r="O123" s="117">
        <f>N123*1.04</f>
        <v>28.849599999999999</v>
      </c>
      <c r="P123" s="106">
        <f t="shared" si="40"/>
        <v>1908.356999999867</v>
      </c>
      <c r="Q123" s="106">
        <f t="shared" si="41"/>
        <v>1908.356999999867</v>
      </c>
      <c r="R123" s="106">
        <f t="shared" si="42"/>
        <v>46397.3632800001</v>
      </c>
      <c r="S123" s="106">
        <f t="shared" si="43"/>
        <v>46397.3632800001</v>
      </c>
      <c r="T123" s="106">
        <f>SUM(P123:S123)</f>
        <v>96611.44055999993</v>
      </c>
      <c r="U123" s="118"/>
      <c r="V123" s="106"/>
      <c r="W123" s="106"/>
      <c r="X123" s="106"/>
      <c r="Y123" s="119"/>
      <c r="Z123" s="156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119"/>
      <c r="CG123" s="119"/>
      <c r="CH123" s="119"/>
      <c r="CI123" s="119"/>
      <c r="CJ123" s="119"/>
      <c r="CK123" s="119"/>
      <c r="CL123" s="119"/>
      <c r="CM123" s="119"/>
      <c r="CN123" s="119"/>
      <c r="CO123" s="119"/>
      <c r="CP123" s="119"/>
      <c r="CQ123" s="119"/>
      <c r="CR123" s="119"/>
      <c r="CS123" s="119"/>
      <c r="CT123" s="119"/>
      <c r="CU123" s="119"/>
      <c r="CV123" s="119"/>
      <c r="CW123" s="119"/>
      <c r="CX123" s="119"/>
      <c r="CY123" s="119"/>
      <c r="CZ123" s="119"/>
      <c r="DA123" s="119"/>
      <c r="DB123" s="119"/>
      <c r="DC123" s="119"/>
      <c r="DD123" s="119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</row>
    <row r="124" spans="1:146" s="120" customFormat="1" ht="34.5" customHeight="1" outlineLevel="1">
      <c r="A124" s="107">
        <v>2920015308</v>
      </c>
      <c r="B124" s="107" t="s">
        <v>46</v>
      </c>
      <c r="C124" s="107" t="s">
        <v>244</v>
      </c>
      <c r="D124" s="107" t="s">
        <v>45</v>
      </c>
      <c r="E124" s="75"/>
      <c r="F124" s="75" t="s">
        <v>138</v>
      </c>
      <c r="G124" s="67">
        <v>85478.671000000002</v>
      </c>
      <c r="H124" s="67">
        <v>84069.298999999999</v>
      </c>
      <c r="I124" s="67">
        <v>78449.296999999991</v>
      </c>
      <c r="J124" s="67">
        <v>81611.165000000008</v>
      </c>
      <c r="K124" s="67">
        <f t="shared" si="39"/>
        <v>329608.43200000003</v>
      </c>
      <c r="L124" s="117">
        <f>'2022'!M124</f>
        <v>78.66</v>
      </c>
      <c r="M124" s="117">
        <f>(('2022'!L124+'2022'!M124)/2*1.04)*2-L124</f>
        <v>78.900000000000006</v>
      </c>
      <c r="N124" s="117">
        <f>'2022'!O124</f>
        <v>50.128000000000007</v>
      </c>
      <c r="O124" s="117">
        <v>52.14</v>
      </c>
      <c r="P124" s="106">
        <f t="shared" si="40"/>
        <v>2438877.440971999</v>
      </c>
      <c r="Q124" s="106">
        <f t="shared" si="41"/>
        <v>2398665.2390679992</v>
      </c>
      <c r="R124" s="106">
        <f t="shared" si="42"/>
        <v>2099303.1877200003</v>
      </c>
      <c r="S124" s="106">
        <f t="shared" si="43"/>
        <v>2183914.7754000006</v>
      </c>
      <c r="T124" s="106">
        <f t="shared" si="26"/>
        <v>9120760.6431600004</v>
      </c>
      <c r="U124" s="118">
        <f>T124/'2022'!T124</f>
        <v>1.0430274179004748</v>
      </c>
      <c r="V124" s="106"/>
      <c r="W124" s="106"/>
      <c r="X124" s="106"/>
      <c r="Y124" s="119"/>
      <c r="Z124" s="156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9"/>
      <c r="BT124" s="119"/>
      <c r="BU124" s="119"/>
      <c r="BV124" s="119"/>
      <c r="BW124" s="119"/>
      <c r="BX124" s="119"/>
      <c r="BY124" s="119"/>
      <c r="BZ124" s="119"/>
      <c r="CA124" s="119"/>
      <c r="CB124" s="119"/>
      <c r="CC124" s="119"/>
      <c r="CD124" s="119"/>
      <c r="CE124" s="119"/>
      <c r="CF124" s="119"/>
      <c r="CG124" s="119"/>
      <c r="CH124" s="119"/>
      <c r="CI124" s="119"/>
      <c r="CJ124" s="119"/>
      <c r="CK124" s="119"/>
      <c r="CL124" s="119"/>
      <c r="CM124" s="119"/>
      <c r="CN124" s="119"/>
      <c r="CO124" s="119"/>
      <c r="CP124" s="119"/>
      <c r="CQ124" s="119"/>
      <c r="CR124" s="119"/>
      <c r="CS124" s="119"/>
      <c r="CT124" s="119"/>
      <c r="CU124" s="119"/>
      <c r="CV124" s="119"/>
      <c r="CW124" s="119"/>
      <c r="CX124" s="119"/>
      <c r="CY124" s="119"/>
      <c r="CZ124" s="119"/>
      <c r="DA124" s="119"/>
      <c r="DB124" s="119"/>
      <c r="DC124" s="119"/>
      <c r="DD124" s="119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</row>
    <row r="125" spans="1:146" s="120" customFormat="1" ht="34.5" customHeight="1" outlineLevel="1">
      <c r="A125" s="107">
        <v>7708503727</v>
      </c>
      <c r="B125" s="107" t="s">
        <v>148</v>
      </c>
      <c r="C125" s="107" t="s">
        <v>244</v>
      </c>
      <c r="D125" s="107" t="s">
        <v>42</v>
      </c>
      <c r="E125" s="75"/>
      <c r="F125" s="75" t="s">
        <v>138</v>
      </c>
      <c r="G125" s="67">
        <v>4158.9769999999999</v>
      </c>
      <c r="H125" s="67">
        <v>2085.5789999999997</v>
      </c>
      <c r="I125" s="67">
        <v>3409.1619999999998</v>
      </c>
      <c r="J125" s="67">
        <v>2715.2280000000001</v>
      </c>
      <c r="K125" s="67">
        <f t="shared" si="39"/>
        <v>12368.946</v>
      </c>
      <c r="L125" s="117">
        <f>'2022'!M125</f>
        <v>45.158400000000015</v>
      </c>
      <c r="M125" s="117">
        <v>48.08</v>
      </c>
      <c r="N125" s="117">
        <f>'2022'!O125</f>
        <v>31.137600000000003</v>
      </c>
      <c r="O125" s="117">
        <f t="shared" si="44"/>
        <v>32.383104000000003</v>
      </c>
      <c r="P125" s="106">
        <f t="shared" si="40"/>
        <v>58312.184721600046</v>
      </c>
      <c r="Q125" s="106">
        <f t="shared" si="41"/>
        <v>29241.486043200021</v>
      </c>
      <c r="R125" s="106">
        <f t="shared" si="42"/>
        <v>53513.261361151977</v>
      </c>
      <c r="S125" s="106">
        <f t="shared" si="43"/>
        <v>42620.651532287986</v>
      </c>
      <c r="T125" s="106">
        <f t="shared" si="26"/>
        <v>183687.58365824004</v>
      </c>
      <c r="U125" s="118">
        <f>T125/'2022'!T125</f>
        <v>1.0390181416912891</v>
      </c>
      <c r="V125" s="106"/>
      <c r="W125" s="106"/>
      <c r="X125" s="106"/>
      <c r="Y125" s="119"/>
      <c r="Z125" s="156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9"/>
      <c r="BT125" s="119"/>
      <c r="BU125" s="119"/>
      <c r="BV125" s="119"/>
      <c r="BW125" s="119"/>
      <c r="BX125" s="119"/>
      <c r="BY125" s="119"/>
      <c r="BZ125" s="119"/>
      <c r="CA125" s="119"/>
      <c r="CB125" s="119"/>
      <c r="CC125" s="119"/>
      <c r="CD125" s="119"/>
      <c r="CE125" s="119"/>
      <c r="CF125" s="119"/>
      <c r="CG125" s="119"/>
      <c r="CH125" s="119"/>
      <c r="CI125" s="119"/>
      <c r="CJ125" s="119"/>
      <c r="CK125" s="119"/>
      <c r="CL125" s="119"/>
      <c r="CM125" s="119"/>
      <c r="CN125" s="119"/>
      <c r="CO125" s="119"/>
      <c r="CP125" s="119"/>
      <c r="CQ125" s="119"/>
      <c r="CR125" s="119"/>
      <c r="CS125" s="119"/>
      <c r="CT125" s="119"/>
      <c r="CU125" s="119"/>
      <c r="CV125" s="119"/>
      <c r="CW125" s="119"/>
      <c r="CX125" s="119"/>
      <c r="CY125" s="119"/>
      <c r="CZ125" s="119"/>
      <c r="DA125" s="119"/>
      <c r="DB125" s="119"/>
      <c r="DC125" s="119"/>
      <c r="DD125" s="119"/>
      <c r="DE125" s="119"/>
      <c r="DF125" s="119"/>
      <c r="DG125" s="119"/>
      <c r="DH125" s="119"/>
      <c r="DI125" s="119"/>
      <c r="DJ125" s="119"/>
      <c r="DK125" s="119"/>
      <c r="DL125" s="119"/>
      <c r="DM125" s="119"/>
      <c r="DN125" s="119"/>
      <c r="DO125" s="119"/>
      <c r="DP125" s="119"/>
      <c r="DQ125" s="119"/>
      <c r="DR125" s="119"/>
      <c r="DS125" s="119"/>
      <c r="DT125" s="119"/>
      <c r="DU125" s="119"/>
      <c r="DV125" s="119"/>
      <c r="DW125" s="119"/>
      <c r="DX125" s="119"/>
      <c r="DY125" s="119"/>
      <c r="DZ125" s="119"/>
      <c r="EA125" s="119"/>
      <c r="EB125" s="119"/>
      <c r="EC125" s="119"/>
      <c r="ED125" s="119"/>
      <c r="EE125" s="119"/>
      <c r="EF125" s="119"/>
      <c r="EG125" s="119"/>
      <c r="EH125" s="119"/>
      <c r="EI125" s="119"/>
      <c r="EJ125" s="119"/>
      <c r="EK125" s="119"/>
      <c r="EL125" s="119"/>
      <c r="EM125" s="119"/>
      <c r="EN125" s="119"/>
      <c r="EO125" s="119"/>
      <c r="EP125" s="119"/>
    </row>
    <row r="126" spans="1:146" s="120" customFormat="1" ht="30" customHeight="1" outlineLevel="1">
      <c r="A126" s="107">
        <v>2920016125</v>
      </c>
      <c r="B126" s="107" t="s">
        <v>121</v>
      </c>
      <c r="C126" s="107" t="s">
        <v>244</v>
      </c>
      <c r="D126" s="107" t="s">
        <v>120</v>
      </c>
      <c r="E126" s="75"/>
      <c r="F126" s="75" t="s">
        <v>138</v>
      </c>
      <c r="G126" s="67">
        <v>1260</v>
      </c>
      <c r="H126" s="67">
        <v>1260</v>
      </c>
      <c r="I126" s="67">
        <v>1260</v>
      </c>
      <c r="J126" s="67">
        <v>1260</v>
      </c>
      <c r="K126" s="67">
        <f t="shared" si="39"/>
        <v>5040</v>
      </c>
      <c r="L126" s="117">
        <f>'2022'!M126</f>
        <v>281.48640000000006</v>
      </c>
      <c r="M126" s="117">
        <f>(('2022'!L126+'2022'!M126)/2*1.04)*2-L126</f>
        <v>304.00531200000006</v>
      </c>
      <c r="N126" s="117">
        <f>'2022'!O126</f>
        <v>104.6032</v>
      </c>
      <c r="O126" s="117">
        <f t="shared" si="44"/>
        <v>108.787328</v>
      </c>
      <c r="P126" s="106">
        <f t="shared" si="40"/>
        <v>222872.83200000005</v>
      </c>
      <c r="Q126" s="106">
        <f t="shared" si="41"/>
        <v>222872.83200000005</v>
      </c>
      <c r="R126" s="106">
        <f t="shared" si="42"/>
        <v>245974.65984000007</v>
      </c>
      <c r="S126" s="106">
        <f t="shared" si="43"/>
        <v>245974.65984000007</v>
      </c>
      <c r="T126" s="106">
        <f t="shared" si="26"/>
        <v>937694.9836800003</v>
      </c>
      <c r="U126" s="118">
        <f>T126/'2022'!T126</f>
        <v>1.04</v>
      </c>
      <c r="V126" s="106"/>
      <c r="W126" s="106"/>
      <c r="X126" s="106"/>
      <c r="Y126" s="119"/>
      <c r="Z126" s="156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9"/>
      <c r="BT126" s="119"/>
      <c r="BU126" s="119"/>
      <c r="BV126" s="119"/>
      <c r="BW126" s="119"/>
      <c r="BX126" s="119"/>
      <c r="BY126" s="119"/>
      <c r="BZ126" s="119"/>
      <c r="CA126" s="119"/>
      <c r="CB126" s="119"/>
      <c r="CC126" s="119"/>
      <c r="CD126" s="119"/>
      <c r="CE126" s="119"/>
      <c r="CF126" s="119"/>
      <c r="CG126" s="119"/>
      <c r="CH126" s="119"/>
      <c r="CI126" s="119"/>
      <c r="CJ126" s="119"/>
      <c r="CK126" s="119"/>
      <c r="CL126" s="119"/>
      <c r="CM126" s="119"/>
      <c r="CN126" s="119"/>
      <c r="CO126" s="119"/>
      <c r="CP126" s="119"/>
      <c r="CQ126" s="119"/>
      <c r="CR126" s="119"/>
      <c r="CS126" s="119"/>
      <c r="CT126" s="119"/>
      <c r="CU126" s="119"/>
      <c r="CV126" s="119"/>
      <c r="CW126" s="119"/>
      <c r="CX126" s="119"/>
      <c r="CY126" s="119"/>
      <c r="CZ126" s="119"/>
      <c r="DA126" s="119"/>
      <c r="DB126" s="119"/>
      <c r="DC126" s="119"/>
      <c r="DD126" s="119"/>
      <c r="DE126" s="119"/>
      <c r="DF126" s="119"/>
      <c r="DG126" s="119"/>
      <c r="DH126" s="119"/>
      <c r="DI126" s="119"/>
      <c r="DJ126" s="119"/>
      <c r="DK126" s="119"/>
      <c r="DL126" s="119"/>
      <c r="DM126" s="119"/>
      <c r="DN126" s="119"/>
      <c r="DO126" s="119"/>
      <c r="DP126" s="119"/>
      <c r="DQ126" s="119"/>
      <c r="DR126" s="119"/>
      <c r="DS126" s="119"/>
      <c r="DT126" s="119"/>
      <c r="DU126" s="119"/>
      <c r="DV126" s="119"/>
      <c r="DW126" s="119"/>
      <c r="DX126" s="119"/>
      <c r="DY126" s="119"/>
      <c r="DZ126" s="119"/>
      <c r="EA126" s="119"/>
      <c r="EB126" s="119"/>
      <c r="EC126" s="119"/>
      <c r="ED126" s="119"/>
      <c r="EE126" s="119"/>
      <c r="EF126" s="119"/>
      <c r="EG126" s="119"/>
      <c r="EH126" s="119"/>
      <c r="EI126" s="119"/>
      <c r="EJ126" s="119"/>
      <c r="EK126" s="119"/>
      <c r="EL126" s="119"/>
      <c r="EM126" s="119"/>
      <c r="EN126" s="119"/>
      <c r="EO126" s="119"/>
      <c r="EP126" s="119"/>
    </row>
    <row r="127" spans="1:146" s="120" customFormat="1" ht="30" customHeight="1" outlineLevel="1">
      <c r="A127" s="107" t="s">
        <v>307</v>
      </c>
      <c r="B127" s="107" t="s">
        <v>308</v>
      </c>
      <c r="C127" s="107" t="s">
        <v>244</v>
      </c>
      <c r="D127" s="107" t="s">
        <v>309</v>
      </c>
      <c r="E127" s="75"/>
      <c r="F127" s="75" t="s">
        <v>138</v>
      </c>
      <c r="G127" s="67">
        <v>8950</v>
      </c>
      <c r="H127" s="67">
        <v>8950</v>
      </c>
      <c r="I127" s="67">
        <v>8950</v>
      </c>
      <c r="J127" s="67">
        <v>8950</v>
      </c>
      <c r="K127" s="67">
        <f t="shared" si="39"/>
        <v>35800</v>
      </c>
      <c r="L127" s="117">
        <f>'2022'!M127</f>
        <v>79.214400000000026</v>
      </c>
      <c r="M127" s="117">
        <f>(('2022'!L127+'2022'!M127)/2*1.04)*2-L127</f>
        <v>85.307776000000004</v>
      </c>
      <c r="N127" s="117">
        <f>'2022'!O127</f>
        <v>33.290399999999998</v>
      </c>
      <c r="O127" s="117">
        <f t="shared" si="44"/>
        <v>34.622016000000002</v>
      </c>
      <c r="P127" s="106">
        <f t="shared" si="40"/>
        <v>411019.80000000022</v>
      </c>
      <c r="Q127" s="106">
        <f t="shared" si="41"/>
        <v>411019.80000000022</v>
      </c>
      <c r="R127" s="106">
        <f t="shared" si="42"/>
        <v>453637.55200000003</v>
      </c>
      <c r="S127" s="106">
        <f t="shared" si="43"/>
        <v>453637.55200000003</v>
      </c>
      <c r="T127" s="106">
        <f t="shared" si="26"/>
        <v>1729314.7040000004</v>
      </c>
      <c r="U127" s="118">
        <f>T127/'2022'!T127</f>
        <v>1.0399999999999998</v>
      </c>
      <c r="V127" s="106"/>
      <c r="W127" s="106"/>
      <c r="X127" s="106"/>
      <c r="Y127" s="119"/>
      <c r="Z127" s="156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9"/>
      <c r="BT127" s="119"/>
      <c r="BU127" s="119"/>
      <c r="BV127" s="119"/>
      <c r="BW127" s="119"/>
      <c r="BX127" s="119"/>
      <c r="BY127" s="119"/>
      <c r="BZ127" s="119"/>
      <c r="CA127" s="119"/>
      <c r="CB127" s="119"/>
      <c r="CC127" s="119"/>
      <c r="CD127" s="119"/>
      <c r="CE127" s="119"/>
      <c r="CF127" s="119"/>
      <c r="CG127" s="119"/>
      <c r="CH127" s="119"/>
      <c r="CI127" s="119"/>
      <c r="CJ127" s="119"/>
      <c r="CK127" s="119"/>
      <c r="CL127" s="119"/>
      <c r="CM127" s="119"/>
      <c r="CN127" s="119"/>
      <c r="CO127" s="119"/>
      <c r="CP127" s="119"/>
      <c r="CQ127" s="119"/>
      <c r="CR127" s="119"/>
      <c r="CS127" s="119"/>
      <c r="CT127" s="119"/>
      <c r="CU127" s="119"/>
      <c r="CV127" s="119"/>
      <c r="CW127" s="119"/>
      <c r="CX127" s="119"/>
      <c r="CY127" s="119"/>
      <c r="CZ127" s="119"/>
      <c r="DA127" s="119"/>
      <c r="DB127" s="119"/>
      <c r="DC127" s="119"/>
      <c r="DD127" s="119"/>
      <c r="DE127" s="119"/>
      <c r="DF127" s="119"/>
      <c r="DG127" s="119"/>
      <c r="DH127" s="119"/>
      <c r="DI127" s="119"/>
      <c r="DJ127" s="119"/>
      <c r="DK127" s="119"/>
      <c r="DL127" s="119"/>
      <c r="DM127" s="119"/>
      <c r="DN127" s="119"/>
      <c r="DO127" s="119"/>
      <c r="DP127" s="119"/>
      <c r="DQ127" s="119"/>
      <c r="DR127" s="119"/>
      <c r="DS127" s="119"/>
      <c r="DT127" s="119"/>
      <c r="DU127" s="119"/>
      <c r="DV127" s="119"/>
      <c r="DW127" s="119"/>
      <c r="DX127" s="119"/>
      <c r="DY127" s="119"/>
      <c r="DZ127" s="119"/>
      <c r="EA127" s="119"/>
      <c r="EB127" s="119"/>
      <c r="EC127" s="119"/>
      <c r="ED127" s="119"/>
      <c r="EE127" s="119"/>
      <c r="EF127" s="119"/>
      <c r="EG127" s="119"/>
      <c r="EH127" s="119"/>
      <c r="EI127" s="119"/>
      <c r="EJ127" s="119"/>
      <c r="EK127" s="119"/>
      <c r="EL127" s="119"/>
      <c r="EM127" s="119"/>
      <c r="EN127" s="119"/>
      <c r="EO127" s="119"/>
      <c r="EP127" s="119"/>
    </row>
    <row r="128" spans="1:146" s="120" customFormat="1" ht="45.75" customHeight="1" outlineLevel="1">
      <c r="A128" s="107">
        <v>2920008068</v>
      </c>
      <c r="B128" s="107" t="s">
        <v>338</v>
      </c>
      <c r="C128" s="107" t="s">
        <v>244</v>
      </c>
      <c r="D128" s="146" t="s">
        <v>331</v>
      </c>
      <c r="E128" s="134"/>
      <c r="F128" s="134" t="s">
        <v>138</v>
      </c>
      <c r="G128" s="183">
        <v>647.50684999999999</v>
      </c>
      <c r="H128" s="183">
        <v>654.70137</v>
      </c>
      <c r="I128" s="183">
        <v>661.89589000000001</v>
      </c>
      <c r="J128" s="183">
        <v>661.89589000000001</v>
      </c>
      <c r="K128" s="67">
        <f t="shared" si="39"/>
        <v>2626</v>
      </c>
      <c r="L128" s="117">
        <f>'2022'!M128</f>
        <v>52.177599999999991</v>
      </c>
      <c r="M128" s="117">
        <f>(('2022'!L128+'2022'!M128)/2*1.04)*2-L128</f>
        <v>56.18790400000001</v>
      </c>
      <c r="N128" s="117">
        <f>'2022'!O128</f>
        <v>34.71</v>
      </c>
      <c r="O128" s="117">
        <f t="shared" si="44"/>
        <v>36.098400000000005</v>
      </c>
      <c r="P128" s="106">
        <f t="shared" si="40"/>
        <v>11310.390653059994</v>
      </c>
      <c r="Q128" s="106">
        <f t="shared" si="41"/>
        <v>11436.061650611993</v>
      </c>
      <c r="R128" s="106">
        <f t="shared" si="42"/>
        <v>13297.160129738564</v>
      </c>
      <c r="S128" s="106">
        <f t="shared" si="43"/>
        <v>13297.160129738564</v>
      </c>
      <c r="T128" s="106">
        <f>SUM(P128:S128)</f>
        <v>49340.772563149119</v>
      </c>
      <c r="U128" s="118"/>
      <c r="V128" s="106"/>
      <c r="W128" s="106"/>
      <c r="X128" s="106"/>
      <c r="Y128" s="119"/>
      <c r="Z128" s="156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19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19"/>
      <c r="CQ128" s="119"/>
      <c r="CR128" s="119"/>
      <c r="CS128" s="119"/>
      <c r="CT128" s="119"/>
      <c r="CU128" s="119"/>
      <c r="CV128" s="119"/>
      <c r="CW128" s="119"/>
      <c r="CX128" s="119"/>
      <c r="CY128" s="119"/>
      <c r="CZ128" s="119"/>
      <c r="DA128" s="119"/>
      <c r="DB128" s="119"/>
      <c r="DC128" s="119"/>
      <c r="DD128" s="119"/>
      <c r="DE128" s="119"/>
      <c r="DF128" s="119"/>
      <c r="DG128" s="119"/>
      <c r="DH128" s="119"/>
      <c r="DI128" s="119"/>
      <c r="DJ128" s="119"/>
      <c r="DK128" s="119"/>
      <c r="DL128" s="119"/>
      <c r="DM128" s="119"/>
      <c r="DN128" s="119"/>
      <c r="DO128" s="119"/>
      <c r="DP128" s="119"/>
      <c r="DQ128" s="119"/>
      <c r="DR128" s="119"/>
      <c r="DS128" s="119"/>
      <c r="DT128" s="119"/>
      <c r="DU128" s="119"/>
      <c r="DV128" s="119"/>
      <c r="DW128" s="119"/>
      <c r="DX128" s="119"/>
      <c r="DY128" s="119"/>
      <c r="DZ128" s="119"/>
      <c r="EA128" s="119"/>
      <c r="EB128" s="119"/>
      <c r="EC128" s="119"/>
      <c r="ED128" s="119"/>
      <c r="EE128" s="119"/>
      <c r="EF128" s="119"/>
      <c r="EG128" s="119"/>
      <c r="EH128" s="119"/>
      <c r="EI128" s="119"/>
      <c r="EJ128" s="119"/>
      <c r="EK128" s="119"/>
      <c r="EL128" s="119"/>
      <c r="EM128" s="119"/>
      <c r="EN128" s="119"/>
      <c r="EO128" s="119"/>
      <c r="EP128" s="119"/>
    </row>
    <row r="129" spans="1:146" s="120" customFormat="1" ht="45.75" customHeight="1" outlineLevel="1">
      <c r="A129" s="107">
        <v>2920015594</v>
      </c>
      <c r="B129" s="107" t="s">
        <v>351</v>
      </c>
      <c r="C129" s="107" t="s">
        <v>244</v>
      </c>
      <c r="D129" s="146" t="s">
        <v>352</v>
      </c>
      <c r="E129" s="134"/>
      <c r="F129" s="134" t="s">
        <v>138</v>
      </c>
      <c r="G129" s="183">
        <f>'2022'!G129</f>
        <v>20585</v>
      </c>
      <c r="H129" s="183">
        <f>'2022'!H129</f>
        <v>20585</v>
      </c>
      <c r="I129" s="183">
        <f>'2022'!I129</f>
        <v>20585</v>
      </c>
      <c r="J129" s="183">
        <f>'2022'!J129</f>
        <v>20585</v>
      </c>
      <c r="K129" s="67">
        <f>G129+H129+I129+J129</f>
        <v>82340</v>
      </c>
      <c r="L129" s="117">
        <f>'2022'!M129</f>
        <v>15.186399999999999</v>
      </c>
      <c r="M129" s="117">
        <f>(('2022'!L129+'2022'!M129)/2*1.04)*2-L129</f>
        <v>16.353056000000002</v>
      </c>
      <c r="N129" s="117">
        <f>'2022'!O129</f>
        <v>15.1632</v>
      </c>
      <c r="O129" s="117">
        <f t="shared" si="44"/>
        <v>15.769728000000001</v>
      </c>
      <c r="P129" s="106">
        <f t="shared" si="40"/>
        <v>477.57199999998397</v>
      </c>
      <c r="Q129" s="106">
        <f t="shared" si="41"/>
        <v>477.57199999998397</v>
      </c>
      <c r="R129" s="106">
        <f t="shared" si="42"/>
        <v>12007.806880000033</v>
      </c>
      <c r="S129" s="106">
        <f t="shared" si="43"/>
        <v>12007.806880000033</v>
      </c>
      <c r="T129" s="106">
        <f>SUM(P129:S129)</f>
        <v>24970.757760000033</v>
      </c>
      <c r="U129" s="118"/>
      <c r="V129" s="106"/>
      <c r="W129" s="106"/>
      <c r="X129" s="106"/>
      <c r="Y129" s="119"/>
      <c r="Z129" s="156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9"/>
      <c r="BT129" s="119"/>
      <c r="BU129" s="119"/>
      <c r="BV129" s="119"/>
      <c r="BW129" s="119"/>
      <c r="BX129" s="119"/>
      <c r="BY129" s="119"/>
      <c r="BZ129" s="119"/>
      <c r="CA129" s="119"/>
      <c r="CB129" s="119"/>
      <c r="CC129" s="119"/>
      <c r="CD129" s="119"/>
      <c r="CE129" s="119"/>
      <c r="CF129" s="119"/>
      <c r="CG129" s="119"/>
      <c r="CH129" s="119"/>
      <c r="CI129" s="119"/>
      <c r="CJ129" s="119"/>
      <c r="CK129" s="119"/>
      <c r="CL129" s="119"/>
      <c r="CM129" s="119"/>
      <c r="CN129" s="119"/>
      <c r="CO129" s="119"/>
      <c r="CP129" s="119"/>
      <c r="CQ129" s="119"/>
      <c r="CR129" s="119"/>
      <c r="CS129" s="119"/>
      <c r="CT129" s="119"/>
      <c r="CU129" s="119"/>
      <c r="CV129" s="119"/>
      <c r="CW129" s="119"/>
      <c r="CX129" s="119"/>
      <c r="CY129" s="119"/>
      <c r="CZ129" s="119"/>
      <c r="DA129" s="119"/>
      <c r="DB129" s="119"/>
      <c r="DC129" s="119"/>
      <c r="DD129" s="119"/>
      <c r="DE129" s="119"/>
      <c r="DF129" s="119"/>
      <c r="DG129" s="119"/>
      <c r="DH129" s="119"/>
      <c r="DI129" s="119"/>
      <c r="DJ129" s="119"/>
      <c r="DK129" s="119"/>
      <c r="DL129" s="119"/>
      <c r="DM129" s="119"/>
      <c r="DN129" s="119"/>
      <c r="DO129" s="119"/>
      <c r="DP129" s="119"/>
      <c r="DQ129" s="119"/>
      <c r="DR129" s="119"/>
      <c r="DS129" s="119"/>
      <c r="DT129" s="119"/>
      <c r="DU129" s="119"/>
      <c r="DV129" s="119"/>
      <c r="DW129" s="119"/>
      <c r="DX129" s="119"/>
      <c r="DY129" s="119"/>
      <c r="DZ129" s="119"/>
      <c r="EA129" s="119"/>
      <c r="EB129" s="119"/>
      <c r="EC129" s="119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</row>
    <row r="130" spans="1:146" s="120" customFormat="1" ht="34.5" customHeight="1">
      <c r="A130" s="218" t="s">
        <v>245</v>
      </c>
      <c r="B130" s="218"/>
      <c r="C130" s="129"/>
      <c r="D130" s="129"/>
      <c r="E130" s="127"/>
      <c r="F130" s="127"/>
      <c r="G130" s="67"/>
      <c r="H130" s="67"/>
      <c r="I130" s="67"/>
      <c r="J130" s="67"/>
      <c r="K130" s="67"/>
      <c r="L130" s="117"/>
      <c r="M130" s="132"/>
      <c r="N130" s="132"/>
      <c r="O130" s="132"/>
      <c r="P130" s="106"/>
      <c r="Q130" s="106"/>
      <c r="R130" s="106"/>
      <c r="S130" s="106"/>
      <c r="T130" s="106"/>
      <c r="U130" s="118" t="e">
        <f>T130/'2022'!T130</f>
        <v>#DIV/0!</v>
      </c>
      <c r="V130" s="106"/>
      <c r="W130" s="106"/>
      <c r="X130" s="106"/>
      <c r="Y130" s="128"/>
      <c r="Z130" s="156"/>
      <c r="AA130" s="119"/>
      <c r="AB130" s="119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  <c r="EL130" s="128"/>
      <c r="EM130" s="128"/>
      <c r="EN130" s="128"/>
      <c r="EO130" s="128"/>
      <c r="EP130" s="128"/>
    </row>
    <row r="131" spans="1:146" s="120" customFormat="1" ht="34.5" customHeight="1" outlineLevel="1">
      <c r="A131" s="107">
        <v>2901165080</v>
      </c>
      <c r="B131" s="107" t="s">
        <v>346</v>
      </c>
      <c r="C131" s="107" t="s">
        <v>245</v>
      </c>
      <c r="D131" s="107" t="s">
        <v>47</v>
      </c>
      <c r="E131" s="75" t="s">
        <v>48</v>
      </c>
      <c r="F131" s="75" t="s">
        <v>138</v>
      </c>
      <c r="G131" s="67">
        <v>3677.13</v>
      </c>
      <c r="H131" s="67">
        <v>3799.45</v>
      </c>
      <c r="I131" s="67">
        <v>3559.8599999999997</v>
      </c>
      <c r="J131" s="67">
        <v>3630.26</v>
      </c>
      <c r="K131" s="67">
        <f t="shared" si="39"/>
        <v>14666.699999999999</v>
      </c>
      <c r="L131" s="117">
        <f>'2022'!M131</f>
        <v>137.13440000000003</v>
      </c>
      <c r="M131" s="117">
        <f>(('2022'!L131+'2022'!M131)/2*1.04)*2-L131</f>
        <v>148.10515200000003</v>
      </c>
      <c r="N131" s="117">
        <f>'2022'!O131</f>
        <v>34.101599999999998</v>
      </c>
      <c r="O131" s="117">
        <f>N131*1.04</f>
        <v>35.465663999999997</v>
      </c>
      <c r="P131" s="106">
        <f t="shared" ref="P131:P151" si="45">(L131-N131)*G131</f>
        <v>378864.99986400013</v>
      </c>
      <c r="Q131" s="106">
        <f t="shared" ref="Q131:Q151" si="46">(L131-N131)*H131</f>
        <v>391467.97196000011</v>
      </c>
      <c r="R131" s="106">
        <f t="shared" ref="R131:R151" si="47">(M131-O131)*I131</f>
        <v>400980.80775168008</v>
      </c>
      <c r="S131" s="106">
        <f t="shared" ref="S131:S151" si="48">(M131-O131)*J131</f>
        <v>408910.6277068801</v>
      </c>
      <c r="T131" s="106">
        <f t="shared" si="26"/>
        <v>1580224.4072825606</v>
      </c>
      <c r="U131" s="118">
        <f>T131/'2022'!T131</f>
        <v>1.0389668739195375</v>
      </c>
      <c r="V131" s="106"/>
      <c r="W131" s="106"/>
      <c r="X131" s="106"/>
      <c r="Y131" s="119"/>
      <c r="Z131" s="156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19"/>
      <c r="BW131" s="119"/>
      <c r="BX131" s="119"/>
      <c r="BY131" s="119"/>
      <c r="BZ131" s="119"/>
      <c r="CA131" s="119"/>
      <c r="CB131" s="119"/>
      <c r="CC131" s="119"/>
      <c r="CD131" s="119"/>
      <c r="CE131" s="119"/>
      <c r="CF131" s="119"/>
      <c r="CG131" s="119"/>
      <c r="CH131" s="119"/>
      <c r="CI131" s="119"/>
      <c r="CJ131" s="119"/>
      <c r="CK131" s="119"/>
      <c r="CL131" s="119"/>
      <c r="CM131" s="119"/>
      <c r="CN131" s="119"/>
      <c r="CO131" s="119"/>
      <c r="CP131" s="119"/>
      <c r="CQ131" s="119"/>
      <c r="CR131" s="119"/>
      <c r="CS131" s="119"/>
      <c r="CT131" s="119"/>
      <c r="CU131" s="119"/>
      <c r="CV131" s="119"/>
      <c r="CW131" s="119"/>
      <c r="CX131" s="119"/>
      <c r="CY131" s="119"/>
      <c r="CZ131" s="119"/>
      <c r="DA131" s="119"/>
      <c r="DB131" s="119"/>
      <c r="DC131" s="119"/>
      <c r="DD131" s="119"/>
      <c r="DE131" s="119"/>
      <c r="DF131" s="119"/>
      <c r="DG131" s="119"/>
      <c r="DH131" s="119"/>
      <c r="DI131" s="119"/>
      <c r="DJ131" s="119"/>
      <c r="DK131" s="119"/>
      <c r="DL131" s="119"/>
      <c r="DM131" s="119"/>
      <c r="DN131" s="119"/>
      <c r="DO131" s="119"/>
      <c r="DP131" s="119"/>
      <c r="DQ131" s="119"/>
      <c r="DR131" s="119"/>
      <c r="DS131" s="119"/>
      <c r="DT131" s="119"/>
      <c r="DU131" s="119"/>
      <c r="DV131" s="119"/>
      <c r="DW131" s="119"/>
      <c r="DX131" s="119"/>
      <c r="DY131" s="119"/>
      <c r="DZ131" s="119"/>
      <c r="EA131" s="119"/>
      <c r="EB131" s="119"/>
      <c r="EC131" s="119"/>
      <c r="ED131" s="119"/>
      <c r="EE131" s="119"/>
      <c r="EF131" s="119"/>
      <c r="EG131" s="119"/>
      <c r="EH131" s="119"/>
      <c r="EI131" s="119"/>
      <c r="EJ131" s="119"/>
      <c r="EK131" s="119"/>
      <c r="EL131" s="119"/>
      <c r="EM131" s="119"/>
      <c r="EN131" s="119"/>
      <c r="EO131" s="119"/>
      <c r="EP131" s="119"/>
    </row>
    <row r="132" spans="1:146" s="120" customFormat="1" ht="34.5" customHeight="1" outlineLevel="1">
      <c r="A132" s="107" t="s">
        <v>270</v>
      </c>
      <c r="B132" s="107" t="s">
        <v>271</v>
      </c>
      <c r="C132" s="107" t="s">
        <v>245</v>
      </c>
      <c r="D132" s="107" t="s">
        <v>50</v>
      </c>
      <c r="E132" s="75" t="s">
        <v>51</v>
      </c>
      <c r="F132" s="75" t="s">
        <v>138</v>
      </c>
      <c r="G132" s="67">
        <v>5049.5200000000004</v>
      </c>
      <c r="H132" s="67">
        <v>4652.16</v>
      </c>
      <c r="I132" s="67">
        <v>958.49</v>
      </c>
      <c r="J132" s="67">
        <v>4880.7</v>
      </c>
      <c r="K132" s="67">
        <f t="shared" si="39"/>
        <v>15540.869999999999</v>
      </c>
      <c r="L132" s="117">
        <f>'2022'!M132</f>
        <v>152.56400000000002</v>
      </c>
      <c r="M132" s="117">
        <f>(('2022'!L132+'2022'!M132)/2*1.04)*2-L132</f>
        <v>162.56016</v>
      </c>
      <c r="N132" s="117">
        <f>'2022'!O132</f>
        <v>25.8</v>
      </c>
      <c r="O132" s="117">
        <f>N132*1.04</f>
        <v>26.832000000000001</v>
      </c>
      <c r="P132" s="106">
        <f t="shared" si="45"/>
        <v>640097.35328000016</v>
      </c>
      <c r="Q132" s="106">
        <f t="shared" si="46"/>
        <v>589726.41024000011</v>
      </c>
      <c r="R132" s="106">
        <f t="shared" si="47"/>
        <v>130094.0840784</v>
      </c>
      <c r="S132" s="106">
        <f t="shared" si="48"/>
        <v>662448.43051199999</v>
      </c>
      <c r="T132" s="106">
        <f t="shared" si="26"/>
        <v>2022366.2781104003</v>
      </c>
      <c r="U132" s="118">
        <f>T132/'2022'!T132</f>
        <v>1.0322839750859711</v>
      </c>
      <c r="V132" s="106"/>
      <c r="W132" s="106"/>
      <c r="X132" s="106"/>
      <c r="Y132" s="119"/>
      <c r="Z132" s="156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/>
      <c r="CF132" s="119"/>
      <c r="CG132" s="119"/>
      <c r="CH132" s="119"/>
      <c r="CI132" s="119"/>
      <c r="CJ132" s="119"/>
      <c r="CK132" s="119"/>
      <c r="CL132" s="119"/>
      <c r="CM132" s="119"/>
      <c r="CN132" s="119"/>
      <c r="CO132" s="119"/>
      <c r="CP132" s="119"/>
      <c r="CQ132" s="119"/>
      <c r="CR132" s="119"/>
      <c r="CS132" s="119"/>
      <c r="CT132" s="119"/>
      <c r="CU132" s="119"/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19"/>
      <c r="DF132" s="119"/>
      <c r="DG132" s="119"/>
      <c r="DH132" s="119"/>
      <c r="DI132" s="119"/>
      <c r="DJ132" s="119"/>
      <c r="DK132" s="119"/>
      <c r="DL132" s="119"/>
      <c r="DM132" s="119"/>
      <c r="DN132" s="119"/>
      <c r="DO132" s="119"/>
      <c r="DP132" s="119"/>
      <c r="DQ132" s="119"/>
      <c r="DR132" s="119"/>
      <c r="DS132" s="119"/>
      <c r="DT132" s="119"/>
      <c r="DU132" s="119"/>
      <c r="DV132" s="119"/>
      <c r="DW132" s="119"/>
      <c r="DX132" s="119"/>
      <c r="DY132" s="119"/>
      <c r="DZ132" s="119"/>
      <c r="EA132" s="119"/>
      <c r="EB132" s="119"/>
      <c r="EC132" s="119"/>
      <c r="ED132" s="119"/>
      <c r="EE132" s="119"/>
      <c r="EF132" s="119"/>
      <c r="EG132" s="119"/>
      <c r="EH132" s="119"/>
      <c r="EI132" s="119"/>
      <c r="EJ132" s="119"/>
      <c r="EK132" s="119"/>
      <c r="EL132" s="119"/>
      <c r="EM132" s="119"/>
      <c r="EN132" s="119"/>
      <c r="EO132" s="119"/>
      <c r="EP132" s="119"/>
    </row>
    <row r="133" spans="1:146" s="120" customFormat="1" ht="34.5" customHeight="1" outlineLevel="1">
      <c r="A133" s="107">
        <v>2921128103</v>
      </c>
      <c r="B133" s="107" t="s">
        <v>183</v>
      </c>
      <c r="C133" s="107" t="s">
        <v>245</v>
      </c>
      <c r="D133" s="107" t="s">
        <v>52</v>
      </c>
      <c r="E133" s="75" t="s">
        <v>53</v>
      </c>
      <c r="F133" s="75" t="s">
        <v>138</v>
      </c>
      <c r="G133" s="67">
        <v>4434.4080000000004</v>
      </c>
      <c r="H133" s="67">
        <v>5512.6479999999992</v>
      </c>
      <c r="I133" s="67">
        <v>4803.6040000000003</v>
      </c>
      <c r="J133" s="67">
        <v>4694.3540000000003</v>
      </c>
      <c r="K133" s="67">
        <f t="shared" si="39"/>
        <v>19445.013999999999</v>
      </c>
      <c r="L133" s="117">
        <f>'2022'!M133</f>
        <v>115.934</v>
      </c>
      <c r="M133" s="117">
        <f>(('2022'!L133+'2022'!M133)/2*1.04)*2-L133</f>
        <v>125.20872</v>
      </c>
      <c r="N133" s="117">
        <f>'2022'!O133</f>
        <v>35.729999999999997</v>
      </c>
      <c r="O133" s="117">
        <v>37.15</v>
      </c>
      <c r="P133" s="106">
        <f t="shared" si="45"/>
        <v>355657.25923200004</v>
      </c>
      <c r="Q133" s="106">
        <f t="shared" si="46"/>
        <v>442136.42019199999</v>
      </c>
      <c r="R133" s="106">
        <f t="shared" si="47"/>
        <v>422999.21962688002</v>
      </c>
      <c r="S133" s="106">
        <f t="shared" si="48"/>
        <v>413378.80446687998</v>
      </c>
      <c r="T133" s="106">
        <f t="shared" si="26"/>
        <v>1634171.7035177599</v>
      </c>
      <c r="U133" s="118">
        <f>T133/'2022'!T133</f>
        <v>1.0386938683257216</v>
      </c>
      <c r="V133" s="106"/>
      <c r="W133" s="106"/>
      <c r="X133" s="106"/>
      <c r="Y133" s="119"/>
      <c r="Z133" s="156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19"/>
      <c r="CB133" s="119"/>
      <c r="CC133" s="119"/>
      <c r="CD133" s="119"/>
      <c r="CE133" s="119"/>
      <c r="CF133" s="119"/>
      <c r="CG133" s="119"/>
      <c r="CH133" s="119"/>
      <c r="CI133" s="119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119"/>
      <c r="CT133" s="119"/>
      <c r="CU133" s="119"/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19"/>
      <c r="DF133" s="119"/>
      <c r="DG133" s="119"/>
      <c r="DH133" s="119"/>
      <c r="DI133" s="119"/>
      <c r="DJ133" s="119"/>
      <c r="DK133" s="119"/>
      <c r="DL133" s="119"/>
      <c r="DM133" s="119"/>
      <c r="DN133" s="119"/>
      <c r="DO133" s="119"/>
      <c r="DP133" s="119"/>
      <c r="DQ133" s="119"/>
      <c r="DR133" s="119"/>
      <c r="DS133" s="119"/>
      <c r="DT133" s="119"/>
      <c r="DU133" s="119"/>
      <c r="DV133" s="119"/>
      <c r="DW133" s="119"/>
      <c r="DX133" s="119"/>
      <c r="DY133" s="119"/>
      <c r="DZ133" s="119"/>
      <c r="EA133" s="119"/>
      <c r="EB133" s="119"/>
      <c r="EC133" s="119"/>
      <c r="ED133" s="119"/>
      <c r="EE133" s="119"/>
      <c r="EF133" s="119"/>
      <c r="EG133" s="119"/>
      <c r="EH133" s="119"/>
      <c r="EI133" s="119"/>
      <c r="EJ133" s="119"/>
      <c r="EK133" s="119"/>
      <c r="EL133" s="119"/>
      <c r="EM133" s="119"/>
      <c r="EN133" s="119"/>
      <c r="EO133" s="119"/>
      <c r="EP133" s="119"/>
    </row>
    <row r="134" spans="1:146" s="120" customFormat="1" ht="34.5" customHeight="1" outlineLevel="1">
      <c r="A134" s="107">
        <v>2921128103</v>
      </c>
      <c r="B134" s="107" t="s">
        <v>183</v>
      </c>
      <c r="C134" s="107" t="s">
        <v>245</v>
      </c>
      <c r="D134" s="107" t="s">
        <v>52</v>
      </c>
      <c r="E134" s="75" t="s">
        <v>54</v>
      </c>
      <c r="F134" s="75" t="s">
        <v>138</v>
      </c>
      <c r="G134" s="67">
        <v>531</v>
      </c>
      <c r="H134" s="67">
        <v>976</v>
      </c>
      <c r="I134" s="67">
        <v>622</v>
      </c>
      <c r="J134" s="67">
        <v>495</v>
      </c>
      <c r="K134" s="67">
        <f t="shared" si="39"/>
        <v>2624</v>
      </c>
      <c r="L134" s="117">
        <f>'2022'!M134</f>
        <v>320.78280000000007</v>
      </c>
      <c r="M134" s="117">
        <f>(('2022'!L134+'2022'!M134)/2*1.04)*2-L134</f>
        <v>346.44542400000012</v>
      </c>
      <c r="N134" s="117">
        <f>'2022'!O134</f>
        <v>40.93</v>
      </c>
      <c r="O134" s="117">
        <v>42.56</v>
      </c>
      <c r="P134" s="106">
        <f t="shared" si="45"/>
        <v>148601.83680000002</v>
      </c>
      <c r="Q134" s="106">
        <f t="shared" si="46"/>
        <v>273136.33280000003</v>
      </c>
      <c r="R134" s="106">
        <f t="shared" si="47"/>
        <v>189016.73372800008</v>
      </c>
      <c r="S134" s="106">
        <f t="shared" si="48"/>
        <v>150423.28488000005</v>
      </c>
      <c r="T134" s="106">
        <f t="shared" si="26"/>
        <v>761178.18820800015</v>
      </c>
      <c r="U134" s="118">
        <f>T134/'2022'!T134</f>
        <v>1.0332060395269873</v>
      </c>
      <c r="V134" s="106"/>
      <c r="W134" s="106"/>
      <c r="X134" s="106"/>
      <c r="Y134" s="119"/>
      <c r="Z134" s="156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/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119"/>
      <c r="CT134" s="119"/>
      <c r="CU134" s="119"/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19"/>
      <c r="DF134" s="119"/>
      <c r="DG134" s="119"/>
      <c r="DH134" s="119"/>
      <c r="DI134" s="119"/>
      <c r="DJ134" s="119"/>
      <c r="DK134" s="119"/>
      <c r="DL134" s="119"/>
      <c r="DM134" s="119"/>
      <c r="DN134" s="119"/>
      <c r="DO134" s="119"/>
      <c r="DP134" s="119"/>
      <c r="DQ134" s="119"/>
      <c r="DR134" s="119"/>
      <c r="DS134" s="119"/>
      <c r="DT134" s="119"/>
      <c r="DU134" s="119"/>
      <c r="DV134" s="119"/>
      <c r="DW134" s="119"/>
      <c r="DX134" s="119"/>
      <c r="DY134" s="119"/>
      <c r="DZ134" s="119"/>
      <c r="EA134" s="119"/>
      <c r="EB134" s="119"/>
      <c r="EC134" s="119"/>
      <c r="ED134" s="119"/>
      <c r="EE134" s="119"/>
      <c r="EF134" s="119"/>
      <c r="EG134" s="119"/>
      <c r="EH134" s="119"/>
      <c r="EI134" s="119"/>
      <c r="EJ134" s="119"/>
      <c r="EK134" s="119"/>
      <c r="EL134" s="119"/>
      <c r="EM134" s="119"/>
      <c r="EN134" s="119"/>
      <c r="EO134" s="119"/>
      <c r="EP134" s="119"/>
    </row>
    <row r="135" spans="1:146" s="120" customFormat="1" ht="34.5" customHeight="1" outlineLevel="1">
      <c r="A135" s="107">
        <v>2921128103</v>
      </c>
      <c r="B135" s="107" t="s">
        <v>183</v>
      </c>
      <c r="C135" s="107" t="s">
        <v>245</v>
      </c>
      <c r="D135" s="107" t="s">
        <v>52</v>
      </c>
      <c r="E135" s="75" t="s">
        <v>55</v>
      </c>
      <c r="F135" s="75" t="s">
        <v>138</v>
      </c>
      <c r="G135" s="67">
        <v>7462.1580000000004</v>
      </c>
      <c r="H135" s="67">
        <v>7745.2929999999997</v>
      </c>
      <c r="I135" s="67">
        <v>6632.93</v>
      </c>
      <c r="J135" s="67">
        <v>8216.0819999999985</v>
      </c>
      <c r="K135" s="67">
        <f t="shared" si="39"/>
        <v>30056.463</v>
      </c>
      <c r="L135" s="117">
        <f>'2022'!M135</f>
        <v>129.33959999999999</v>
      </c>
      <c r="M135" s="117">
        <f>(('2022'!L135+'2022'!M135)/2*1.04)*2-L135</f>
        <v>139.686768</v>
      </c>
      <c r="N135" s="117">
        <f>'2022'!O135</f>
        <v>40.93</v>
      </c>
      <c r="O135" s="117">
        <v>42.56</v>
      </c>
      <c r="P135" s="106">
        <f t="shared" si="45"/>
        <v>659726.40391679993</v>
      </c>
      <c r="Q135" s="106">
        <f t="shared" si="46"/>
        <v>684758.2560127998</v>
      </c>
      <c r="R135" s="106">
        <f t="shared" si="47"/>
        <v>644235.05327023997</v>
      </c>
      <c r="S135" s="106">
        <f t="shared" si="48"/>
        <v>798001.49028297584</v>
      </c>
      <c r="T135" s="106">
        <f t="shared" si="26"/>
        <v>2786721.2034828151</v>
      </c>
      <c r="U135" s="118">
        <f>T135/'2022'!T135</f>
        <v>1.0393142353137987</v>
      </c>
      <c r="V135" s="106"/>
      <c r="W135" s="106"/>
      <c r="X135" s="106"/>
      <c r="Y135" s="119"/>
      <c r="Z135" s="156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  <c r="CC135" s="119"/>
      <c r="CD135" s="119"/>
      <c r="CE135" s="119"/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119"/>
      <c r="CT135" s="119"/>
      <c r="CU135" s="119"/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19"/>
      <c r="DF135" s="119"/>
      <c r="DG135" s="119"/>
      <c r="DH135" s="119"/>
      <c r="DI135" s="119"/>
      <c r="DJ135" s="119"/>
      <c r="DK135" s="119"/>
      <c r="DL135" s="119"/>
      <c r="DM135" s="119"/>
      <c r="DN135" s="119"/>
      <c r="DO135" s="119"/>
      <c r="DP135" s="119"/>
      <c r="DQ135" s="119"/>
      <c r="DR135" s="119"/>
      <c r="DS135" s="119"/>
      <c r="DT135" s="119"/>
      <c r="DU135" s="119"/>
      <c r="DV135" s="119"/>
      <c r="DW135" s="119"/>
      <c r="DX135" s="119"/>
      <c r="DY135" s="119"/>
      <c r="DZ135" s="119"/>
      <c r="EA135" s="119"/>
      <c r="EB135" s="119"/>
      <c r="EC135" s="119"/>
      <c r="ED135" s="119"/>
      <c r="EE135" s="119"/>
      <c r="EF135" s="119"/>
      <c r="EG135" s="119"/>
      <c r="EH135" s="119"/>
      <c r="EI135" s="119"/>
      <c r="EJ135" s="119"/>
      <c r="EK135" s="119"/>
      <c r="EL135" s="119"/>
      <c r="EM135" s="119"/>
      <c r="EN135" s="119"/>
      <c r="EO135" s="119"/>
      <c r="EP135" s="119"/>
    </row>
    <row r="136" spans="1:146" s="120" customFormat="1" ht="34.5" customHeight="1" outlineLevel="1">
      <c r="A136" s="107" t="s">
        <v>274</v>
      </c>
      <c r="B136" s="107" t="s">
        <v>275</v>
      </c>
      <c r="C136" s="107" t="s">
        <v>245</v>
      </c>
      <c r="D136" s="107" t="s">
        <v>56</v>
      </c>
      <c r="E136" s="75" t="s">
        <v>57</v>
      </c>
      <c r="F136" s="75" t="s">
        <v>138</v>
      </c>
      <c r="G136" s="67">
        <v>28389.087999999996</v>
      </c>
      <c r="H136" s="67">
        <v>14585.587</v>
      </c>
      <c r="I136" s="67">
        <v>14502.56</v>
      </c>
      <c r="J136" s="67">
        <v>14582.12</v>
      </c>
      <c r="K136" s="67">
        <f t="shared" si="39"/>
        <v>72059.354999999996</v>
      </c>
      <c r="L136" s="117">
        <f>'2022'!M136</f>
        <v>102.87</v>
      </c>
      <c r="M136" s="117">
        <f>(('2022'!L136+'2022'!M136)/2*1.04)*2-L136</f>
        <v>107.31400000000002</v>
      </c>
      <c r="N136" s="117">
        <f>'2022'!O136</f>
        <v>25.313600000000001</v>
      </c>
      <c r="O136" s="117">
        <v>26.32</v>
      </c>
      <c r="P136" s="106">
        <f t="shared" si="45"/>
        <v>2201755.4645631998</v>
      </c>
      <c r="Q136" s="106">
        <f t="shared" si="46"/>
        <v>1131205.6196067999</v>
      </c>
      <c r="R136" s="106">
        <f t="shared" si="47"/>
        <v>1174620.3446400003</v>
      </c>
      <c r="S136" s="106">
        <f t="shared" si="48"/>
        <v>1181064.2272800005</v>
      </c>
      <c r="T136" s="106">
        <f t="shared" si="26"/>
        <v>5688645.6560900006</v>
      </c>
      <c r="U136" s="118">
        <f>T136/'2022'!T136</f>
        <v>1.0391973276057151</v>
      </c>
      <c r="V136" s="106"/>
      <c r="W136" s="106"/>
      <c r="X136" s="106"/>
      <c r="Y136" s="119"/>
      <c r="Z136" s="156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119"/>
      <c r="BS136" s="119"/>
      <c r="BT136" s="119"/>
      <c r="BU136" s="119"/>
      <c r="BV136" s="119"/>
      <c r="BW136" s="119"/>
      <c r="BX136" s="119"/>
      <c r="BY136" s="119"/>
      <c r="BZ136" s="119"/>
      <c r="CA136" s="119"/>
      <c r="CB136" s="119"/>
      <c r="CC136" s="119"/>
      <c r="CD136" s="119"/>
      <c r="CE136" s="119"/>
      <c r="CF136" s="119"/>
      <c r="CG136" s="119"/>
      <c r="CH136" s="119"/>
      <c r="CI136" s="119"/>
      <c r="CJ136" s="119"/>
      <c r="CK136" s="119"/>
      <c r="CL136" s="119"/>
      <c r="CM136" s="119"/>
      <c r="CN136" s="119"/>
      <c r="CO136" s="119"/>
      <c r="CP136" s="119"/>
      <c r="CQ136" s="119"/>
      <c r="CR136" s="119"/>
      <c r="CS136" s="119"/>
      <c r="CT136" s="119"/>
      <c r="CU136" s="119"/>
      <c r="CV136" s="119"/>
      <c r="CW136" s="119"/>
      <c r="CX136" s="119"/>
      <c r="CY136" s="119"/>
      <c r="CZ136" s="119"/>
      <c r="DA136" s="119"/>
      <c r="DB136" s="119"/>
      <c r="DC136" s="119"/>
      <c r="DD136" s="119"/>
      <c r="DE136" s="119"/>
      <c r="DF136" s="119"/>
      <c r="DG136" s="119"/>
      <c r="DH136" s="119"/>
      <c r="DI136" s="119"/>
      <c r="DJ136" s="119"/>
      <c r="DK136" s="119"/>
      <c r="DL136" s="119"/>
      <c r="DM136" s="119"/>
      <c r="DN136" s="119"/>
      <c r="DO136" s="119"/>
      <c r="DP136" s="119"/>
      <c r="DQ136" s="119"/>
      <c r="DR136" s="119"/>
      <c r="DS136" s="119"/>
      <c r="DT136" s="119"/>
      <c r="DU136" s="119"/>
      <c r="DV136" s="119"/>
      <c r="DW136" s="119"/>
      <c r="DX136" s="119"/>
      <c r="DY136" s="119"/>
      <c r="DZ136" s="119"/>
      <c r="EA136" s="119"/>
      <c r="EB136" s="119"/>
      <c r="EC136" s="119"/>
      <c r="ED136" s="119"/>
      <c r="EE136" s="119"/>
      <c r="EF136" s="119"/>
      <c r="EG136" s="119"/>
      <c r="EH136" s="119"/>
      <c r="EI136" s="119"/>
      <c r="EJ136" s="119"/>
      <c r="EK136" s="119"/>
      <c r="EL136" s="119"/>
      <c r="EM136" s="119"/>
      <c r="EN136" s="119"/>
      <c r="EO136" s="119"/>
      <c r="EP136" s="119"/>
    </row>
    <row r="137" spans="1:146" s="120" customFormat="1" ht="34.5" customHeight="1" outlineLevel="1">
      <c r="A137" s="107" t="s">
        <v>265</v>
      </c>
      <c r="B137" s="107" t="s">
        <v>266</v>
      </c>
      <c r="C137" s="107" t="s">
        <v>245</v>
      </c>
      <c r="D137" s="107" t="s">
        <v>58</v>
      </c>
      <c r="E137" s="75" t="s">
        <v>267</v>
      </c>
      <c r="F137" s="75" t="s">
        <v>138</v>
      </c>
      <c r="G137" s="67">
        <v>10407.710000000001</v>
      </c>
      <c r="H137" s="67">
        <v>10017.4</v>
      </c>
      <c r="I137" s="67">
        <v>9025.1099999999988</v>
      </c>
      <c r="J137" s="67">
        <v>9796.32</v>
      </c>
      <c r="K137" s="67">
        <f t="shared" si="39"/>
        <v>39246.54</v>
      </c>
      <c r="L137" s="117">
        <f>'2022'!M137</f>
        <v>59.757600000000004</v>
      </c>
      <c r="M137" s="117">
        <f>(('2022'!L137+'2022'!M137)/2*1.04)*2-L137</f>
        <v>63.209504000000003</v>
      </c>
      <c r="N137" s="117">
        <f>'2022'!O137</f>
        <v>22.536800000000003</v>
      </c>
      <c r="O137" s="117">
        <f>N137*1.04</f>
        <v>23.438272000000005</v>
      </c>
      <c r="P137" s="106">
        <f t="shared" si="45"/>
        <v>387383.29236800002</v>
      </c>
      <c r="Q137" s="106">
        <f t="shared" si="46"/>
        <v>372855.64191999997</v>
      </c>
      <c r="R137" s="106">
        <f t="shared" si="47"/>
        <v>358939.74363551993</v>
      </c>
      <c r="S137" s="106">
        <f t="shared" si="48"/>
        <v>389611.71546623996</v>
      </c>
      <c r="T137" s="106">
        <f t="shared" si="26"/>
        <v>1508790.3933897598</v>
      </c>
      <c r="U137" s="118">
        <f>T137/'2022'!T137</f>
        <v>1.0388278227575145</v>
      </c>
      <c r="V137" s="106"/>
      <c r="W137" s="106"/>
      <c r="X137" s="106"/>
      <c r="Y137" s="119"/>
      <c r="Z137" s="156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19"/>
      <c r="CB137" s="119"/>
      <c r="CC137" s="119"/>
      <c r="CD137" s="119"/>
      <c r="CE137" s="119"/>
      <c r="CF137" s="119"/>
      <c r="CG137" s="119"/>
      <c r="CH137" s="119"/>
      <c r="CI137" s="119"/>
      <c r="CJ137" s="119"/>
      <c r="CK137" s="119"/>
      <c r="CL137" s="119"/>
      <c r="CM137" s="119"/>
      <c r="CN137" s="119"/>
      <c r="CO137" s="119"/>
      <c r="CP137" s="119"/>
      <c r="CQ137" s="119"/>
      <c r="CR137" s="119"/>
      <c r="CS137" s="119"/>
      <c r="CT137" s="119"/>
      <c r="CU137" s="119"/>
      <c r="CV137" s="119"/>
      <c r="CW137" s="119"/>
      <c r="CX137" s="119"/>
      <c r="CY137" s="119"/>
      <c r="CZ137" s="119"/>
      <c r="DA137" s="119"/>
      <c r="DB137" s="119"/>
      <c r="DC137" s="119"/>
      <c r="DD137" s="119"/>
      <c r="DE137" s="119"/>
      <c r="DF137" s="119"/>
      <c r="DG137" s="119"/>
      <c r="DH137" s="119"/>
      <c r="DI137" s="119"/>
      <c r="DJ137" s="119"/>
      <c r="DK137" s="119"/>
      <c r="DL137" s="119"/>
      <c r="DM137" s="119"/>
      <c r="DN137" s="119"/>
      <c r="DO137" s="119"/>
      <c r="DP137" s="119"/>
      <c r="DQ137" s="119"/>
      <c r="DR137" s="119"/>
      <c r="DS137" s="119"/>
      <c r="DT137" s="119"/>
      <c r="DU137" s="119"/>
      <c r="DV137" s="119"/>
      <c r="DW137" s="119"/>
      <c r="DX137" s="119"/>
      <c r="DY137" s="119"/>
      <c r="DZ137" s="119"/>
      <c r="EA137" s="119"/>
      <c r="EB137" s="119"/>
      <c r="EC137" s="119"/>
      <c r="ED137" s="119"/>
      <c r="EE137" s="119"/>
      <c r="EF137" s="119"/>
      <c r="EG137" s="119"/>
      <c r="EH137" s="119"/>
      <c r="EI137" s="119"/>
      <c r="EJ137" s="119"/>
      <c r="EK137" s="119"/>
      <c r="EL137" s="119"/>
      <c r="EM137" s="119"/>
      <c r="EN137" s="119"/>
      <c r="EO137" s="119"/>
      <c r="EP137" s="119"/>
    </row>
    <row r="138" spans="1:146" s="120" customFormat="1" ht="34.5" customHeight="1" outlineLevel="1">
      <c r="A138" s="107">
        <v>2921127533</v>
      </c>
      <c r="B138" s="107" t="s">
        <v>59</v>
      </c>
      <c r="C138" s="107" t="s">
        <v>245</v>
      </c>
      <c r="D138" s="107" t="s">
        <v>58</v>
      </c>
      <c r="E138" s="75"/>
      <c r="F138" s="75" t="s">
        <v>138</v>
      </c>
      <c r="G138" s="67">
        <v>3552.4270000000001</v>
      </c>
      <c r="H138" s="67">
        <v>3885.6690000000003</v>
      </c>
      <c r="I138" s="67">
        <v>3624.93</v>
      </c>
      <c r="J138" s="67">
        <v>3479.377</v>
      </c>
      <c r="K138" s="67">
        <f t="shared" si="39"/>
        <v>14542.403</v>
      </c>
      <c r="L138" s="117">
        <f>'2022'!M138</f>
        <v>448.26080000000002</v>
      </c>
      <c r="M138" s="117">
        <f>(('2022'!L138+'2022'!M138)/2*1.04)*2-L138</f>
        <v>484.12166400000001</v>
      </c>
      <c r="N138" s="117">
        <f>'2022'!O138</f>
        <v>30.3888</v>
      </c>
      <c r="O138" s="117">
        <v>31.61</v>
      </c>
      <c r="P138" s="106">
        <f t="shared" si="45"/>
        <v>1484459.7753440002</v>
      </c>
      <c r="Q138" s="106">
        <f t="shared" si="46"/>
        <v>1623712.2763680001</v>
      </c>
      <c r="R138" s="106">
        <f t="shared" si="47"/>
        <v>1640323.1061835198</v>
      </c>
      <c r="S138" s="106">
        <f t="shared" si="48"/>
        <v>1574458.6759533279</v>
      </c>
      <c r="T138" s="106">
        <f t="shared" si="26"/>
        <v>6322953.833848848</v>
      </c>
      <c r="U138" s="118">
        <f>T138/'2022'!T138</f>
        <v>1.0390099334512</v>
      </c>
      <c r="V138" s="106"/>
      <c r="W138" s="106"/>
      <c r="X138" s="106"/>
      <c r="Y138" s="119"/>
      <c r="Z138" s="156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119"/>
      <c r="BT138" s="119"/>
      <c r="BU138" s="119"/>
      <c r="BV138" s="119"/>
      <c r="BW138" s="119"/>
      <c r="BX138" s="119"/>
      <c r="BY138" s="119"/>
      <c r="BZ138" s="119"/>
      <c r="CA138" s="119"/>
      <c r="CB138" s="119"/>
      <c r="CC138" s="119"/>
      <c r="CD138" s="119"/>
      <c r="CE138" s="119"/>
      <c r="CF138" s="119"/>
      <c r="CG138" s="119"/>
      <c r="CH138" s="119"/>
      <c r="CI138" s="119"/>
      <c r="CJ138" s="119"/>
      <c r="CK138" s="119"/>
      <c r="CL138" s="119"/>
      <c r="CM138" s="119"/>
      <c r="CN138" s="119"/>
      <c r="CO138" s="119"/>
      <c r="CP138" s="119"/>
      <c r="CQ138" s="119"/>
      <c r="CR138" s="119"/>
      <c r="CS138" s="119"/>
      <c r="CT138" s="119"/>
      <c r="CU138" s="119"/>
      <c r="CV138" s="119"/>
      <c r="CW138" s="119"/>
      <c r="CX138" s="119"/>
      <c r="CY138" s="119"/>
      <c r="CZ138" s="119"/>
      <c r="DA138" s="119"/>
      <c r="DB138" s="119"/>
      <c r="DC138" s="119"/>
      <c r="DD138" s="119"/>
      <c r="DE138" s="119"/>
      <c r="DF138" s="119"/>
      <c r="DG138" s="119"/>
      <c r="DH138" s="119"/>
      <c r="DI138" s="119"/>
      <c r="DJ138" s="119"/>
      <c r="DK138" s="119"/>
      <c r="DL138" s="119"/>
      <c r="DM138" s="119"/>
      <c r="DN138" s="119"/>
      <c r="DO138" s="119"/>
      <c r="DP138" s="119"/>
      <c r="DQ138" s="119"/>
      <c r="DR138" s="119"/>
      <c r="DS138" s="119"/>
      <c r="DT138" s="119"/>
      <c r="DU138" s="119"/>
      <c r="DV138" s="119"/>
      <c r="DW138" s="119"/>
      <c r="DX138" s="119"/>
      <c r="DY138" s="119"/>
      <c r="DZ138" s="119"/>
      <c r="EA138" s="119"/>
      <c r="EB138" s="119"/>
      <c r="EC138" s="119"/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  <c r="EP138" s="119"/>
    </row>
    <row r="139" spans="1:146" s="120" customFormat="1" ht="34.5" customHeight="1" outlineLevel="1">
      <c r="A139" s="107">
        <v>2921127290</v>
      </c>
      <c r="B139" s="107" t="s">
        <v>310</v>
      </c>
      <c r="C139" s="107" t="s">
        <v>245</v>
      </c>
      <c r="D139" s="107" t="s">
        <v>60</v>
      </c>
      <c r="E139" s="75" t="s">
        <v>61</v>
      </c>
      <c r="F139" s="75" t="s">
        <v>138</v>
      </c>
      <c r="G139" s="67">
        <v>3961</v>
      </c>
      <c r="H139" s="67">
        <v>3901</v>
      </c>
      <c r="I139" s="67">
        <v>5357</v>
      </c>
      <c r="J139" s="67">
        <v>3781</v>
      </c>
      <c r="K139" s="67">
        <f t="shared" si="39"/>
        <v>17000</v>
      </c>
      <c r="L139" s="117">
        <f>'2022'!M139</f>
        <v>284.99040000000002</v>
      </c>
      <c r="M139" s="117">
        <f>(('2022'!L139+'2022'!M139)/2*1.04)*2-L139</f>
        <v>285.83481600000005</v>
      </c>
      <c r="N139" s="117">
        <f>'2022'!O139</f>
        <v>26.69</v>
      </c>
      <c r="O139" s="117">
        <f>N139*1.04</f>
        <v>27.757600000000004</v>
      </c>
      <c r="P139" s="106">
        <f t="shared" si="45"/>
        <v>1023127.8844000001</v>
      </c>
      <c r="Q139" s="106">
        <f t="shared" si="46"/>
        <v>1007629.8604000001</v>
      </c>
      <c r="R139" s="106">
        <f t="shared" si="47"/>
        <v>1382519.6461120001</v>
      </c>
      <c r="S139" s="106">
        <f t="shared" si="48"/>
        <v>975789.95369600004</v>
      </c>
      <c r="T139" s="106">
        <f t="shared" si="26"/>
        <v>4389067.3446080005</v>
      </c>
      <c r="U139" s="118">
        <f>T139/'2022'!T139</f>
        <v>1.0368309759050485</v>
      </c>
      <c r="V139" s="106"/>
      <c r="W139" s="106"/>
      <c r="X139" s="106"/>
      <c r="Y139" s="119"/>
      <c r="Z139" s="156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119"/>
      <c r="BS139" s="119"/>
      <c r="BT139" s="119"/>
      <c r="BU139" s="119"/>
      <c r="BV139" s="119"/>
      <c r="BW139" s="119"/>
      <c r="BX139" s="119"/>
      <c r="BY139" s="119"/>
      <c r="BZ139" s="119"/>
      <c r="CA139" s="119"/>
      <c r="CB139" s="119"/>
      <c r="CC139" s="119"/>
      <c r="CD139" s="119"/>
      <c r="CE139" s="119"/>
      <c r="CF139" s="119"/>
      <c r="CG139" s="119"/>
      <c r="CH139" s="119"/>
      <c r="CI139" s="119"/>
      <c r="CJ139" s="119"/>
      <c r="CK139" s="119"/>
      <c r="CL139" s="119"/>
      <c r="CM139" s="119"/>
      <c r="CN139" s="119"/>
      <c r="CO139" s="119"/>
      <c r="CP139" s="119"/>
      <c r="CQ139" s="119"/>
      <c r="CR139" s="119"/>
      <c r="CS139" s="119"/>
      <c r="CT139" s="119"/>
      <c r="CU139" s="119"/>
      <c r="CV139" s="119"/>
      <c r="CW139" s="119"/>
      <c r="CX139" s="119"/>
      <c r="CY139" s="119"/>
      <c r="CZ139" s="119"/>
      <c r="DA139" s="119"/>
      <c r="DB139" s="119"/>
      <c r="DC139" s="119"/>
      <c r="DD139" s="119"/>
      <c r="DE139" s="119"/>
      <c r="DF139" s="119"/>
      <c r="DG139" s="119"/>
      <c r="DH139" s="119"/>
      <c r="DI139" s="119"/>
      <c r="DJ139" s="119"/>
      <c r="DK139" s="119"/>
      <c r="DL139" s="119"/>
      <c r="DM139" s="119"/>
      <c r="DN139" s="119"/>
      <c r="DO139" s="119"/>
      <c r="DP139" s="119"/>
      <c r="DQ139" s="119"/>
      <c r="DR139" s="119"/>
      <c r="DS139" s="119"/>
      <c r="DT139" s="119"/>
      <c r="DU139" s="119"/>
      <c r="DV139" s="119"/>
      <c r="DW139" s="119"/>
      <c r="DX139" s="119"/>
      <c r="DY139" s="119"/>
      <c r="DZ139" s="119"/>
      <c r="EA139" s="119"/>
      <c r="EB139" s="119"/>
      <c r="EC139" s="119"/>
      <c r="ED139" s="119"/>
      <c r="EE139" s="119"/>
      <c r="EF139" s="119"/>
      <c r="EG139" s="119"/>
      <c r="EH139" s="119"/>
      <c r="EI139" s="119"/>
      <c r="EJ139" s="119"/>
      <c r="EK139" s="119"/>
      <c r="EL139" s="119"/>
      <c r="EM139" s="119"/>
      <c r="EN139" s="119"/>
      <c r="EO139" s="119"/>
      <c r="EP139" s="119"/>
    </row>
    <row r="140" spans="1:146" s="120" customFormat="1" ht="34.5" customHeight="1" outlineLevel="1">
      <c r="A140" s="107">
        <v>2921127290</v>
      </c>
      <c r="B140" s="107" t="s">
        <v>310</v>
      </c>
      <c r="C140" s="107" t="s">
        <v>245</v>
      </c>
      <c r="D140" s="107" t="s">
        <v>60</v>
      </c>
      <c r="E140" s="75" t="s">
        <v>62</v>
      </c>
      <c r="F140" s="75" t="s">
        <v>138</v>
      </c>
      <c r="G140" s="67">
        <v>4749</v>
      </c>
      <c r="H140" s="67">
        <v>4749</v>
      </c>
      <c r="I140" s="67">
        <v>6306</v>
      </c>
      <c r="J140" s="67">
        <v>4736</v>
      </c>
      <c r="K140" s="67">
        <f t="shared" si="39"/>
        <v>20540</v>
      </c>
      <c r="L140" s="117">
        <f>'2022'!M140</f>
        <v>136.79280000000003</v>
      </c>
      <c r="M140" s="117">
        <f>(('2022'!L140+'2022'!M140)/2*1.04)*2-L140</f>
        <v>137.19811200000001</v>
      </c>
      <c r="N140" s="117">
        <f>'2022'!O140</f>
        <v>36.337600000000002</v>
      </c>
      <c r="O140" s="117">
        <v>37.799999999999997</v>
      </c>
      <c r="P140" s="106">
        <f t="shared" si="45"/>
        <v>477061.7448000001</v>
      </c>
      <c r="Q140" s="106">
        <f t="shared" si="46"/>
        <v>477061.7448000001</v>
      </c>
      <c r="R140" s="106">
        <f t="shared" si="47"/>
        <v>626804.49427200004</v>
      </c>
      <c r="S140" s="106">
        <f t="shared" si="48"/>
        <v>470749.45843200007</v>
      </c>
      <c r="T140" s="106">
        <f t="shared" si="26"/>
        <v>2051677.4423040003</v>
      </c>
      <c r="U140" s="118">
        <f>T140/'2022'!T140</f>
        <v>1.0360003940054261</v>
      </c>
      <c r="V140" s="106"/>
      <c r="W140" s="106"/>
      <c r="X140" s="106"/>
      <c r="Y140" s="119"/>
      <c r="Z140" s="156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119"/>
      <c r="BS140" s="119"/>
      <c r="BT140" s="119"/>
      <c r="BU140" s="119"/>
      <c r="BV140" s="119"/>
      <c r="BW140" s="119"/>
      <c r="BX140" s="119"/>
      <c r="BY140" s="119"/>
      <c r="BZ140" s="119"/>
      <c r="CA140" s="119"/>
      <c r="CB140" s="119"/>
      <c r="CC140" s="119"/>
      <c r="CD140" s="119"/>
      <c r="CE140" s="119"/>
      <c r="CF140" s="119"/>
      <c r="CG140" s="119"/>
      <c r="CH140" s="119"/>
      <c r="CI140" s="119"/>
      <c r="CJ140" s="119"/>
      <c r="CK140" s="119"/>
      <c r="CL140" s="119"/>
      <c r="CM140" s="119"/>
      <c r="CN140" s="119"/>
      <c r="CO140" s="119"/>
      <c r="CP140" s="119"/>
      <c r="CQ140" s="119"/>
      <c r="CR140" s="119"/>
      <c r="CS140" s="119"/>
      <c r="CT140" s="119"/>
      <c r="CU140" s="119"/>
      <c r="CV140" s="119"/>
      <c r="CW140" s="119"/>
      <c r="CX140" s="119"/>
      <c r="CY140" s="119"/>
      <c r="CZ140" s="119"/>
      <c r="DA140" s="119"/>
      <c r="DB140" s="119"/>
      <c r="DC140" s="119"/>
      <c r="DD140" s="119"/>
      <c r="DE140" s="119"/>
      <c r="DF140" s="119"/>
      <c r="DG140" s="119"/>
      <c r="DH140" s="119"/>
      <c r="DI140" s="119"/>
      <c r="DJ140" s="119"/>
      <c r="DK140" s="119"/>
      <c r="DL140" s="119"/>
      <c r="DM140" s="119"/>
      <c r="DN140" s="119"/>
      <c r="DO140" s="119"/>
      <c r="DP140" s="119"/>
      <c r="DQ140" s="119"/>
      <c r="DR140" s="119"/>
      <c r="DS140" s="119"/>
      <c r="DT140" s="119"/>
      <c r="DU140" s="119"/>
      <c r="DV140" s="119"/>
      <c r="DW140" s="119"/>
      <c r="DX140" s="119"/>
      <c r="DY140" s="119"/>
      <c r="DZ140" s="119"/>
      <c r="EA140" s="119"/>
      <c r="EB140" s="119"/>
      <c r="EC140" s="119"/>
      <c r="ED140" s="119"/>
      <c r="EE140" s="119"/>
      <c r="EF140" s="119"/>
      <c r="EG140" s="119"/>
      <c r="EH140" s="119"/>
      <c r="EI140" s="119"/>
      <c r="EJ140" s="119"/>
      <c r="EK140" s="119"/>
      <c r="EL140" s="119"/>
      <c r="EM140" s="119"/>
      <c r="EN140" s="119"/>
      <c r="EO140" s="119"/>
      <c r="EP140" s="119"/>
    </row>
    <row r="141" spans="1:146" s="120" customFormat="1" ht="34.5" customHeight="1" outlineLevel="1">
      <c r="A141" s="107">
        <v>2921127290</v>
      </c>
      <c r="B141" s="107" t="s">
        <v>310</v>
      </c>
      <c r="C141" s="107" t="s">
        <v>245</v>
      </c>
      <c r="D141" s="107" t="s">
        <v>60</v>
      </c>
      <c r="E141" s="75" t="s">
        <v>63</v>
      </c>
      <c r="F141" s="75" t="s">
        <v>138</v>
      </c>
      <c r="G141" s="67">
        <v>3363</v>
      </c>
      <c r="H141" s="67">
        <v>3362</v>
      </c>
      <c r="I141" s="67">
        <v>4380</v>
      </c>
      <c r="J141" s="67">
        <v>3362</v>
      </c>
      <c r="K141" s="67">
        <f t="shared" si="39"/>
        <v>14467</v>
      </c>
      <c r="L141" s="117">
        <f>'2022'!M141</f>
        <v>87.879600000000011</v>
      </c>
      <c r="M141" s="117">
        <f>(('2022'!L141+'2022'!M141)/2*1.04)*2-L141</f>
        <v>88.139983999999998</v>
      </c>
      <c r="N141" s="117">
        <f>'2022'!O141</f>
        <v>26.8216</v>
      </c>
      <c r="O141" s="117">
        <v>27.9</v>
      </c>
      <c r="P141" s="106">
        <f t="shared" si="45"/>
        <v>205338.05400000003</v>
      </c>
      <c r="Q141" s="106">
        <f t="shared" si="46"/>
        <v>205276.99600000001</v>
      </c>
      <c r="R141" s="106">
        <f t="shared" si="47"/>
        <v>263851.12991999998</v>
      </c>
      <c r="S141" s="106">
        <f t="shared" si="48"/>
        <v>202526.82620800001</v>
      </c>
      <c r="T141" s="106">
        <f t="shared" si="26"/>
        <v>876993.0061280001</v>
      </c>
      <c r="U141" s="118">
        <f>T141/'2022'!T141</f>
        <v>1.0360389313126654</v>
      </c>
      <c r="V141" s="106"/>
      <c r="W141" s="106"/>
      <c r="X141" s="106"/>
      <c r="Y141" s="119"/>
      <c r="Z141" s="156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19"/>
      <c r="CB141" s="119"/>
      <c r="CC141" s="119"/>
      <c r="CD141" s="119"/>
      <c r="CE141" s="119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  <c r="CR141" s="119"/>
      <c r="CS141" s="119"/>
      <c r="CT141" s="119"/>
      <c r="CU141" s="119"/>
      <c r="CV141" s="119"/>
      <c r="CW141" s="119"/>
      <c r="CX141" s="119"/>
      <c r="CY141" s="119"/>
      <c r="CZ141" s="119"/>
      <c r="DA141" s="119"/>
      <c r="DB141" s="119"/>
      <c r="DC141" s="119"/>
      <c r="DD141" s="119"/>
      <c r="DE141" s="119"/>
      <c r="DF141" s="119"/>
      <c r="DG141" s="119"/>
      <c r="DH141" s="119"/>
      <c r="DI141" s="119"/>
      <c r="DJ141" s="119"/>
      <c r="DK141" s="119"/>
      <c r="DL141" s="119"/>
      <c r="DM141" s="119"/>
      <c r="DN141" s="119"/>
      <c r="DO141" s="119"/>
      <c r="DP141" s="119"/>
      <c r="DQ141" s="119"/>
      <c r="DR141" s="119"/>
      <c r="DS141" s="119"/>
      <c r="DT141" s="119"/>
      <c r="DU141" s="119"/>
      <c r="DV141" s="119"/>
      <c r="DW141" s="119"/>
      <c r="DX141" s="119"/>
      <c r="DY141" s="119"/>
      <c r="DZ141" s="119"/>
      <c r="EA141" s="119"/>
      <c r="EB141" s="119"/>
      <c r="EC141" s="119"/>
      <c r="ED141" s="119"/>
      <c r="EE141" s="119"/>
      <c r="EF141" s="119"/>
      <c r="EG141" s="119"/>
      <c r="EH141" s="119"/>
      <c r="EI141" s="119"/>
      <c r="EJ141" s="119"/>
      <c r="EK141" s="119"/>
      <c r="EL141" s="119"/>
      <c r="EM141" s="119"/>
      <c r="EN141" s="119"/>
      <c r="EO141" s="119"/>
      <c r="EP141" s="119"/>
    </row>
    <row r="142" spans="1:146" s="120" customFormat="1" ht="34.5" customHeight="1" outlineLevel="1">
      <c r="A142" s="107">
        <v>2921000738</v>
      </c>
      <c r="B142" s="107" t="s">
        <v>65</v>
      </c>
      <c r="C142" s="107" t="s">
        <v>245</v>
      </c>
      <c r="D142" s="107" t="s">
        <v>64</v>
      </c>
      <c r="E142" s="75"/>
      <c r="F142" s="75" t="s">
        <v>138</v>
      </c>
      <c r="G142" s="67">
        <v>168</v>
      </c>
      <c r="H142" s="67">
        <v>272</v>
      </c>
      <c r="I142" s="67">
        <v>200.85500000000002</v>
      </c>
      <c r="J142" s="67">
        <v>176.666</v>
      </c>
      <c r="K142" s="67">
        <f t="shared" si="39"/>
        <v>817.52099999999996</v>
      </c>
      <c r="L142" s="117">
        <f>'2022'!M142</f>
        <v>57.381999999999998</v>
      </c>
      <c r="M142" s="117">
        <f>(('2022'!L142+'2022'!M142)/2*1.04)*2-L142</f>
        <v>61.972560000000009</v>
      </c>
      <c r="N142" s="117">
        <f>'2022'!O142</f>
        <v>28.319200000000002</v>
      </c>
      <c r="O142" s="117">
        <f>N142*1.04</f>
        <v>29.451968000000004</v>
      </c>
      <c r="P142" s="106">
        <f t="shared" si="45"/>
        <v>4882.5503999999992</v>
      </c>
      <c r="Q142" s="106">
        <f t="shared" si="46"/>
        <v>7905.0815999999986</v>
      </c>
      <c r="R142" s="106">
        <f t="shared" si="47"/>
        <v>6531.923506160002</v>
      </c>
      <c r="S142" s="106">
        <f t="shared" si="48"/>
        <v>5745.2829062720011</v>
      </c>
      <c r="T142" s="106">
        <f t="shared" si="26"/>
        <v>25064.838412432</v>
      </c>
      <c r="U142" s="118">
        <f>T142/'2022'!T142</f>
        <v>1.0340835599688452</v>
      </c>
      <c r="V142" s="106"/>
      <c r="W142" s="106"/>
      <c r="X142" s="106"/>
      <c r="Y142" s="119"/>
      <c r="Z142" s="156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  <c r="CC142" s="119"/>
      <c r="CD142" s="119"/>
      <c r="CE142" s="119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119"/>
      <c r="CT142" s="119"/>
      <c r="CU142" s="119"/>
      <c r="CV142" s="119"/>
      <c r="CW142" s="119"/>
      <c r="CX142" s="119"/>
      <c r="CY142" s="119"/>
      <c r="CZ142" s="119"/>
      <c r="DA142" s="119"/>
      <c r="DB142" s="119"/>
      <c r="DC142" s="119"/>
      <c r="DD142" s="119"/>
      <c r="DE142" s="119"/>
      <c r="DF142" s="119"/>
      <c r="DG142" s="119"/>
      <c r="DH142" s="119"/>
      <c r="DI142" s="119"/>
      <c r="DJ142" s="119"/>
      <c r="DK142" s="119"/>
      <c r="DL142" s="119"/>
      <c r="DM142" s="119"/>
      <c r="DN142" s="119"/>
      <c r="DO142" s="119"/>
      <c r="DP142" s="119"/>
      <c r="DQ142" s="119"/>
      <c r="DR142" s="119"/>
      <c r="DS142" s="119"/>
      <c r="DT142" s="119"/>
      <c r="DU142" s="119"/>
      <c r="DV142" s="119"/>
      <c r="DW142" s="119"/>
      <c r="DX142" s="119"/>
      <c r="DY142" s="119"/>
      <c r="DZ142" s="119"/>
      <c r="EA142" s="119"/>
      <c r="EB142" s="119"/>
      <c r="EC142" s="119"/>
      <c r="ED142" s="119"/>
      <c r="EE142" s="119"/>
      <c r="EF142" s="119"/>
      <c r="EG142" s="119"/>
      <c r="EH142" s="119"/>
      <c r="EI142" s="119"/>
      <c r="EJ142" s="119"/>
      <c r="EK142" s="119"/>
      <c r="EL142" s="119"/>
      <c r="EM142" s="119"/>
      <c r="EN142" s="119"/>
      <c r="EO142" s="119"/>
      <c r="EP142" s="119"/>
    </row>
    <row r="143" spans="1:146" s="120" customFormat="1" ht="93.75" customHeight="1" outlineLevel="1">
      <c r="A143" s="107">
        <v>2901295850</v>
      </c>
      <c r="B143" s="107" t="s">
        <v>193</v>
      </c>
      <c r="C143" s="107" t="s">
        <v>245</v>
      </c>
      <c r="D143" s="107" t="s">
        <v>56</v>
      </c>
      <c r="E143" s="75" t="s">
        <v>192</v>
      </c>
      <c r="F143" s="75" t="s">
        <v>138</v>
      </c>
      <c r="G143" s="67">
        <v>1896.6499999999996</v>
      </c>
      <c r="H143" s="67">
        <v>2068.3100000000004</v>
      </c>
      <c r="I143" s="67">
        <v>1864.94</v>
      </c>
      <c r="J143" s="67">
        <v>1909.41</v>
      </c>
      <c r="K143" s="67">
        <f t="shared" si="39"/>
        <v>7739.3099999999995</v>
      </c>
      <c r="L143" s="117">
        <f>'2022'!M143</f>
        <v>112.12240000000001</v>
      </c>
      <c r="M143" s="117">
        <f>(('2022'!L143+'2022'!M143)/2*1.04)*2-L143</f>
        <v>121.09219200000003</v>
      </c>
      <c r="N143" s="117">
        <f>'2022'!O143</f>
        <v>32.593600000000002</v>
      </c>
      <c r="O143" s="117">
        <v>33.89</v>
      </c>
      <c r="P143" s="106">
        <f t="shared" si="45"/>
        <v>150838.29852000001</v>
      </c>
      <c r="Q143" s="106">
        <f t="shared" si="46"/>
        <v>164490.21232800008</v>
      </c>
      <c r="R143" s="106">
        <f t="shared" si="47"/>
        <v>162626.85594848005</v>
      </c>
      <c r="S143" s="106">
        <f t="shared" si="48"/>
        <v>166504.73742672006</v>
      </c>
      <c r="T143" s="106">
        <f t="shared" si="26"/>
        <v>644460.10422320024</v>
      </c>
      <c r="U143" s="118">
        <f>T143/'2022'!T143</f>
        <v>1.0386668989875922</v>
      </c>
      <c r="V143" s="106"/>
      <c r="W143" s="106"/>
      <c r="X143" s="106"/>
      <c r="Y143" s="119"/>
      <c r="Z143" s="156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  <c r="BR143" s="119"/>
      <c r="BS143" s="119"/>
      <c r="BT143" s="119"/>
      <c r="BU143" s="119"/>
      <c r="BV143" s="119"/>
      <c r="BW143" s="119"/>
      <c r="BX143" s="119"/>
      <c r="BY143" s="119"/>
      <c r="BZ143" s="119"/>
      <c r="CA143" s="119"/>
      <c r="CB143" s="119"/>
      <c r="CC143" s="119"/>
      <c r="CD143" s="119"/>
      <c r="CE143" s="119"/>
      <c r="CF143" s="119"/>
      <c r="CG143" s="119"/>
      <c r="CH143" s="119"/>
      <c r="CI143" s="119"/>
      <c r="CJ143" s="119"/>
      <c r="CK143" s="119"/>
      <c r="CL143" s="119"/>
      <c r="CM143" s="119"/>
      <c r="CN143" s="119"/>
      <c r="CO143" s="119"/>
      <c r="CP143" s="119"/>
      <c r="CQ143" s="119"/>
      <c r="CR143" s="119"/>
      <c r="CS143" s="119"/>
      <c r="CT143" s="119"/>
      <c r="CU143" s="119"/>
      <c r="CV143" s="119"/>
      <c r="CW143" s="119"/>
      <c r="CX143" s="119"/>
      <c r="CY143" s="119"/>
      <c r="CZ143" s="119"/>
      <c r="DA143" s="119"/>
      <c r="DB143" s="119"/>
      <c r="DC143" s="119"/>
      <c r="DD143" s="119"/>
      <c r="DE143" s="119"/>
      <c r="DF143" s="119"/>
      <c r="DG143" s="119"/>
      <c r="DH143" s="119"/>
      <c r="DI143" s="119"/>
      <c r="DJ143" s="119"/>
      <c r="DK143" s="119"/>
      <c r="DL143" s="119"/>
      <c r="DM143" s="119"/>
      <c r="DN143" s="119"/>
      <c r="DO143" s="119"/>
      <c r="DP143" s="119"/>
      <c r="DQ143" s="119"/>
      <c r="DR143" s="119"/>
      <c r="DS143" s="119"/>
      <c r="DT143" s="119"/>
      <c r="DU143" s="119"/>
      <c r="DV143" s="119"/>
      <c r="DW143" s="119"/>
      <c r="DX143" s="119"/>
      <c r="DY143" s="119"/>
      <c r="DZ143" s="119"/>
      <c r="EA143" s="119"/>
      <c r="EB143" s="119"/>
      <c r="EC143" s="119"/>
      <c r="ED143" s="119"/>
      <c r="EE143" s="119"/>
      <c r="EF143" s="119"/>
      <c r="EG143" s="119"/>
      <c r="EH143" s="119"/>
      <c r="EI143" s="119"/>
      <c r="EJ143" s="119"/>
      <c r="EK143" s="119"/>
      <c r="EL143" s="119"/>
      <c r="EM143" s="119"/>
      <c r="EN143" s="119"/>
      <c r="EO143" s="119"/>
      <c r="EP143" s="119"/>
    </row>
    <row r="144" spans="1:146" s="120" customFormat="1" ht="34.5" customHeight="1" outlineLevel="1">
      <c r="A144" s="107">
        <v>2901295850</v>
      </c>
      <c r="B144" s="107" t="s">
        <v>193</v>
      </c>
      <c r="C144" s="107" t="s">
        <v>245</v>
      </c>
      <c r="D144" s="107" t="s">
        <v>56</v>
      </c>
      <c r="E144" s="75" t="s">
        <v>66</v>
      </c>
      <c r="F144" s="75" t="s">
        <v>138</v>
      </c>
      <c r="G144" s="67">
        <v>3562.0299999999997</v>
      </c>
      <c r="H144" s="67">
        <v>3692.66</v>
      </c>
      <c r="I144" s="67">
        <v>3686.83</v>
      </c>
      <c r="J144" s="67">
        <v>3761.25</v>
      </c>
      <c r="K144" s="67">
        <f t="shared" si="39"/>
        <v>14702.77</v>
      </c>
      <c r="L144" s="117">
        <f>'2022'!M144</f>
        <v>124.81</v>
      </c>
      <c r="M144" s="117">
        <v>125.18</v>
      </c>
      <c r="N144" s="117">
        <f>'2022'!O144</f>
        <v>32.593600000000002</v>
      </c>
      <c r="O144" s="117">
        <v>33.89</v>
      </c>
      <c r="P144" s="106">
        <f t="shared" si="45"/>
        <v>328477.58329199994</v>
      </c>
      <c r="Q144" s="106">
        <f t="shared" si="46"/>
        <v>340523.81162399997</v>
      </c>
      <c r="R144" s="106">
        <f t="shared" si="47"/>
        <v>336570.7107</v>
      </c>
      <c r="S144" s="106">
        <f t="shared" si="48"/>
        <v>343364.51250000001</v>
      </c>
      <c r="T144" s="106">
        <f t="shared" si="26"/>
        <v>1348936.6181159997</v>
      </c>
      <c r="U144" s="118">
        <f>T144/'2022'!T144</f>
        <v>1.0393824261540276</v>
      </c>
      <c r="V144" s="106"/>
      <c r="W144" s="106"/>
      <c r="X144" s="106"/>
      <c r="Y144" s="119"/>
      <c r="Z144" s="156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19"/>
      <c r="DF144" s="119"/>
      <c r="DG144" s="119"/>
      <c r="DH144" s="119"/>
      <c r="DI144" s="119"/>
      <c r="DJ144" s="119"/>
      <c r="DK144" s="119"/>
      <c r="DL144" s="119"/>
      <c r="DM144" s="119"/>
      <c r="DN144" s="119"/>
      <c r="DO144" s="119"/>
      <c r="DP144" s="119"/>
      <c r="DQ144" s="119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19"/>
      <c r="EB144" s="119"/>
      <c r="EC144" s="119"/>
      <c r="ED144" s="119"/>
      <c r="EE144" s="119"/>
      <c r="EF144" s="119"/>
      <c r="EG144" s="119"/>
      <c r="EH144" s="119"/>
      <c r="EI144" s="119"/>
      <c r="EJ144" s="119"/>
      <c r="EK144" s="119"/>
      <c r="EL144" s="119"/>
      <c r="EM144" s="119"/>
      <c r="EN144" s="119"/>
      <c r="EO144" s="119"/>
      <c r="EP144" s="119"/>
    </row>
    <row r="145" spans="1:146" s="120" customFormat="1" ht="34.5" customHeight="1" outlineLevel="1">
      <c r="A145" s="107">
        <v>2901179251</v>
      </c>
      <c r="B145" s="107" t="s">
        <v>25</v>
      </c>
      <c r="C145" s="107" t="s">
        <v>245</v>
      </c>
      <c r="D145" s="107" t="s">
        <v>67</v>
      </c>
      <c r="E145" s="75"/>
      <c r="F145" s="75" t="s">
        <v>138</v>
      </c>
      <c r="G145" s="67">
        <v>6596.6459999999997</v>
      </c>
      <c r="H145" s="67">
        <v>6806.3350000000009</v>
      </c>
      <c r="I145" s="67">
        <v>9377.7289999999994</v>
      </c>
      <c r="J145" s="67">
        <v>7168.3140000000003</v>
      </c>
      <c r="K145" s="67">
        <f t="shared" si="39"/>
        <v>29949.023999999998</v>
      </c>
      <c r="L145" s="117">
        <f>'2022'!M145</f>
        <v>182.208</v>
      </c>
      <c r="M145" s="117">
        <f>(('2022'!L145+'2022'!M145)/2*1.04)*2-L145</f>
        <v>196.78464</v>
      </c>
      <c r="N145" s="117">
        <f>'2022'!O145</f>
        <v>53.906944000000003</v>
      </c>
      <c r="O145" s="117">
        <f>N145*1.04</f>
        <v>56.063221760000005</v>
      </c>
      <c r="P145" s="106">
        <f t="shared" si="45"/>
        <v>846356.64785817591</v>
      </c>
      <c r="Q145" s="106">
        <f t="shared" si="46"/>
        <v>873259.96798975999</v>
      </c>
      <c r="R145" s="106">
        <f t="shared" si="47"/>
        <v>1319647.3247503769</v>
      </c>
      <c r="S145" s="106">
        <f t="shared" si="48"/>
        <v>1008735.3124696474</v>
      </c>
      <c r="T145" s="106">
        <f t="shared" si="26"/>
        <v>4047999.25306796</v>
      </c>
      <c r="U145" s="118">
        <f>T145/'2022'!T145</f>
        <v>1.0459188584015351</v>
      </c>
      <c r="V145" s="106"/>
      <c r="W145" s="106"/>
      <c r="X145" s="106"/>
      <c r="Y145" s="119"/>
      <c r="Z145" s="156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9"/>
      <c r="CU145" s="119"/>
      <c r="CV145" s="119"/>
      <c r="CW145" s="119"/>
      <c r="CX145" s="119"/>
      <c r="CY145" s="119"/>
      <c r="CZ145" s="119"/>
      <c r="DA145" s="119"/>
      <c r="DB145" s="119"/>
      <c r="DC145" s="119"/>
      <c r="DD145" s="119"/>
      <c r="DE145" s="119"/>
      <c r="DF145" s="119"/>
      <c r="DG145" s="119"/>
      <c r="DH145" s="119"/>
      <c r="DI145" s="119"/>
      <c r="DJ145" s="119"/>
      <c r="DK145" s="119"/>
      <c r="DL145" s="119"/>
      <c r="DM145" s="119"/>
      <c r="DN145" s="119"/>
      <c r="DO145" s="119"/>
      <c r="DP145" s="119"/>
      <c r="DQ145" s="119"/>
      <c r="DR145" s="119"/>
      <c r="DS145" s="119"/>
      <c r="DT145" s="119"/>
      <c r="DU145" s="119"/>
      <c r="DV145" s="119"/>
      <c r="DW145" s="119"/>
      <c r="DX145" s="119"/>
      <c r="DY145" s="119"/>
      <c r="DZ145" s="119"/>
      <c r="EA145" s="119"/>
      <c r="EB145" s="119"/>
      <c r="EC145" s="119"/>
      <c r="ED145" s="119"/>
      <c r="EE145" s="119"/>
      <c r="EF145" s="119"/>
      <c r="EG145" s="119"/>
      <c r="EH145" s="119"/>
      <c r="EI145" s="119"/>
      <c r="EJ145" s="119"/>
      <c r="EK145" s="119"/>
      <c r="EL145" s="119"/>
      <c r="EM145" s="119"/>
      <c r="EN145" s="119"/>
      <c r="EO145" s="119"/>
      <c r="EP145" s="119"/>
    </row>
    <row r="146" spans="1:146" s="120" customFormat="1" ht="34.5" customHeight="1" outlineLevel="1">
      <c r="A146" s="107" t="s">
        <v>268</v>
      </c>
      <c r="B146" s="107" t="s">
        <v>269</v>
      </c>
      <c r="C146" s="107" t="s">
        <v>245</v>
      </c>
      <c r="D146" s="107" t="s">
        <v>50</v>
      </c>
      <c r="E146" s="75" t="s">
        <v>68</v>
      </c>
      <c r="F146" s="75" t="s">
        <v>138</v>
      </c>
      <c r="G146" s="67">
        <v>28953.642999999996</v>
      </c>
      <c r="H146" s="67">
        <v>29086.555</v>
      </c>
      <c r="I146" s="67">
        <v>28832.226999999999</v>
      </c>
      <c r="J146" s="67">
        <v>29047.226999999999</v>
      </c>
      <c r="K146" s="67">
        <f t="shared" si="39"/>
        <v>115919.65199999999</v>
      </c>
      <c r="L146" s="117">
        <f>'2022'!M146</f>
        <v>151.67520000000002</v>
      </c>
      <c r="M146" s="117">
        <v>152.13</v>
      </c>
      <c r="N146" s="117">
        <f>'2022'!O146</f>
        <v>39.020800000000001</v>
      </c>
      <c r="O146" s="117">
        <v>40.590000000000003</v>
      </c>
      <c r="P146" s="106">
        <f t="shared" si="45"/>
        <v>3261755.2799792001</v>
      </c>
      <c r="Q146" s="106">
        <f t="shared" si="46"/>
        <v>3276728.4015920004</v>
      </c>
      <c r="R146" s="106">
        <f t="shared" si="47"/>
        <v>3215946.5995799997</v>
      </c>
      <c r="S146" s="106">
        <f t="shared" si="48"/>
        <v>3239927.6995799998</v>
      </c>
      <c r="T146" s="106">
        <f t="shared" si="26"/>
        <v>12994357.9807312</v>
      </c>
      <c r="U146" s="118">
        <f>T146/'2022'!T146</f>
        <v>1.0400584883708879</v>
      </c>
      <c r="V146" s="106"/>
      <c r="W146" s="106"/>
      <c r="X146" s="106"/>
      <c r="Y146" s="119"/>
      <c r="Z146" s="156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19"/>
      <c r="BS146" s="119"/>
      <c r="BT146" s="119"/>
      <c r="BU146" s="119"/>
      <c r="BV146" s="119"/>
      <c r="BW146" s="119"/>
      <c r="BX146" s="119"/>
      <c r="BY146" s="119"/>
      <c r="BZ146" s="119"/>
      <c r="CA146" s="119"/>
      <c r="CB146" s="119"/>
      <c r="CC146" s="119"/>
      <c r="CD146" s="119"/>
      <c r="CE146" s="119"/>
      <c r="CF146" s="119"/>
      <c r="CG146" s="119"/>
      <c r="CH146" s="119"/>
      <c r="CI146" s="119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119"/>
      <c r="CT146" s="119"/>
      <c r="CU146" s="119"/>
      <c r="CV146" s="119"/>
      <c r="CW146" s="119"/>
      <c r="CX146" s="119"/>
      <c r="CY146" s="119"/>
      <c r="CZ146" s="119"/>
      <c r="DA146" s="119"/>
      <c r="DB146" s="119"/>
      <c r="DC146" s="119"/>
      <c r="DD146" s="119"/>
      <c r="DE146" s="119"/>
      <c r="DF146" s="119"/>
      <c r="DG146" s="119"/>
      <c r="DH146" s="119"/>
      <c r="DI146" s="119"/>
      <c r="DJ146" s="119"/>
      <c r="DK146" s="119"/>
      <c r="DL146" s="119"/>
      <c r="DM146" s="119"/>
      <c r="DN146" s="119"/>
      <c r="DO146" s="119"/>
      <c r="DP146" s="119"/>
      <c r="DQ146" s="119"/>
      <c r="DR146" s="119"/>
      <c r="DS146" s="119"/>
      <c r="DT146" s="119"/>
      <c r="DU146" s="119"/>
      <c r="DV146" s="119"/>
      <c r="DW146" s="119"/>
      <c r="DX146" s="119"/>
      <c r="DY146" s="119"/>
      <c r="DZ146" s="119"/>
      <c r="EA146" s="119"/>
      <c r="EB146" s="119"/>
      <c r="EC146" s="119"/>
      <c r="ED146" s="119"/>
      <c r="EE146" s="119"/>
      <c r="EF146" s="119"/>
      <c r="EG146" s="119"/>
      <c r="EH146" s="119"/>
      <c r="EI146" s="119"/>
      <c r="EJ146" s="119"/>
      <c r="EK146" s="119"/>
      <c r="EL146" s="119"/>
      <c r="EM146" s="119"/>
      <c r="EN146" s="119"/>
      <c r="EO146" s="119"/>
      <c r="EP146" s="119"/>
    </row>
    <row r="147" spans="1:146" s="120" customFormat="1" ht="34.5" customHeight="1" outlineLevel="1">
      <c r="A147" s="107" t="s">
        <v>270</v>
      </c>
      <c r="B147" s="107" t="s">
        <v>271</v>
      </c>
      <c r="C147" s="107" t="s">
        <v>245</v>
      </c>
      <c r="D147" s="107" t="s">
        <v>64</v>
      </c>
      <c r="E147" s="75" t="s">
        <v>70</v>
      </c>
      <c r="F147" s="75" t="s">
        <v>138</v>
      </c>
      <c r="G147" s="67">
        <v>2900.05</v>
      </c>
      <c r="H147" s="67">
        <v>3531.08</v>
      </c>
      <c r="I147" s="67">
        <v>2938.12</v>
      </c>
      <c r="J147" s="67">
        <v>2350.5500000000002</v>
      </c>
      <c r="K147" s="67">
        <f t="shared" si="39"/>
        <v>11719.8</v>
      </c>
      <c r="L147" s="117">
        <f>'2022'!M147</f>
        <v>100.38600000000001</v>
      </c>
      <c r="M147" s="117">
        <f>(('2022'!L147+'2022'!M147)/2*1.04)*2-L147</f>
        <v>108.41688000000001</v>
      </c>
      <c r="N147" s="117">
        <f>'2022'!O147</f>
        <v>32.369999999999997</v>
      </c>
      <c r="O147" s="117">
        <v>33.67</v>
      </c>
      <c r="P147" s="106">
        <f t="shared" si="45"/>
        <v>197249.80080000006</v>
      </c>
      <c r="Q147" s="106">
        <f t="shared" si="46"/>
        <v>240169.93728000007</v>
      </c>
      <c r="R147" s="106">
        <f t="shared" si="47"/>
        <v>219615.30306560002</v>
      </c>
      <c r="S147" s="106">
        <f t="shared" si="48"/>
        <v>175696.27878400002</v>
      </c>
      <c r="T147" s="106">
        <f t="shared" si="26"/>
        <v>832731.31992960023</v>
      </c>
      <c r="U147" s="118">
        <f>T147/'2022'!T147</f>
        <v>1.034309414584532</v>
      </c>
      <c r="V147" s="106"/>
      <c r="W147" s="106"/>
      <c r="X147" s="106"/>
      <c r="Y147" s="119"/>
      <c r="Z147" s="156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119"/>
      <c r="BT147" s="119"/>
      <c r="BU147" s="119"/>
      <c r="BV147" s="119"/>
      <c r="BW147" s="119"/>
      <c r="BX147" s="119"/>
      <c r="BY147" s="119"/>
      <c r="BZ147" s="119"/>
      <c r="CA147" s="119"/>
      <c r="CB147" s="119"/>
      <c r="CC147" s="119"/>
      <c r="CD147" s="119"/>
      <c r="CE147" s="119"/>
      <c r="CF147" s="119"/>
      <c r="CG147" s="119"/>
      <c r="CH147" s="119"/>
      <c r="CI147" s="119"/>
      <c r="CJ147" s="119"/>
      <c r="CK147" s="119"/>
      <c r="CL147" s="119"/>
      <c r="CM147" s="119"/>
      <c r="CN147" s="119"/>
      <c r="CO147" s="119"/>
      <c r="CP147" s="119"/>
      <c r="CQ147" s="119"/>
      <c r="CR147" s="119"/>
      <c r="CS147" s="119"/>
      <c r="CT147" s="119"/>
      <c r="CU147" s="119"/>
      <c r="CV147" s="119"/>
      <c r="CW147" s="119"/>
      <c r="CX147" s="119"/>
      <c r="CY147" s="119"/>
      <c r="CZ147" s="119"/>
      <c r="DA147" s="119"/>
      <c r="DB147" s="119"/>
      <c r="DC147" s="119"/>
      <c r="DD147" s="119"/>
      <c r="DE147" s="119"/>
      <c r="DF147" s="119"/>
      <c r="DG147" s="119"/>
      <c r="DH147" s="119"/>
      <c r="DI147" s="119"/>
      <c r="DJ147" s="119"/>
      <c r="DK147" s="119"/>
      <c r="DL147" s="119"/>
      <c r="DM147" s="119"/>
      <c r="DN147" s="119"/>
      <c r="DO147" s="119"/>
      <c r="DP147" s="119"/>
      <c r="DQ147" s="119"/>
      <c r="DR147" s="119"/>
      <c r="DS147" s="119"/>
      <c r="DT147" s="119"/>
      <c r="DU147" s="119"/>
      <c r="DV147" s="119"/>
      <c r="DW147" s="119"/>
      <c r="DX147" s="119"/>
      <c r="DY147" s="119"/>
      <c r="DZ147" s="119"/>
      <c r="EA147" s="119"/>
      <c r="EB147" s="119"/>
      <c r="EC147" s="119"/>
      <c r="ED147" s="119"/>
      <c r="EE147" s="119"/>
      <c r="EF147" s="119"/>
      <c r="EG147" s="119"/>
      <c r="EH147" s="119"/>
      <c r="EI147" s="119"/>
      <c r="EJ147" s="119"/>
      <c r="EK147" s="119"/>
      <c r="EL147" s="119"/>
      <c r="EM147" s="119"/>
      <c r="EN147" s="119"/>
      <c r="EO147" s="119"/>
      <c r="EP147" s="119"/>
    </row>
    <row r="148" spans="1:146" s="120" customFormat="1" ht="34.5" customHeight="1" outlineLevel="1">
      <c r="A148" s="107" t="s">
        <v>272</v>
      </c>
      <c r="B148" s="107" t="s">
        <v>271</v>
      </c>
      <c r="C148" s="107" t="s">
        <v>245</v>
      </c>
      <c r="D148" s="107" t="s">
        <v>64</v>
      </c>
      <c r="E148" s="75" t="s">
        <v>184</v>
      </c>
      <c r="F148" s="75" t="s">
        <v>138</v>
      </c>
      <c r="G148" s="67">
        <v>52096.37</v>
      </c>
      <c r="H148" s="67">
        <v>52118.92</v>
      </c>
      <c r="I148" s="67">
        <v>50073.069999999992</v>
      </c>
      <c r="J148" s="67">
        <v>50761.490000000005</v>
      </c>
      <c r="K148" s="67">
        <f t="shared" si="39"/>
        <v>205049.84999999998</v>
      </c>
      <c r="L148" s="117">
        <f>'2022'!M148</f>
        <v>50.850800000000007</v>
      </c>
      <c r="M148" s="117">
        <f>(('2022'!L148+'2022'!M148)/2*1.04)*2-L148</f>
        <v>54.918864000000013</v>
      </c>
      <c r="N148" s="117">
        <f>'2022'!O148</f>
        <v>30.888000000000002</v>
      </c>
      <c r="O148" s="117">
        <v>32.130000000000003</v>
      </c>
      <c r="P148" s="106">
        <f t="shared" si="45"/>
        <v>1039989.4150360003</v>
      </c>
      <c r="Q148" s="106">
        <f t="shared" si="46"/>
        <v>1040439.5761760002</v>
      </c>
      <c r="R148" s="106">
        <f t="shared" si="47"/>
        <v>1141108.3822924804</v>
      </c>
      <c r="S148" s="106">
        <f t="shared" si="48"/>
        <v>1156796.6920473606</v>
      </c>
      <c r="T148" s="106">
        <f t="shared" si="26"/>
        <v>4378334.0655518416</v>
      </c>
      <c r="U148" s="118">
        <f>T148/'2022'!T148</f>
        <v>1.0382144640567186</v>
      </c>
      <c r="V148" s="106"/>
      <c r="W148" s="106"/>
      <c r="X148" s="106"/>
      <c r="Y148" s="119"/>
      <c r="Z148" s="156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19"/>
      <c r="BS148" s="119"/>
      <c r="BT148" s="119"/>
      <c r="BU148" s="119"/>
      <c r="BV148" s="119"/>
      <c r="BW148" s="119"/>
      <c r="BX148" s="119"/>
      <c r="BY148" s="119"/>
      <c r="BZ148" s="119"/>
      <c r="CA148" s="119"/>
      <c r="CB148" s="119"/>
      <c r="CC148" s="119"/>
      <c r="CD148" s="119"/>
      <c r="CE148" s="119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119"/>
      <c r="CT148" s="119"/>
      <c r="CU148" s="119"/>
      <c r="CV148" s="119"/>
      <c r="CW148" s="119"/>
      <c r="CX148" s="119"/>
      <c r="CY148" s="119"/>
      <c r="CZ148" s="119"/>
      <c r="DA148" s="119"/>
      <c r="DB148" s="119"/>
      <c r="DC148" s="119"/>
      <c r="DD148" s="119"/>
      <c r="DE148" s="119"/>
      <c r="DF148" s="119"/>
      <c r="DG148" s="119"/>
      <c r="DH148" s="119"/>
      <c r="DI148" s="119"/>
      <c r="DJ148" s="119"/>
      <c r="DK148" s="119"/>
      <c r="DL148" s="119"/>
      <c r="DM148" s="119"/>
      <c r="DN148" s="119"/>
      <c r="DO148" s="119"/>
      <c r="DP148" s="119"/>
      <c r="DQ148" s="119"/>
      <c r="DR148" s="119"/>
      <c r="DS148" s="119"/>
      <c r="DT148" s="119"/>
      <c r="DU148" s="119"/>
      <c r="DV148" s="119"/>
      <c r="DW148" s="119"/>
      <c r="DX148" s="119"/>
      <c r="DY148" s="119"/>
      <c r="DZ148" s="119"/>
      <c r="EA148" s="119"/>
      <c r="EB148" s="119"/>
      <c r="EC148" s="119"/>
      <c r="ED148" s="119"/>
      <c r="EE148" s="119"/>
      <c r="EF148" s="119"/>
      <c r="EG148" s="119"/>
      <c r="EH148" s="119"/>
      <c r="EI148" s="119"/>
      <c r="EJ148" s="119"/>
      <c r="EK148" s="119"/>
      <c r="EL148" s="119"/>
      <c r="EM148" s="119"/>
      <c r="EN148" s="119"/>
      <c r="EO148" s="119"/>
      <c r="EP148" s="119"/>
    </row>
    <row r="149" spans="1:146" s="120" customFormat="1" ht="34.5" customHeight="1" outlineLevel="1">
      <c r="A149" s="107">
        <v>2903003687</v>
      </c>
      <c r="B149" s="107" t="s">
        <v>72</v>
      </c>
      <c r="C149" s="107" t="s">
        <v>245</v>
      </c>
      <c r="D149" s="107" t="s">
        <v>47</v>
      </c>
      <c r="E149" s="75" t="s">
        <v>71</v>
      </c>
      <c r="F149" s="75" t="s">
        <v>138</v>
      </c>
      <c r="G149" s="67">
        <v>21132.05</v>
      </c>
      <c r="H149" s="67">
        <v>24663.885000000002</v>
      </c>
      <c r="I149" s="67">
        <v>18583.5</v>
      </c>
      <c r="J149" s="67">
        <v>23274.73</v>
      </c>
      <c r="K149" s="67">
        <f t="shared" si="39"/>
        <v>87654.164999999994</v>
      </c>
      <c r="L149" s="117">
        <f>'2022'!M149</f>
        <v>166.29600000000002</v>
      </c>
      <c r="M149" s="117">
        <f>(('2022'!L149+'2022'!M149)/2*1.04)*2-L149</f>
        <v>179.59968000000001</v>
      </c>
      <c r="N149" s="117">
        <f>'2022'!O149</f>
        <v>33.810400000000001</v>
      </c>
      <c r="O149" s="117">
        <f>N149*1.04</f>
        <v>35.162815999999999</v>
      </c>
      <c r="P149" s="106">
        <f t="shared" si="45"/>
        <v>2799692.3234800007</v>
      </c>
      <c r="Q149" s="106">
        <f t="shared" si="46"/>
        <v>3267609.6025560009</v>
      </c>
      <c r="R149" s="106">
        <f t="shared" si="47"/>
        <v>2684142.4621440005</v>
      </c>
      <c r="S149" s="106">
        <f t="shared" si="48"/>
        <v>3361729.0116467201</v>
      </c>
      <c r="T149" s="106">
        <f t="shared" si="26"/>
        <v>12113173.399826722</v>
      </c>
      <c r="U149" s="118">
        <f>T149/'2022'!T149</f>
        <v>1.0377560028990129</v>
      </c>
      <c r="V149" s="106"/>
      <c r="W149" s="106"/>
      <c r="X149" s="106"/>
      <c r="Y149" s="119"/>
      <c r="Z149" s="156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119"/>
      <c r="CT149" s="119"/>
      <c r="CU149" s="119"/>
      <c r="CV149" s="119"/>
      <c r="CW149" s="119"/>
      <c r="CX149" s="119"/>
      <c r="CY149" s="119"/>
      <c r="CZ149" s="119"/>
      <c r="DA149" s="119"/>
      <c r="DB149" s="119"/>
      <c r="DC149" s="119"/>
      <c r="DD149" s="119"/>
      <c r="DE149" s="119"/>
      <c r="DF149" s="119"/>
      <c r="DG149" s="119"/>
      <c r="DH149" s="119"/>
      <c r="DI149" s="119"/>
      <c r="DJ149" s="119"/>
      <c r="DK149" s="119"/>
      <c r="DL149" s="119"/>
      <c r="DM149" s="119"/>
      <c r="DN149" s="119"/>
      <c r="DO149" s="119"/>
      <c r="DP149" s="119"/>
      <c r="DQ149" s="119"/>
      <c r="DR149" s="119"/>
      <c r="DS149" s="119"/>
      <c r="DT149" s="119"/>
      <c r="DU149" s="119"/>
      <c r="DV149" s="119"/>
      <c r="DW149" s="119"/>
      <c r="DX149" s="119"/>
      <c r="DY149" s="119"/>
      <c r="DZ149" s="119"/>
      <c r="EA149" s="119"/>
      <c r="EB149" s="119"/>
      <c r="EC149" s="119"/>
      <c r="ED149" s="119"/>
      <c r="EE149" s="119"/>
      <c r="EF149" s="119"/>
      <c r="EG149" s="119"/>
      <c r="EH149" s="119"/>
      <c r="EI149" s="119"/>
      <c r="EJ149" s="119"/>
      <c r="EK149" s="119"/>
      <c r="EL149" s="119"/>
      <c r="EM149" s="119"/>
      <c r="EN149" s="119"/>
      <c r="EO149" s="119"/>
      <c r="EP149" s="119"/>
    </row>
    <row r="150" spans="1:146" s="120" customFormat="1" ht="34.5" customHeight="1" outlineLevel="1">
      <c r="A150" s="107" t="s">
        <v>273</v>
      </c>
      <c r="B150" s="107" t="s">
        <v>196</v>
      </c>
      <c r="C150" s="107" t="s">
        <v>245</v>
      </c>
      <c r="D150" s="107" t="s">
        <v>73</v>
      </c>
      <c r="E150" s="75"/>
      <c r="F150" s="75" t="s">
        <v>138</v>
      </c>
      <c r="G150" s="67">
        <v>31300.230000000003</v>
      </c>
      <c r="H150" s="67">
        <v>35237.67</v>
      </c>
      <c r="I150" s="67">
        <v>32589.060999999998</v>
      </c>
      <c r="J150" s="67">
        <v>35685.920000000006</v>
      </c>
      <c r="K150" s="67">
        <f t="shared" ref="K150:K177" si="49">G150+H150+I150+J150</f>
        <v>134812.88099999999</v>
      </c>
      <c r="L150" s="117">
        <f>'2022'!M150</f>
        <v>155.9376</v>
      </c>
      <c r="M150" s="117">
        <f>(('2022'!L150+'2022'!M150)/2*1.04)*2-L150</f>
        <v>167.93670399999999</v>
      </c>
      <c r="N150" s="117">
        <f>'2022'!O150</f>
        <v>46.37</v>
      </c>
      <c r="O150" s="117">
        <f>N150*1.04</f>
        <v>48.224800000000002</v>
      </c>
      <c r="P150" s="106">
        <f t="shared" si="45"/>
        <v>3429491.0805480005</v>
      </c>
      <c r="Q150" s="106">
        <f t="shared" si="46"/>
        <v>3860906.9314919999</v>
      </c>
      <c r="R150" s="106">
        <f t="shared" si="47"/>
        <v>3901298.5418821434</v>
      </c>
      <c r="S150" s="106">
        <f t="shared" si="48"/>
        <v>4272029.4291916806</v>
      </c>
      <c r="T150" s="106">
        <f t="shared" si="26"/>
        <v>15463725.983113823</v>
      </c>
      <c r="U150" s="118">
        <f>T150/'2022'!T150</f>
        <v>1.0406430720283386</v>
      </c>
      <c r="V150" s="106"/>
      <c r="W150" s="106"/>
      <c r="X150" s="106"/>
      <c r="Y150" s="119"/>
      <c r="Z150" s="156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  <c r="BR150" s="119"/>
      <c r="BS150" s="119"/>
      <c r="BT150" s="119"/>
      <c r="BU150" s="119"/>
      <c r="BV150" s="119"/>
      <c r="BW150" s="119"/>
      <c r="BX150" s="119"/>
      <c r="BY150" s="119"/>
      <c r="BZ150" s="119"/>
      <c r="CA150" s="119"/>
      <c r="CB150" s="119"/>
      <c r="CC150" s="119"/>
      <c r="CD150" s="119"/>
      <c r="CE150" s="119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119"/>
      <c r="CQ150" s="119"/>
      <c r="CR150" s="119"/>
      <c r="CS150" s="119"/>
      <c r="CT150" s="119"/>
      <c r="CU150" s="119"/>
      <c r="CV150" s="119"/>
      <c r="CW150" s="119"/>
      <c r="CX150" s="119"/>
      <c r="CY150" s="119"/>
      <c r="CZ150" s="119"/>
      <c r="DA150" s="119"/>
      <c r="DB150" s="119"/>
      <c r="DC150" s="119"/>
      <c r="DD150" s="119"/>
      <c r="DE150" s="119"/>
      <c r="DF150" s="119"/>
      <c r="DG150" s="119"/>
      <c r="DH150" s="119"/>
      <c r="DI150" s="119"/>
      <c r="DJ150" s="119"/>
      <c r="DK150" s="119"/>
      <c r="DL150" s="119"/>
      <c r="DM150" s="119"/>
      <c r="DN150" s="119"/>
      <c r="DO150" s="119"/>
      <c r="DP150" s="119"/>
      <c r="DQ150" s="119"/>
      <c r="DR150" s="119"/>
      <c r="DS150" s="119"/>
      <c r="DT150" s="119"/>
      <c r="DU150" s="119"/>
      <c r="DV150" s="119"/>
      <c r="DW150" s="119"/>
      <c r="DX150" s="119"/>
      <c r="DY150" s="119"/>
      <c r="DZ150" s="119"/>
      <c r="EA150" s="119"/>
      <c r="EB150" s="119"/>
      <c r="EC150" s="119"/>
      <c r="ED150" s="119"/>
      <c r="EE150" s="119"/>
      <c r="EF150" s="119"/>
      <c r="EG150" s="119"/>
      <c r="EH150" s="119"/>
      <c r="EI150" s="119"/>
      <c r="EJ150" s="119"/>
      <c r="EK150" s="119"/>
      <c r="EL150" s="119"/>
      <c r="EM150" s="119"/>
      <c r="EN150" s="119"/>
      <c r="EO150" s="119"/>
      <c r="EP150" s="119"/>
    </row>
    <row r="151" spans="1:146" s="120" customFormat="1" ht="34.5" customHeight="1" outlineLevel="1">
      <c r="A151" s="107">
        <v>2921010743</v>
      </c>
      <c r="B151" s="107" t="s">
        <v>196</v>
      </c>
      <c r="C151" s="107" t="s">
        <v>245</v>
      </c>
      <c r="D151" s="107" t="s">
        <v>73</v>
      </c>
      <c r="E151" s="75" t="s">
        <v>122</v>
      </c>
      <c r="F151" s="75" t="s">
        <v>138</v>
      </c>
      <c r="G151" s="67">
        <v>1732.854</v>
      </c>
      <c r="H151" s="67">
        <v>1686.04</v>
      </c>
      <c r="I151" s="67">
        <v>1731.2550000000001</v>
      </c>
      <c r="J151" s="67">
        <v>1683.1829999999998</v>
      </c>
      <c r="K151" s="67">
        <f t="shared" si="49"/>
        <v>6833.3320000000003</v>
      </c>
      <c r="L151" s="117">
        <f>'2022'!M151</f>
        <v>155.9376</v>
      </c>
      <c r="M151" s="117">
        <f>(('2022'!L151+'2022'!M151)/2*1.04)*2-L151</f>
        <v>167.93670399999999</v>
      </c>
      <c r="N151" s="117">
        <f>'2022'!O151</f>
        <v>46.37</v>
      </c>
      <c r="O151" s="117">
        <f>N151*1.04</f>
        <v>48.224800000000002</v>
      </c>
      <c r="P151" s="106">
        <f t="shared" si="45"/>
        <v>189864.6539304</v>
      </c>
      <c r="Q151" s="106">
        <f t="shared" si="46"/>
        <v>184735.35630399999</v>
      </c>
      <c r="R151" s="106">
        <f t="shared" si="47"/>
        <v>207251.83235951999</v>
      </c>
      <c r="S151" s="106">
        <f t="shared" si="48"/>
        <v>201497.04171043195</v>
      </c>
      <c r="T151" s="106">
        <f t="shared" ref="T151:T212" si="50">SUM(P151:S151)</f>
        <v>783348.88430435187</v>
      </c>
      <c r="U151" s="118">
        <f>T151/'2022'!T151</f>
        <v>1.0399350533596958</v>
      </c>
      <c r="V151" s="106"/>
      <c r="W151" s="106"/>
      <c r="X151" s="106"/>
      <c r="Y151" s="119"/>
      <c r="Z151" s="156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  <c r="BR151" s="119"/>
      <c r="BS151" s="119"/>
      <c r="BT151" s="119"/>
      <c r="BU151" s="119"/>
      <c r="BV151" s="119"/>
      <c r="BW151" s="119"/>
      <c r="BX151" s="119"/>
      <c r="BY151" s="119"/>
      <c r="BZ151" s="119"/>
      <c r="CA151" s="119"/>
      <c r="CB151" s="119"/>
      <c r="CC151" s="119"/>
      <c r="CD151" s="119"/>
      <c r="CE151" s="119"/>
      <c r="CF151" s="119"/>
      <c r="CG151" s="119"/>
      <c r="CH151" s="119"/>
      <c r="CI151" s="119"/>
      <c r="CJ151" s="119"/>
      <c r="CK151" s="119"/>
      <c r="CL151" s="119"/>
      <c r="CM151" s="119"/>
      <c r="CN151" s="119"/>
      <c r="CO151" s="119"/>
      <c r="CP151" s="119"/>
      <c r="CQ151" s="119"/>
      <c r="CR151" s="119"/>
      <c r="CS151" s="119"/>
      <c r="CT151" s="119"/>
      <c r="CU151" s="119"/>
      <c r="CV151" s="119"/>
      <c r="CW151" s="119"/>
      <c r="CX151" s="119"/>
      <c r="CY151" s="119"/>
      <c r="CZ151" s="119"/>
      <c r="DA151" s="119"/>
      <c r="DB151" s="119"/>
      <c r="DC151" s="119"/>
      <c r="DD151" s="119"/>
      <c r="DE151" s="119"/>
      <c r="DF151" s="119"/>
      <c r="DG151" s="119"/>
      <c r="DH151" s="119"/>
      <c r="DI151" s="119"/>
      <c r="DJ151" s="119"/>
      <c r="DK151" s="119"/>
      <c r="DL151" s="119"/>
      <c r="DM151" s="119"/>
      <c r="DN151" s="119"/>
      <c r="DO151" s="119"/>
      <c r="DP151" s="119"/>
      <c r="DQ151" s="119"/>
      <c r="DR151" s="119"/>
      <c r="DS151" s="119"/>
      <c r="DT151" s="119"/>
      <c r="DU151" s="119"/>
      <c r="DV151" s="119"/>
      <c r="DW151" s="119"/>
      <c r="DX151" s="119"/>
      <c r="DY151" s="119"/>
      <c r="DZ151" s="119"/>
      <c r="EA151" s="119"/>
      <c r="EB151" s="119"/>
      <c r="EC151" s="119"/>
      <c r="ED151" s="119"/>
      <c r="EE151" s="119"/>
      <c r="EF151" s="119"/>
      <c r="EG151" s="119"/>
      <c r="EH151" s="119"/>
      <c r="EI151" s="119"/>
      <c r="EJ151" s="119"/>
      <c r="EK151" s="119"/>
      <c r="EL151" s="119"/>
      <c r="EM151" s="119"/>
      <c r="EN151" s="119"/>
      <c r="EO151" s="119"/>
      <c r="EP151" s="119"/>
    </row>
    <row r="152" spans="1:146" s="120" customFormat="1" ht="34.5" customHeight="1">
      <c r="A152" s="218" t="s">
        <v>246</v>
      </c>
      <c r="B152" s="218"/>
      <c r="C152" s="129"/>
      <c r="D152" s="129"/>
      <c r="E152" s="127"/>
      <c r="F152" s="127"/>
      <c r="G152" s="67"/>
      <c r="H152" s="67"/>
      <c r="I152" s="67"/>
      <c r="J152" s="67"/>
      <c r="K152" s="67"/>
      <c r="L152" s="117"/>
      <c r="M152" s="132"/>
      <c r="N152" s="132"/>
      <c r="O152" s="132"/>
      <c r="P152" s="106"/>
      <c r="Q152" s="106"/>
      <c r="R152" s="106"/>
      <c r="S152" s="106"/>
      <c r="T152" s="106"/>
      <c r="U152" s="118" t="e">
        <f>T152/'2022'!T152</f>
        <v>#DIV/0!</v>
      </c>
      <c r="V152" s="106"/>
      <c r="W152" s="106"/>
      <c r="X152" s="106"/>
      <c r="Y152" s="128"/>
      <c r="Z152" s="156"/>
      <c r="AA152" s="119"/>
      <c r="AB152" s="119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</row>
    <row r="153" spans="1:146" s="120" customFormat="1" ht="34.5" customHeight="1">
      <c r="A153" s="107">
        <v>2902059091</v>
      </c>
      <c r="B153" s="107" t="s">
        <v>206</v>
      </c>
      <c r="C153" s="107" t="s">
        <v>246</v>
      </c>
      <c r="D153" s="107"/>
      <c r="E153" s="75"/>
      <c r="F153" s="75" t="s">
        <v>138</v>
      </c>
      <c r="G153" s="67">
        <f>'2022'!G153</f>
        <v>1420664.5</v>
      </c>
      <c r="H153" s="67">
        <f>'2022'!H153</f>
        <v>1420664.5</v>
      </c>
      <c r="I153" s="67">
        <f>'2022'!I153</f>
        <v>1420664.5</v>
      </c>
      <c r="J153" s="67">
        <f>'2022'!J153</f>
        <v>1420664.5</v>
      </c>
      <c r="K153" s="67">
        <f t="shared" si="49"/>
        <v>5682658</v>
      </c>
      <c r="L153" s="117">
        <f>'2022'!M153</f>
        <v>31.662800000000001</v>
      </c>
      <c r="M153" s="117">
        <f>(('2022'!L153+'2022'!M153)/2*1.04)*2-L153</f>
        <v>34.195824000000002</v>
      </c>
      <c r="N153" s="117">
        <f>'2022'!O153</f>
        <v>31.528639999999999</v>
      </c>
      <c r="O153" s="117">
        <f>N153*1.04</f>
        <v>32.789785600000002</v>
      </c>
      <c r="P153" s="106">
        <f>(L153-N153)*G153</f>
        <v>190596.34932000199</v>
      </c>
      <c r="Q153" s="106">
        <f>(L153-N153)*H153</f>
        <v>190596.34932000199</v>
      </c>
      <c r="R153" s="106">
        <f>(M153-O153)*I153</f>
        <v>1997508.8405167998</v>
      </c>
      <c r="S153" s="106">
        <f>(M153-O153)*J153</f>
        <v>1997508.8405167998</v>
      </c>
      <c r="T153" s="106">
        <f t="shared" si="50"/>
        <v>4376210.3796736039</v>
      </c>
      <c r="U153" s="118">
        <f>T153/'2022'!T153</f>
        <v>1.0399999999999987</v>
      </c>
      <c r="V153" s="106"/>
      <c r="W153" s="106"/>
      <c r="X153" s="106"/>
      <c r="Y153" s="128"/>
      <c r="Z153" s="156"/>
      <c r="AA153" s="119"/>
      <c r="AB153" s="119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</row>
    <row r="154" spans="1:146" s="120" customFormat="1" ht="34.5" customHeight="1" outlineLevel="1">
      <c r="A154" s="107">
        <v>2902060361</v>
      </c>
      <c r="B154" s="107" t="s">
        <v>74</v>
      </c>
      <c r="C154" s="107" t="s">
        <v>246</v>
      </c>
      <c r="D154" s="107"/>
      <c r="E154" s="75"/>
      <c r="F154" s="75" t="s">
        <v>138</v>
      </c>
      <c r="G154" s="67">
        <v>255302.54200000002</v>
      </c>
      <c r="H154" s="67">
        <v>257279.55100000001</v>
      </c>
      <c r="I154" s="67">
        <v>218855.076</v>
      </c>
      <c r="J154" s="67">
        <v>245995.31699999998</v>
      </c>
      <c r="K154" s="67">
        <f t="shared" si="49"/>
        <v>977432.48600000003</v>
      </c>
      <c r="L154" s="117">
        <f>'2022'!M154</f>
        <v>50.9</v>
      </c>
      <c r="M154" s="117">
        <f>(('2022'!L154+'2022'!M154)/2*1.04)*2-L154</f>
        <v>53.692799999999998</v>
      </c>
      <c r="N154" s="117">
        <f>'2022'!O154</f>
        <v>31.528639999999999</v>
      </c>
      <c r="O154" s="117">
        <f>N154*1.04</f>
        <v>32.789785600000002</v>
      </c>
      <c r="P154" s="106">
        <f>(L154-N154)*G154</f>
        <v>4945557.4499971205</v>
      </c>
      <c r="Q154" s="106">
        <f>(L154-N154)*H154</f>
        <v>4983854.80305936</v>
      </c>
      <c r="R154" s="106">
        <f>(M154-O154)*I154</f>
        <v>4574730.8051410932</v>
      </c>
      <c r="S154" s="106">
        <f>(M154-O154)*J154</f>
        <v>5142043.6535835639</v>
      </c>
      <c r="T154" s="106">
        <f t="shared" si="50"/>
        <v>19646186.711781137</v>
      </c>
      <c r="U154" s="118">
        <f>T154/'2022'!T154</f>
        <v>1.0380912664995414</v>
      </c>
      <c r="V154" s="106"/>
      <c r="W154" s="106"/>
      <c r="X154" s="106"/>
      <c r="Y154" s="119"/>
      <c r="Z154" s="156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9"/>
      <c r="BR154" s="119"/>
      <c r="BS154" s="119"/>
      <c r="BT154" s="119"/>
      <c r="BU154" s="119"/>
      <c r="BV154" s="119"/>
      <c r="BW154" s="119"/>
      <c r="BX154" s="119"/>
      <c r="BY154" s="119"/>
      <c r="BZ154" s="119"/>
      <c r="CA154" s="119"/>
      <c r="CB154" s="119"/>
      <c r="CC154" s="119"/>
      <c r="CD154" s="119"/>
      <c r="CE154" s="119"/>
      <c r="CF154" s="119"/>
      <c r="CG154" s="119"/>
      <c r="CH154" s="119"/>
      <c r="CI154" s="119"/>
      <c r="CJ154" s="119"/>
      <c r="CK154" s="119"/>
      <c r="CL154" s="119"/>
      <c r="CM154" s="119"/>
      <c r="CN154" s="119"/>
      <c r="CO154" s="119"/>
      <c r="CP154" s="119"/>
      <c r="CQ154" s="119"/>
      <c r="CR154" s="119"/>
      <c r="CS154" s="119"/>
      <c r="CT154" s="119"/>
      <c r="CU154" s="119"/>
      <c r="CV154" s="119"/>
      <c r="CW154" s="119"/>
      <c r="CX154" s="119"/>
      <c r="CY154" s="119"/>
      <c r="CZ154" s="119"/>
      <c r="DA154" s="119"/>
      <c r="DB154" s="119"/>
      <c r="DC154" s="119"/>
      <c r="DD154" s="119"/>
      <c r="DE154" s="119"/>
      <c r="DF154" s="119"/>
      <c r="DG154" s="119"/>
      <c r="DH154" s="119"/>
      <c r="DI154" s="119"/>
      <c r="DJ154" s="119"/>
      <c r="DK154" s="119"/>
      <c r="DL154" s="119"/>
      <c r="DM154" s="119"/>
      <c r="DN154" s="119"/>
      <c r="DO154" s="119"/>
      <c r="DP154" s="119"/>
      <c r="DQ154" s="119"/>
      <c r="DR154" s="119"/>
      <c r="DS154" s="119"/>
      <c r="DT154" s="119"/>
      <c r="DU154" s="119"/>
      <c r="DV154" s="119"/>
      <c r="DW154" s="119"/>
      <c r="DX154" s="119"/>
      <c r="DY154" s="119"/>
      <c r="DZ154" s="119"/>
      <c r="EA154" s="119"/>
      <c r="EB154" s="119"/>
      <c r="EC154" s="119"/>
      <c r="ED154" s="119"/>
      <c r="EE154" s="119"/>
      <c r="EF154" s="119"/>
      <c r="EG154" s="119"/>
      <c r="EH154" s="119"/>
      <c r="EI154" s="119"/>
      <c r="EJ154" s="119"/>
      <c r="EK154" s="119"/>
      <c r="EL154" s="119"/>
      <c r="EM154" s="119"/>
      <c r="EN154" s="119"/>
      <c r="EO154" s="119"/>
      <c r="EP154" s="119"/>
    </row>
    <row r="155" spans="1:146" s="120" customFormat="1" ht="34.5" customHeight="1">
      <c r="A155" s="218" t="s">
        <v>247</v>
      </c>
      <c r="B155" s="218"/>
      <c r="C155" s="129"/>
      <c r="D155" s="129"/>
      <c r="E155" s="127"/>
      <c r="F155" s="127"/>
      <c r="G155" s="67"/>
      <c r="H155" s="67"/>
      <c r="I155" s="67"/>
      <c r="J155" s="67"/>
      <c r="K155" s="67"/>
      <c r="L155" s="117"/>
      <c r="M155" s="132"/>
      <c r="N155" s="132"/>
      <c r="O155" s="132"/>
      <c r="P155" s="106"/>
      <c r="Q155" s="106"/>
      <c r="R155" s="106"/>
      <c r="S155" s="106"/>
      <c r="T155" s="106"/>
      <c r="U155" s="118" t="e">
        <f>T155/'2022'!T155</f>
        <v>#DIV/0!</v>
      </c>
      <c r="V155" s="106"/>
      <c r="W155" s="106"/>
      <c r="X155" s="106"/>
      <c r="Y155" s="128"/>
      <c r="Z155" s="156"/>
      <c r="AA155" s="119"/>
      <c r="AB155" s="119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</row>
    <row r="156" spans="1:146" s="120" customFormat="1" ht="34.5" customHeight="1" outlineLevel="1">
      <c r="A156" s="107">
        <v>2922008803</v>
      </c>
      <c r="B156" s="107" t="s">
        <v>224</v>
      </c>
      <c r="C156" s="107" t="s">
        <v>247</v>
      </c>
      <c r="D156" s="107" t="s">
        <v>75</v>
      </c>
      <c r="E156" s="75"/>
      <c r="F156" s="75" t="s">
        <v>138</v>
      </c>
      <c r="G156" s="67">
        <v>14312.535</v>
      </c>
      <c r="H156" s="67">
        <v>14508.650000000001</v>
      </c>
      <c r="I156" s="67">
        <v>14746.043</v>
      </c>
      <c r="J156" s="67">
        <v>14337.327000000001</v>
      </c>
      <c r="K156" s="67">
        <f t="shared" si="49"/>
        <v>57904.555000000008</v>
      </c>
      <c r="L156" s="117">
        <f>'2022'!M156</f>
        <v>57.35560000000001</v>
      </c>
      <c r="M156" s="117">
        <f>(('2022'!L156+'2022'!M156)/2*1.04)*2-L156</f>
        <v>61.771823999999995</v>
      </c>
      <c r="N156" s="117">
        <f>'2022'!O156</f>
        <v>29.397887999999998</v>
      </c>
      <c r="O156" s="117">
        <f>N156*1.04</f>
        <v>30.573803519999998</v>
      </c>
      <c r="P156" s="106">
        <f t="shared" ref="P156:P167" si="51">(L156-N156)*G156</f>
        <v>400145.73151992017</v>
      </c>
      <c r="Q156" s="106">
        <f t="shared" ref="Q156:Q167" si="52">(L156-N156)*H156</f>
        <v>405628.65820880019</v>
      </c>
      <c r="R156" s="106">
        <f t="shared" ref="R156:R167" si="53">(M156-O156)*I156</f>
        <v>460047.35151296057</v>
      </c>
      <c r="S156" s="106">
        <f t="shared" ref="S156:S167" si="54">(M156-O156)*J156</f>
        <v>447296.22137445695</v>
      </c>
      <c r="T156" s="106">
        <f t="shared" si="50"/>
        <v>1713117.9626161379</v>
      </c>
      <c r="U156" s="118">
        <f>T156/'2022'!T156</f>
        <v>1.0403378627844728</v>
      </c>
      <c r="V156" s="106"/>
      <c r="W156" s="106"/>
      <c r="X156" s="106"/>
      <c r="Y156" s="119"/>
      <c r="Z156" s="156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9"/>
      <c r="BR156" s="119"/>
      <c r="BS156" s="119"/>
      <c r="BT156" s="119"/>
      <c r="BU156" s="119"/>
      <c r="BV156" s="119"/>
      <c r="BW156" s="119"/>
      <c r="BX156" s="119"/>
      <c r="BY156" s="119"/>
      <c r="BZ156" s="119"/>
      <c r="CA156" s="119"/>
      <c r="CB156" s="119"/>
      <c r="CC156" s="119"/>
      <c r="CD156" s="119"/>
      <c r="CE156" s="119"/>
      <c r="CF156" s="119"/>
      <c r="CG156" s="119"/>
      <c r="CH156" s="119"/>
      <c r="CI156" s="119"/>
      <c r="CJ156" s="119"/>
      <c r="CK156" s="119"/>
      <c r="CL156" s="119"/>
      <c r="CM156" s="119"/>
      <c r="CN156" s="119"/>
      <c r="CO156" s="119"/>
      <c r="CP156" s="119"/>
      <c r="CQ156" s="119"/>
      <c r="CR156" s="119"/>
      <c r="CS156" s="119"/>
      <c r="CT156" s="119"/>
      <c r="CU156" s="119"/>
      <c r="CV156" s="119"/>
      <c r="CW156" s="119"/>
      <c r="CX156" s="119"/>
      <c r="CY156" s="119"/>
      <c r="CZ156" s="119"/>
      <c r="DA156" s="119"/>
      <c r="DB156" s="119"/>
      <c r="DC156" s="119"/>
      <c r="DD156" s="119"/>
      <c r="DE156" s="119"/>
      <c r="DF156" s="119"/>
      <c r="DG156" s="119"/>
      <c r="DH156" s="119"/>
      <c r="DI156" s="119"/>
      <c r="DJ156" s="119"/>
      <c r="DK156" s="119"/>
      <c r="DL156" s="119"/>
      <c r="DM156" s="119"/>
      <c r="DN156" s="119"/>
      <c r="DO156" s="119"/>
      <c r="DP156" s="119"/>
      <c r="DQ156" s="119"/>
      <c r="DR156" s="119"/>
      <c r="DS156" s="119"/>
      <c r="DT156" s="119"/>
      <c r="DU156" s="119"/>
      <c r="DV156" s="119"/>
      <c r="DW156" s="119"/>
      <c r="DX156" s="119"/>
      <c r="DY156" s="119"/>
      <c r="DZ156" s="119"/>
      <c r="EA156" s="119"/>
      <c r="EB156" s="119"/>
      <c r="EC156" s="119"/>
      <c r="ED156" s="119"/>
      <c r="EE156" s="119"/>
      <c r="EF156" s="119"/>
      <c r="EG156" s="119"/>
      <c r="EH156" s="119"/>
      <c r="EI156" s="119"/>
      <c r="EJ156" s="119"/>
      <c r="EK156" s="119"/>
      <c r="EL156" s="119"/>
      <c r="EM156" s="119"/>
      <c r="EN156" s="119"/>
      <c r="EO156" s="119"/>
      <c r="EP156" s="119"/>
    </row>
    <row r="157" spans="1:146" s="120" customFormat="1" ht="34.5" customHeight="1" outlineLevel="1">
      <c r="A157" s="107">
        <v>2922008546</v>
      </c>
      <c r="B157" s="107" t="s">
        <v>189</v>
      </c>
      <c r="C157" s="107" t="s">
        <v>247</v>
      </c>
      <c r="D157" s="107" t="s">
        <v>76</v>
      </c>
      <c r="E157" s="75"/>
      <c r="F157" s="75" t="s">
        <v>138</v>
      </c>
      <c r="G157" s="67">
        <v>49588.51</v>
      </c>
      <c r="H157" s="67">
        <v>49916.600000000006</v>
      </c>
      <c r="I157" s="67">
        <v>49706.34</v>
      </c>
      <c r="J157" s="67">
        <v>49133.32</v>
      </c>
      <c r="K157" s="67">
        <f t="shared" si="49"/>
        <v>198344.77000000002</v>
      </c>
      <c r="L157" s="117">
        <f>'2022'!M157</f>
        <v>64.001599999999996</v>
      </c>
      <c r="M157" s="117">
        <f>(('2022'!L157+'2022'!M157)/2*1.04)*2-L157</f>
        <v>66.104063999999994</v>
      </c>
      <c r="N157" s="117">
        <f>'2022'!O157</f>
        <v>38.504960000000004</v>
      </c>
      <c r="O157" s="117">
        <f t="shared" ref="O157:O167" si="55">N157*1.04</f>
        <v>40.045158400000005</v>
      </c>
      <c r="P157" s="106">
        <f t="shared" si="51"/>
        <v>1264340.3876063996</v>
      </c>
      <c r="Q157" s="106">
        <f t="shared" si="52"/>
        <v>1272705.5802239997</v>
      </c>
      <c r="R157" s="106">
        <f t="shared" si="53"/>
        <v>1295292.8217815033</v>
      </c>
      <c r="S157" s="106">
        <f t="shared" si="54"/>
        <v>1280360.5476945913</v>
      </c>
      <c r="T157" s="106">
        <f t="shared" si="50"/>
        <v>5112699.3373064939</v>
      </c>
      <c r="U157" s="118">
        <f>T157/'2022'!T157</f>
        <v>1.0400619455905682</v>
      </c>
      <c r="V157" s="106"/>
      <c r="W157" s="106"/>
      <c r="X157" s="106"/>
      <c r="Y157" s="119"/>
      <c r="Z157" s="156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/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D157" s="119"/>
      <c r="DE157" s="119"/>
      <c r="DF157" s="119"/>
      <c r="DG157" s="119"/>
      <c r="DH157" s="119"/>
      <c r="DI157" s="119"/>
      <c r="DJ157" s="119"/>
      <c r="DK157" s="119"/>
      <c r="DL157" s="119"/>
      <c r="DM157" s="119"/>
      <c r="DN157" s="119"/>
      <c r="DO157" s="119"/>
      <c r="DP157" s="119"/>
      <c r="DQ157" s="119"/>
      <c r="DR157" s="119"/>
      <c r="DS157" s="119"/>
      <c r="DT157" s="119"/>
      <c r="DU157" s="119"/>
      <c r="DV157" s="119"/>
      <c r="DW157" s="119"/>
      <c r="DX157" s="119"/>
      <c r="DY157" s="119"/>
      <c r="DZ157" s="119"/>
      <c r="EA157" s="119"/>
      <c r="EB157" s="119"/>
      <c r="EC157" s="119"/>
      <c r="ED157" s="119"/>
      <c r="EE157" s="119"/>
      <c r="EF157" s="119"/>
      <c r="EG157" s="119"/>
      <c r="EH157" s="119"/>
      <c r="EI157" s="119"/>
      <c r="EJ157" s="119"/>
      <c r="EK157" s="119"/>
      <c r="EL157" s="119"/>
      <c r="EM157" s="119"/>
      <c r="EN157" s="119"/>
      <c r="EO157" s="119"/>
      <c r="EP157" s="119"/>
    </row>
    <row r="158" spans="1:146" s="120" customFormat="1" ht="34.5" customHeight="1" outlineLevel="1">
      <c r="A158" s="107">
        <v>2922008546</v>
      </c>
      <c r="B158" s="107" t="s">
        <v>189</v>
      </c>
      <c r="C158" s="107" t="s">
        <v>247</v>
      </c>
      <c r="D158" s="107" t="s">
        <v>123</v>
      </c>
      <c r="E158" s="75"/>
      <c r="F158" s="75" t="s">
        <v>138</v>
      </c>
      <c r="G158" s="67">
        <v>1261.78</v>
      </c>
      <c r="H158" s="67">
        <v>1177.74</v>
      </c>
      <c r="I158" s="67">
        <v>1220.46</v>
      </c>
      <c r="J158" s="67">
        <v>1183.43</v>
      </c>
      <c r="K158" s="67">
        <f t="shared" si="49"/>
        <v>4843.41</v>
      </c>
      <c r="L158" s="117">
        <f>'2022'!M158</f>
        <v>67.823999999999998</v>
      </c>
      <c r="M158" s="117">
        <v>68.03</v>
      </c>
      <c r="N158" s="117">
        <f>'2022'!O158</f>
        <v>29.711552000000001</v>
      </c>
      <c r="O158" s="117">
        <f t="shared" si="55"/>
        <v>30.900014080000002</v>
      </c>
      <c r="P158" s="106">
        <f t="shared" si="51"/>
        <v>48089.524637440001</v>
      </c>
      <c r="Q158" s="106">
        <f t="shared" si="52"/>
        <v>44886.554507519999</v>
      </c>
      <c r="R158" s="106">
        <f t="shared" si="53"/>
        <v>45315.662615923196</v>
      </c>
      <c r="S158" s="106">
        <f t="shared" si="54"/>
        <v>43940.739237305599</v>
      </c>
      <c r="T158" s="106">
        <f t="shared" si="50"/>
        <v>182232.48099818878</v>
      </c>
      <c r="U158" s="118">
        <f>T158/'2022'!T158</f>
        <v>1.0405802580110826</v>
      </c>
      <c r="V158" s="106"/>
      <c r="W158" s="106"/>
      <c r="X158" s="106"/>
      <c r="Y158" s="119"/>
      <c r="Z158" s="156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9"/>
      <c r="BR158" s="119"/>
      <c r="BS158" s="119"/>
      <c r="BT158" s="119"/>
      <c r="BU158" s="119"/>
      <c r="BV158" s="119"/>
      <c r="BW158" s="119"/>
      <c r="BX158" s="119"/>
      <c r="BY158" s="119"/>
      <c r="BZ158" s="119"/>
      <c r="CA158" s="119"/>
      <c r="CB158" s="119"/>
      <c r="CC158" s="119"/>
      <c r="CD158" s="119"/>
      <c r="CE158" s="119"/>
      <c r="CF158" s="119"/>
      <c r="CG158" s="119"/>
      <c r="CH158" s="119"/>
      <c r="CI158" s="119"/>
      <c r="CJ158" s="119"/>
      <c r="CK158" s="119"/>
      <c r="CL158" s="119"/>
      <c r="CM158" s="119"/>
      <c r="CN158" s="119"/>
      <c r="CO158" s="119"/>
      <c r="CP158" s="119"/>
      <c r="CQ158" s="119"/>
      <c r="CR158" s="119"/>
      <c r="CS158" s="119"/>
      <c r="CT158" s="119"/>
      <c r="CU158" s="119"/>
      <c r="CV158" s="119"/>
      <c r="CW158" s="119"/>
      <c r="CX158" s="119"/>
      <c r="CY158" s="119"/>
      <c r="CZ158" s="119"/>
      <c r="DA158" s="119"/>
      <c r="DB158" s="119"/>
      <c r="DC158" s="119"/>
      <c r="DD158" s="119"/>
      <c r="DE158" s="119"/>
      <c r="DF158" s="119"/>
      <c r="DG158" s="119"/>
      <c r="DH158" s="119"/>
      <c r="DI158" s="119"/>
      <c r="DJ158" s="119"/>
      <c r="DK158" s="119"/>
      <c r="DL158" s="119"/>
      <c r="DM158" s="119"/>
      <c r="DN158" s="119"/>
      <c r="DO158" s="119"/>
      <c r="DP158" s="119"/>
      <c r="DQ158" s="119"/>
      <c r="DR158" s="119"/>
      <c r="DS158" s="119"/>
      <c r="DT158" s="119"/>
      <c r="DU158" s="119"/>
      <c r="DV158" s="119"/>
      <c r="DW158" s="119"/>
      <c r="DX158" s="119"/>
      <c r="DY158" s="119"/>
      <c r="DZ158" s="119"/>
      <c r="EA158" s="119"/>
      <c r="EB158" s="119"/>
      <c r="EC158" s="119"/>
      <c r="ED158" s="119"/>
      <c r="EE158" s="119"/>
      <c r="EF158" s="119"/>
      <c r="EG158" s="119"/>
      <c r="EH158" s="119"/>
      <c r="EI158" s="119"/>
      <c r="EJ158" s="119"/>
      <c r="EK158" s="119"/>
      <c r="EL158" s="119"/>
      <c r="EM158" s="119"/>
      <c r="EN158" s="119"/>
      <c r="EO158" s="119"/>
      <c r="EP158" s="119"/>
    </row>
    <row r="159" spans="1:146" s="120" customFormat="1" ht="34.5" customHeight="1" outlineLevel="1">
      <c r="A159" s="107">
        <v>2922009317</v>
      </c>
      <c r="B159" s="107" t="s">
        <v>78</v>
      </c>
      <c r="C159" s="107" t="s">
        <v>247</v>
      </c>
      <c r="D159" s="107" t="s">
        <v>77</v>
      </c>
      <c r="E159" s="75"/>
      <c r="F159" s="75" t="s">
        <v>138</v>
      </c>
      <c r="G159" s="67">
        <v>7994.4850000000006</v>
      </c>
      <c r="H159" s="67">
        <v>7821.277</v>
      </c>
      <c r="I159" s="67">
        <v>8852.2569999999996</v>
      </c>
      <c r="J159" s="67">
        <v>7561.3349999999991</v>
      </c>
      <c r="K159" s="67">
        <f t="shared" si="49"/>
        <v>32229.353999999999</v>
      </c>
      <c r="L159" s="117">
        <f>'2022'!M159</f>
        <v>83.844800000000006</v>
      </c>
      <c r="M159" s="117">
        <f>(('2022'!L159+'2022'!M159)/2*1.04)*2-L159</f>
        <v>90.552384000000004</v>
      </c>
      <c r="N159" s="117">
        <f>'2022'!O159</f>
        <v>39.013311999999999</v>
      </c>
      <c r="O159" s="117">
        <f t="shared" si="55"/>
        <v>40.573844479999998</v>
      </c>
      <c r="P159" s="106">
        <f t="shared" si="51"/>
        <v>358404.65834368009</v>
      </c>
      <c r="Q159" s="106">
        <f t="shared" si="52"/>
        <v>350639.48597017606</v>
      </c>
      <c r="R159" s="106">
        <f t="shared" si="53"/>
        <v>442422.87631569669</v>
      </c>
      <c r="S159" s="106">
        <f t="shared" si="54"/>
        <v>377904.48012145917</v>
      </c>
      <c r="T159" s="106">
        <f t="shared" si="50"/>
        <v>1529371.500751012</v>
      </c>
      <c r="U159" s="118">
        <f>T159/'2022'!T159</f>
        <v>1.0413652239758675</v>
      </c>
      <c r="V159" s="106"/>
      <c r="W159" s="106"/>
      <c r="X159" s="106"/>
      <c r="Y159" s="119"/>
      <c r="Z159" s="156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9"/>
      <c r="BR159" s="119"/>
      <c r="BS159" s="119"/>
      <c r="BT159" s="119"/>
      <c r="BU159" s="119"/>
      <c r="BV159" s="119"/>
      <c r="BW159" s="119"/>
      <c r="BX159" s="119"/>
      <c r="BY159" s="119"/>
      <c r="BZ159" s="119"/>
      <c r="CA159" s="119"/>
      <c r="CB159" s="119"/>
      <c r="CC159" s="119"/>
      <c r="CD159" s="119"/>
      <c r="CE159" s="119"/>
      <c r="CF159" s="119"/>
      <c r="CG159" s="119"/>
      <c r="CH159" s="119"/>
      <c r="CI159" s="119"/>
      <c r="CJ159" s="119"/>
      <c r="CK159" s="119"/>
      <c r="CL159" s="119"/>
      <c r="CM159" s="119"/>
      <c r="CN159" s="119"/>
      <c r="CO159" s="119"/>
      <c r="CP159" s="119"/>
      <c r="CQ159" s="119"/>
      <c r="CR159" s="119"/>
      <c r="CS159" s="119"/>
      <c r="CT159" s="119"/>
      <c r="CU159" s="119"/>
      <c r="CV159" s="119"/>
      <c r="CW159" s="119"/>
      <c r="CX159" s="119"/>
      <c r="CY159" s="119"/>
      <c r="CZ159" s="119"/>
      <c r="DA159" s="119"/>
      <c r="DB159" s="119"/>
      <c r="DC159" s="119"/>
      <c r="DD159" s="119"/>
      <c r="DE159" s="119"/>
      <c r="DF159" s="119"/>
      <c r="DG159" s="119"/>
      <c r="DH159" s="119"/>
      <c r="DI159" s="119"/>
      <c r="DJ159" s="119"/>
      <c r="DK159" s="119"/>
      <c r="DL159" s="119"/>
      <c r="DM159" s="119"/>
      <c r="DN159" s="119"/>
      <c r="DO159" s="119"/>
      <c r="DP159" s="119"/>
      <c r="DQ159" s="119"/>
      <c r="DR159" s="119"/>
      <c r="DS159" s="119"/>
      <c r="DT159" s="119"/>
      <c r="DU159" s="119"/>
      <c r="DV159" s="119"/>
      <c r="DW159" s="119"/>
      <c r="DX159" s="119"/>
      <c r="DY159" s="119"/>
      <c r="DZ159" s="119"/>
      <c r="EA159" s="119"/>
      <c r="EB159" s="119"/>
      <c r="EC159" s="119"/>
      <c r="ED159" s="119"/>
      <c r="EE159" s="119"/>
      <c r="EF159" s="119"/>
      <c r="EG159" s="119"/>
      <c r="EH159" s="119"/>
      <c r="EI159" s="119"/>
      <c r="EJ159" s="119"/>
      <c r="EK159" s="119"/>
      <c r="EL159" s="119"/>
      <c r="EM159" s="119"/>
      <c r="EN159" s="119"/>
      <c r="EO159" s="119"/>
      <c r="EP159" s="119"/>
    </row>
    <row r="160" spans="1:146" s="120" customFormat="1" ht="34.5" customHeight="1" outlineLevel="1">
      <c r="A160" s="107">
        <v>2922007013</v>
      </c>
      <c r="B160" s="107" t="s">
        <v>125</v>
      </c>
      <c r="C160" s="107" t="s">
        <v>247</v>
      </c>
      <c r="D160" s="107" t="s">
        <v>124</v>
      </c>
      <c r="E160" s="75"/>
      <c r="F160" s="75" t="s">
        <v>138</v>
      </c>
      <c r="G160" s="67">
        <v>2526.4589999999998</v>
      </c>
      <c r="H160" s="67">
        <v>2799.35</v>
      </c>
      <c r="I160" s="67">
        <v>2970.5370000000003</v>
      </c>
      <c r="J160" s="67">
        <v>2700.3679999999999</v>
      </c>
      <c r="K160" s="67">
        <f t="shared" si="49"/>
        <v>10996.714</v>
      </c>
      <c r="L160" s="117">
        <f>'2022'!M160</f>
        <v>83.991599999999991</v>
      </c>
      <c r="M160" s="117">
        <f>(('2022'!L160+'2022'!M160)/2*1.04)*2-L160</f>
        <v>84.240463999999989</v>
      </c>
      <c r="N160" s="117">
        <f>'2022'!O160</f>
        <v>34.600383999999998</v>
      </c>
      <c r="O160" s="117">
        <f t="shared" si="55"/>
        <v>35.984399359999998</v>
      </c>
      <c r="P160" s="106">
        <f t="shared" si="51"/>
        <v>124784.88218414398</v>
      </c>
      <c r="Q160" s="106">
        <f t="shared" si="52"/>
        <v>138263.30050959997</v>
      </c>
      <c r="R160" s="106">
        <f t="shared" si="53"/>
        <v>143346.42548751167</v>
      </c>
      <c r="S160" s="106">
        <f t="shared" si="54"/>
        <v>130309.13275978749</v>
      </c>
      <c r="T160" s="106">
        <f t="shared" si="50"/>
        <v>536703.74094104313</v>
      </c>
      <c r="U160" s="118">
        <f>T160/'2022'!T160</f>
        <v>1.0379239255845589</v>
      </c>
      <c r="V160" s="106"/>
      <c r="W160" s="106"/>
      <c r="X160" s="106"/>
      <c r="Y160" s="119"/>
      <c r="Z160" s="156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9"/>
      <c r="BR160" s="119"/>
      <c r="BS160" s="119"/>
      <c r="BT160" s="119"/>
      <c r="BU160" s="119"/>
      <c r="BV160" s="119"/>
      <c r="BW160" s="119"/>
      <c r="BX160" s="119"/>
      <c r="BY160" s="119"/>
      <c r="BZ160" s="119"/>
      <c r="CA160" s="119"/>
      <c r="CB160" s="119"/>
      <c r="CC160" s="119"/>
      <c r="CD160" s="119"/>
      <c r="CE160" s="119"/>
      <c r="CF160" s="119"/>
      <c r="CG160" s="119"/>
      <c r="CH160" s="119"/>
      <c r="CI160" s="119"/>
      <c r="CJ160" s="119"/>
      <c r="CK160" s="119"/>
      <c r="CL160" s="119"/>
      <c r="CM160" s="119"/>
      <c r="CN160" s="119"/>
      <c r="CO160" s="119"/>
      <c r="CP160" s="119"/>
      <c r="CQ160" s="119"/>
      <c r="CR160" s="119"/>
      <c r="CS160" s="119"/>
      <c r="CT160" s="119"/>
      <c r="CU160" s="119"/>
      <c r="CV160" s="119"/>
      <c r="CW160" s="119"/>
      <c r="CX160" s="119"/>
      <c r="CY160" s="119"/>
      <c r="CZ160" s="119"/>
      <c r="DA160" s="119"/>
      <c r="DB160" s="119"/>
      <c r="DC160" s="119"/>
      <c r="DD160" s="119"/>
      <c r="DE160" s="119"/>
      <c r="DF160" s="119"/>
      <c r="DG160" s="119"/>
      <c r="DH160" s="119"/>
      <c r="DI160" s="119"/>
      <c r="DJ160" s="119"/>
      <c r="DK160" s="119"/>
      <c r="DL160" s="119"/>
      <c r="DM160" s="119"/>
      <c r="DN160" s="119"/>
      <c r="DO160" s="119"/>
      <c r="DP160" s="119"/>
      <c r="DQ160" s="119"/>
      <c r="DR160" s="119"/>
      <c r="DS160" s="119"/>
      <c r="DT160" s="119"/>
      <c r="DU160" s="119"/>
      <c r="DV160" s="119"/>
      <c r="DW160" s="119"/>
      <c r="DX160" s="119"/>
      <c r="DY160" s="119"/>
      <c r="DZ160" s="119"/>
      <c r="EA160" s="119"/>
      <c r="EB160" s="119"/>
      <c r="EC160" s="119"/>
      <c r="ED160" s="119"/>
      <c r="EE160" s="119"/>
      <c r="EF160" s="119"/>
      <c r="EG160" s="119"/>
      <c r="EH160" s="119"/>
      <c r="EI160" s="119"/>
      <c r="EJ160" s="119"/>
      <c r="EK160" s="119"/>
      <c r="EL160" s="119"/>
      <c r="EM160" s="119"/>
      <c r="EN160" s="119"/>
      <c r="EO160" s="119"/>
      <c r="EP160" s="119"/>
    </row>
    <row r="161" spans="1:146" s="120" customFormat="1" ht="34.5" customHeight="1" outlineLevel="1">
      <c r="A161" s="107" t="s">
        <v>276</v>
      </c>
      <c r="B161" s="107" t="s">
        <v>277</v>
      </c>
      <c r="C161" s="107" t="s">
        <v>247</v>
      </c>
      <c r="D161" s="107" t="s">
        <v>126</v>
      </c>
      <c r="E161" s="75"/>
      <c r="F161" s="75" t="s">
        <v>138</v>
      </c>
      <c r="G161" s="67">
        <v>2647.5299999999997</v>
      </c>
      <c r="H161" s="67">
        <v>3206.91</v>
      </c>
      <c r="I161" s="67">
        <v>3084.31</v>
      </c>
      <c r="J161" s="67">
        <v>4863.57</v>
      </c>
      <c r="K161" s="67">
        <f t="shared" si="49"/>
        <v>13802.32</v>
      </c>
      <c r="L161" s="117">
        <f>'2022'!M161</f>
        <v>73.220399999999984</v>
      </c>
      <c r="M161" s="117">
        <f>(('2022'!L161+'2022'!M161)/2*1.04)*2-L161</f>
        <v>76.051216000000011</v>
      </c>
      <c r="N161" s="117">
        <f>'2022'!O161</f>
        <v>34.600383999999998</v>
      </c>
      <c r="O161" s="117">
        <f t="shared" si="55"/>
        <v>35.984399359999998</v>
      </c>
      <c r="P161" s="106">
        <f t="shared" si="51"/>
        <v>102247.65096047995</v>
      </c>
      <c r="Q161" s="106">
        <f t="shared" si="52"/>
        <v>123850.91551055995</v>
      </c>
      <c r="R161" s="106">
        <f t="shared" si="53"/>
        <v>123578.48323091844</v>
      </c>
      <c r="S161" s="106">
        <f t="shared" si="54"/>
        <v>194867.76740580486</v>
      </c>
      <c r="T161" s="106">
        <f t="shared" si="50"/>
        <v>544544.81710776314</v>
      </c>
      <c r="U161" s="118">
        <f>T161/'2022'!T161</f>
        <v>1.0396083278294737</v>
      </c>
      <c r="V161" s="106"/>
      <c r="W161" s="106"/>
      <c r="X161" s="106"/>
      <c r="Y161" s="119"/>
      <c r="Z161" s="156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9"/>
      <c r="BR161" s="119"/>
      <c r="BS161" s="119"/>
      <c r="BT161" s="119"/>
      <c r="BU161" s="119"/>
      <c r="BV161" s="119"/>
      <c r="BW161" s="119"/>
      <c r="BX161" s="119"/>
      <c r="BY161" s="119"/>
      <c r="BZ161" s="119"/>
      <c r="CA161" s="119"/>
      <c r="CB161" s="119"/>
      <c r="CC161" s="119"/>
      <c r="CD161" s="119"/>
      <c r="CE161" s="119"/>
      <c r="CF161" s="119"/>
      <c r="CG161" s="119"/>
      <c r="CH161" s="119"/>
      <c r="CI161" s="119"/>
      <c r="CJ161" s="119"/>
      <c r="CK161" s="119"/>
      <c r="CL161" s="119"/>
      <c r="CM161" s="119"/>
      <c r="CN161" s="119"/>
      <c r="CO161" s="119"/>
      <c r="CP161" s="119"/>
      <c r="CQ161" s="119"/>
      <c r="CR161" s="119"/>
      <c r="CS161" s="119"/>
      <c r="CT161" s="119"/>
      <c r="CU161" s="119"/>
      <c r="CV161" s="119"/>
      <c r="CW161" s="119"/>
      <c r="CX161" s="119"/>
      <c r="CY161" s="119"/>
      <c r="CZ161" s="119"/>
      <c r="DA161" s="119"/>
      <c r="DB161" s="119"/>
      <c r="DC161" s="119"/>
      <c r="DD161" s="119"/>
      <c r="DE161" s="119"/>
      <c r="DF161" s="119"/>
      <c r="DG161" s="119"/>
      <c r="DH161" s="119"/>
      <c r="DI161" s="119"/>
      <c r="DJ161" s="119"/>
      <c r="DK161" s="119"/>
      <c r="DL161" s="119"/>
      <c r="DM161" s="119"/>
      <c r="DN161" s="119"/>
      <c r="DO161" s="119"/>
      <c r="DP161" s="119"/>
      <c r="DQ161" s="119"/>
      <c r="DR161" s="119"/>
      <c r="DS161" s="119"/>
      <c r="DT161" s="119"/>
      <c r="DU161" s="119"/>
      <c r="DV161" s="119"/>
      <c r="DW161" s="119"/>
      <c r="DX161" s="119"/>
      <c r="DY161" s="119"/>
      <c r="DZ161" s="119"/>
      <c r="EA161" s="119"/>
      <c r="EB161" s="119"/>
      <c r="EC161" s="119"/>
      <c r="ED161" s="119"/>
      <c r="EE161" s="119"/>
      <c r="EF161" s="119"/>
      <c r="EG161" s="119"/>
      <c r="EH161" s="119"/>
      <c r="EI161" s="119"/>
      <c r="EJ161" s="119"/>
      <c r="EK161" s="119"/>
      <c r="EL161" s="119"/>
      <c r="EM161" s="119"/>
      <c r="EN161" s="119"/>
      <c r="EO161" s="119"/>
      <c r="EP161" s="119"/>
    </row>
    <row r="162" spans="1:146" s="120" customFormat="1" ht="34.5" customHeight="1" outlineLevel="1">
      <c r="A162" s="107">
        <v>2922007704</v>
      </c>
      <c r="B162" s="107" t="s">
        <v>128</v>
      </c>
      <c r="C162" s="107" t="s">
        <v>247</v>
      </c>
      <c r="D162" s="107" t="s">
        <v>127</v>
      </c>
      <c r="E162" s="75"/>
      <c r="F162" s="75" t="s">
        <v>138</v>
      </c>
      <c r="G162" s="67">
        <v>4525.9890000000005</v>
      </c>
      <c r="H162" s="67">
        <v>5086.0820000000003</v>
      </c>
      <c r="I162" s="67">
        <v>5296.6320000000005</v>
      </c>
      <c r="J162" s="67">
        <v>4612.5950000000003</v>
      </c>
      <c r="K162" s="67">
        <f t="shared" si="49"/>
        <v>19521.298000000003</v>
      </c>
      <c r="L162" s="117">
        <f>'2022'!M162</f>
        <v>74.069199999999995</v>
      </c>
      <c r="M162" s="117">
        <f>(('2022'!L162+'2022'!M162)/2*1.04)*2-L162</f>
        <v>79.766768000000013</v>
      </c>
      <c r="N162" s="117">
        <f>'2022'!O162</f>
        <v>33.973056000000007</v>
      </c>
      <c r="O162" s="117">
        <f t="shared" si="55"/>
        <v>35.331978240000005</v>
      </c>
      <c r="P162" s="106">
        <f t="shared" si="51"/>
        <v>181474.70668641597</v>
      </c>
      <c r="Q162" s="106">
        <f t="shared" si="52"/>
        <v>203932.27626780796</v>
      </c>
      <c r="R162" s="106">
        <f t="shared" si="53"/>
        <v>235354.72935608838</v>
      </c>
      <c r="S162" s="106">
        <f t="shared" si="54"/>
        <v>204959.68907302726</v>
      </c>
      <c r="T162" s="106">
        <f t="shared" si="50"/>
        <v>825721.40138333954</v>
      </c>
      <c r="U162" s="118">
        <f>T162/'2022'!T162</f>
        <v>1.041024560266895</v>
      </c>
      <c r="V162" s="106"/>
      <c r="W162" s="106"/>
      <c r="X162" s="106"/>
      <c r="Y162" s="119"/>
      <c r="Z162" s="156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/>
      <c r="BL162" s="119"/>
      <c r="BM162" s="119"/>
      <c r="BN162" s="119"/>
      <c r="BO162" s="119"/>
      <c r="BP162" s="119"/>
      <c r="BQ162" s="119"/>
      <c r="BR162" s="119"/>
      <c r="BS162" s="119"/>
      <c r="BT162" s="119"/>
      <c r="BU162" s="119"/>
      <c r="BV162" s="119"/>
      <c r="BW162" s="119"/>
      <c r="BX162" s="119"/>
      <c r="BY162" s="119"/>
      <c r="BZ162" s="119"/>
      <c r="CA162" s="119"/>
      <c r="CB162" s="119"/>
      <c r="CC162" s="119"/>
      <c r="CD162" s="119"/>
      <c r="CE162" s="119"/>
      <c r="CF162" s="119"/>
      <c r="CG162" s="119"/>
      <c r="CH162" s="119"/>
      <c r="CI162" s="119"/>
      <c r="CJ162" s="119"/>
      <c r="CK162" s="119"/>
      <c r="CL162" s="119"/>
      <c r="CM162" s="119"/>
      <c r="CN162" s="119"/>
      <c r="CO162" s="119"/>
      <c r="CP162" s="119"/>
      <c r="CQ162" s="119"/>
      <c r="CR162" s="119"/>
      <c r="CS162" s="119"/>
      <c r="CT162" s="119"/>
      <c r="CU162" s="119"/>
      <c r="CV162" s="119"/>
      <c r="CW162" s="119"/>
      <c r="CX162" s="119"/>
      <c r="CY162" s="119"/>
      <c r="CZ162" s="119"/>
      <c r="DA162" s="119"/>
      <c r="DB162" s="119"/>
      <c r="DC162" s="119"/>
      <c r="DD162" s="119"/>
      <c r="DE162" s="119"/>
      <c r="DF162" s="119"/>
      <c r="DG162" s="119"/>
      <c r="DH162" s="119"/>
      <c r="DI162" s="119"/>
      <c r="DJ162" s="119"/>
      <c r="DK162" s="119"/>
      <c r="DL162" s="119"/>
      <c r="DM162" s="119"/>
      <c r="DN162" s="119"/>
      <c r="DO162" s="119"/>
      <c r="DP162" s="119"/>
      <c r="DQ162" s="119"/>
      <c r="DR162" s="119"/>
      <c r="DS162" s="119"/>
      <c r="DT162" s="119"/>
      <c r="DU162" s="119"/>
      <c r="DV162" s="119"/>
      <c r="DW162" s="119"/>
      <c r="DX162" s="119"/>
      <c r="DY162" s="119"/>
      <c r="DZ162" s="119"/>
      <c r="EA162" s="119"/>
      <c r="EB162" s="119"/>
      <c r="EC162" s="119"/>
      <c r="ED162" s="119"/>
      <c r="EE162" s="119"/>
      <c r="EF162" s="119"/>
      <c r="EG162" s="119"/>
      <c r="EH162" s="119"/>
      <c r="EI162" s="119"/>
      <c r="EJ162" s="119"/>
      <c r="EK162" s="119"/>
      <c r="EL162" s="119"/>
      <c r="EM162" s="119"/>
      <c r="EN162" s="119"/>
      <c r="EO162" s="119"/>
      <c r="EP162" s="119"/>
    </row>
    <row r="163" spans="1:146" s="120" customFormat="1" ht="34.5" customHeight="1" outlineLevel="1">
      <c r="A163" s="107">
        <v>2922007013</v>
      </c>
      <c r="B163" s="107" t="s">
        <v>125</v>
      </c>
      <c r="C163" s="107" t="s">
        <v>247</v>
      </c>
      <c r="D163" s="107" t="s">
        <v>129</v>
      </c>
      <c r="E163" s="75"/>
      <c r="F163" s="75" t="s">
        <v>138</v>
      </c>
      <c r="G163" s="67">
        <v>174.321</v>
      </c>
      <c r="H163" s="67">
        <v>680.67399999999998</v>
      </c>
      <c r="I163" s="67">
        <v>825.62699999999995</v>
      </c>
      <c r="J163" s="67">
        <v>538.63700000000006</v>
      </c>
      <c r="K163" s="67">
        <f t="shared" si="49"/>
        <v>2219.259</v>
      </c>
      <c r="L163" s="117">
        <f>'2022'!M163</f>
        <v>68.246400000000008</v>
      </c>
      <c r="M163" s="117">
        <f>(('2022'!L163+'2022'!M163)/2*1.04)*2-L163</f>
        <v>70.641856000000004</v>
      </c>
      <c r="N163" s="117">
        <f>'2022'!O163</f>
        <v>34.600383999999998</v>
      </c>
      <c r="O163" s="117">
        <f t="shared" si="55"/>
        <v>35.984399359999998</v>
      </c>
      <c r="P163" s="106">
        <f t="shared" si="51"/>
        <v>5865.2071551360013</v>
      </c>
      <c r="Q163" s="106">
        <f t="shared" si="52"/>
        <v>22901.968294784005</v>
      </c>
      <c r="R163" s="106">
        <f t="shared" si="53"/>
        <v>28614.131953313285</v>
      </c>
      <c r="S163" s="106">
        <f t="shared" si="54"/>
        <v>18667.788472199685</v>
      </c>
      <c r="T163" s="106">
        <f t="shared" si="50"/>
        <v>76049.095875432977</v>
      </c>
      <c r="U163" s="118">
        <f>T163/'2022'!T163</f>
        <v>1.0376762930911869</v>
      </c>
      <c r="V163" s="106"/>
      <c r="W163" s="106"/>
      <c r="X163" s="106"/>
      <c r="Y163" s="119"/>
      <c r="Z163" s="156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119"/>
      <c r="BO163" s="119"/>
      <c r="BP163" s="119"/>
      <c r="BQ163" s="119"/>
      <c r="BR163" s="119"/>
      <c r="BS163" s="119"/>
      <c r="BT163" s="119"/>
      <c r="BU163" s="119"/>
      <c r="BV163" s="119"/>
      <c r="BW163" s="119"/>
      <c r="BX163" s="119"/>
      <c r="BY163" s="119"/>
      <c r="BZ163" s="119"/>
      <c r="CA163" s="119"/>
      <c r="CB163" s="119"/>
      <c r="CC163" s="119"/>
      <c r="CD163" s="119"/>
      <c r="CE163" s="119"/>
      <c r="CF163" s="119"/>
      <c r="CG163" s="119"/>
      <c r="CH163" s="119"/>
      <c r="CI163" s="119"/>
      <c r="CJ163" s="119"/>
      <c r="CK163" s="119"/>
      <c r="CL163" s="119"/>
      <c r="CM163" s="119"/>
      <c r="CN163" s="119"/>
      <c r="CO163" s="119"/>
      <c r="CP163" s="119"/>
      <c r="CQ163" s="119"/>
      <c r="CR163" s="119"/>
      <c r="CS163" s="119"/>
      <c r="CT163" s="119"/>
      <c r="CU163" s="119"/>
      <c r="CV163" s="119"/>
      <c r="CW163" s="119"/>
      <c r="CX163" s="119"/>
      <c r="CY163" s="119"/>
      <c r="CZ163" s="119"/>
      <c r="DA163" s="119"/>
      <c r="DB163" s="119"/>
      <c r="DC163" s="119"/>
      <c r="DD163" s="119"/>
      <c r="DE163" s="119"/>
      <c r="DF163" s="119"/>
      <c r="DG163" s="119"/>
      <c r="DH163" s="119"/>
      <c r="DI163" s="119"/>
      <c r="DJ163" s="119"/>
      <c r="DK163" s="119"/>
      <c r="DL163" s="119"/>
      <c r="DM163" s="119"/>
      <c r="DN163" s="119"/>
      <c r="DO163" s="119"/>
      <c r="DP163" s="119"/>
      <c r="DQ163" s="119"/>
      <c r="DR163" s="119"/>
      <c r="DS163" s="119"/>
      <c r="DT163" s="119"/>
      <c r="DU163" s="119"/>
      <c r="DV163" s="119"/>
      <c r="DW163" s="119"/>
      <c r="DX163" s="119"/>
      <c r="DY163" s="119"/>
      <c r="DZ163" s="119"/>
      <c r="EA163" s="119"/>
      <c r="EB163" s="119"/>
      <c r="EC163" s="119"/>
      <c r="ED163" s="119"/>
      <c r="EE163" s="119"/>
      <c r="EF163" s="119"/>
      <c r="EG163" s="119"/>
      <c r="EH163" s="119"/>
      <c r="EI163" s="119"/>
      <c r="EJ163" s="119"/>
      <c r="EK163" s="119"/>
      <c r="EL163" s="119"/>
      <c r="EM163" s="119"/>
      <c r="EN163" s="119"/>
      <c r="EO163" s="119"/>
      <c r="EP163" s="119"/>
    </row>
    <row r="164" spans="1:146" s="120" customFormat="1" ht="34.5" customHeight="1" outlineLevel="1">
      <c r="A164" s="107">
        <v>2922006980</v>
      </c>
      <c r="B164" s="107" t="s">
        <v>133</v>
      </c>
      <c r="C164" s="107" t="s">
        <v>247</v>
      </c>
      <c r="D164" s="107" t="s">
        <v>130</v>
      </c>
      <c r="E164" s="75"/>
      <c r="F164" s="75" t="s">
        <v>138</v>
      </c>
      <c r="G164" s="67">
        <v>891.59</v>
      </c>
      <c r="H164" s="67">
        <v>831.93999999999994</v>
      </c>
      <c r="I164" s="67">
        <v>898.98</v>
      </c>
      <c r="J164" s="67">
        <v>881.25</v>
      </c>
      <c r="K164" s="67">
        <f t="shared" si="49"/>
        <v>3503.76</v>
      </c>
      <c r="L164" s="117">
        <f>'2022'!M164</f>
        <v>64.988399999999999</v>
      </c>
      <c r="M164" s="117">
        <f>(('2022'!L164+'2022'!M164)/2*1.04)*2-L164</f>
        <v>65.571535999999995</v>
      </c>
      <c r="N164" s="117">
        <f>'2022'!O164</f>
        <v>34.600383999999998</v>
      </c>
      <c r="O164" s="117">
        <f t="shared" si="55"/>
        <v>35.984399359999998</v>
      </c>
      <c r="P164" s="106">
        <f t="shared" si="51"/>
        <v>27093.651185440001</v>
      </c>
      <c r="Q164" s="106">
        <f t="shared" si="52"/>
        <v>25281.006031039997</v>
      </c>
      <c r="R164" s="106">
        <f t="shared" si="53"/>
        <v>26598.244096627197</v>
      </c>
      <c r="S164" s="106">
        <f t="shared" si="54"/>
        <v>26073.664163999998</v>
      </c>
      <c r="T164" s="106">
        <f t="shared" si="50"/>
        <v>105046.5654771072</v>
      </c>
      <c r="U164" s="118">
        <f>T164/'2022'!T164</f>
        <v>1.0388693223389147</v>
      </c>
      <c r="V164" s="106"/>
      <c r="W164" s="106"/>
      <c r="X164" s="106"/>
      <c r="Y164" s="119"/>
      <c r="Z164" s="156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/>
      <c r="BL164" s="119"/>
      <c r="BM164" s="119"/>
      <c r="BN164" s="119"/>
      <c r="BO164" s="119"/>
      <c r="BP164" s="119"/>
      <c r="BQ164" s="119"/>
      <c r="BR164" s="119"/>
      <c r="BS164" s="119"/>
      <c r="BT164" s="119"/>
      <c r="BU164" s="119"/>
      <c r="BV164" s="119"/>
      <c r="BW164" s="119"/>
      <c r="BX164" s="119"/>
      <c r="BY164" s="119"/>
      <c r="BZ164" s="119"/>
      <c r="CA164" s="119"/>
      <c r="CB164" s="119"/>
      <c r="CC164" s="119"/>
      <c r="CD164" s="119"/>
      <c r="CE164" s="119"/>
      <c r="CF164" s="119"/>
      <c r="CG164" s="119"/>
      <c r="CH164" s="119"/>
      <c r="CI164" s="119"/>
      <c r="CJ164" s="119"/>
      <c r="CK164" s="119"/>
      <c r="CL164" s="119"/>
      <c r="CM164" s="119"/>
      <c r="CN164" s="119"/>
      <c r="CO164" s="119"/>
      <c r="CP164" s="119"/>
      <c r="CQ164" s="119"/>
      <c r="CR164" s="119"/>
      <c r="CS164" s="119"/>
      <c r="CT164" s="119"/>
      <c r="CU164" s="119"/>
      <c r="CV164" s="119"/>
      <c r="CW164" s="119"/>
      <c r="CX164" s="119"/>
      <c r="CY164" s="119"/>
      <c r="CZ164" s="119"/>
      <c r="DA164" s="119"/>
      <c r="DB164" s="119"/>
      <c r="DC164" s="119"/>
      <c r="DD164" s="119"/>
      <c r="DE164" s="119"/>
      <c r="DF164" s="119"/>
      <c r="DG164" s="119"/>
      <c r="DH164" s="119"/>
      <c r="DI164" s="119"/>
      <c r="DJ164" s="119"/>
      <c r="DK164" s="119"/>
      <c r="DL164" s="119"/>
      <c r="DM164" s="119"/>
      <c r="DN164" s="119"/>
      <c r="DO164" s="119"/>
      <c r="DP164" s="119"/>
      <c r="DQ164" s="119"/>
      <c r="DR164" s="119"/>
      <c r="DS164" s="119"/>
      <c r="DT164" s="119"/>
      <c r="DU164" s="119"/>
      <c r="DV164" s="119"/>
      <c r="DW164" s="119"/>
      <c r="DX164" s="119"/>
      <c r="DY164" s="119"/>
      <c r="DZ164" s="119"/>
      <c r="EA164" s="119"/>
      <c r="EB164" s="119"/>
      <c r="EC164" s="119"/>
      <c r="ED164" s="119"/>
      <c r="EE164" s="119"/>
      <c r="EF164" s="119"/>
      <c r="EG164" s="119"/>
      <c r="EH164" s="119"/>
      <c r="EI164" s="119"/>
      <c r="EJ164" s="119"/>
      <c r="EK164" s="119"/>
      <c r="EL164" s="119"/>
      <c r="EM164" s="119"/>
      <c r="EN164" s="119"/>
      <c r="EO164" s="119"/>
      <c r="EP164" s="119"/>
    </row>
    <row r="165" spans="1:146" s="120" customFormat="1" ht="34.5" customHeight="1" outlineLevel="1">
      <c r="A165" s="107">
        <v>2922007013</v>
      </c>
      <c r="B165" s="107" t="s">
        <v>125</v>
      </c>
      <c r="C165" s="107" t="s">
        <v>247</v>
      </c>
      <c r="D165" s="107" t="s">
        <v>131</v>
      </c>
      <c r="E165" s="75"/>
      <c r="F165" s="75" t="s">
        <v>138</v>
      </c>
      <c r="G165" s="67">
        <v>403.00700000000001</v>
      </c>
      <c r="H165" s="67">
        <v>1350.1849999999999</v>
      </c>
      <c r="I165" s="67">
        <v>1291.0070000000001</v>
      </c>
      <c r="J165" s="67">
        <v>1124.4180000000001</v>
      </c>
      <c r="K165" s="67">
        <f t="shared" si="49"/>
        <v>4168.6170000000002</v>
      </c>
      <c r="L165" s="117">
        <f>'2022'!M165</f>
        <v>69.855599999999981</v>
      </c>
      <c r="M165" s="117">
        <f>(('2022'!L165+'2022'!M165)/2*1.04)*2-L165</f>
        <v>75.230224000000021</v>
      </c>
      <c r="N165" s="117">
        <f>'2022'!O165</f>
        <v>34.600383999999998</v>
      </c>
      <c r="O165" s="117">
        <f t="shared" si="55"/>
        <v>35.984399359999998</v>
      </c>
      <c r="P165" s="106">
        <f t="shared" si="51"/>
        <v>14208.098834511993</v>
      </c>
      <c r="Q165" s="106">
        <f t="shared" si="52"/>
        <v>47601.063814959976</v>
      </c>
      <c r="R165" s="106">
        <f t="shared" si="53"/>
        <v>50666.634331012516</v>
      </c>
      <c r="S165" s="106">
        <f t="shared" si="54"/>
        <v>44128.711650059551</v>
      </c>
      <c r="T165" s="106">
        <f t="shared" si="50"/>
        <v>156604.50863054403</v>
      </c>
      <c r="U165" s="118">
        <f>T165/'2022'!T165</f>
        <v>1.0514733932200544</v>
      </c>
      <c r="V165" s="106"/>
      <c r="W165" s="106"/>
      <c r="X165" s="106"/>
      <c r="Y165" s="119"/>
      <c r="Z165" s="156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19"/>
      <c r="CB165" s="119"/>
      <c r="CC165" s="119"/>
      <c r="CD165" s="119"/>
      <c r="CE165" s="119"/>
      <c r="CF165" s="119"/>
      <c r="CG165" s="119"/>
      <c r="CH165" s="119"/>
      <c r="CI165" s="119"/>
      <c r="CJ165" s="119"/>
      <c r="CK165" s="119"/>
      <c r="CL165" s="119"/>
      <c r="CM165" s="119"/>
      <c r="CN165" s="119"/>
      <c r="CO165" s="119"/>
      <c r="CP165" s="119"/>
      <c r="CQ165" s="119"/>
      <c r="CR165" s="119"/>
      <c r="CS165" s="119"/>
      <c r="CT165" s="119"/>
      <c r="CU165" s="119"/>
      <c r="CV165" s="119"/>
      <c r="CW165" s="119"/>
      <c r="CX165" s="119"/>
      <c r="CY165" s="119"/>
      <c r="CZ165" s="119"/>
      <c r="DA165" s="119"/>
      <c r="DB165" s="119"/>
      <c r="DC165" s="119"/>
      <c r="DD165" s="119"/>
      <c r="DE165" s="119"/>
      <c r="DF165" s="119"/>
      <c r="DG165" s="119"/>
      <c r="DH165" s="119"/>
      <c r="DI165" s="119"/>
      <c r="DJ165" s="119"/>
      <c r="DK165" s="119"/>
      <c r="DL165" s="119"/>
      <c r="DM165" s="119"/>
      <c r="DN165" s="119"/>
      <c r="DO165" s="119"/>
      <c r="DP165" s="119"/>
      <c r="DQ165" s="119"/>
      <c r="DR165" s="119"/>
      <c r="DS165" s="119"/>
      <c r="DT165" s="119"/>
      <c r="DU165" s="119"/>
      <c r="DV165" s="119"/>
      <c r="DW165" s="119"/>
      <c r="DX165" s="119"/>
      <c r="DY165" s="119"/>
      <c r="DZ165" s="119"/>
      <c r="EA165" s="119"/>
      <c r="EB165" s="119"/>
      <c r="EC165" s="119"/>
      <c r="ED165" s="119"/>
      <c r="EE165" s="119"/>
      <c r="EF165" s="119"/>
      <c r="EG165" s="119"/>
      <c r="EH165" s="119"/>
      <c r="EI165" s="119"/>
      <c r="EJ165" s="119"/>
      <c r="EK165" s="119"/>
      <c r="EL165" s="119"/>
      <c r="EM165" s="119"/>
      <c r="EN165" s="119"/>
      <c r="EO165" s="119"/>
      <c r="EP165" s="119"/>
    </row>
    <row r="166" spans="1:146" s="120" customFormat="1" ht="34.5" customHeight="1" outlineLevel="1">
      <c r="A166" s="107">
        <v>2922006980</v>
      </c>
      <c r="B166" s="107" t="s">
        <v>133</v>
      </c>
      <c r="C166" s="107" t="s">
        <v>247</v>
      </c>
      <c r="D166" s="107" t="s">
        <v>132</v>
      </c>
      <c r="E166" s="75"/>
      <c r="F166" s="75" t="s">
        <v>138</v>
      </c>
      <c r="G166" s="67">
        <v>2406.75</v>
      </c>
      <c r="H166" s="67">
        <v>2435.71</v>
      </c>
      <c r="I166" s="67">
        <v>2698.8199999999997</v>
      </c>
      <c r="J166" s="67">
        <v>2557.98</v>
      </c>
      <c r="K166" s="67">
        <f t="shared" si="49"/>
        <v>10099.26</v>
      </c>
      <c r="L166" s="117">
        <f>'2022'!M166</f>
        <v>65.812000000000012</v>
      </c>
      <c r="M166" s="117">
        <f>(('2022'!L166+'2022'!M166)/2*1.04)*2-L166</f>
        <v>70.523680000000013</v>
      </c>
      <c r="N166" s="117">
        <f>'2022'!O166</f>
        <v>34.600383999999998</v>
      </c>
      <c r="O166" s="117">
        <f t="shared" si="55"/>
        <v>35.984399359999998</v>
      </c>
      <c r="P166" s="106">
        <f t="shared" si="51"/>
        <v>75118.556808000038</v>
      </c>
      <c r="Q166" s="106">
        <f t="shared" si="52"/>
        <v>76022.445207360041</v>
      </c>
      <c r="R166" s="106">
        <f t="shared" si="53"/>
        <v>93215.301376844829</v>
      </c>
      <c r="S166" s="106">
        <f t="shared" si="54"/>
        <v>88350.789091507235</v>
      </c>
      <c r="T166" s="106">
        <f t="shared" si="50"/>
        <v>332707.09248371213</v>
      </c>
      <c r="U166" s="118">
        <f>T166/'2022'!T166</f>
        <v>1.0426999169670452</v>
      </c>
      <c r="V166" s="106"/>
      <c r="W166" s="106"/>
      <c r="X166" s="106"/>
      <c r="Y166" s="119"/>
      <c r="Z166" s="156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  <c r="BR166" s="119"/>
      <c r="BS166" s="119"/>
      <c r="BT166" s="119"/>
      <c r="BU166" s="119"/>
      <c r="BV166" s="119"/>
      <c r="BW166" s="119"/>
      <c r="BX166" s="119"/>
      <c r="BY166" s="119"/>
      <c r="BZ166" s="119"/>
      <c r="CA166" s="119"/>
      <c r="CB166" s="119"/>
      <c r="CC166" s="119"/>
      <c r="CD166" s="119"/>
      <c r="CE166" s="119"/>
      <c r="CF166" s="119"/>
      <c r="CG166" s="119"/>
      <c r="CH166" s="119"/>
      <c r="CI166" s="119"/>
      <c r="CJ166" s="119"/>
      <c r="CK166" s="119"/>
      <c r="CL166" s="119"/>
      <c r="CM166" s="119"/>
      <c r="CN166" s="119"/>
      <c r="CO166" s="119"/>
      <c r="CP166" s="119"/>
      <c r="CQ166" s="119"/>
      <c r="CR166" s="119"/>
      <c r="CS166" s="119"/>
      <c r="CT166" s="119"/>
      <c r="CU166" s="119"/>
      <c r="CV166" s="119"/>
      <c r="CW166" s="119"/>
      <c r="CX166" s="119"/>
      <c r="CY166" s="119"/>
      <c r="CZ166" s="119"/>
      <c r="DA166" s="119"/>
      <c r="DB166" s="119"/>
      <c r="DC166" s="119"/>
      <c r="DD166" s="119"/>
      <c r="DE166" s="119"/>
      <c r="DF166" s="119"/>
      <c r="DG166" s="119"/>
      <c r="DH166" s="119"/>
      <c r="DI166" s="119"/>
      <c r="DJ166" s="119"/>
      <c r="DK166" s="119"/>
      <c r="DL166" s="119"/>
      <c r="DM166" s="119"/>
      <c r="DN166" s="119"/>
      <c r="DO166" s="119"/>
      <c r="DP166" s="119"/>
      <c r="DQ166" s="119"/>
      <c r="DR166" s="119"/>
      <c r="DS166" s="119"/>
      <c r="DT166" s="119"/>
      <c r="DU166" s="119"/>
      <c r="DV166" s="119"/>
      <c r="DW166" s="119"/>
      <c r="DX166" s="119"/>
      <c r="DY166" s="119"/>
      <c r="DZ166" s="119"/>
      <c r="EA166" s="119"/>
      <c r="EB166" s="119"/>
      <c r="EC166" s="119"/>
      <c r="ED166" s="119"/>
      <c r="EE166" s="119"/>
      <c r="EF166" s="119"/>
      <c r="EG166" s="119"/>
      <c r="EH166" s="119"/>
      <c r="EI166" s="119"/>
      <c r="EJ166" s="119"/>
      <c r="EK166" s="119"/>
      <c r="EL166" s="119"/>
      <c r="EM166" s="119"/>
      <c r="EN166" s="119"/>
      <c r="EO166" s="119"/>
      <c r="EP166" s="119"/>
    </row>
    <row r="167" spans="1:146" s="120" customFormat="1" ht="34.5" customHeight="1" outlineLevel="1">
      <c r="A167" s="107">
        <v>2922006980</v>
      </c>
      <c r="B167" s="107" t="s">
        <v>133</v>
      </c>
      <c r="C167" s="107" t="s">
        <v>247</v>
      </c>
      <c r="D167" s="107" t="s">
        <v>211</v>
      </c>
      <c r="E167" s="75"/>
      <c r="F167" s="75" t="s">
        <v>138</v>
      </c>
      <c r="G167" s="67">
        <v>696.25</v>
      </c>
      <c r="H167" s="67">
        <v>696.25</v>
      </c>
      <c r="I167" s="67">
        <v>696.25</v>
      </c>
      <c r="J167" s="67">
        <v>696.25</v>
      </c>
      <c r="K167" s="67">
        <f t="shared" si="49"/>
        <v>2785</v>
      </c>
      <c r="L167" s="117">
        <f>'2022'!M167</f>
        <v>69.210399999999993</v>
      </c>
      <c r="M167" s="117">
        <f>(('2022'!L167+'2022'!M167)/2*1.04)*2-L167</f>
        <v>70.597216000000003</v>
      </c>
      <c r="N167" s="117">
        <f>'2022'!O167</f>
        <v>67.828800000000001</v>
      </c>
      <c r="O167" s="117">
        <f t="shared" si="55"/>
        <v>70.541952000000009</v>
      </c>
      <c r="P167" s="106">
        <f t="shared" si="51"/>
        <v>961.93899999999428</v>
      </c>
      <c r="Q167" s="106">
        <f t="shared" si="52"/>
        <v>961.93899999999428</v>
      </c>
      <c r="R167" s="106">
        <f t="shared" si="53"/>
        <v>38.477559999995812</v>
      </c>
      <c r="S167" s="106">
        <f t="shared" si="54"/>
        <v>38.477559999995812</v>
      </c>
      <c r="T167" s="106">
        <f t="shared" si="50"/>
        <v>2000.83311999998</v>
      </c>
      <c r="U167" s="118">
        <f>T167/'2022'!T167</f>
        <v>1.0399999999999958</v>
      </c>
      <c r="V167" s="106"/>
      <c r="W167" s="106"/>
      <c r="X167" s="106"/>
      <c r="Y167" s="119"/>
      <c r="Z167" s="156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  <c r="BR167" s="119"/>
      <c r="BS167" s="119"/>
      <c r="BT167" s="119"/>
      <c r="BU167" s="119"/>
      <c r="BV167" s="119"/>
      <c r="BW167" s="119"/>
      <c r="BX167" s="119"/>
      <c r="BY167" s="119"/>
      <c r="BZ167" s="119"/>
      <c r="CA167" s="119"/>
      <c r="CB167" s="119"/>
      <c r="CC167" s="119"/>
      <c r="CD167" s="119"/>
      <c r="CE167" s="119"/>
      <c r="CF167" s="119"/>
      <c r="CG167" s="119"/>
      <c r="CH167" s="119"/>
      <c r="CI167" s="119"/>
      <c r="CJ167" s="119"/>
      <c r="CK167" s="119"/>
      <c r="CL167" s="119"/>
      <c r="CM167" s="119"/>
      <c r="CN167" s="119"/>
      <c r="CO167" s="119"/>
      <c r="CP167" s="119"/>
      <c r="CQ167" s="119"/>
      <c r="CR167" s="119"/>
      <c r="CS167" s="119"/>
      <c r="CT167" s="119"/>
      <c r="CU167" s="119"/>
      <c r="CV167" s="119"/>
      <c r="CW167" s="119"/>
      <c r="CX167" s="119"/>
      <c r="CY167" s="119"/>
      <c r="CZ167" s="119"/>
      <c r="DA167" s="119"/>
      <c r="DB167" s="119"/>
      <c r="DC167" s="119"/>
      <c r="DD167" s="119"/>
      <c r="DE167" s="119"/>
      <c r="DF167" s="119"/>
      <c r="DG167" s="119"/>
      <c r="DH167" s="119"/>
      <c r="DI167" s="119"/>
      <c r="DJ167" s="119"/>
      <c r="DK167" s="119"/>
      <c r="DL167" s="119"/>
      <c r="DM167" s="119"/>
      <c r="DN167" s="119"/>
      <c r="DO167" s="119"/>
      <c r="DP167" s="119"/>
      <c r="DQ167" s="119"/>
      <c r="DR167" s="119"/>
      <c r="DS167" s="119"/>
      <c r="DT167" s="119"/>
      <c r="DU167" s="119"/>
      <c r="DV167" s="119"/>
      <c r="DW167" s="119"/>
      <c r="DX167" s="119"/>
      <c r="DY167" s="119"/>
      <c r="DZ167" s="119"/>
      <c r="EA167" s="119"/>
      <c r="EB167" s="119"/>
      <c r="EC167" s="119"/>
      <c r="ED167" s="119"/>
      <c r="EE167" s="119"/>
      <c r="EF167" s="119"/>
      <c r="EG167" s="119"/>
      <c r="EH167" s="119"/>
      <c r="EI167" s="119"/>
      <c r="EJ167" s="119"/>
      <c r="EK167" s="119"/>
      <c r="EL167" s="119"/>
      <c r="EM167" s="119"/>
      <c r="EN167" s="119"/>
      <c r="EO167" s="119"/>
      <c r="EP167" s="119"/>
    </row>
    <row r="168" spans="1:146" s="120" customFormat="1" ht="34.5" customHeight="1">
      <c r="A168" s="218" t="s">
        <v>248</v>
      </c>
      <c r="B168" s="218"/>
      <c r="C168" s="129"/>
      <c r="D168" s="129"/>
      <c r="E168" s="127"/>
      <c r="F168" s="127"/>
      <c r="G168" s="67"/>
      <c r="H168" s="67"/>
      <c r="I168" s="67"/>
      <c r="J168" s="67"/>
      <c r="K168" s="67"/>
      <c r="L168" s="117"/>
      <c r="M168" s="132"/>
      <c r="N168" s="132"/>
      <c r="O168" s="132"/>
      <c r="P168" s="106"/>
      <c r="Q168" s="106"/>
      <c r="R168" s="106"/>
      <c r="S168" s="106"/>
      <c r="T168" s="106"/>
      <c r="U168" s="118" t="e">
        <f>T168/'2022'!T168</f>
        <v>#DIV/0!</v>
      </c>
      <c r="V168" s="106"/>
      <c r="W168" s="106"/>
      <c r="X168" s="106"/>
      <c r="Y168" s="128"/>
      <c r="Z168" s="156"/>
      <c r="AA168" s="119"/>
      <c r="AB168" s="119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  <c r="EC168" s="128"/>
      <c r="ED168" s="128"/>
      <c r="EE168" s="128"/>
      <c r="EF168" s="128"/>
      <c r="EG168" s="128"/>
      <c r="EH168" s="128"/>
      <c r="EI168" s="128"/>
      <c r="EJ168" s="128"/>
      <c r="EK168" s="128"/>
      <c r="EL168" s="128"/>
      <c r="EM168" s="128"/>
      <c r="EN168" s="128"/>
      <c r="EO168" s="128"/>
      <c r="EP168" s="128"/>
    </row>
    <row r="169" spans="1:146" s="120" customFormat="1" ht="34.5" customHeight="1" outlineLevel="1">
      <c r="A169" s="107">
        <v>2923005900</v>
      </c>
      <c r="B169" s="107" t="s">
        <v>80</v>
      </c>
      <c r="C169" s="107" t="s">
        <v>248</v>
      </c>
      <c r="D169" s="107" t="s">
        <v>79</v>
      </c>
      <c r="E169" s="75"/>
      <c r="F169" s="75" t="s">
        <v>138</v>
      </c>
      <c r="G169" s="67">
        <v>9199.3000000000011</v>
      </c>
      <c r="H169" s="67">
        <v>10958.849999999999</v>
      </c>
      <c r="I169" s="67">
        <v>10480.18</v>
      </c>
      <c r="J169" s="67">
        <v>10077.35</v>
      </c>
      <c r="K169" s="67">
        <f t="shared" si="49"/>
        <v>40715.68</v>
      </c>
      <c r="L169" s="117">
        <f>'2022'!M169</f>
        <v>98.647199999999998</v>
      </c>
      <c r="M169" s="117">
        <f>(('2022'!L169+'2022'!M169)/2*1.04)*2-L169</f>
        <v>98.939488000000011</v>
      </c>
      <c r="N169" s="117">
        <f>'2022'!O169</f>
        <v>70.428799999999995</v>
      </c>
      <c r="O169" s="117">
        <f>N169*1.04</f>
        <v>73.245952000000003</v>
      </c>
      <c r="P169" s="106">
        <f t="shared" ref="P169:P177" si="56">(L169-N169)*G169</f>
        <v>259589.52712000004</v>
      </c>
      <c r="Q169" s="106">
        <f t="shared" ref="Q169:Q177" si="57">(L169-N169)*H169</f>
        <v>309241.21283999999</v>
      </c>
      <c r="R169" s="106">
        <f t="shared" ref="R169:R177" si="58">(M169-O169)*I169</f>
        <v>269272.88211648009</v>
      </c>
      <c r="S169" s="106">
        <f t="shared" ref="S169:S177" si="59">(M169-O169)*J169</f>
        <v>258922.75500960011</v>
      </c>
      <c r="T169" s="106">
        <f t="shared" si="50"/>
        <v>1097026.3770860804</v>
      </c>
      <c r="U169" s="118">
        <f>T169/'2022'!T169</f>
        <v>1.0386185145938802</v>
      </c>
      <c r="V169" s="106"/>
      <c r="W169" s="106"/>
      <c r="X169" s="106"/>
      <c r="Y169" s="119"/>
      <c r="Z169" s="156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</row>
    <row r="170" spans="1:146" s="120" customFormat="1" ht="34.5" customHeight="1" outlineLevel="1">
      <c r="A170" s="107" t="s">
        <v>280</v>
      </c>
      <c r="B170" s="107" t="s">
        <v>281</v>
      </c>
      <c r="C170" s="107" t="s">
        <v>248</v>
      </c>
      <c r="D170" s="107" t="s">
        <v>81</v>
      </c>
      <c r="E170" s="75"/>
      <c r="F170" s="75" t="s">
        <v>138</v>
      </c>
      <c r="G170" s="67">
        <v>2894.0279999999998</v>
      </c>
      <c r="H170" s="67">
        <v>2839.7660000000001</v>
      </c>
      <c r="I170" s="67">
        <v>3533.703</v>
      </c>
      <c r="J170" s="67">
        <v>3001.683</v>
      </c>
      <c r="K170" s="67">
        <f t="shared" si="49"/>
        <v>12269.18</v>
      </c>
      <c r="L170" s="117">
        <f>'2022'!M170</f>
        <v>163.05440000000002</v>
      </c>
      <c r="M170" s="117">
        <f>(('2022'!L170+'2022'!M170)/2*1.04)*2-L170</f>
        <v>166.14137600000001</v>
      </c>
      <c r="N170" s="117">
        <f>'2022'!O170</f>
        <v>106.17360000000001</v>
      </c>
      <c r="O170" s="117">
        <f t="shared" ref="O170:O177" si="60">N170*1.04</f>
        <v>110.42054400000001</v>
      </c>
      <c r="P170" s="106">
        <f t="shared" si="56"/>
        <v>164614.6278624</v>
      </c>
      <c r="Q170" s="106">
        <f t="shared" si="57"/>
        <v>161528.16189280004</v>
      </c>
      <c r="R170" s="106">
        <f t="shared" si="58"/>
        <v>196900.87120089601</v>
      </c>
      <c r="S170" s="106">
        <f t="shared" si="59"/>
        <v>167256.274160256</v>
      </c>
      <c r="T170" s="106">
        <f t="shared" si="50"/>
        <v>690299.93511635205</v>
      </c>
      <c r="U170" s="118">
        <f>T170/'2022'!T170</f>
        <v>1.0358678893798707</v>
      </c>
      <c r="V170" s="106"/>
      <c r="W170" s="106"/>
      <c r="X170" s="106"/>
      <c r="Y170" s="119"/>
      <c r="Z170" s="156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/>
      <c r="BL170" s="119"/>
      <c r="BM170" s="119"/>
      <c r="BN170" s="119"/>
      <c r="BO170" s="119"/>
      <c r="BP170" s="119"/>
      <c r="BQ170" s="119"/>
      <c r="BR170" s="119"/>
      <c r="BS170" s="119"/>
      <c r="BT170" s="119"/>
      <c r="BU170" s="119"/>
      <c r="BV170" s="119"/>
      <c r="BW170" s="119"/>
      <c r="BX170" s="119"/>
      <c r="BY170" s="119"/>
      <c r="BZ170" s="119"/>
      <c r="CA170" s="119"/>
      <c r="CB170" s="119"/>
      <c r="CC170" s="119"/>
      <c r="CD170" s="119"/>
      <c r="CE170" s="119"/>
      <c r="CF170" s="119"/>
      <c r="CG170" s="119"/>
      <c r="CH170" s="119"/>
      <c r="CI170" s="119"/>
      <c r="CJ170" s="119"/>
      <c r="CK170" s="119"/>
      <c r="CL170" s="119"/>
      <c r="CM170" s="119"/>
      <c r="CN170" s="119"/>
      <c r="CO170" s="119"/>
      <c r="CP170" s="119"/>
      <c r="CQ170" s="119"/>
      <c r="CR170" s="119"/>
      <c r="CS170" s="119"/>
      <c r="CT170" s="119"/>
      <c r="CU170" s="119"/>
      <c r="CV170" s="119"/>
      <c r="CW170" s="119"/>
      <c r="CX170" s="119"/>
      <c r="CY170" s="119"/>
      <c r="CZ170" s="119"/>
      <c r="DA170" s="119"/>
      <c r="DB170" s="119"/>
      <c r="DC170" s="119"/>
      <c r="DD170" s="119"/>
      <c r="DE170" s="119"/>
      <c r="DF170" s="119"/>
      <c r="DG170" s="119"/>
      <c r="DH170" s="119"/>
      <c r="DI170" s="119"/>
      <c r="DJ170" s="119"/>
      <c r="DK170" s="119"/>
      <c r="DL170" s="119"/>
      <c r="DM170" s="119"/>
      <c r="DN170" s="119"/>
      <c r="DO170" s="119"/>
      <c r="DP170" s="119"/>
      <c r="DQ170" s="119"/>
      <c r="DR170" s="119"/>
      <c r="DS170" s="119"/>
      <c r="DT170" s="119"/>
      <c r="DU170" s="119"/>
      <c r="DV170" s="119"/>
      <c r="DW170" s="119"/>
      <c r="DX170" s="119"/>
      <c r="DY170" s="119"/>
      <c r="DZ170" s="119"/>
      <c r="EA170" s="119"/>
      <c r="EB170" s="119"/>
      <c r="EC170" s="119"/>
      <c r="ED170" s="119"/>
      <c r="EE170" s="119"/>
      <c r="EF170" s="119"/>
      <c r="EG170" s="119"/>
      <c r="EH170" s="119"/>
      <c r="EI170" s="119"/>
      <c r="EJ170" s="119"/>
      <c r="EK170" s="119"/>
      <c r="EL170" s="119"/>
      <c r="EM170" s="119"/>
      <c r="EN170" s="119"/>
      <c r="EO170" s="119"/>
      <c r="EP170" s="119"/>
    </row>
    <row r="171" spans="1:146" s="120" customFormat="1" ht="40.5" customHeight="1" outlineLevel="1">
      <c r="A171" s="107" t="s">
        <v>282</v>
      </c>
      <c r="B171" s="107" t="s">
        <v>283</v>
      </c>
      <c r="C171" s="107" t="s">
        <v>248</v>
      </c>
      <c r="D171" s="107" t="s">
        <v>83</v>
      </c>
      <c r="E171" s="75"/>
      <c r="F171" s="75" t="s">
        <v>138</v>
      </c>
      <c r="G171" s="67">
        <v>23634.449999999997</v>
      </c>
      <c r="H171" s="67">
        <v>23390.440000000002</v>
      </c>
      <c r="I171" s="67">
        <v>27270.973999999998</v>
      </c>
      <c r="J171" s="67">
        <v>30863.817999999999</v>
      </c>
      <c r="K171" s="67">
        <f t="shared" si="49"/>
        <v>105159.682</v>
      </c>
      <c r="L171" s="117">
        <f>'2022'!M171</f>
        <v>90.021600000000007</v>
      </c>
      <c r="M171" s="117">
        <f>(('2022'!L171+'2022'!M171)/2*1.04)*2-L171</f>
        <v>93.893664000000001</v>
      </c>
      <c r="N171" s="117">
        <f>'2022'!O171</f>
        <v>82.482399999999998</v>
      </c>
      <c r="O171" s="117">
        <f t="shared" si="60"/>
        <v>85.781695999999997</v>
      </c>
      <c r="P171" s="106">
        <f t="shared" si="56"/>
        <v>178184.84544000018</v>
      </c>
      <c r="Q171" s="106">
        <f t="shared" si="57"/>
        <v>176345.20524800022</v>
      </c>
      <c r="R171" s="106">
        <f t="shared" si="58"/>
        <v>221221.26841683211</v>
      </c>
      <c r="S171" s="106">
        <f t="shared" si="59"/>
        <v>250366.30397382414</v>
      </c>
      <c r="T171" s="106">
        <f t="shared" si="50"/>
        <v>826117.62307865662</v>
      </c>
      <c r="U171" s="118">
        <f>T171/'2022'!T171</f>
        <v>1.0438069591302004</v>
      </c>
      <c r="V171" s="106"/>
      <c r="W171" s="106"/>
      <c r="X171" s="106"/>
      <c r="Y171" s="119"/>
      <c r="Z171" s="156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BL171" s="119"/>
      <c r="BM171" s="119"/>
      <c r="BN171" s="119"/>
      <c r="BO171" s="119"/>
      <c r="BP171" s="119"/>
      <c r="BQ171" s="119"/>
      <c r="BR171" s="119"/>
      <c r="BS171" s="119"/>
      <c r="BT171" s="119"/>
      <c r="BU171" s="119"/>
      <c r="BV171" s="119"/>
      <c r="BW171" s="119"/>
      <c r="BX171" s="119"/>
      <c r="BY171" s="119"/>
      <c r="BZ171" s="119"/>
      <c r="CA171" s="119"/>
      <c r="CB171" s="119"/>
      <c r="CC171" s="119"/>
      <c r="CD171" s="119"/>
      <c r="CE171" s="119"/>
      <c r="CF171" s="119"/>
      <c r="CG171" s="119"/>
      <c r="CH171" s="119"/>
      <c r="CI171" s="119"/>
      <c r="CJ171" s="119"/>
      <c r="CK171" s="119"/>
      <c r="CL171" s="119"/>
      <c r="CM171" s="119"/>
      <c r="CN171" s="119"/>
      <c r="CO171" s="119"/>
      <c r="CP171" s="119"/>
      <c r="CQ171" s="119"/>
      <c r="CR171" s="119"/>
      <c r="CS171" s="119"/>
      <c r="CT171" s="119"/>
      <c r="CU171" s="119"/>
      <c r="CV171" s="119"/>
      <c r="CW171" s="119"/>
      <c r="CX171" s="119"/>
      <c r="CY171" s="119"/>
      <c r="CZ171" s="119"/>
      <c r="DA171" s="119"/>
      <c r="DB171" s="119"/>
      <c r="DC171" s="119"/>
      <c r="DD171" s="119"/>
      <c r="DE171" s="119"/>
      <c r="DF171" s="119"/>
      <c r="DG171" s="119"/>
      <c r="DH171" s="119"/>
      <c r="DI171" s="119"/>
      <c r="DJ171" s="119"/>
      <c r="DK171" s="119"/>
      <c r="DL171" s="119"/>
      <c r="DM171" s="119"/>
      <c r="DN171" s="119"/>
      <c r="DO171" s="119"/>
      <c r="DP171" s="119"/>
      <c r="DQ171" s="119"/>
      <c r="DR171" s="119"/>
      <c r="DS171" s="119"/>
      <c r="DT171" s="119"/>
      <c r="DU171" s="119"/>
      <c r="DV171" s="119"/>
      <c r="DW171" s="119"/>
      <c r="DX171" s="119"/>
      <c r="DY171" s="119"/>
      <c r="DZ171" s="119"/>
      <c r="EA171" s="119"/>
      <c r="EB171" s="119"/>
      <c r="EC171" s="119"/>
      <c r="ED171" s="119"/>
      <c r="EE171" s="119"/>
      <c r="EF171" s="119"/>
      <c r="EG171" s="119"/>
      <c r="EH171" s="119"/>
      <c r="EI171" s="119"/>
      <c r="EJ171" s="119"/>
      <c r="EK171" s="119"/>
      <c r="EL171" s="119"/>
      <c r="EM171" s="119"/>
      <c r="EN171" s="119"/>
      <c r="EO171" s="119"/>
      <c r="EP171" s="119"/>
    </row>
    <row r="172" spans="1:146" s="120" customFormat="1" ht="40.5" customHeight="1" outlineLevel="1">
      <c r="A172" s="107" t="s">
        <v>282</v>
      </c>
      <c r="B172" s="107" t="s">
        <v>283</v>
      </c>
      <c r="C172" s="107" t="s">
        <v>248</v>
      </c>
      <c r="D172" s="107" t="s">
        <v>84</v>
      </c>
      <c r="E172" s="75"/>
      <c r="F172" s="75" t="s">
        <v>138</v>
      </c>
      <c r="G172" s="67">
        <v>9715.3499999999985</v>
      </c>
      <c r="H172" s="67">
        <v>9684.69</v>
      </c>
      <c r="I172" s="67">
        <v>10269.445</v>
      </c>
      <c r="J172" s="67">
        <v>8545.1440000000002</v>
      </c>
      <c r="K172" s="67">
        <f t="shared" si="49"/>
        <v>38214.629000000001</v>
      </c>
      <c r="L172" s="117">
        <f>'2022'!M172</f>
        <v>90.021600000000007</v>
      </c>
      <c r="M172" s="117">
        <f>(('2022'!L172+'2022'!M172)/2*1.04)*2-L172</f>
        <v>93.893664000000001</v>
      </c>
      <c r="N172" s="117">
        <f>'2022'!O172</f>
        <v>78.66</v>
      </c>
      <c r="O172" s="117">
        <f t="shared" si="60"/>
        <v>81.806399999999996</v>
      </c>
      <c r="P172" s="106">
        <f t="shared" si="56"/>
        <v>110381.92056000009</v>
      </c>
      <c r="Q172" s="106">
        <f t="shared" si="57"/>
        <v>110033.57390400011</v>
      </c>
      <c r="R172" s="106">
        <f t="shared" si="58"/>
        <v>124129.49284848005</v>
      </c>
      <c r="S172" s="106">
        <f t="shared" si="59"/>
        <v>103287.41144601605</v>
      </c>
      <c r="T172" s="106">
        <f t="shared" si="50"/>
        <v>447832.39875849627</v>
      </c>
      <c r="U172" s="118">
        <f>T172/'2022'!T172</f>
        <v>1.0398835867736202</v>
      </c>
      <c r="V172" s="106"/>
      <c r="W172" s="106"/>
      <c r="X172" s="106"/>
      <c r="Y172" s="119"/>
      <c r="Z172" s="156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19"/>
      <c r="BJ172" s="119"/>
      <c r="BK172" s="119"/>
      <c r="BL172" s="119"/>
      <c r="BM172" s="119"/>
      <c r="BN172" s="119"/>
      <c r="BO172" s="119"/>
      <c r="BP172" s="119"/>
      <c r="BQ172" s="119"/>
      <c r="BR172" s="119"/>
      <c r="BS172" s="119"/>
      <c r="BT172" s="119"/>
      <c r="BU172" s="119"/>
      <c r="BV172" s="119"/>
      <c r="BW172" s="119"/>
      <c r="BX172" s="119"/>
      <c r="BY172" s="119"/>
      <c r="BZ172" s="119"/>
      <c r="CA172" s="119"/>
      <c r="CB172" s="119"/>
      <c r="CC172" s="119"/>
      <c r="CD172" s="119"/>
      <c r="CE172" s="119"/>
      <c r="CF172" s="119"/>
      <c r="CG172" s="119"/>
      <c r="CH172" s="119"/>
      <c r="CI172" s="119"/>
      <c r="CJ172" s="119"/>
      <c r="CK172" s="119"/>
      <c r="CL172" s="119"/>
      <c r="CM172" s="119"/>
      <c r="CN172" s="119"/>
      <c r="CO172" s="119"/>
      <c r="CP172" s="119"/>
      <c r="CQ172" s="119"/>
      <c r="CR172" s="119"/>
      <c r="CS172" s="119"/>
      <c r="CT172" s="119"/>
      <c r="CU172" s="119"/>
      <c r="CV172" s="119"/>
      <c r="CW172" s="119"/>
      <c r="CX172" s="119"/>
      <c r="CY172" s="119"/>
      <c r="CZ172" s="119"/>
      <c r="DA172" s="119"/>
      <c r="DB172" s="119"/>
      <c r="DC172" s="119"/>
      <c r="DD172" s="119"/>
      <c r="DE172" s="119"/>
      <c r="DF172" s="119"/>
      <c r="DG172" s="119"/>
      <c r="DH172" s="119"/>
      <c r="DI172" s="119"/>
      <c r="DJ172" s="119"/>
      <c r="DK172" s="119"/>
      <c r="DL172" s="119"/>
      <c r="DM172" s="119"/>
      <c r="DN172" s="119"/>
      <c r="DO172" s="119"/>
      <c r="DP172" s="119"/>
      <c r="DQ172" s="119"/>
      <c r="DR172" s="119"/>
      <c r="DS172" s="119"/>
      <c r="DT172" s="119"/>
      <c r="DU172" s="119"/>
      <c r="DV172" s="119"/>
      <c r="DW172" s="119"/>
      <c r="DX172" s="119"/>
      <c r="DY172" s="119"/>
      <c r="DZ172" s="119"/>
      <c r="EA172" s="119"/>
      <c r="EB172" s="119"/>
      <c r="EC172" s="119"/>
      <c r="ED172" s="119"/>
      <c r="EE172" s="119"/>
      <c r="EF172" s="119"/>
      <c r="EG172" s="119"/>
      <c r="EH172" s="119"/>
      <c r="EI172" s="119"/>
      <c r="EJ172" s="119"/>
      <c r="EK172" s="119"/>
      <c r="EL172" s="119"/>
      <c r="EM172" s="119"/>
      <c r="EN172" s="119"/>
      <c r="EO172" s="119"/>
      <c r="EP172" s="119"/>
    </row>
    <row r="173" spans="1:146" s="120" customFormat="1" ht="57.75" customHeight="1" outlineLevel="1">
      <c r="A173" s="107">
        <v>2923006774</v>
      </c>
      <c r="B173" s="107" t="s">
        <v>311</v>
      </c>
      <c r="C173" s="107" t="s">
        <v>248</v>
      </c>
      <c r="D173" s="107" t="s">
        <v>218</v>
      </c>
      <c r="E173" s="75"/>
      <c r="F173" s="75" t="s">
        <v>138</v>
      </c>
      <c r="G173" s="67">
        <v>25006</v>
      </c>
      <c r="H173" s="67">
        <v>25006</v>
      </c>
      <c r="I173" s="67">
        <v>25006</v>
      </c>
      <c r="J173" s="67">
        <v>25006</v>
      </c>
      <c r="K173" s="67">
        <f t="shared" si="49"/>
        <v>100024</v>
      </c>
      <c r="L173" s="117">
        <f>'2022'!M173</f>
        <v>61.634</v>
      </c>
      <c r="M173" s="117">
        <v>66.38</v>
      </c>
      <c r="N173" s="117">
        <f>'2022'!O173</f>
        <v>48.671999999999997</v>
      </c>
      <c r="O173" s="117">
        <f t="shared" si="60"/>
        <v>50.618879999999997</v>
      </c>
      <c r="P173" s="106">
        <f t="shared" si="56"/>
        <v>324127.77200000006</v>
      </c>
      <c r="Q173" s="106">
        <f t="shared" si="57"/>
        <v>324127.77200000006</v>
      </c>
      <c r="R173" s="106">
        <f t="shared" si="58"/>
        <v>394122.56671999994</v>
      </c>
      <c r="S173" s="106">
        <f t="shared" si="59"/>
        <v>394122.56671999994</v>
      </c>
      <c r="T173" s="106">
        <f t="shared" si="50"/>
        <v>1436500.67744</v>
      </c>
      <c r="U173" s="118">
        <f>T173/'2022'!T173</f>
        <v>1.040240475155729</v>
      </c>
      <c r="V173" s="106"/>
      <c r="W173" s="106"/>
      <c r="X173" s="106"/>
      <c r="Y173" s="119"/>
      <c r="Z173" s="156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/>
      <c r="BL173" s="119"/>
      <c r="BM173" s="119"/>
      <c r="BN173" s="119"/>
      <c r="BO173" s="119"/>
      <c r="BP173" s="119"/>
      <c r="BQ173" s="119"/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19"/>
      <c r="CB173" s="119"/>
      <c r="CC173" s="119"/>
      <c r="CD173" s="119"/>
      <c r="CE173" s="119"/>
      <c r="CF173" s="119"/>
      <c r="CG173" s="119"/>
      <c r="CH173" s="119"/>
      <c r="CI173" s="119"/>
      <c r="CJ173" s="119"/>
      <c r="CK173" s="119"/>
      <c r="CL173" s="119"/>
      <c r="CM173" s="119"/>
      <c r="CN173" s="119"/>
      <c r="CO173" s="119"/>
      <c r="CP173" s="119"/>
      <c r="CQ173" s="119"/>
      <c r="CR173" s="119"/>
      <c r="CS173" s="119"/>
      <c r="CT173" s="119"/>
      <c r="CU173" s="119"/>
      <c r="CV173" s="119"/>
      <c r="CW173" s="119"/>
      <c r="CX173" s="119"/>
      <c r="CY173" s="119"/>
      <c r="CZ173" s="119"/>
      <c r="DA173" s="119"/>
      <c r="DB173" s="119"/>
      <c r="DC173" s="119"/>
      <c r="DD173" s="119"/>
      <c r="DE173" s="119"/>
      <c r="DF173" s="119"/>
      <c r="DG173" s="119"/>
      <c r="DH173" s="119"/>
      <c r="DI173" s="119"/>
      <c r="DJ173" s="119"/>
      <c r="DK173" s="119"/>
      <c r="DL173" s="119"/>
      <c r="DM173" s="119"/>
      <c r="DN173" s="119"/>
      <c r="DO173" s="119"/>
      <c r="DP173" s="119"/>
      <c r="DQ173" s="119"/>
      <c r="DR173" s="119"/>
      <c r="DS173" s="119"/>
      <c r="DT173" s="119"/>
      <c r="DU173" s="119"/>
      <c r="DV173" s="119"/>
      <c r="DW173" s="119"/>
      <c r="DX173" s="119"/>
      <c r="DY173" s="119"/>
      <c r="DZ173" s="119"/>
      <c r="EA173" s="119"/>
      <c r="EB173" s="119"/>
      <c r="EC173" s="119"/>
      <c r="ED173" s="119"/>
      <c r="EE173" s="119"/>
      <c r="EF173" s="119"/>
      <c r="EG173" s="119"/>
      <c r="EH173" s="119"/>
      <c r="EI173" s="119"/>
      <c r="EJ173" s="119"/>
      <c r="EK173" s="119"/>
      <c r="EL173" s="119"/>
      <c r="EM173" s="119"/>
      <c r="EN173" s="119"/>
      <c r="EO173" s="119"/>
      <c r="EP173" s="119"/>
    </row>
    <row r="174" spans="1:146" s="120" customFormat="1" ht="45" customHeight="1" outlineLevel="1">
      <c r="A174" s="107">
        <v>2923006774</v>
      </c>
      <c r="B174" s="107" t="s">
        <v>311</v>
      </c>
      <c r="C174" s="107" t="s">
        <v>248</v>
      </c>
      <c r="D174" s="107" t="s">
        <v>82</v>
      </c>
      <c r="E174" s="75"/>
      <c r="F174" s="75" t="s">
        <v>138</v>
      </c>
      <c r="G174" s="67">
        <v>5048.5</v>
      </c>
      <c r="H174" s="67">
        <v>5048.5</v>
      </c>
      <c r="I174" s="67">
        <v>5048.5</v>
      </c>
      <c r="J174" s="67">
        <v>5048.5</v>
      </c>
      <c r="K174" s="67">
        <f t="shared" si="49"/>
        <v>20194</v>
      </c>
      <c r="L174" s="117">
        <f>'2022'!M174</f>
        <v>92.570000000000007</v>
      </c>
      <c r="M174" s="117">
        <v>99.69</v>
      </c>
      <c r="N174" s="117">
        <f>'2022'!O174</f>
        <v>74.900800000000004</v>
      </c>
      <c r="O174" s="117">
        <f t="shared" si="60"/>
        <v>77.896832000000003</v>
      </c>
      <c r="P174" s="106">
        <f t="shared" si="56"/>
        <v>89202.956200000015</v>
      </c>
      <c r="Q174" s="106">
        <f t="shared" si="57"/>
        <v>89202.956200000015</v>
      </c>
      <c r="R174" s="106">
        <f t="shared" si="58"/>
        <v>110022.80864799998</v>
      </c>
      <c r="S174" s="106">
        <f t="shared" si="59"/>
        <v>110022.80864799998</v>
      </c>
      <c r="T174" s="106">
        <f t="shared" si="50"/>
        <v>398451.52969600004</v>
      </c>
      <c r="U174" s="118">
        <f>T174/'2022'!T174</f>
        <v>1.0401476045883939</v>
      </c>
      <c r="V174" s="106"/>
      <c r="W174" s="106"/>
      <c r="X174" s="106"/>
      <c r="Y174" s="119"/>
      <c r="Z174" s="156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  <c r="BL174" s="119"/>
      <c r="BM174" s="119"/>
      <c r="BN174" s="119"/>
      <c r="BO174" s="119"/>
      <c r="BP174" s="119"/>
      <c r="BQ174" s="119"/>
      <c r="BR174" s="119"/>
      <c r="BS174" s="119"/>
      <c r="BT174" s="119"/>
      <c r="BU174" s="119"/>
      <c r="BV174" s="119"/>
      <c r="BW174" s="119"/>
      <c r="BX174" s="119"/>
      <c r="BY174" s="119"/>
      <c r="BZ174" s="119"/>
      <c r="CA174" s="119"/>
      <c r="CB174" s="119"/>
      <c r="CC174" s="119"/>
      <c r="CD174" s="119"/>
      <c r="CE174" s="119"/>
      <c r="CF174" s="119"/>
      <c r="CG174" s="119"/>
      <c r="CH174" s="119"/>
      <c r="CI174" s="119"/>
      <c r="CJ174" s="119"/>
      <c r="CK174" s="119"/>
      <c r="CL174" s="119"/>
      <c r="CM174" s="119"/>
      <c r="CN174" s="119"/>
      <c r="CO174" s="119"/>
      <c r="CP174" s="119"/>
      <c r="CQ174" s="119"/>
      <c r="CR174" s="119"/>
      <c r="CS174" s="119"/>
      <c r="CT174" s="119"/>
      <c r="CU174" s="119"/>
      <c r="CV174" s="119"/>
      <c r="CW174" s="119"/>
      <c r="CX174" s="119"/>
      <c r="CY174" s="119"/>
      <c r="CZ174" s="119"/>
      <c r="DA174" s="119"/>
      <c r="DB174" s="119"/>
      <c r="DC174" s="119"/>
      <c r="DD174" s="119"/>
      <c r="DE174" s="119"/>
      <c r="DF174" s="119"/>
      <c r="DG174" s="119"/>
      <c r="DH174" s="119"/>
      <c r="DI174" s="119"/>
      <c r="DJ174" s="119"/>
      <c r="DK174" s="119"/>
      <c r="DL174" s="119"/>
      <c r="DM174" s="119"/>
      <c r="DN174" s="119"/>
      <c r="DO174" s="119"/>
      <c r="DP174" s="119"/>
      <c r="DQ174" s="119"/>
      <c r="DR174" s="119"/>
      <c r="DS174" s="119"/>
      <c r="DT174" s="119"/>
      <c r="DU174" s="119"/>
      <c r="DV174" s="119"/>
      <c r="DW174" s="119"/>
      <c r="DX174" s="119"/>
      <c r="DY174" s="119"/>
      <c r="DZ174" s="119"/>
      <c r="EA174" s="119"/>
      <c r="EB174" s="119"/>
      <c r="EC174" s="119"/>
      <c r="ED174" s="119"/>
      <c r="EE174" s="119"/>
      <c r="EF174" s="119"/>
      <c r="EG174" s="119"/>
      <c r="EH174" s="119"/>
      <c r="EI174" s="119"/>
      <c r="EJ174" s="119"/>
      <c r="EK174" s="119"/>
      <c r="EL174" s="119"/>
      <c r="EM174" s="119"/>
      <c r="EN174" s="119"/>
      <c r="EO174" s="119"/>
      <c r="EP174" s="119"/>
    </row>
    <row r="175" spans="1:146" s="120" customFormat="1" ht="34.5" customHeight="1" outlineLevel="1">
      <c r="A175" s="107" t="s">
        <v>278</v>
      </c>
      <c r="B175" s="107" t="s">
        <v>279</v>
      </c>
      <c r="C175" s="107" t="s">
        <v>248</v>
      </c>
      <c r="D175" s="107" t="s">
        <v>219</v>
      </c>
      <c r="E175" s="75"/>
      <c r="F175" s="75" t="s">
        <v>138</v>
      </c>
      <c r="G175" s="67">
        <v>3333.8770000000004</v>
      </c>
      <c r="H175" s="67">
        <v>3330.3620000000001</v>
      </c>
      <c r="I175" s="67">
        <v>5667.25</v>
      </c>
      <c r="J175" s="67">
        <v>5667.25</v>
      </c>
      <c r="K175" s="67">
        <f t="shared" si="49"/>
        <v>17998.739000000001</v>
      </c>
      <c r="L175" s="117">
        <f>'2022'!M175</f>
        <v>98.333199999999991</v>
      </c>
      <c r="M175" s="117">
        <f>(('2022'!L175+'2022'!M175)/2*1.04)*2-L175</f>
        <v>101.578928</v>
      </c>
      <c r="N175" s="117">
        <f>'2022'!O175</f>
        <v>93.568799999999996</v>
      </c>
      <c r="O175" s="117">
        <f t="shared" si="60"/>
        <v>97.311552000000006</v>
      </c>
      <c r="P175" s="106">
        <f t="shared" si="56"/>
        <v>15883.923578799984</v>
      </c>
      <c r="Q175" s="106">
        <f t="shared" si="57"/>
        <v>15867.176712799983</v>
      </c>
      <c r="R175" s="106">
        <f t="shared" si="58"/>
        <v>24184.286635999993</v>
      </c>
      <c r="S175" s="106">
        <f t="shared" si="59"/>
        <v>24184.286635999993</v>
      </c>
      <c r="T175" s="106">
        <f t="shared" si="50"/>
        <v>80119.67356359995</v>
      </c>
      <c r="U175" s="118">
        <f>T175/'2022'!T175</f>
        <v>0.99992218351713302</v>
      </c>
      <c r="V175" s="106"/>
      <c r="W175" s="106"/>
      <c r="X175" s="106"/>
      <c r="Y175" s="119"/>
      <c r="Z175" s="156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  <c r="BI175" s="119"/>
      <c r="BJ175" s="119"/>
      <c r="BK175" s="119"/>
      <c r="BL175" s="119"/>
      <c r="BM175" s="119"/>
      <c r="BN175" s="119"/>
      <c r="BO175" s="119"/>
      <c r="BP175" s="119"/>
      <c r="BQ175" s="119"/>
      <c r="BR175" s="119"/>
      <c r="BS175" s="119"/>
      <c r="BT175" s="119"/>
      <c r="BU175" s="119"/>
      <c r="BV175" s="119"/>
      <c r="BW175" s="119"/>
      <c r="BX175" s="119"/>
      <c r="BY175" s="119"/>
      <c r="BZ175" s="119"/>
      <c r="CA175" s="119"/>
      <c r="CB175" s="119"/>
      <c r="CC175" s="119"/>
      <c r="CD175" s="119"/>
      <c r="CE175" s="119"/>
      <c r="CF175" s="119"/>
      <c r="CG175" s="119"/>
      <c r="CH175" s="119"/>
      <c r="CI175" s="119"/>
      <c r="CJ175" s="119"/>
      <c r="CK175" s="119"/>
      <c r="CL175" s="119"/>
      <c r="CM175" s="119"/>
      <c r="CN175" s="119"/>
      <c r="CO175" s="119"/>
      <c r="CP175" s="119"/>
      <c r="CQ175" s="119"/>
      <c r="CR175" s="119"/>
      <c r="CS175" s="119"/>
      <c r="CT175" s="119"/>
      <c r="CU175" s="119"/>
      <c r="CV175" s="119"/>
      <c r="CW175" s="119"/>
      <c r="CX175" s="119"/>
      <c r="CY175" s="119"/>
      <c r="CZ175" s="119"/>
      <c r="DA175" s="119"/>
      <c r="DB175" s="119"/>
      <c r="DC175" s="119"/>
      <c r="DD175" s="119"/>
      <c r="DE175" s="119"/>
      <c r="DF175" s="119"/>
      <c r="DG175" s="119"/>
      <c r="DH175" s="119"/>
      <c r="DI175" s="119"/>
      <c r="DJ175" s="119"/>
      <c r="DK175" s="119"/>
      <c r="DL175" s="119"/>
      <c r="DM175" s="119"/>
      <c r="DN175" s="119"/>
      <c r="DO175" s="119"/>
      <c r="DP175" s="119"/>
      <c r="DQ175" s="119"/>
      <c r="DR175" s="119"/>
      <c r="DS175" s="119"/>
      <c r="DT175" s="119"/>
      <c r="DU175" s="119"/>
      <c r="DV175" s="119"/>
      <c r="DW175" s="119"/>
      <c r="DX175" s="119"/>
      <c r="DY175" s="119"/>
      <c r="DZ175" s="119"/>
      <c r="EA175" s="119"/>
      <c r="EB175" s="119"/>
      <c r="EC175" s="119"/>
      <c r="ED175" s="119"/>
      <c r="EE175" s="119"/>
      <c r="EF175" s="119"/>
      <c r="EG175" s="119"/>
      <c r="EH175" s="119"/>
      <c r="EI175" s="119"/>
      <c r="EJ175" s="119"/>
      <c r="EK175" s="119"/>
      <c r="EL175" s="119"/>
      <c r="EM175" s="119"/>
      <c r="EN175" s="119"/>
      <c r="EO175" s="119"/>
      <c r="EP175" s="119"/>
    </row>
    <row r="176" spans="1:146" s="120" customFormat="1" ht="34.5" customHeight="1" outlineLevel="1">
      <c r="A176" s="107">
        <v>2923006012</v>
      </c>
      <c r="B176" s="107" t="s">
        <v>190</v>
      </c>
      <c r="C176" s="107" t="s">
        <v>248</v>
      </c>
      <c r="D176" s="107" t="s">
        <v>85</v>
      </c>
      <c r="E176" s="75"/>
      <c r="F176" s="75" t="s">
        <v>138</v>
      </c>
      <c r="G176" s="67">
        <v>10184.896000000001</v>
      </c>
      <c r="H176" s="67">
        <v>9815.6970000000001</v>
      </c>
      <c r="I176" s="67">
        <v>9928.4660000000003</v>
      </c>
      <c r="J176" s="67">
        <v>9814.273000000001</v>
      </c>
      <c r="K176" s="67">
        <f t="shared" si="49"/>
        <v>39743.332000000002</v>
      </c>
      <c r="L176" s="117">
        <f>'2022'!M176</f>
        <v>88.63</v>
      </c>
      <c r="M176" s="117">
        <f>(('2022'!L176+'2022'!M176)/2*1.04)*2-L176</f>
        <v>88.88760000000002</v>
      </c>
      <c r="N176" s="117">
        <f>'2022'!O176</f>
        <v>79.466399999999993</v>
      </c>
      <c r="O176" s="117">
        <v>82.64</v>
      </c>
      <c r="P176" s="106">
        <f t="shared" si="56"/>
        <v>93330.312985600031</v>
      </c>
      <c r="Q176" s="106">
        <f t="shared" si="57"/>
        <v>89947.121029200018</v>
      </c>
      <c r="R176" s="106">
        <f t="shared" si="58"/>
        <v>62029.084181600199</v>
      </c>
      <c r="S176" s="106">
        <f t="shared" si="59"/>
        <v>61315.651994800202</v>
      </c>
      <c r="T176" s="106">
        <f t="shared" si="50"/>
        <v>306622.17019120045</v>
      </c>
      <c r="U176" s="118">
        <f>T176/'2022'!T176</f>
        <v>1.0432238256162696</v>
      </c>
      <c r="V176" s="106"/>
      <c r="W176" s="106"/>
      <c r="X176" s="106"/>
      <c r="Y176" s="119"/>
      <c r="Z176" s="156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119"/>
      <c r="BP176" s="119"/>
      <c r="BQ176" s="119"/>
      <c r="BR176" s="119"/>
      <c r="BS176" s="119"/>
      <c r="BT176" s="119"/>
      <c r="BU176" s="119"/>
      <c r="BV176" s="119"/>
      <c r="BW176" s="119"/>
      <c r="BX176" s="119"/>
      <c r="BY176" s="119"/>
      <c r="BZ176" s="119"/>
      <c r="CA176" s="119"/>
      <c r="CB176" s="119"/>
      <c r="CC176" s="119"/>
      <c r="CD176" s="119"/>
      <c r="CE176" s="119"/>
      <c r="CF176" s="119"/>
      <c r="CG176" s="119"/>
      <c r="CH176" s="119"/>
      <c r="CI176" s="119"/>
      <c r="CJ176" s="119"/>
      <c r="CK176" s="119"/>
      <c r="CL176" s="119"/>
      <c r="CM176" s="119"/>
      <c r="CN176" s="119"/>
      <c r="CO176" s="119"/>
      <c r="CP176" s="119"/>
      <c r="CQ176" s="119"/>
      <c r="CR176" s="119"/>
      <c r="CS176" s="119"/>
      <c r="CT176" s="119"/>
      <c r="CU176" s="119"/>
      <c r="CV176" s="119"/>
      <c r="CW176" s="119"/>
      <c r="CX176" s="119"/>
      <c r="CY176" s="119"/>
      <c r="CZ176" s="119"/>
      <c r="DA176" s="119"/>
      <c r="DB176" s="119"/>
      <c r="DC176" s="119"/>
      <c r="DD176" s="119"/>
      <c r="DE176" s="119"/>
      <c r="DF176" s="119"/>
      <c r="DG176" s="119"/>
      <c r="DH176" s="119"/>
      <c r="DI176" s="119"/>
      <c r="DJ176" s="119"/>
      <c r="DK176" s="119"/>
      <c r="DL176" s="119"/>
      <c r="DM176" s="119"/>
      <c r="DN176" s="119"/>
      <c r="DO176" s="119"/>
      <c r="DP176" s="119"/>
      <c r="DQ176" s="119"/>
      <c r="DR176" s="119"/>
      <c r="DS176" s="119"/>
      <c r="DT176" s="119"/>
      <c r="DU176" s="119"/>
      <c r="DV176" s="119"/>
      <c r="DW176" s="119"/>
      <c r="DX176" s="119"/>
      <c r="DY176" s="119"/>
      <c r="DZ176" s="119"/>
      <c r="EA176" s="119"/>
      <c r="EB176" s="119"/>
      <c r="EC176" s="119"/>
      <c r="ED176" s="119"/>
      <c r="EE176" s="119"/>
      <c r="EF176" s="119"/>
      <c r="EG176" s="119"/>
      <c r="EH176" s="119"/>
      <c r="EI176" s="119"/>
      <c r="EJ176" s="119"/>
      <c r="EK176" s="119"/>
      <c r="EL176" s="119"/>
      <c r="EM176" s="119"/>
      <c r="EN176" s="119"/>
      <c r="EO176" s="119"/>
      <c r="EP176" s="119"/>
    </row>
    <row r="177" spans="1:146" s="120" customFormat="1" ht="34.5" customHeight="1" outlineLevel="1">
      <c r="A177" s="107">
        <v>2923006943</v>
      </c>
      <c r="B177" s="107" t="s">
        <v>134</v>
      </c>
      <c r="C177" s="107" t="s">
        <v>248</v>
      </c>
      <c r="D177" s="107" t="s">
        <v>13</v>
      </c>
      <c r="E177" s="75"/>
      <c r="F177" s="75" t="s">
        <v>138</v>
      </c>
      <c r="G177" s="67">
        <v>2327.59</v>
      </c>
      <c r="H177" s="67">
        <v>2328.7200000000003</v>
      </c>
      <c r="I177" s="67">
        <v>2567.759</v>
      </c>
      <c r="J177" s="67">
        <v>2453.8809999999999</v>
      </c>
      <c r="K177" s="67">
        <f t="shared" si="49"/>
        <v>9677.9500000000007</v>
      </c>
      <c r="L177" s="117">
        <f>'2022'!M177</f>
        <v>160.11200000000002</v>
      </c>
      <c r="M177" s="117">
        <f>(('2022'!L177+'2022'!M177)/2*1.04)*2-L177</f>
        <v>164.15168</v>
      </c>
      <c r="N177" s="117">
        <f>'2022'!O177</f>
        <v>128.29</v>
      </c>
      <c r="O177" s="117">
        <f t="shared" si="60"/>
        <v>133.42159999999998</v>
      </c>
      <c r="P177" s="106">
        <f t="shared" si="56"/>
        <v>74068.568980000084</v>
      </c>
      <c r="Q177" s="106">
        <f t="shared" si="57"/>
        <v>74104.527840000083</v>
      </c>
      <c r="R177" s="106">
        <f t="shared" si="58"/>
        <v>78907.439490720033</v>
      </c>
      <c r="S177" s="106">
        <f t="shared" si="59"/>
        <v>75407.95944048003</v>
      </c>
      <c r="T177" s="106">
        <f t="shared" si="50"/>
        <v>302488.49575120024</v>
      </c>
      <c r="U177" s="118">
        <f>T177/'2022'!T177</f>
        <v>1.0369426332164993</v>
      </c>
      <c r="V177" s="106"/>
      <c r="W177" s="106"/>
      <c r="X177" s="106"/>
      <c r="Y177" s="119"/>
      <c r="Z177" s="156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  <c r="CU177" s="119"/>
      <c r="CV177" s="119"/>
      <c r="CW177" s="119"/>
      <c r="CX177" s="119"/>
      <c r="CY177" s="119"/>
      <c r="CZ177" s="119"/>
      <c r="DA177" s="119"/>
      <c r="DB177" s="119"/>
      <c r="DC177" s="119"/>
      <c r="DD177" s="119"/>
      <c r="DE177" s="119"/>
      <c r="DF177" s="119"/>
      <c r="DG177" s="119"/>
      <c r="DH177" s="119"/>
      <c r="DI177" s="119"/>
      <c r="DJ177" s="119"/>
      <c r="DK177" s="119"/>
      <c r="DL177" s="119"/>
      <c r="DM177" s="119"/>
      <c r="DN177" s="119"/>
      <c r="DO177" s="119"/>
      <c r="DP177" s="119"/>
      <c r="DQ177" s="119"/>
      <c r="DR177" s="119"/>
      <c r="DS177" s="119"/>
      <c r="DT177" s="119"/>
      <c r="DU177" s="119"/>
      <c r="DV177" s="119"/>
      <c r="DW177" s="119"/>
      <c r="DX177" s="119"/>
      <c r="DY177" s="119"/>
      <c r="DZ177" s="119"/>
      <c r="EA177" s="119"/>
      <c r="EB177" s="119"/>
      <c r="EC177" s="119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  <c r="EP177" s="119"/>
    </row>
    <row r="178" spans="1:146" s="120" customFormat="1" ht="34.5" customHeight="1">
      <c r="A178" s="218" t="s">
        <v>249</v>
      </c>
      <c r="B178" s="218"/>
      <c r="C178" s="129"/>
      <c r="D178" s="129"/>
      <c r="E178" s="127"/>
      <c r="F178" s="127"/>
      <c r="G178" s="67"/>
      <c r="H178" s="67"/>
      <c r="I178" s="67"/>
      <c r="J178" s="67"/>
      <c r="K178" s="67"/>
      <c r="L178" s="117"/>
      <c r="M178" s="132"/>
      <c r="N178" s="132"/>
      <c r="O178" s="132"/>
      <c r="P178" s="106"/>
      <c r="Q178" s="106"/>
      <c r="R178" s="106"/>
      <c r="S178" s="106"/>
      <c r="T178" s="106"/>
      <c r="U178" s="118" t="e">
        <f>T178/'2022'!T178</f>
        <v>#DIV/0!</v>
      </c>
      <c r="V178" s="106"/>
      <c r="W178" s="106"/>
      <c r="X178" s="106"/>
      <c r="Y178" s="128"/>
      <c r="Z178" s="156"/>
      <c r="AA178" s="119"/>
      <c r="AB178" s="119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  <c r="CW178" s="128"/>
      <c r="CX178" s="128"/>
      <c r="CY178" s="128"/>
      <c r="CZ178" s="128"/>
      <c r="DA178" s="128"/>
      <c r="DB178" s="128"/>
      <c r="DC178" s="128"/>
      <c r="DD178" s="128"/>
      <c r="DE178" s="128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  <c r="EC178" s="128"/>
      <c r="ED178" s="128"/>
      <c r="EE178" s="128"/>
      <c r="EF178" s="128"/>
      <c r="EG178" s="128"/>
      <c r="EH178" s="128"/>
      <c r="EI178" s="128"/>
      <c r="EJ178" s="128"/>
      <c r="EK178" s="128"/>
      <c r="EL178" s="128"/>
      <c r="EM178" s="128"/>
      <c r="EN178" s="128"/>
      <c r="EO178" s="128"/>
      <c r="EP178" s="128"/>
    </row>
    <row r="179" spans="1:146" s="120" customFormat="1" ht="34.5" customHeight="1" outlineLevel="1">
      <c r="A179" s="107">
        <v>2924005702</v>
      </c>
      <c r="B179" s="107" t="s">
        <v>185</v>
      </c>
      <c r="C179" s="107" t="s">
        <v>249</v>
      </c>
      <c r="D179" s="107" t="s">
        <v>86</v>
      </c>
      <c r="E179" s="75"/>
      <c r="F179" s="75" t="s">
        <v>138</v>
      </c>
      <c r="G179" s="67">
        <v>4090.12</v>
      </c>
      <c r="H179" s="67">
        <v>4193.49</v>
      </c>
      <c r="I179" s="67">
        <v>3783.0699999999997</v>
      </c>
      <c r="J179" s="67">
        <v>4061.6299999999997</v>
      </c>
      <c r="K179" s="67">
        <f>G179+H179+I179+J179</f>
        <v>16128.31</v>
      </c>
      <c r="L179" s="117">
        <f>'2022'!M179</f>
        <v>67.729600000000005</v>
      </c>
      <c r="M179" s="117">
        <f>(('2022'!L179+'2022'!M179)/2*1.04)*2-L179</f>
        <v>68.000383999999997</v>
      </c>
      <c r="N179" s="117">
        <f>'2022'!O179</f>
        <v>39.456768000000004</v>
      </c>
      <c r="O179" s="117">
        <f>N179*1.04</f>
        <v>41.035038720000003</v>
      </c>
      <c r="P179" s="106">
        <f>(L179-N179)*G179</f>
        <v>115639.27561984</v>
      </c>
      <c r="Q179" s="106">
        <f>(L179-N179)*H179</f>
        <v>118561.83826367999</v>
      </c>
      <c r="R179" s="106">
        <f>(M179-O179)*I179</f>
        <v>102011.78876840956</v>
      </c>
      <c r="S179" s="106">
        <f>(M179-O179)*J179</f>
        <v>109523.25534960636</v>
      </c>
      <c r="T179" s="106">
        <f t="shared" si="50"/>
        <v>445736.15800153592</v>
      </c>
      <c r="U179" s="118">
        <f>T179/'2022'!T179</f>
        <v>1.0425031099080329</v>
      </c>
      <c r="V179" s="106"/>
      <c r="W179" s="106"/>
      <c r="X179" s="106"/>
      <c r="Y179" s="119"/>
      <c r="Z179" s="156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  <c r="BR179" s="119"/>
      <c r="BS179" s="119"/>
      <c r="BT179" s="119"/>
      <c r="BU179" s="119"/>
      <c r="BV179" s="119"/>
      <c r="BW179" s="119"/>
      <c r="BX179" s="119"/>
      <c r="BY179" s="119"/>
      <c r="BZ179" s="119"/>
      <c r="CA179" s="119"/>
      <c r="CB179" s="119"/>
      <c r="CC179" s="119"/>
      <c r="CD179" s="119"/>
      <c r="CE179" s="119"/>
      <c r="CF179" s="119"/>
      <c r="CG179" s="119"/>
      <c r="CH179" s="119"/>
      <c r="CI179" s="119"/>
      <c r="CJ179" s="119"/>
      <c r="CK179" s="119"/>
      <c r="CL179" s="119"/>
      <c r="CM179" s="119"/>
      <c r="CN179" s="119"/>
      <c r="CO179" s="119"/>
      <c r="CP179" s="119"/>
      <c r="CQ179" s="119"/>
      <c r="CR179" s="119"/>
      <c r="CS179" s="119"/>
      <c r="CT179" s="119"/>
      <c r="CU179" s="119"/>
      <c r="CV179" s="119"/>
      <c r="CW179" s="119"/>
      <c r="CX179" s="119"/>
      <c r="CY179" s="119"/>
      <c r="CZ179" s="119"/>
      <c r="DA179" s="119"/>
      <c r="DB179" s="119"/>
      <c r="DC179" s="119"/>
      <c r="DD179" s="119"/>
      <c r="DE179" s="119"/>
      <c r="DF179" s="119"/>
      <c r="DG179" s="119"/>
      <c r="DH179" s="119"/>
      <c r="DI179" s="119"/>
      <c r="DJ179" s="119"/>
      <c r="DK179" s="119"/>
      <c r="DL179" s="119"/>
      <c r="DM179" s="119"/>
      <c r="DN179" s="119"/>
      <c r="DO179" s="119"/>
      <c r="DP179" s="119"/>
      <c r="DQ179" s="119"/>
      <c r="DR179" s="119"/>
      <c r="DS179" s="119"/>
      <c r="DT179" s="119"/>
      <c r="DU179" s="119"/>
      <c r="DV179" s="119"/>
      <c r="DW179" s="119"/>
      <c r="DX179" s="119"/>
      <c r="DY179" s="119"/>
      <c r="DZ179" s="119"/>
      <c r="EA179" s="119"/>
      <c r="EB179" s="119"/>
      <c r="EC179" s="119"/>
      <c r="ED179" s="119"/>
      <c r="EE179" s="119"/>
      <c r="EF179" s="119"/>
      <c r="EG179" s="119"/>
      <c r="EH179" s="119"/>
      <c r="EI179" s="119"/>
      <c r="EJ179" s="119"/>
      <c r="EK179" s="119"/>
      <c r="EL179" s="119"/>
      <c r="EM179" s="119"/>
      <c r="EN179" s="119"/>
      <c r="EO179" s="119"/>
      <c r="EP179" s="119"/>
    </row>
    <row r="180" spans="1:146" s="142" customFormat="1" ht="34.5" customHeight="1">
      <c r="A180" s="221" t="s">
        <v>144</v>
      </c>
      <c r="B180" s="222"/>
      <c r="C180" s="222"/>
      <c r="D180" s="222"/>
      <c r="E180" s="223"/>
      <c r="F180" s="127"/>
      <c r="G180" s="100">
        <f>SUM(G8:G179)</f>
        <v>8993479.6658849977</v>
      </c>
      <c r="H180" s="100">
        <f>SUM(H8:H179)</f>
        <v>8965884.4313769974</v>
      </c>
      <c r="I180" s="100">
        <f>SUM(I8:I179)</f>
        <v>8444784.5735290032</v>
      </c>
      <c r="J180" s="100">
        <f>SUM(J8:J179)</f>
        <v>9009420.2008690033</v>
      </c>
      <c r="K180" s="100">
        <f>G180+H180+I180+J180</f>
        <v>35413568.871660002</v>
      </c>
      <c r="L180" s="139"/>
      <c r="M180" s="139"/>
      <c r="N180" s="139"/>
      <c r="O180" s="139"/>
      <c r="P180" s="131">
        <f>SUM(P8:P179)</f>
        <v>217975178.03157976</v>
      </c>
      <c r="Q180" s="131">
        <f>SUM(Q8:Q179)</f>
        <v>218470558.73547512</v>
      </c>
      <c r="R180" s="131">
        <f>SUM(R8:R179)</f>
        <v>223316208.36238879</v>
      </c>
      <c r="S180" s="131">
        <f>SUM(S8:S179)</f>
        <v>239426438.69227484</v>
      </c>
      <c r="T180" s="131">
        <f>SUM(T8:T179)</f>
        <v>899188383.82171798</v>
      </c>
      <c r="U180" s="140">
        <f>T180/'2022'!T180</f>
        <v>1.0388451380576529</v>
      </c>
      <c r="V180" s="131"/>
      <c r="W180" s="106"/>
      <c r="X180" s="131"/>
      <c r="Y180" s="141"/>
      <c r="Z180" s="178"/>
      <c r="AA180" s="119"/>
      <c r="AB180" s="119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  <c r="EJ180" s="128"/>
      <c r="EK180" s="128"/>
      <c r="EL180" s="128"/>
      <c r="EM180" s="128"/>
      <c r="EN180" s="128"/>
      <c r="EO180" s="128"/>
      <c r="EP180" s="128"/>
    </row>
    <row r="181" spans="1:146" s="145" customFormat="1" ht="34.5" customHeight="1">
      <c r="A181" s="219" t="s">
        <v>226</v>
      </c>
      <c r="B181" s="220"/>
      <c r="C181" s="143"/>
      <c r="D181" s="129"/>
      <c r="E181" s="127"/>
      <c r="F181" s="127"/>
      <c r="G181" s="100"/>
      <c r="H181" s="184"/>
      <c r="I181" s="184"/>
      <c r="J181" s="184"/>
      <c r="K181" s="184"/>
      <c r="L181" s="144"/>
      <c r="M181" s="144"/>
      <c r="N181" s="144"/>
      <c r="O181" s="144"/>
      <c r="P181" s="106"/>
      <c r="Q181" s="106"/>
      <c r="R181" s="106"/>
      <c r="S181" s="106"/>
      <c r="T181" s="106"/>
      <c r="U181" s="118" t="e">
        <f>T181/'2022'!T181</f>
        <v>#DIV/0!</v>
      </c>
      <c r="V181" s="131"/>
      <c r="W181" s="106"/>
      <c r="X181" s="106"/>
      <c r="Y181" s="128"/>
      <c r="Z181" s="156"/>
      <c r="AA181" s="119"/>
      <c r="AB181" s="119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  <c r="EJ181" s="128"/>
      <c r="EK181" s="128"/>
      <c r="EL181" s="128"/>
      <c r="EM181" s="128"/>
      <c r="EN181" s="128"/>
      <c r="EO181" s="128"/>
      <c r="EP181" s="128"/>
    </row>
    <row r="182" spans="1:146" s="120" customFormat="1" ht="34.5" customHeight="1" outlineLevel="1">
      <c r="A182" s="107">
        <v>2907017553</v>
      </c>
      <c r="B182" s="107" t="s">
        <v>6</v>
      </c>
      <c r="C182" s="107" t="s">
        <v>226</v>
      </c>
      <c r="D182" s="107" t="s">
        <v>286</v>
      </c>
      <c r="E182" s="75"/>
      <c r="F182" s="75" t="s">
        <v>137</v>
      </c>
      <c r="G182" s="67">
        <v>144875.90299999999</v>
      </c>
      <c r="H182" s="67">
        <v>138744.32999999999</v>
      </c>
      <c r="I182" s="67">
        <v>129113.834</v>
      </c>
      <c r="J182" s="67">
        <v>139855.6</v>
      </c>
      <c r="K182" s="67">
        <f t="shared" ref="K182:K215" si="61">G182+H182+I182+J182</f>
        <v>552589.66700000002</v>
      </c>
      <c r="L182" s="117">
        <f>'2022'!M182</f>
        <v>39.493600000000008</v>
      </c>
      <c r="M182" s="117">
        <f>(('2022'!L182+'2022'!M182)/2*1.04)*2-L182</f>
        <v>42.534944000000003</v>
      </c>
      <c r="N182" s="117">
        <f>'2022'!O182</f>
        <v>29.938688000000003</v>
      </c>
      <c r="O182" s="117">
        <f>N182*1.04</f>
        <v>31.136235520000003</v>
      </c>
      <c r="P182" s="106">
        <f t="shared" ref="P182:P191" si="62">(L182-N182)*G182</f>
        <v>1384276.5040855366</v>
      </c>
      <c r="Q182" s="106">
        <f t="shared" ref="Q182:Q191" si="63">(L182-N182)*H182</f>
        <v>1325689.8636489606</v>
      </c>
      <c r="R182" s="106">
        <f t="shared" ref="R182:R191" si="64">(M182-O182)*I182</f>
        <v>1471730.9545011122</v>
      </c>
      <c r="S182" s="106">
        <f t="shared" ref="S182:S191" si="65">(M182-O182)*J182</f>
        <v>1594173.2136954879</v>
      </c>
      <c r="T182" s="106">
        <f t="shared" si="50"/>
        <v>5775870.5359310973</v>
      </c>
      <c r="U182" s="118">
        <f>T182/'2022'!T182</f>
        <v>1.0361585198208461</v>
      </c>
      <c r="V182" s="106"/>
      <c r="W182" s="106"/>
      <c r="X182" s="106"/>
      <c r="Y182" s="119"/>
      <c r="Z182" s="156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  <c r="BR182" s="119"/>
      <c r="BS182" s="119"/>
      <c r="BT182" s="119"/>
      <c r="BU182" s="119"/>
      <c r="BV182" s="119"/>
      <c r="BW182" s="119"/>
      <c r="BX182" s="119"/>
      <c r="BY182" s="119"/>
      <c r="BZ182" s="119"/>
      <c r="CA182" s="119"/>
      <c r="CB182" s="119"/>
      <c r="CC182" s="119"/>
      <c r="CD182" s="119"/>
      <c r="CE182" s="119"/>
      <c r="CF182" s="119"/>
      <c r="CG182" s="119"/>
      <c r="CH182" s="119"/>
      <c r="CI182" s="119"/>
      <c r="CJ182" s="119"/>
      <c r="CK182" s="119"/>
      <c r="CL182" s="119"/>
      <c r="CM182" s="119"/>
      <c r="CN182" s="119"/>
      <c r="CO182" s="119"/>
      <c r="CP182" s="119"/>
      <c r="CQ182" s="119"/>
      <c r="CR182" s="119"/>
      <c r="CS182" s="119"/>
      <c r="CT182" s="119"/>
      <c r="CU182" s="119"/>
      <c r="CV182" s="119"/>
      <c r="CW182" s="119"/>
      <c r="CX182" s="119"/>
      <c r="CY182" s="119"/>
      <c r="CZ182" s="119"/>
      <c r="DA182" s="119"/>
      <c r="DB182" s="119"/>
      <c r="DC182" s="119"/>
      <c r="DD182" s="119"/>
      <c r="DE182" s="119"/>
      <c r="DF182" s="119"/>
      <c r="DG182" s="119"/>
      <c r="DH182" s="119"/>
      <c r="DI182" s="119"/>
      <c r="DJ182" s="119"/>
      <c r="DK182" s="119"/>
      <c r="DL182" s="119"/>
      <c r="DM182" s="119"/>
      <c r="DN182" s="119"/>
      <c r="DO182" s="119"/>
      <c r="DP182" s="119"/>
      <c r="DQ182" s="119"/>
      <c r="DR182" s="119"/>
      <c r="DS182" s="119"/>
      <c r="DT182" s="119"/>
      <c r="DU182" s="119"/>
      <c r="DV182" s="119"/>
      <c r="DW182" s="119"/>
      <c r="DX182" s="119"/>
      <c r="DY182" s="119"/>
      <c r="DZ182" s="119"/>
      <c r="EA182" s="119"/>
      <c r="EB182" s="119"/>
      <c r="EC182" s="119"/>
      <c r="ED182" s="119"/>
      <c r="EE182" s="119"/>
      <c r="EF182" s="119"/>
      <c r="EG182" s="119"/>
      <c r="EH182" s="119"/>
      <c r="EI182" s="119"/>
      <c r="EJ182" s="119"/>
      <c r="EK182" s="119"/>
      <c r="EL182" s="119"/>
      <c r="EM182" s="119"/>
      <c r="EN182" s="119"/>
      <c r="EO182" s="119"/>
      <c r="EP182" s="119"/>
    </row>
    <row r="183" spans="1:146" s="120" customFormat="1" ht="34.5" customHeight="1" outlineLevel="1">
      <c r="A183" s="107">
        <v>2907017553</v>
      </c>
      <c r="B183" s="107" t="s">
        <v>6</v>
      </c>
      <c r="C183" s="107" t="s">
        <v>226</v>
      </c>
      <c r="D183" s="107" t="s">
        <v>7</v>
      </c>
      <c r="E183" s="75"/>
      <c r="F183" s="75" t="s">
        <v>137</v>
      </c>
      <c r="G183" s="67">
        <v>2028.2069999999999</v>
      </c>
      <c r="H183" s="67">
        <v>2094.7799999999997</v>
      </c>
      <c r="I183" s="67">
        <v>2058.15</v>
      </c>
      <c r="J183" s="67">
        <v>1992.58</v>
      </c>
      <c r="K183" s="67">
        <f t="shared" si="61"/>
        <v>8173.7169999999987</v>
      </c>
      <c r="L183" s="117">
        <f>'2022'!M183</f>
        <v>38.33</v>
      </c>
      <c r="M183" s="117">
        <f>(('2022'!L183+'2022'!M183)/2*1.04)*2-L183</f>
        <v>38.45320000000001</v>
      </c>
      <c r="N183" s="117">
        <f>'2022'!O183</f>
        <v>28.208128000000002</v>
      </c>
      <c r="O183" s="117">
        <f t="shared" ref="O183:O191" si="66">N183*1.04</f>
        <v>29.336453120000002</v>
      </c>
      <c r="P183" s="106">
        <f t="shared" si="62"/>
        <v>20529.251643503991</v>
      </c>
      <c r="Q183" s="106">
        <f t="shared" si="63"/>
        <v>21203.095028159991</v>
      </c>
      <c r="R183" s="106">
        <f t="shared" si="64"/>
        <v>18763.632591072019</v>
      </c>
      <c r="S183" s="106">
        <f t="shared" si="65"/>
        <v>18165.847498150415</v>
      </c>
      <c r="T183" s="106">
        <f t="shared" si="50"/>
        <v>78661.826760886412</v>
      </c>
      <c r="U183" s="118">
        <f>T183/'2022'!T183</f>
        <v>1.0413487492337423</v>
      </c>
      <c r="V183" s="106"/>
      <c r="W183" s="106"/>
      <c r="X183" s="106"/>
      <c r="Y183" s="119"/>
      <c r="Z183" s="156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  <c r="BI183" s="119"/>
      <c r="BJ183" s="119"/>
      <c r="BK183" s="119"/>
      <c r="BL183" s="119"/>
      <c r="BM183" s="119"/>
      <c r="BN183" s="119"/>
      <c r="BO183" s="119"/>
      <c r="BP183" s="119"/>
      <c r="BQ183" s="119"/>
      <c r="BR183" s="119"/>
      <c r="BS183" s="119"/>
      <c r="BT183" s="119"/>
      <c r="BU183" s="119"/>
      <c r="BV183" s="119"/>
      <c r="BW183" s="119"/>
      <c r="BX183" s="119"/>
      <c r="BY183" s="119"/>
      <c r="BZ183" s="119"/>
      <c r="CA183" s="119"/>
      <c r="CB183" s="119"/>
      <c r="CC183" s="119"/>
      <c r="CD183" s="119"/>
      <c r="CE183" s="119"/>
      <c r="CF183" s="119"/>
      <c r="CG183" s="119"/>
      <c r="CH183" s="119"/>
      <c r="CI183" s="119"/>
      <c r="CJ183" s="119"/>
      <c r="CK183" s="119"/>
      <c r="CL183" s="119"/>
      <c r="CM183" s="119"/>
      <c r="CN183" s="119"/>
      <c r="CO183" s="119"/>
      <c r="CP183" s="119"/>
      <c r="CQ183" s="119"/>
      <c r="CR183" s="119"/>
      <c r="CS183" s="119"/>
      <c r="CT183" s="119"/>
      <c r="CU183" s="119"/>
      <c r="CV183" s="119"/>
      <c r="CW183" s="119"/>
      <c r="CX183" s="119"/>
      <c r="CY183" s="119"/>
      <c r="CZ183" s="119"/>
      <c r="DA183" s="119"/>
      <c r="DB183" s="119"/>
      <c r="DC183" s="119"/>
      <c r="DD183" s="119"/>
      <c r="DE183" s="119"/>
      <c r="DF183" s="119"/>
      <c r="DG183" s="119"/>
      <c r="DH183" s="119"/>
      <c r="DI183" s="119"/>
      <c r="DJ183" s="119"/>
      <c r="DK183" s="119"/>
      <c r="DL183" s="119"/>
      <c r="DM183" s="119"/>
      <c r="DN183" s="119"/>
      <c r="DO183" s="119"/>
      <c r="DP183" s="119"/>
      <c r="DQ183" s="119"/>
      <c r="DR183" s="119"/>
      <c r="DS183" s="119"/>
      <c r="DT183" s="119"/>
      <c r="DU183" s="119"/>
      <c r="DV183" s="119"/>
      <c r="DW183" s="119"/>
      <c r="DX183" s="119"/>
      <c r="DY183" s="119"/>
      <c r="DZ183" s="119"/>
      <c r="EA183" s="119"/>
      <c r="EB183" s="119"/>
      <c r="EC183" s="119"/>
      <c r="ED183" s="119"/>
      <c r="EE183" s="119"/>
      <c r="EF183" s="119"/>
      <c r="EG183" s="119"/>
      <c r="EH183" s="119"/>
      <c r="EI183" s="119"/>
      <c r="EJ183" s="119"/>
      <c r="EK183" s="119"/>
      <c r="EL183" s="119"/>
      <c r="EM183" s="119"/>
      <c r="EN183" s="119"/>
      <c r="EO183" s="119"/>
      <c r="EP183" s="119"/>
    </row>
    <row r="184" spans="1:146" s="120" customFormat="1" ht="34.5" customHeight="1" outlineLevel="1">
      <c r="A184" s="107">
        <v>2907017553</v>
      </c>
      <c r="B184" s="107" t="s">
        <v>6</v>
      </c>
      <c r="C184" s="107" t="s">
        <v>226</v>
      </c>
      <c r="D184" s="107" t="s">
        <v>8</v>
      </c>
      <c r="E184" s="75"/>
      <c r="F184" s="75" t="s">
        <v>137</v>
      </c>
      <c r="G184" s="67">
        <v>883.00399999999991</v>
      </c>
      <c r="H184" s="67">
        <v>1062.6100000000001</v>
      </c>
      <c r="I184" s="67">
        <v>962.29000000000019</v>
      </c>
      <c r="J184" s="67">
        <v>810.67</v>
      </c>
      <c r="K184" s="67">
        <f t="shared" si="61"/>
        <v>3718.5740000000005</v>
      </c>
      <c r="L184" s="117">
        <f>'2022'!M184</f>
        <v>38.33</v>
      </c>
      <c r="M184" s="117">
        <f>(('2022'!L184+'2022'!M184)/2*1.04)*2-L184</f>
        <v>38.45320000000001</v>
      </c>
      <c r="N184" s="117">
        <f>'2022'!O184</f>
        <v>30.371327999999998</v>
      </c>
      <c r="O184" s="117">
        <f t="shared" si="66"/>
        <v>31.586181119999999</v>
      </c>
      <c r="P184" s="106">
        <f t="shared" si="62"/>
        <v>7027.539210687999</v>
      </c>
      <c r="Q184" s="106">
        <f t="shared" si="63"/>
        <v>8456.9644539200017</v>
      </c>
      <c r="R184" s="106">
        <f t="shared" si="64"/>
        <v>6608.0635980352117</v>
      </c>
      <c r="S184" s="106">
        <f t="shared" si="65"/>
        <v>5566.8861954496078</v>
      </c>
      <c r="T184" s="106">
        <f t="shared" si="50"/>
        <v>27659.453458092823</v>
      </c>
      <c r="U184" s="118">
        <f>T184/'2022'!T184</f>
        <v>1.049234743255046</v>
      </c>
      <c r="V184" s="106"/>
      <c r="W184" s="106"/>
      <c r="X184" s="106"/>
      <c r="Y184" s="119"/>
      <c r="Z184" s="156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/>
      <c r="BF184" s="119"/>
      <c r="BG184" s="119"/>
      <c r="BH184" s="119"/>
      <c r="BI184" s="119"/>
      <c r="BJ184" s="119"/>
      <c r="BK184" s="119"/>
      <c r="BL184" s="119"/>
      <c r="BM184" s="119"/>
      <c r="BN184" s="119"/>
      <c r="BO184" s="119"/>
      <c r="BP184" s="119"/>
      <c r="BQ184" s="119"/>
      <c r="BR184" s="119"/>
      <c r="BS184" s="119"/>
      <c r="BT184" s="119"/>
      <c r="BU184" s="119"/>
      <c r="BV184" s="119"/>
      <c r="BW184" s="119"/>
      <c r="BX184" s="119"/>
      <c r="BY184" s="119"/>
      <c r="BZ184" s="119"/>
      <c r="CA184" s="119"/>
      <c r="CB184" s="119"/>
      <c r="CC184" s="119"/>
      <c r="CD184" s="119"/>
      <c r="CE184" s="119"/>
      <c r="CF184" s="119"/>
      <c r="CG184" s="119"/>
      <c r="CH184" s="119"/>
      <c r="CI184" s="119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119"/>
      <c r="CT184" s="119"/>
      <c r="CU184" s="119"/>
      <c r="CV184" s="119"/>
      <c r="CW184" s="119"/>
      <c r="CX184" s="119"/>
      <c r="CY184" s="119"/>
      <c r="CZ184" s="119"/>
      <c r="DA184" s="119"/>
      <c r="DB184" s="119"/>
      <c r="DC184" s="119"/>
      <c r="DD184" s="119"/>
      <c r="DE184" s="119"/>
      <c r="DF184" s="119"/>
      <c r="DG184" s="119"/>
      <c r="DH184" s="119"/>
      <c r="DI184" s="119"/>
      <c r="DJ184" s="119"/>
      <c r="DK184" s="119"/>
      <c r="DL184" s="119"/>
      <c r="DM184" s="119"/>
      <c r="DN184" s="119"/>
      <c r="DO184" s="119"/>
      <c r="DP184" s="119"/>
      <c r="DQ184" s="119"/>
      <c r="DR184" s="119"/>
      <c r="DS184" s="119"/>
      <c r="DT184" s="119"/>
      <c r="DU184" s="119"/>
      <c r="DV184" s="119"/>
      <c r="DW184" s="119"/>
      <c r="DX184" s="119"/>
      <c r="DY184" s="119"/>
      <c r="DZ184" s="119"/>
      <c r="EA184" s="119"/>
      <c r="EB184" s="119"/>
      <c r="EC184" s="119"/>
      <c r="ED184" s="119"/>
      <c r="EE184" s="119"/>
      <c r="EF184" s="119"/>
      <c r="EG184" s="119"/>
      <c r="EH184" s="119"/>
      <c r="EI184" s="119"/>
      <c r="EJ184" s="119"/>
      <c r="EK184" s="119"/>
      <c r="EL184" s="119"/>
      <c r="EM184" s="119"/>
      <c r="EN184" s="119"/>
      <c r="EO184" s="119"/>
      <c r="EP184" s="119"/>
    </row>
    <row r="185" spans="1:146" s="120" customFormat="1" ht="34.5" customHeight="1" outlineLevel="1">
      <c r="A185" s="107">
        <v>2907017553</v>
      </c>
      <c r="B185" s="107" t="s">
        <v>6</v>
      </c>
      <c r="C185" s="107" t="s">
        <v>226</v>
      </c>
      <c r="D185" s="107" t="s">
        <v>9</v>
      </c>
      <c r="E185" s="75"/>
      <c r="F185" s="75" t="s">
        <v>137</v>
      </c>
      <c r="G185" s="67">
        <v>3164.4659999999999</v>
      </c>
      <c r="H185" s="67">
        <v>3168.3999999999996</v>
      </c>
      <c r="I185" s="67">
        <v>2800.2599999999998</v>
      </c>
      <c r="J185" s="67">
        <v>2976.97</v>
      </c>
      <c r="K185" s="67">
        <f t="shared" si="61"/>
        <v>12110.096</v>
      </c>
      <c r="L185" s="117">
        <f>'2022'!M185</f>
        <v>45.85</v>
      </c>
      <c r="M185" s="117">
        <f>(('2022'!L185+'2022'!M185)/2*1.04)*2-L185</f>
        <v>45.992400000000011</v>
      </c>
      <c r="N185" s="117">
        <f>'2022'!O185</f>
        <v>24.195392000000002</v>
      </c>
      <c r="O185" s="117">
        <f t="shared" si="66"/>
        <v>25.163207680000003</v>
      </c>
      <c r="P185" s="106">
        <f t="shared" si="62"/>
        <v>68525.270759327992</v>
      </c>
      <c r="Q185" s="106">
        <f t="shared" si="63"/>
        <v>68610.459987199996</v>
      </c>
      <c r="R185" s="106">
        <f t="shared" si="64"/>
        <v>58327.154086003218</v>
      </c>
      <c r="S185" s="106">
        <f t="shared" si="65"/>
        <v>62007.880660870418</v>
      </c>
      <c r="T185" s="106">
        <f t="shared" si="50"/>
        <v>257470.76549340162</v>
      </c>
      <c r="U185" s="118">
        <f>T185/'2022'!T185</f>
        <v>1.0438104984475389</v>
      </c>
      <c r="V185" s="106"/>
      <c r="W185" s="106"/>
      <c r="X185" s="106"/>
      <c r="Y185" s="119"/>
      <c r="Z185" s="156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</row>
    <row r="186" spans="1:146" s="120" customFormat="1" ht="34.5" customHeight="1" outlineLevel="1">
      <c r="A186" s="107">
        <v>2907014249</v>
      </c>
      <c r="B186" s="107" t="s">
        <v>11</v>
      </c>
      <c r="C186" s="107" t="s">
        <v>226</v>
      </c>
      <c r="D186" s="107" t="s">
        <v>10</v>
      </c>
      <c r="E186" s="75"/>
      <c r="F186" s="75" t="s">
        <v>137</v>
      </c>
      <c r="G186" s="67">
        <v>24592.169000000002</v>
      </c>
      <c r="H186" s="67">
        <v>24507.617999999999</v>
      </c>
      <c r="I186" s="67">
        <v>23622.118999999999</v>
      </c>
      <c r="J186" s="67">
        <v>24476.126</v>
      </c>
      <c r="K186" s="67">
        <f t="shared" si="61"/>
        <v>97198.031999999992</v>
      </c>
      <c r="L186" s="117">
        <f>'2022'!M186</f>
        <v>51.729600000000005</v>
      </c>
      <c r="M186" s="117">
        <f>(('2022'!L186+'2022'!M186)/2*1.04)*2-L186</f>
        <v>55.867968000000005</v>
      </c>
      <c r="N186" s="117">
        <f>'2022'!O186</f>
        <v>33.345728000000001</v>
      </c>
      <c r="O186" s="117">
        <f t="shared" si="66"/>
        <v>34.679557120000005</v>
      </c>
      <c r="P186" s="106">
        <f t="shared" si="62"/>
        <v>452099.28709836811</v>
      </c>
      <c r="Q186" s="106">
        <f t="shared" si="63"/>
        <v>450544.91233689606</v>
      </c>
      <c r="R186" s="106">
        <f t="shared" si="64"/>
        <v>500515.16322825465</v>
      </c>
      <c r="S186" s="106">
        <f t="shared" si="65"/>
        <v>518610.21443865087</v>
      </c>
      <c r="T186" s="106">
        <f t="shared" si="50"/>
        <v>1921769.5771021694</v>
      </c>
      <c r="U186" s="118">
        <f>T186/'2022'!T186</f>
        <v>1.0388797054420198</v>
      </c>
      <c r="V186" s="106"/>
      <c r="W186" s="106"/>
      <c r="X186" s="106"/>
      <c r="Y186" s="119"/>
      <c r="Z186" s="156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  <c r="BM186" s="119"/>
      <c r="BN186" s="119"/>
      <c r="BO186" s="119"/>
      <c r="BP186" s="119"/>
      <c r="BQ186" s="119"/>
      <c r="BR186" s="119"/>
      <c r="BS186" s="119"/>
      <c r="BT186" s="119"/>
      <c r="BU186" s="119"/>
      <c r="BV186" s="119"/>
      <c r="BW186" s="119"/>
      <c r="BX186" s="119"/>
      <c r="BY186" s="119"/>
      <c r="BZ186" s="119"/>
      <c r="CA186" s="119"/>
      <c r="CB186" s="119"/>
      <c r="CC186" s="119"/>
      <c r="CD186" s="119"/>
      <c r="CE186" s="119"/>
      <c r="CF186" s="119"/>
      <c r="CG186" s="119"/>
      <c r="CH186" s="119"/>
      <c r="CI186" s="119"/>
      <c r="CJ186" s="119"/>
      <c r="CK186" s="119"/>
      <c r="CL186" s="119"/>
      <c r="CM186" s="119"/>
      <c r="CN186" s="119"/>
      <c r="CO186" s="119"/>
      <c r="CP186" s="119"/>
      <c r="CQ186" s="119"/>
      <c r="CR186" s="119"/>
      <c r="CS186" s="119"/>
      <c r="CT186" s="119"/>
      <c r="CU186" s="119"/>
      <c r="CV186" s="119"/>
      <c r="CW186" s="119"/>
      <c r="CX186" s="119"/>
      <c r="CY186" s="119"/>
      <c r="CZ186" s="119"/>
      <c r="DA186" s="119"/>
      <c r="DB186" s="119"/>
      <c r="DC186" s="119"/>
      <c r="DD186" s="119"/>
      <c r="DE186" s="119"/>
      <c r="DF186" s="119"/>
      <c r="DG186" s="119"/>
      <c r="DH186" s="119"/>
      <c r="DI186" s="119"/>
      <c r="DJ186" s="119"/>
      <c r="DK186" s="119"/>
      <c r="DL186" s="119"/>
      <c r="DM186" s="119"/>
      <c r="DN186" s="119"/>
      <c r="DO186" s="119"/>
      <c r="DP186" s="119"/>
      <c r="DQ186" s="119"/>
      <c r="DR186" s="119"/>
      <c r="DS186" s="119"/>
      <c r="DT186" s="119"/>
      <c r="DU186" s="119"/>
      <c r="DV186" s="119"/>
      <c r="DW186" s="119"/>
      <c r="DX186" s="119"/>
      <c r="DY186" s="119"/>
      <c r="DZ186" s="119"/>
      <c r="EA186" s="119"/>
      <c r="EB186" s="119"/>
      <c r="EC186" s="119"/>
      <c r="ED186" s="119"/>
      <c r="EE186" s="119"/>
      <c r="EF186" s="119"/>
      <c r="EG186" s="119"/>
      <c r="EH186" s="119"/>
      <c r="EI186" s="119"/>
      <c r="EJ186" s="119"/>
      <c r="EK186" s="119"/>
      <c r="EL186" s="119"/>
      <c r="EM186" s="119"/>
      <c r="EN186" s="119"/>
      <c r="EO186" s="119"/>
      <c r="EP186" s="119"/>
    </row>
    <row r="187" spans="1:146" s="120" customFormat="1" ht="34.5" customHeight="1" outlineLevel="1">
      <c r="A187" s="107">
        <v>2907017553</v>
      </c>
      <c r="B187" s="107" t="s">
        <v>6</v>
      </c>
      <c r="C187" s="107" t="s">
        <v>226</v>
      </c>
      <c r="D187" s="107" t="s">
        <v>12</v>
      </c>
      <c r="E187" s="75"/>
      <c r="F187" s="75" t="s">
        <v>137</v>
      </c>
      <c r="G187" s="67">
        <v>224.22000000000003</v>
      </c>
      <c r="H187" s="67">
        <v>246.64</v>
      </c>
      <c r="I187" s="67">
        <v>214.22000000000003</v>
      </c>
      <c r="J187" s="67">
        <v>195.92000000000002</v>
      </c>
      <c r="K187" s="67">
        <f t="shared" si="61"/>
        <v>881</v>
      </c>
      <c r="L187" s="117">
        <f>'2022'!M187</f>
        <v>75.9024</v>
      </c>
      <c r="M187" s="117">
        <f>(('2022'!L187+'2022'!M187)/2*1.04)*2-L187</f>
        <v>76.127296000000001</v>
      </c>
      <c r="N187" s="117">
        <f>'2022'!O187</f>
        <v>25.817792000000004</v>
      </c>
      <c r="O187" s="117">
        <f t="shared" si="66"/>
        <v>26.850503680000006</v>
      </c>
      <c r="P187" s="106">
        <f t="shared" si="62"/>
        <v>11229.97080576</v>
      </c>
      <c r="Q187" s="106">
        <f t="shared" si="63"/>
        <v>12352.867717119998</v>
      </c>
      <c r="R187" s="106">
        <f t="shared" si="64"/>
        <v>10556.074450790402</v>
      </c>
      <c r="S187" s="106">
        <f t="shared" si="65"/>
        <v>9654.3091513344007</v>
      </c>
      <c r="T187" s="106">
        <f t="shared" si="50"/>
        <v>43793.222125004802</v>
      </c>
      <c r="U187" s="118">
        <f>T187/'2022'!T187</f>
        <v>1.0440695466904357</v>
      </c>
      <c r="V187" s="106"/>
      <c r="W187" s="106"/>
      <c r="X187" s="106"/>
      <c r="Y187" s="119"/>
      <c r="Z187" s="156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  <c r="CU187" s="119"/>
      <c r="CV187" s="119"/>
      <c r="CW187" s="119"/>
      <c r="CX187" s="119"/>
      <c r="CY187" s="119"/>
      <c r="CZ187" s="119"/>
      <c r="DA187" s="119"/>
      <c r="DB187" s="119"/>
      <c r="DC187" s="119"/>
      <c r="DD187" s="119"/>
      <c r="DE187" s="119"/>
      <c r="DF187" s="119"/>
      <c r="DG187" s="119"/>
      <c r="DH187" s="119"/>
      <c r="DI187" s="119"/>
      <c r="DJ187" s="119"/>
      <c r="DK187" s="119"/>
      <c r="DL187" s="119"/>
      <c r="DM187" s="119"/>
      <c r="DN187" s="119"/>
      <c r="DO187" s="119"/>
      <c r="DP187" s="119"/>
      <c r="DQ187" s="119"/>
      <c r="DR187" s="119"/>
      <c r="DS187" s="119"/>
      <c r="DT187" s="119"/>
      <c r="DU187" s="119"/>
      <c r="DV187" s="119"/>
      <c r="DW187" s="119"/>
      <c r="DX187" s="119"/>
      <c r="DY187" s="119"/>
      <c r="DZ187" s="119"/>
      <c r="EA187" s="119"/>
      <c r="EB187" s="119"/>
      <c r="EC187" s="119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</row>
    <row r="188" spans="1:146" s="120" customFormat="1" ht="34.5" customHeight="1" outlineLevel="1">
      <c r="A188" s="107">
        <v>2907017553</v>
      </c>
      <c r="B188" s="107" t="s">
        <v>6</v>
      </c>
      <c r="C188" s="107" t="s">
        <v>226</v>
      </c>
      <c r="D188" s="107" t="s">
        <v>208</v>
      </c>
      <c r="E188" s="75"/>
      <c r="F188" s="75" t="s">
        <v>137</v>
      </c>
      <c r="G188" s="67">
        <v>6240</v>
      </c>
      <c r="H188" s="67">
        <v>6240</v>
      </c>
      <c r="I188" s="67">
        <v>6240</v>
      </c>
      <c r="J188" s="67">
        <v>6240</v>
      </c>
      <c r="K188" s="67">
        <f t="shared" si="61"/>
        <v>24960</v>
      </c>
      <c r="L188" s="117">
        <f>'2022'!M188</f>
        <v>43.95</v>
      </c>
      <c r="M188" s="117">
        <v>44.08</v>
      </c>
      <c r="N188" s="117">
        <f>'2022'!O188</f>
        <v>39.878591999999998</v>
      </c>
      <c r="O188" s="117">
        <f t="shared" si="66"/>
        <v>41.473735679999997</v>
      </c>
      <c r="P188" s="106">
        <f t="shared" si="62"/>
        <v>25405.585920000034</v>
      </c>
      <c r="Q188" s="106">
        <f t="shared" si="63"/>
        <v>25405.585920000034</v>
      </c>
      <c r="R188" s="106">
        <f t="shared" si="64"/>
        <v>16263.089356800006</v>
      </c>
      <c r="S188" s="106">
        <f t="shared" si="65"/>
        <v>16263.089356800006</v>
      </c>
      <c r="T188" s="106">
        <f t="shared" si="50"/>
        <v>83337.350553600074</v>
      </c>
      <c r="U188" s="118">
        <f>T188/'2022'!T188</f>
        <v>1.0390663815188348</v>
      </c>
      <c r="V188" s="106"/>
      <c r="W188" s="106"/>
      <c r="X188" s="106"/>
      <c r="Y188" s="119"/>
      <c r="Z188" s="156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19"/>
      <c r="BO188" s="119"/>
      <c r="BP188" s="119"/>
      <c r="BQ188" s="119"/>
      <c r="BR188" s="119"/>
      <c r="BS188" s="119"/>
      <c r="BT188" s="119"/>
      <c r="BU188" s="119"/>
      <c r="BV188" s="119"/>
      <c r="BW188" s="119"/>
      <c r="BX188" s="119"/>
      <c r="BY188" s="119"/>
      <c r="BZ188" s="119"/>
      <c r="CA188" s="119"/>
      <c r="CB188" s="119"/>
      <c r="CC188" s="119"/>
      <c r="CD188" s="119"/>
      <c r="CE188" s="119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  <c r="CR188" s="119"/>
      <c r="CS188" s="119"/>
      <c r="CT188" s="119"/>
      <c r="CU188" s="119"/>
      <c r="CV188" s="119"/>
      <c r="CW188" s="119"/>
      <c r="CX188" s="119"/>
      <c r="CY188" s="119"/>
      <c r="CZ188" s="119"/>
      <c r="DA188" s="119"/>
      <c r="DB188" s="119"/>
      <c r="DC188" s="119"/>
      <c r="DD188" s="119"/>
      <c r="DE188" s="119"/>
      <c r="DF188" s="119"/>
      <c r="DG188" s="119"/>
      <c r="DH188" s="119"/>
      <c r="DI188" s="119"/>
      <c r="DJ188" s="119"/>
      <c r="DK188" s="119"/>
      <c r="DL188" s="119"/>
      <c r="DM188" s="119"/>
      <c r="DN188" s="119"/>
      <c r="DO188" s="119"/>
      <c r="DP188" s="119"/>
      <c r="DQ188" s="119"/>
      <c r="DR188" s="119"/>
      <c r="DS188" s="119"/>
      <c r="DT188" s="119"/>
      <c r="DU188" s="119"/>
      <c r="DV188" s="119"/>
      <c r="DW188" s="119"/>
      <c r="DX188" s="119"/>
      <c r="DY188" s="119"/>
      <c r="DZ188" s="119"/>
      <c r="EA188" s="119"/>
      <c r="EB188" s="119"/>
      <c r="EC188" s="119"/>
      <c r="ED188" s="119"/>
      <c r="EE188" s="119"/>
      <c r="EF188" s="119"/>
      <c r="EG188" s="119"/>
      <c r="EH188" s="119"/>
      <c r="EI188" s="119"/>
      <c r="EJ188" s="119"/>
      <c r="EK188" s="119"/>
      <c r="EL188" s="119"/>
      <c r="EM188" s="119"/>
      <c r="EN188" s="119"/>
      <c r="EO188" s="119"/>
      <c r="EP188" s="119"/>
    </row>
    <row r="189" spans="1:146" s="120" customFormat="1" ht="34.5" customHeight="1" outlineLevel="1">
      <c r="A189" s="107">
        <v>2907017553</v>
      </c>
      <c r="B189" s="107" t="s">
        <v>6</v>
      </c>
      <c r="C189" s="107" t="s">
        <v>226</v>
      </c>
      <c r="D189" s="107" t="s">
        <v>209</v>
      </c>
      <c r="E189" s="75"/>
      <c r="F189" s="75" t="s">
        <v>137</v>
      </c>
      <c r="G189" s="67">
        <v>855</v>
      </c>
      <c r="H189" s="67">
        <v>855</v>
      </c>
      <c r="I189" s="67">
        <v>855</v>
      </c>
      <c r="J189" s="67">
        <v>855</v>
      </c>
      <c r="K189" s="67">
        <f t="shared" si="61"/>
        <v>3420</v>
      </c>
      <c r="L189" s="117">
        <f>'2022'!M189</f>
        <v>44.269200000000005</v>
      </c>
      <c r="M189" s="117">
        <f>(('2022'!L189+'2022'!M189)/2*1.04)*2-L189</f>
        <v>44.400368000000007</v>
      </c>
      <c r="N189" s="117">
        <f>'2022'!O189</f>
        <v>35.022208000000006</v>
      </c>
      <c r="O189" s="117">
        <f t="shared" si="66"/>
        <v>36.423096320000006</v>
      </c>
      <c r="P189" s="106">
        <f t="shared" si="62"/>
        <v>7906.1781599999986</v>
      </c>
      <c r="Q189" s="106">
        <f t="shared" si="63"/>
        <v>7906.1781599999986</v>
      </c>
      <c r="R189" s="106">
        <f t="shared" si="64"/>
        <v>6820.5672864000007</v>
      </c>
      <c r="S189" s="106">
        <f t="shared" si="65"/>
        <v>6820.5672864000007</v>
      </c>
      <c r="T189" s="106">
        <f t="shared" si="50"/>
        <v>29453.4908928</v>
      </c>
      <c r="U189" s="118">
        <f>T189/'2022'!T189</f>
        <v>1.0400000000000003</v>
      </c>
      <c r="V189" s="106"/>
      <c r="W189" s="106"/>
      <c r="X189" s="106"/>
      <c r="Y189" s="119"/>
      <c r="Z189" s="156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  <c r="BR189" s="119"/>
      <c r="BS189" s="119"/>
      <c r="BT189" s="119"/>
      <c r="BU189" s="119"/>
      <c r="BV189" s="119"/>
      <c r="BW189" s="119"/>
      <c r="BX189" s="119"/>
      <c r="BY189" s="119"/>
      <c r="BZ189" s="119"/>
      <c r="CA189" s="119"/>
      <c r="CB189" s="119"/>
      <c r="CC189" s="119"/>
      <c r="CD189" s="119"/>
      <c r="CE189" s="119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  <c r="CR189" s="119"/>
      <c r="CS189" s="119"/>
      <c r="CT189" s="119"/>
      <c r="CU189" s="119"/>
      <c r="CV189" s="119"/>
      <c r="CW189" s="119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</row>
    <row r="190" spans="1:146" s="120" customFormat="1" ht="34.5" customHeight="1" outlineLevel="1">
      <c r="A190" s="107">
        <v>2907017553</v>
      </c>
      <c r="B190" s="107" t="s">
        <v>6</v>
      </c>
      <c r="C190" s="107" t="s">
        <v>226</v>
      </c>
      <c r="D190" s="107" t="s">
        <v>91</v>
      </c>
      <c r="E190" s="75"/>
      <c r="F190" s="75" t="s">
        <v>137</v>
      </c>
      <c r="G190" s="67">
        <v>6240</v>
      </c>
      <c r="H190" s="67">
        <v>6240</v>
      </c>
      <c r="I190" s="67">
        <v>6240</v>
      </c>
      <c r="J190" s="67">
        <v>6240</v>
      </c>
      <c r="K190" s="67">
        <f t="shared" si="61"/>
        <v>24960</v>
      </c>
      <c r="L190" s="117">
        <f>'2022'!M190</f>
        <v>38.0916</v>
      </c>
      <c r="M190" s="117">
        <f>(('2022'!L190+'2022'!M190)/2*1.04)*2-L190</f>
        <v>39.015664000000001</v>
      </c>
      <c r="N190" s="117">
        <f>'2022'!O190</f>
        <v>37.466624000000003</v>
      </c>
      <c r="O190" s="117">
        <f t="shared" si="66"/>
        <v>38.965288960000002</v>
      </c>
      <c r="P190" s="106">
        <f t="shared" si="62"/>
        <v>3899.8502399999788</v>
      </c>
      <c r="Q190" s="106">
        <f t="shared" si="63"/>
        <v>3899.8502399999788</v>
      </c>
      <c r="R190" s="106">
        <f t="shared" si="64"/>
        <v>314.34024959999192</v>
      </c>
      <c r="S190" s="106">
        <f t="shared" si="65"/>
        <v>314.34024959999192</v>
      </c>
      <c r="T190" s="106">
        <f t="shared" si="50"/>
        <v>8428.3809791999411</v>
      </c>
      <c r="U190" s="118">
        <f>T190/'2022'!T190</f>
        <v>1.0400000000000096</v>
      </c>
      <c r="V190" s="106"/>
      <c r="W190" s="106"/>
      <c r="X190" s="106"/>
      <c r="Y190" s="119"/>
      <c r="Z190" s="156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  <c r="BR190" s="119"/>
      <c r="BS190" s="119"/>
      <c r="BT190" s="119"/>
      <c r="BU190" s="119"/>
      <c r="BV190" s="119"/>
      <c r="BW190" s="119"/>
      <c r="BX190" s="119"/>
      <c r="BY190" s="119"/>
      <c r="BZ190" s="119"/>
      <c r="CA190" s="119"/>
      <c r="CB190" s="119"/>
      <c r="CC190" s="119"/>
      <c r="CD190" s="119"/>
      <c r="CE190" s="119"/>
      <c r="CF190" s="119"/>
      <c r="CG190" s="119"/>
      <c r="CH190" s="119"/>
      <c r="CI190" s="119"/>
      <c r="CJ190" s="119"/>
      <c r="CK190" s="119"/>
      <c r="CL190" s="119"/>
      <c r="CM190" s="119"/>
      <c r="CN190" s="119"/>
      <c r="CO190" s="119"/>
      <c r="CP190" s="119"/>
      <c r="CQ190" s="119"/>
      <c r="CR190" s="119"/>
      <c r="CS190" s="119"/>
      <c r="CT190" s="119"/>
      <c r="CU190" s="119"/>
      <c r="CV190" s="119"/>
      <c r="CW190" s="119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</row>
    <row r="191" spans="1:146" s="120" customFormat="1" ht="34.5" customHeight="1" outlineLevel="1">
      <c r="A191" s="107">
        <v>2907017553</v>
      </c>
      <c r="B191" s="107" t="s">
        <v>6</v>
      </c>
      <c r="C191" s="107" t="s">
        <v>226</v>
      </c>
      <c r="D191" s="107" t="s">
        <v>88</v>
      </c>
      <c r="E191" s="75"/>
      <c r="F191" s="75" t="s">
        <v>137</v>
      </c>
      <c r="G191" s="67">
        <v>1750</v>
      </c>
      <c r="H191" s="67">
        <v>1750</v>
      </c>
      <c r="I191" s="67">
        <v>1750</v>
      </c>
      <c r="J191" s="67">
        <v>1750</v>
      </c>
      <c r="K191" s="67">
        <f t="shared" si="61"/>
        <v>7000</v>
      </c>
      <c r="L191" s="117">
        <f>'2022'!M191</f>
        <v>47.227599999999995</v>
      </c>
      <c r="M191" s="117">
        <f>(('2022'!L191+'2022'!M191)/2*1.04)*2-L191</f>
        <v>50.862704000000008</v>
      </c>
      <c r="N191" s="117">
        <f>'2022'!O191</f>
        <v>47.157760000000003</v>
      </c>
      <c r="O191" s="117">
        <f t="shared" si="66"/>
        <v>49.044070400000003</v>
      </c>
      <c r="P191" s="106">
        <f t="shared" si="62"/>
        <v>122.21999999998623</v>
      </c>
      <c r="Q191" s="106">
        <f t="shared" si="63"/>
        <v>122.21999999998623</v>
      </c>
      <c r="R191" s="106">
        <f t="shared" si="64"/>
        <v>3182.6088000000095</v>
      </c>
      <c r="S191" s="106">
        <f t="shared" si="65"/>
        <v>3182.6088000000095</v>
      </c>
      <c r="T191" s="106">
        <f t="shared" si="50"/>
        <v>6609.6575999999914</v>
      </c>
      <c r="U191" s="118">
        <f>T191/'2022'!T191</f>
        <v>1.0400000000000016</v>
      </c>
      <c r="V191" s="106"/>
      <c r="W191" s="106"/>
      <c r="X191" s="106"/>
      <c r="Y191" s="119"/>
      <c r="Z191" s="156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  <c r="BR191" s="119"/>
      <c r="BS191" s="119"/>
      <c r="BT191" s="119"/>
      <c r="BU191" s="119"/>
      <c r="BV191" s="119"/>
      <c r="BW191" s="119"/>
      <c r="BX191" s="119"/>
      <c r="BY191" s="119"/>
      <c r="BZ191" s="119"/>
      <c r="CA191" s="119"/>
      <c r="CB191" s="119"/>
      <c r="CC191" s="119"/>
      <c r="CD191" s="119"/>
      <c r="CE191" s="119"/>
      <c r="CF191" s="119"/>
      <c r="CG191" s="119"/>
      <c r="CH191" s="119"/>
      <c r="CI191" s="119"/>
      <c r="CJ191" s="119"/>
      <c r="CK191" s="119"/>
      <c r="CL191" s="119"/>
      <c r="CM191" s="119"/>
      <c r="CN191" s="119"/>
      <c r="CO191" s="119"/>
      <c r="CP191" s="119"/>
      <c r="CQ191" s="119"/>
      <c r="CR191" s="119"/>
      <c r="CS191" s="119"/>
      <c r="CT191" s="119"/>
      <c r="CU191" s="119"/>
      <c r="CV191" s="119"/>
      <c r="CW191" s="119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</row>
    <row r="192" spans="1:146" s="120" customFormat="1" ht="34.5" customHeight="1">
      <c r="A192" s="219" t="s">
        <v>227</v>
      </c>
      <c r="B192" s="220"/>
      <c r="C192" s="143"/>
      <c r="D192" s="129"/>
      <c r="E192" s="127"/>
      <c r="F192" s="127"/>
      <c r="G192" s="67"/>
      <c r="H192" s="67"/>
      <c r="I192" s="67"/>
      <c r="J192" s="67"/>
      <c r="K192" s="67"/>
      <c r="L192" s="132"/>
      <c r="M192" s="132"/>
      <c r="N192" s="132"/>
      <c r="O192" s="132"/>
      <c r="P192" s="106"/>
      <c r="Q192" s="106"/>
      <c r="R192" s="106"/>
      <c r="S192" s="106"/>
      <c r="T192" s="106"/>
      <c r="U192" s="118" t="e">
        <f>T192/'2022'!T192</f>
        <v>#DIV/0!</v>
      </c>
      <c r="V192" s="106"/>
      <c r="W192" s="106"/>
      <c r="X192" s="106"/>
      <c r="Y192" s="128"/>
      <c r="Z192" s="156"/>
      <c r="AA192" s="119"/>
      <c r="AB192" s="119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  <c r="DF192" s="128"/>
      <c r="DG192" s="128"/>
      <c r="DH192" s="128"/>
      <c r="DI192" s="128"/>
      <c r="DJ192" s="128"/>
      <c r="DK192" s="128"/>
      <c r="DL192" s="128"/>
      <c r="DM192" s="128"/>
      <c r="DN192" s="128"/>
      <c r="DO192" s="128"/>
      <c r="DP192" s="128"/>
      <c r="DQ192" s="128"/>
      <c r="DR192" s="128"/>
      <c r="DS192" s="128"/>
      <c r="DT192" s="128"/>
      <c r="DU192" s="128"/>
      <c r="DV192" s="128"/>
      <c r="DW192" s="128"/>
      <c r="DX192" s="128"/>
      <c r="DY192" s="128"/>
      <c r="DZ192" s="128"/>
      <c r="EA192" s="128"/>
      <c r="EB192" s="128"/>
      <c r="EC192" s="128"/>
      <c r="ED192" s="128"/>
      <c r="EE192" s="128"/>
      <c r="EF192" s="128"/>
      <c r="EG192" s="128"/>
      <c r="EH192" s="128"/>
      <c r="EI192" s="128"/>
      <c r="EJ192" s="128"/>
      <c r="EK192" s="128"/>
      <c r="EL192" s="128"/>
      <c r="EM192" s="128"/>
      <c r="EN192" s="128"/>
      <c r="EO192" s="128"/>
      <c r="EP192" s="128"/>
    </row>
    <row r="193" spans="1:146" s="120" customFormat="1" ht="34.5" customHeight="1" outlineLevel="1">
      <c r="A193" s="107" t="s">
        <v>257</v>
      </c>
      <c r="B193" s="107" t="s">
        <v>96</v>
      </c>
      <c r="C193" s="107" t="s">
        <v>227</v>
      </c>
      <c r="D193" s="107" t="s">
        <v>13</v>
      </c>
      <c r="E193" s="75"/>
      <c r="F193" s="75" t="s">
        <v>137</v>
      </c>
      <c r="G193" s="67">
        <v>7761.7379999999994</v>
      </c>
      <c r="H193" s="67">
        <v>6902.0320000000002</v>
      </c>
      <c r="I193" s="67">
        <v>6778.3789999999999</v>
      </c>
      <c r="J193" s="67">
        <v>6641.8990000000003</v>
      </c>
      <c r="K193" s="67">
        <f t="shared" si="61"/>
        <v>28084.048000000003</v>
      </c>
      <c r="L193" s="117">
        <f>'2022'!M193</f>
        <v>124.05039999999998</v>
      </c>
      <c r="M193" s="117">
        <v>128.25</v>
      </c>
      <c r="N193" s="117">
        <f>'2022'!O193</f>
        <v>49.840128</v>
      </c>
      <c r="O193" s="117">
        <f>N193*1.04</f>
        <v>51.833733120000005</v>
      </c>
      <c r="P193" s="106">
        <f>(L193-N193)*G193</f>
        <v>576000.68817273574</v>
      </c>
      <c r="Q193" s="106">
        <f>(L193-N193)*H193</f>
        <v>512201.67207270383</v>
      </c>
      <c r="R193" s="106">
        <f>(M193-O193)*I193</f>
        <v>517978.41867778747</v>
      </c>
      <c r="S193" s="106">
        <f>(M193-O193)*J193</f>
        <v>507549.12657400512</v>
      </c>
      <c r="T193" s="106">
        <f t="shared" si="50"/>
        <v>2113729.9054972325</v>
      </c>
      <c r="U193" s="118">
        <f>T193/'2022'!T193</f>
        <v>1.0405127773020164</v>
      </c>
      <c r="V193" s="106"/>
      <c r="W193" s="106"/>
      <c r="X193" s="106"/>
      <c r="Y193" s="119"/>
      <c r="Z193" s="156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/>
      <c r="BF193" s="119"/>
      <c r="BG193" s="119"/>
      <c r="BH193" s="119"/>
      <c r="BI193" s="119"/>
      <c r="BJ193" s="119"/>
      <c r="BK193" s="119"/>
      <c r="BL193" s="119"/>
      <c r="BM193" s="119"/>
      <c r="BN193" s="119"/>
      <c r="BO193" s="119"/>
      <c r="BP193" s="119"/>
      <c r="BQ193" s="119"/>
      <c r="BR193" s="119"/>
      <c r="BS193" s="119"/>
      <c r="BT193" s="119"/>
      <c r="BU193" s="119"/>
      <c r="BV193" s="119"/>
      <c r="BW193" s="119"/>
      <c r="BX193" s="119"/>
      <c r="BY193" s="119"/>
      <c r="BZ193" s="119"/>
      <c r="CA193" s="119"/>
      <c r="CB193" s="119"/>
      <c r="CC193" s="119"/>
      <c r="CD193" s="119"/>
      <c r="CE193" s="119"/>
      <c r="CF193" s="119"/>
      <c r="CG193" s="119"/>
      <c r="CH193" s="119"/>
      <c r="CI193" s="119"/>
      <c r="CJ193" s="119"/>
      <c r="CK193" s="119"/>
      <c r="CL193" s="119"/>
      <c r="CM193" s="119"/>
      <c r="CN193" s="119"/>
      <c r="CO193" s="119"/>
      <c r="CP193" s="119"/>
      <c r="CQ193" s="119"/>
      <c r="CR193" s="119"/>
      <c r="CS193" s="119"/>
      <c r="CT193" s="119"/>
      <c r="CU193" s="119"/>
      <c r="CV193" s="119"/>
      <c r="CW193" s="119"/>
      <c r="CX193" s="119"/>
      <c r="CY193" s="119"/>
      <c r="CZ193" s="119"/>
      <c r="DA193" s="119"/>
      <c r="DB193" s="119"/>
      <c r="DC193" s="119"/>
      <c r="DD193" s="119"/>
      <c r="DE193" s="119"/>
      <c r="DF193" s="119"/>
      <c r="DG193" s="119"/>
      <c r="DH193" s="119"/>
      <c r="DI193" s="119"/>
      <c r="DJ193" s="119"/>
      <c r="DK193" s="119"/>
      <c r="DL193" s="119"/>
      <c r="DM193" s="119"/>
      <c r="DN193" s="119"/>
      <c r="DO193" s="119"/>
      <c r="DP193" s="119"/>
      <c r="DQ193" s="119"/>
      <c r="DR193" s="119"/>
      <c r="DS193" s="119"/>
      <c r="DT193" s="119"/>
      <c r="DU193" s="119"/>
      <c r="DV193" s="119"/>
      <c r="DW193" s="119"/>
      <c r="DX193" s="119"/>
      <c r="DY193" s="119"/>
      <c r="DZ193" s="119"/>
      <c r="EA193" s="119"/>
      <c r="EB193" s="119"/>
      <c r="EC193" s="119"/>
      <c r="ED193" s="119"/>
      <c r="EE193" s="119"/>
      <c r="EF193" s="119"/>
      <c r="EG193" s="119"/>
      <c r="EH193" s="119"/>
      <c r="EI193" s="119"/>
      <c r="EJ193" s="119"/>
      <c r="EK193" s="119"/>
      <c r="EL193" s="119"/>
      <c r="EM193" s="119"/>
      <c r="EN193" s="119"/>
      <c r="EO193" s="119"/>
      <c r="EP193" s="119"/>
    </row>
    <row r="194" spans="1:146" s="120" customFormat="1" ht="34.5" customHeight="1">
      <c r="A194" s="219" t="s">
        <v>250</v>
      </c>
      <c r="B194" s="220"/>
      <c r="C194" s="143"/>
      <c r="D194" s="129"/>
      <c r="E194" s="127"/>
      <c r="F194" s="127"/>
      <c r="G194" s="67"/>
      <c r="H194" s="67"/>
      <c r="I194" s="67"/>
      <c r="J194" s="67"/>
      <c r="K194" s="67"/>
      <c r="L194" s="132"/>
      <c r="M194" s="132"/>
      <c r="N194" s="132"/>
      <c r="O194" s="132"/>
      <c r="P194" s="106"/>
      <c r="Q194" s="106"/>
      <c r="R194" s="106"/>
      <c r="S194" s="106"/>
      <c r="T194" s="106"/>
      <c r="U194" s="118" t="e">
        <f>T194/'2022'!T194</f>
        <v>#DIV/0!</v>
      </c>
      <c r="V194" s="106"/>
      <c r="W194" s="106"/>
      <c r="X194" s="106"/>
      <c r="Y194" s="128"/>
      <c r="Z194" s="156"/>
      <c r="AA194" s="119"/>
      <c r="AB194" s="119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  <c r="CW194" s="128"/>
      <c r="CX194" s="128"/>
      <c r="CY194" s="128"/>
      <c r="CZ194" s="128"/>
      <c r="DA194" s="128"/>
      <c r="DB194" s="128"/>
      <c r="DC194" s="128"/>
      <c r="DD194" s="128"/>
      <c r="DE194" s="128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8"/>
      <c r="DW194" s="128"/>
      <c r="DX194" s="128"/>
      <c r="DY194" s="128"/>
      <c r="DZ194" s="128"/>
      <c r="EA194" s="128"/>
      <c r="EB194" s="128"/>
      <c r="EC194" s="128"/>
      <c r="ED194" s="128"/>
      <c r="EE194" s="128"/>
      <c r="EF194" s="128"/>
      <c r="EG194" s="128"/>
      <c r="EH194" s="128"/>
      <c r="EI194" s="128"/>
      <c r="EJ194" s="128"/>
      <c r="EK194" s="128"/>
      <c r="EL194" s="128"/>
      <c r="EM194" s="128"/>
      <c r="EN194" s="128"/>
      <c r="EO194" s="128"/>
      <c r="EP194" s="128"/>
    </row>
    <row r="195" spans="1:146" s="120" customFormat="1" ht="34.5" customHeight="1" outlineLevel="1">
      <c r="A195" s="107">
        <v>2909002440</v>
      </c>
      <c r="B195" s="107" t="s">
        <v>195</v>
      </c>
      <c r="C195" s="107" t="s">
        <v>250</v>
      </c>
      <c r="D195" s="107" t="s">
        <v>101</v>
      </c>
      <c r="E195" s="75"/>
      <c r="F195" s="75" t="s">
        <v>137</v>
      </c>
      <c r="G195" s="67">
        <v>940.12400000000002</v>
      </c>
      <c r="H195" s="67">
        <v>759.14</v>
      </c>
      <c r="I195" s="67">
        <v>766.72799999999995</v>
      </c>
      <c r="J195" s="67">
        <v>673.82100000000003</v>
      </c>
      <c r="K195" s="67">
        <f t="shared" si="61"/>
        <v>3139.8130000000001</v>
      </c>
      <c r="L195" s="117">
        <f>'2022'!M195</f>
        <v>96.65079999999999</v>
      </c>
      <c r="M195" s="117">
        <f>(('2022'!L195+'2022'!M195)/2*1.04)*2-L195</f>
        <v>99.951632000000004</v>
      </c>
      <c r="N195" s="117">
        <f>'2022'!O195</f>
        <v>83.023200000000003</v>
      </c>
      <c r="O195" s="117">
        <f>N195*1.04</f>
        <v>86.344128000000012</v>
      </c>
      <c r="P195" s="106">
        <f>(L195-N195)*G195</f>
        <v>12811.633822399988</v>
      </c>
      <c r="Q195" s="106">
        <f t="shared" ref="Q195:R197" si="67">(L195-N195)*H195</f>
        <v>10345.256263999991</v>
      </c>
      <c r="R195" s="106">
        <f t="shared" si="67"/>
        <v>10433.254326911992</v>
      </c>
      <c r="S195" s="106">
        <f>(M195-O195)*J195</f>
        <v>9169.0219527839945</v>
      </c>
      <c r="T195" s="106">
        <f t="shared" si="50"/>
        <v>42759.166366095968</v>
      </c>
      <c r="U195" s="118">
        <f>T195/'2022'!T195</f>
        <v>1.0435687456534821</v>
      </c>
      <c r="V195" s="106"/>
      <c r="W195" s="106"/>
      <c r="X195" s="106"/>
      <c r="Y195" s="119"/>
      <c r="Z195" s="156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9"/>
      <c r="BJ195" s="119"/>
      <c r="BK195" s="119"/>
      <c r="BL195" s="119"/>
      <c r="BM195" s="119"/>
      <c r="BN195" s="119"/>
      <c r="BO195" s="119"/>
      <c r="BP195" s="119"/>
      <c r="BQ195" s="119"/>
      <c r="BR195" s="119"/>
      <c r="BS195" s="119"/>
      <c r="BT195" s="119"/>
      <c r="BU195" s="119"/>
      <c r="BV195" s="119"/>
      <c r="BW195" s="119"/>
      <c r="BX195" s="119"/>
      <c r="BY195" s="119"/>
      <c r="BZ195" s="119"/>
      <c r="CA195" s="119"/>
      <c r="CB195" s="119"/>
      <c r="CC195" s="119"/>
      <c r="CD195" s="119"/>
      <c r="CE195" s="119"/>
      <c r="CF195" s="119"/>
      <c r="CG195" s="119"/>
      <c r="CH195" s="119"/>
      <c r="CI195" s="119"/>
      <c r="CJ195" s="119"/>
      <c r="CK195" s="119"/>
      <c r="CL195" s="119"/>
      <c r="CM195" s="119"/>
      <c r="CN195" s="119"/>
      <c r="CO195" s="119"/>
      <c r="CP195" s="119"/>
      <c r="CQ195" s="119"/>
      <c r="CR195" s="119"/>
      <c r="CS195" s="119"/>
      <c r="CT195" s="119"/>
      <c r="CU195" s="119"/>
      <c r="CV195" s="119"/>
      <c r="CW195" s="119"/>
      <c r="CX195" s="119"/>
      <c r="CY195" s="119"/>
      <c r="CZ195" s="119"/>
      <c r="DA195" s="119"/>
      <c r="DB195" s="119"/>
      <c r="DC195" s="119"/>
      <c r="DD195" s="119"/>
      <c r="DE195" s="119"/>
      <c r="DF195" s="119"/>
      <c r="DG195" s="119"/>
      <c r="DH195" s="119"/>
      <c r="DI195" s="119"/>
      <c r="DJ195" s="119"/>
      <c r="DK195" s="119"/>
      <c r="DL195" s="119"/>
      <c r="DM195" s="119"/>
      <c r="DN195" s="119"/>
      <c r="DO195" s="119"/>
      <c r="DP195" s="119"/>
      <c r="DQ195" s="119"/>
      <c r="DR195" s="119"/>
      <c r="DS195" s="119"/>
      <c r="DT195" s="119"/>
      <c r="DU195" s="119"/>
      <c r="DV195" s="119"/>
      <c r="DW195" s="119"/>
      <c r="DX195" s="119"/>
      <c r="DY195" s="119"/>
      <c r="DZ195" s="119"/>
      <c r="EA195" s="119"/>
      <c r="EB195" s="119"/>
      <c r="EC195" s="119"/>
      <c r="ED195" s="119"/>
      <c r="EE195" s="119"/>
      <c r="EF195" s="119"/>
      <c r="EG195" s="119"/>
      <c r="EH195" s="119"/>
      <c r="EI195" s="119"/>
      <c r="EJ195" s="119"/>
      <c r="EK195" s="119"/>
      <c r="EL195" s="119"/>
      <c r="EM195" s="119"/>
      <c r="EN195" s="119"/>
      <c r="EO195" s="119"/>
      <c r="EP195" s="119"/>
    </row>
    <row r="196" spans="1:146" s="120" customFormat="1" ht="34.5" customHeight="1" outlineLevel="1">
      <c r="A196" s="107">
        <v>2909003034</v>
      </c>
      <c r="B196" s="107" t="s">
        <v>349</v>
      </c>
      <c r="C196" s="107" t="s">
        <v>250</v>
      </c>
      <c r="D196" s="107" t="s">
        <v>347</v>
      </c>
      <c r="E196" s="75"/>
      <c r="F196" s="75" t="s">
        <v>137</v>
      </c>
      <c r="G196" s="67">
        <f>'2022'!G196</f>
        <v>1261</v>
      </c>
      <c r="H196" s="67">
        <f>'2022'!H196</f>
        <v>1261</v>
      </c>
      <c r="I196" s="67">
        <f>'2022'!I196</f>
        <v>1261</v>
      </c>
      <c r="J196" s="67">
        <f>'2022'!J196</f>
        <v>1261</v>
      </c>
      <c r="K196" s="67">
        <f>G196+H196+I196+J196</f>
        <v>5044</v>
      </c>
      <c r="L196" s="117">
        <f>'2022'!M196</f>
        <v>51.051200000000001</v>
      </c>
      <c r="M196" s="117">
        <f>(('2022'!L196+'2022'!M196)/2*1.04)*2-L196</f>
        <v>54.978048000000008</v>
      </c>
      <c r="N196" s="117">
        <f>'2022'!O196</f>
        <v>50.980800000000002</v>
      </c>
      <c r="O196" s="117">
        <f>N196*1.04</f>
        <v>53.020032</v>
      </c>
      <c r="P196" s="106">
        <f>(L196-N196)*G196</f>
        <v>88.77439999999919</v>
      </c>
      <c r="Q196" s="106">
        <f t="shared" si="67"/>
        <v>88.77439999999919</v>
      </c>
      <c r="R196" s="106">
        <f t="shared" si="67"/>
        <v>2469.0581760000096</v>
      </c>
      <c r="S196" s="106">
        <f>(M196-O196)*J196</f>
        <v>2469.0581760000096</v>
      </c>
      <c r="T196" s="106">
        <f>SUM(P196:S196)</f>
        <v>5115.6651520000178</v>
      </c>
      <c r="U196" s="118"/>
      <c r="V196" s="106"/>
      <c r="W196" s="106"/>
      <c r="X196" s="106"/>
      <c r="Y196" s="119"/>
      <c r="Z196" s="156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  <c r="BR196" s="119"/>
      <c r="BS196" s="119"/>
      <c r="BT196" s="119"/>
      <c r="BU196" s="119"/>
      <c r="BV196" s="119"/>
      <c r="BW196" s="119"/>
      <c r="BX196" s="119"/>
      <c r="BY196" s="119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119"/>
      <c r="CJ196" s="119"/>
      <c r="CK196" s="119"/>
      <c r="CL196" s="119"/>
      <c r="CM196" s="119"/>
      <c r="CN196" s="119"/>
      <c r="CO196" s="119"/>
      <c r="CP196" s="119"/>
      <c r="CQ196" s="119"/>
      <c r="CR196" s="119"/>
      <c r="CS196" s="119"/>
      <c r="CT196" s="119"/>
      <c r="CU196" s="119"/>
      <c r="CV196" s="119"/>
      <c r="CW196" s="119"/>
      <c r="CX196" s="119"/>
      <c r="CY196" s="119"/>
      <c r="CZ196" s="119"/>
      <c r="DA196" s="119"/>
      <c r="DB196" s="119"/>
      <c r="DC196" s="119"/>
      <c r="DD196" s="119"/>
      <c r="DE196" s="119"/>
      <c r="DF196" s="119"/>
      <c r="DG196" s="119"/>
      <c r="DH196" s="119"/>
      <c r="DI196" s="119"/>
      <c r="DJ196" s="119"/>
      <c r="DK196" s="119"/>
      <c r="DL196" s="119"/>
      <c r="DM196" s="119"/>
      <c r="DN196" s="119"/>
      <c r="DO196" s="119"/>
      <c r="DP196" s="119"/>
      <c r="DQ196" s="119"/>
      <c r="DR196" s="119"/>
      <c r="DS196" s="119"/>
      <c r="DT196" s="119"/>
      <c r="DU196" s="119"/>
      <c r="DV196" s="119"/>
      <c r="DW196" s="119"/>
      <c r="DX196" s="119"/>
      <c r="DY196" s="119"/>
      <c r="DZ196" s="119"/>
      <c r="EA196" s="119"/>
      <c r="EB196" s="119"/>
      <c r="EC196" s="119"/>
      <c r="ED196" s="119"/>
      <c r="EE196" s="119"/>
      <c r="EF196" s="119"/>
      <c r="EG196" s="119"/>
      <c r="EH196" s="119"/>
      <c r="EI196" s="119"/>
      <c r="EJ196" s="119"/>
      <c r="EK196" s="119"/>
      <c r="EL196" s="119"/>
      <c r="EM196" s="119"/>
      <c r="EN196" s="119"/>
      <c r="EO196" s="119"/>
      <c r="EP196" s="119"/>
    </row>
    <row r="197" spans="1:146" s="120" customFormat="1" ht="34.5" customHeight="1" outlineLevel="1">
      <c r="A197" s="107">
        <v>2909003115</v>
      </c>
      <c r="B197" s="107" t="s">
        <v>348</v>
      </c>
      <c r="C197" s="107" t="s">
        <v>250</v>
      </c>
      <c r="D197" s="107" t="s">
        <v>353</v>
      </c>
      <c r="E197" s="75"/>
      <c r="F197" s="75" t="s">
        <v>137</v>
      </c>
      <c r="G197" s="67">
        <f>'2022'!G197</f>
        <v>1517.25</v>
      </c>
      <c r="H197" s="67">
        <f>'2022'!H197</f>
        <v>1517.25</v>
      </c>
      <c r="I197" s="67">
        <f>'2022'!I197</f>
        <v>1517.25</v>
      </c>
      <c r="J197" s="67">
        <f>'2022'!J197</f>
        <v>1517.25</v>
      </c>
      <c r="K197" s="67">
        <f>G197+H197+I197+J197</f>
        <v>6069</v>
      </c>
      <c r="L197" s="117">
        <f>'2022'!M197</f>
        <v>71.993600000000001</v>
      </c>
      <c r="M197" s="117">
        <f>(('2022'!L197+'2022'!M197)/2*1.04)*2-L197</f>
        <v>75.20134400000002</v>
      </c>
      <c r="N197" s="117">
        <f>'2022'!O197</f>
        <v>69.828096000000016</v>
      </c>
      <c r="O197" s="117">
        <f>N197*1.04</f>
        <v>72.621219840000023</v>
      </c>
      <c r="P197" s="106">
        <f>(L197-N197)*G197</f>
        <v>3285.6109439999764</v>
      </c>
      <c r="Q197" s="106">
        <f t="shared" si="67"/>
        <v>3285.6109439999764</v>
      </c>
      <c r="R197" s="106">
        <f t="shared" si="67"/>
        <v>3914.6933817599952</v>
      </c>
      <c r="S197" s="106">
        <f>(M197-O197)*J197</f>
        <v>3914.6933817599952</v>
      </c>
      <c r="T197" s="106">
        <f>SUM(P197:S197)</f>
        <v>14400.608651519942</v>
      </c>
      <c r="U197" s="118"/>
      <c r="V197" s="106"/>
      <c r="W197" s="106"/>
      <c r="X197" s="106"/>
      <c r="Y197" s="119"/>
      <c r="Z197" s="156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119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119"/>
      <c r="CT197" s="119"/>
      <c r="CU197" s="119"/>
      <c r="CV197" s="119"/>
      <c r="CW197" s="119"/>
      <c r="CX197" s="119"/>
      <c r="CY197" s="119"/>
      <c r="CZ197" s="119"/>
      <c r="DA197" s="119"/>
      <c r="DB197" s="119"/>
      <c r="DC197" s="119"/>
      <c r="DD197" s="119"/>
      <c r="DE197" s="119"/>
      <c r="DF197" s="119"/>
      <c r="DG197" s="119"/>
      <c r="DH197" s="119"/>
      <c r="DI197" s="119"/>
      <c r="DJ197" s="119"/>
      <c r="DK197" s="119"/>
      <c r="DL197" s="119"/>
      <c r="DM197" s="119"/>
      <c r="DN197" s="119"/>
      <c r="DO197" s="119"/>
      <c r="DP197" s="119"/>
      <c r="DQ197" s="119"/>
      <c r="DR197" s="119"/>
      <c r="DS197" s="119"/>
      <c r="DT197" s="119"/>
      <c r="DU197" s="119"/>
      <c r="DV197" s="119"/>
      <c r="DW197" s="119"/>
      <c r="DX197" s="119"/>
      <c r="DY197" s="119"/>
      <c r="DZ197" s="119"/>
      <c r="EA197" s="119"/>
      <c r="EB197" s="119"/>
      <c r="EC197" s="119"/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  <c r="EP197" s="119"/>
    </row>
    <row r="198" spans="1:146" s="120" customFormat="1" ht="34.5" customHeight="1">
      <c r="A198" s="219" t="s">
        <v>228</v>
      </c>
      <c r="B198" s="220"/>
      <c r="C198" s="143"/>
      <c r="D198" s="129"/>
      <c r="E198" s="127"/>
      <c r="F198" s="127"/>
      <c r="G198" s="67"/>
      <c r="H198" s="67"/>
      <c r="I198" s="67"/>
      <c r="J198" s="67"/>
      <c r="K198" s="67"/>
      <c r="L198" s="117"/>
      <c r="M198" s="117"/>
      <c r="N198" s="117"/>
      <c r="O198" s="117"/>
      <c r="P198" s="106"/>
      <c r="Q198" s="106"/>
      <c r="R198" s="106"/>
      <c r="S198" s="106"/>
      <c r="T198" s="106"/>
      <c r="U198" s="118" t="e">
        <f>T198/'2022'!T198</f>
        <v>#DIV/0!</v>
      </c>
      <c r="V198" s="106"/>
      <c r="W198" s="106"/>
      <c r="X198" s="106"/>
      <c r="Y198" s="128"/>
      <c r="Z198" s="156"/>
      <c r="AA198" s="119"/>
      <c r="AB198" s="119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8"/>
      <c r="DW198" s="128"/>
      <c r="DX198" s="128"/>
      <c r="DY198" s="128"/>
      <c r="DZ198" s="128"/>
      <c r="EA198" s="128"/>
      <c r="EB198" s="128"/>
      <c r="EC198" s="128"/>
      <c r="ED198" s="128"/>
      <c r="EE198" s="128"/>
      <c r="EF198" s="128"/>
      <c r="EG198" s="128"/>
      <c r="EH198" s="128"/>
      <c r="EI198" s="128"/>
      <c r="EJ198" s="128"/>
      <c r="EK198" s="128"/>
      <c r="EL198" s="128"/>
      <c r="EM198" s="128"/>
      <c r="EN198" s="128"/>
      <c r="EO198" s="128"/>
      <c r="EP198" s="128"/>
    </row>
    <row r="199" spans="1:146" s="120" customFormat="1" ht="34.5" customHeight="1" outlineLevel="1">
      <c r="A199" s="107" t="s">
        <v>258</v>
      </c>
      <c r="B199" s="107" t="s">
        <v>189</v>
      </c>
      <c r="C199" s="107" t="s">
        <v>228</v>
      </c>
      <c r="D199" s="107" t="s">
        <v>14</v>
      </c>
      <c r="E199" s="75"/>
      <c r="F199" s="75" t="s">
        <v>137</v>
      </c>
      <c r="G199" s="67">
        <v>5212.74</v>
      </c>
      <c r="H199" s="67">
        <v>6608.39</v>
      </c>
      <c r="I199" s="67">
        <v>6611.1450000000004</v>
      </c>
      <c r="J199" s="67">
        <v>6611.1450000000004</v>
      </c>
      <c r="K199" s="67">
        <f t="shared" si="61"/>
        <v>25043.420000000002</v>
      </c>
      <c r="L199" s="117">
        <f>'2022'!M199</f>
        <v>157.05920000000003</v>
      </c>
      <c r="M199" s="117">
        <f>(('2022'!L199+'2022'!M199)/2*1.04)*2-L199</f>
        <v>163.072768</v>
      </c>
      <c r="N199" s="117">
        <f>'2022'!O199</f>
        <v>34.622016000000002</v>
      </c>
      <c r="O199" s="117">
        <f>N199*1.04</f>
        <v>36.006896640000001</v>
      </c>
      <c r="P199" s="106">
        <f>(L199-N199)*G199</f>
        <v>638233.20652416011</v>
      </c>
      <c r="Q199" s="106">
        <f>(L199-N199)*H199</f>
        <v>809112.66237376025</v>
      </c>
      <c r="R199" s="106">
        <f>(M199-O199)*I199</f>
        <v>840050.90011230716</v>
      </c>
      <c r="S199" s="106">
        <f>(M199-O199)*J199</f>
        <v>840050.90011230716</v>
      </c>
      <c r="T199" s="106">
        <f t="shared" si="50"/>
        <v>3127447.6691225348</v>
      </c>
      <c r="U199" s="118">
        <f>T199/'2022'!T199</f>
        <v>1.0398747701141005</v>
      </c>
      <c r="V199" s="106"/>
      <c r="W199" s="106"/>
      <c r="X199" s="106"/>
      <c r="Y199" s="119"/>
      <c r="Z199" s="156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BM199" s="119"/>
      <c r="BN199" s="119"/>
      <c r="BO199" s="119"/>
      <c r="BP199" s="119"/>
      <c r="BQ199" s="119"/>
      <c r="BR199" s="119"/>
      <c r="BS199" s="119"/>
      <c r="BT199" s="119"/>
      <c r="BU199" s="119"/>
      <c r="BV199" s="119"/>
      <c r="BW199" s="119"/>
      <c r="BX199" s="119"/>
      <c r="BY199" s="119"/>
      <c r="BZ199" s="119"/>
      <c r="CA199" s="119"/>
      <c r="CB199" s="119"/>
      <c r="CC199" s="119"/>
      <c r="CD199" s="119"/>
      <c r="CE199" s="119"/>
      <c r="CF199" s="119"/>
      <c r="CG199" s="119"/>
      <c r="CH199" s="119"/>
      <c r="CI199" s="119"/>
      <c r="CJ199" s="119"/>
      <c r="CK199" s="119"/>
      <c r="CL199" s="119"/>
      <c r="CM199" s="119"/>
      <c r="CN199" s="119"/>
      <c r="CO199" s="119"/>
      <c r="CP199" s="119"/>
      <c r="CQ199" s="119"/>
      <c r="CR199" s="119"/>
      <c r="CS199" s="119"/>
      <c r="CT199" s="119"/>
      <c r="CU199" s="119"/>
      <c r="CV199" s="119"/>
      <c r="CW199" s="119"/>
      <c r="CX199" s="119"/>
      <c r="CY199" s="119"/>
      <c r="CZ199" s="119"/>
      <c r="DA199" s="119"/>
      <c r="DB199" s="119"/>
      <c r="DC199" s="119"/>
      <c r="DD199" s="119"/>
      <c r="DE199" s="119"/>
      <c r="DF199" s="119"/>
      <c r="DG199" s="119"/>
      <c r="DH199" s="119"/>
      <c r="DI199" s="119"/>
      <c r="DJ199" s="119"/>
      <c r="DK199" s="119"/>
      <c r="DL199" s="119"/>
      <c r="DM199" s="119"/>
      <c r="DN199" s="119"/>
      <c r="DO199" s="119"/>
      <c r="DP199" s="119"/>
      <c r="DQ199" s="119"/>
      <c r="DR199" s="119"/>
      <c r="DS199" s="119"/>
      <c r="DT199" s="119"/>
      <c r="DU199" s="119"/>
      <c r="DV199" s="119"/>
      <c r="DW199" s="119"/>
      <c r="DX199" s="119"/>
      <c r="DY199" s="119"/>
      <c r="DZ199" s="119"/>
      <c r="EA199" s="119"/>
      <c r="EB199" s="119"/>
      <c r="EC199" s="119"/>
      <c r="ED199" s="119"/>
      <c r="EE199" s="119"/>
      <c r="EF199" s="119"/>
      <c r="EG199" s="119"/>
      <c r="EH199" s="119"/>
      <c r="EI199" s="119"/>
      <c r="EJ199" s="119"/>
      <c r="EK199" s="119"/>
      <c r="EL199" s="119"/>
      <c r="EM199" s="119"/>
      <c r="EN199" s="119"/>
      <c r="EO199" s="119"/>
      <c r="EP199" s="119"/>
    </row>
    <row r="200" spans="1:146" s="120" customFormat="1" ht="34.5" customHeight="1" outlineLevel="1">
      <c r="A200" s="107" t="s">
        <v>287</v>
      </c>
      <c r="B200" s="107" t="s">
        <v>300</v>
      </c>
      <c r="C200" s="107" t="s">
        <v>228</v>
      </c>
      <c r="D200" s="107" t="s">
        <v>15</v>
      </c>
      <c r="E200" s="75"/>
      <c r="F200" s="75" t="s">
        <v>137</v>
      </c>
      <c r="G200" s="67">
        <v>892.03</v>
      </c>
      <c r="H200" s="67">
        <v>1422.72</v>
      </c>
      <c r="I200" s="67">
        <v>1353.57</v>
      </c>
      <c r="J200" s="67">
        <v>1245.01</v>
      </c>
      <c r="K200" s="67">
        <f t="shared" si="61"/>
        <v>4913.33</v>
      </c>
      <c r="L200" s="117">
        <f>'2022'!M200</f>
        <v>153.68440000000001</v>
      </c>
      <c r="M200" s="117">
        <f>(('2022'!L200+'2022'!M200)/2*1.04)*2-L200</f>
        <v>165.50657600000002</v>
      </c>
      <c r="N200" s="117">
        <f>'2022'!O200</f>
        <v>41.537599999999998</v>
      </c>
      <c r="O200" s="117">
        <f>N200*1.04</f>
        <v>43.199103999999998</v>
      </c>
      <c r="P200" s="106">
        <f>(L200-N200)*G200</f>
        <v>100038.31000400001</v>
      </c>
      <c r="Q200" s="106">
        <f>(L200-N200)*H200</f>
        <v>159553.49529600001</v>
      </c>
      <c r="R200" s="106">
        <f>(M200-O200)*I200</f>
        <v>165551.72487504</v>
      </c>
      <c r="S200" s="106">
        <f>(M200-O200)*J200</f>
        <v>152274.02571472002</v>
      </c>
      <c r="T200" s="106">
        <f t="shared" si="50"/>
        <v>577417.55588976003</v>
      </c>
      <c r="U200" s="118">
        <f>T200/'2022'!T200</f>
        <v>1.0429091448697299</v>
      </c>
      <c r="V200" s="106"/>
      <c r="W200" s="106"/>
      <c r="X200" s="106"/>
      <c r="Y200" s="119"/>
      <c r="Z200" s="156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BL200" s="119"/>
      <c r="BM200" s="119"/>
      <c r="BN200" s="119"/>
      <c r="BO200" s="119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119"/>
      <c r="BZ200" s="119"/>
      <c r="CA200" s="119"/>
      <c r="CB200" s="119"/>
      <c r="CC200" s="119"/>
      <c r="CD200" s="119"/>
      <c r="CE200" s="119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  <c r="CR200" s="119"/>
      <c r="CS200" s="119"/>
      <c r="CT200" s="119"/>
      <c r="CU200" s="119"/>
      <c r="CV200" s="119"/>
      <c r="CW200" s="119"/>
      <c r="CX200" s="119"/>
      <c r="CY200" s="119"/>
      <c r="CZ200" s="119"/>
      <c r="DA200" s="119"/>
      <c r="DB200" s="119"/>
      <c r="DC200" s="119"/>
      <c r="DD200" s="119"/>
      <c r="DE200" s="119"/>
      <c r="DF200" s="119"/>
      <c r="DG200" s="119"/>
      <c r="DH200" s="119"/>
      <c r="DI200" s="119"/>
      <c r="DJ200" s="119"/>
      <c r="DK200" s="119"/>
      <c r="DL200" s="119"/>
      <c r="DM200" s="119"/>
      <c r="DN200" s="119"/>
      <c r="DO200" s="119"/>
      <c r="DP200" s="119"/>
      <c r="DQ200" s="119"/>
      <c r="DR200" s="119"/>
      <c r="DS200" s="119"/>
      <c r="DT200" s="119"/>
      <c r="DU200" s="119"/>
      <c r="DV200" s="119"/>
      <c r="DW200" s="119"/>
      <c r="DX200" s="119"/>
      <c r="DY200" s="119"/>
      <c r="DZ200" s="119"/>
      <c r="EA200" s="119"/>
      <c r="EB200" s="119"/>
      <c r="EC200" s="119"/>
      <c r="ED200" s="119"/>
      <c r="EE200" s="119"/>
      <c r="EF200" s="119"/>
      <c r="EG200" s="119"/>
      <c r="EH200" s="119"/>
      <c r="EI200" s="119"/>
      <c r="EJ200" s="119"/>
      <c r="EK200" s="119"/>
      <c r="EL200" s="119"/>
      <c r="EM200" s="119"/>
      <c r="EN200" s="119"/>
      <c r="EO200" s="119"/>
      <c r="EP200" s="119"/>
    </row>
    <row r="201" spans="1:146" s="120" customFormat="1" ht="34.5" customHeight="1">
      <c r="A201" s="219" t="s">
        <v>229</v>
      </c>
      <c r="B201" s="220"/>
      <c r="C201" s="143"/>
      <c r="D201" s="129"/>
      <c r="E201" s="127"/>
      <c r="F201" s="127"/>
      <c r="G201" s="67"/>
      <c r="H201" s="67"/>
      <c r="I201" s="67"/>
      <c r="J201" s="67"/>
      <c r="K201" s="67"/>
      <c r="L201" s="132"/>
      <c r="M201" s="132"/>
      <c r="N201" s="132"/>
      <c r="O201" s="132"/>
      <c r="P201" s="106"/>
      <c r="Q201" s="106"/>
      <c r="R201" s="106"/>
      <c r="S201" s="106"/>
      <c r="T201" s="106"/>
      <c r="U201" s="118" t="e">
        <f>T201/'2022'!T201</f>
        <v>#DIV/0!</v>
      </c>
      <c r="V201" s="106"/>
      <c r="W201" s="106"/>
      <c r="X201" s="106"/>
      <c r="Y201" s="128"/>
      <c r="Z201" s="156"/>
      <c r="AA201" s="119"/>
      <c r="AB201" s="119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  <c r="EL201" s="128"/>
      <c r="EM201" s="128"/>
      <c r="EN201" s="128"/>
      <c r="EO201" s="128"/>
      <c r="EP201" s="128"/>
    </row>
    <row r="202" spans="1:146" s="120" customFormat="1" ht="34.5" customHeight="1" outlineLevel="1">
      <c r="A202" s="107" t="s">
        <v>288</v>
      </c>
      <c r="B202" s="107" t="s">
        <v>261</v>
      </c>
      <c r="C202" s="107" t="s">
        <v>229</v>
      </c>
      <c r="D202" s="107"/>
      <c r="E202" s="75"/>
      <c r="F202" s="75" t="s">
        <v>137</v>
      </c>
      <c r="G202" s="67">
        <v>3704292</v>
      </c>
      <c r="H202" s="67">
        <v>3673400.7699999996</v>
      </c>
      <c r="I202" s="67">
        <v>3312278.372</v>
      </c>
      <c r="J202" s="67">
        <v>3666860.1230000001</v>
      </c>
      <c r="K202" s="67">
        <f t="shared" si="61"/>
        <v>14356831.264999999</v>
      </c>
      <c r="L202" s="117">
        <f>'2022'!M202</f>
        <v>45.92</v>
      </c>
      <c r="M202" s="117">
        <f>(('2022'!L202+'2022'!M202)/2*1.04)*2-L202</f>
        <v>49.600256000000002</v>
      </c>
      <c r="N202" s="117">
        <f>'2022'!O202</f>
        <v>32.988799999999998</v>
      </c>
      <c r="O202" s="117">
        <f>N202*1.04</f>
        <v>34.308351999999999</v>
      </c>
      <c r="P202" s="106">
        <f>(L202-N202)*G202</f>
        <v>47900940.710400015</v>
      </c>
      <c r="Q202" s="106">
        <f>(L202-N202)*H202</f>
        <v>47501480.037024006</v>
      </c>
      <c r="R202" s="106">
        <f>(M202-O202)*I202</f>
        <v>50651042.885900296</v>
      </c>
      <c r="S202" s="106">
        <f>(M202-O202)*J202</f>
        <v>56073272.982344203</v>
      </c>
      <c r="T202" s="106">
        <f t="shared" si="50"/>
        <v>202126736.61566854</v>
      </c>
      <c r="U202" s="118">
        <f>T202/'2022'!T202</f>
        <v>1.0362333605240275</v>
      </c>
      <c r="V202" s="106"/>
      <c r="W202" s="106"/>
      <c r="X202" s="106"/>
      <c r="Y202" s="119"/>
      <c r="Z202" s="156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  <c r="BI202" s="119"/>
      <c r="BJ202" s="119"/>
      <c r="BK202" s="119"/>
      <c r="BL202" s="119"/>
      <c r="BM202" s="119"/>
      <c r="BN202" s="119"/>
      <c r="BO202" s="119"/>
      <c r="BP202" s="119"/>
      <c r="BQ202" s="119"/>
      <c r="BR202" s="119"/>
      <c r="BS202" s="119"/>
      <c r="BT202" s="119"/>
      <c r="BU202" s="119"/>
      <c r="BV202" s="119"/>
      <c r="BW202" s="119"/>
      <c r="BX202" s="119"/>
      <c r="BY202" s="119"/>
      <c r="BZ202" s="119"/>
      <c r="CA202" s="119"/>
      <c r="CB202" s="119"/>
      <c r="CC202" s="119"/>
      <c r="CD202" s="119"/>
      <c r="CE202" s="119"/>
      <c r="CF202" s="119"/>
      <c r="CG202" s="119"/>
      <c r="CH202" s="119"/>
      <c r="CI202" s="119"/>
      <c r="CJ202" s="119"/>
      <c r="CK202" s="119"/>
      <c r="CL202" s="119"/>
      <c r="CM202" s="119"/>
      <c r="CN202" s="119"/>
      <c r="CO202" s="119"/>
      <c r="CP202" s="119"/>
      <c r="CQ202" s="119"/>
      <c r="CR202" s="119"/>
      <c r="CS202" s="119"/>
      <c r="CT202" s="119"/>
      <c r="CU202" s="119"/>
      <c r="CV202" s="119"/>
      <c r="CW202" s="119"/>
      <c r="CX202" s="119"/>
      <c r="CY202" s="119"/>
      <c r="CZ202" s="119"/>
      <c r="DA202" s="119"/>
      <c r="DB202" s="119"/>
      <c r="DC202" s="119"/>
      <c r="DD202" s="119"/>
      <c r="DE202" s="119"/>
      <c r="DF202" s="119"/>
      <c r="DG202" s="119"/>
      <c r="DH202" s="119"/>
      <c r="DI202" s="119"/>
      <c r="DJ202" s="119"/>
      <c r="DK202" s="119"/>
      <c r="DL202" s="119"/>
      <c r="DM202" s="119"/>
      <c r="DN202" s="119"/>
      <c r="DO202" s="119"/>
      <c r="DP202" s="119"/>
      <c r="DQ202" s="119"/>
      <c r="DR202" s="119"/>
      <c r="DS202" s="119"/>
      <c r="DT202" s="119"/>
      <c r="DU202" s="119"/>
      <c r="DV202" s="119"/>
      <c r="DW202" s="119"/>
      <c r="DX202" s="119"/>
      <c r="DY202" s="119"/>
      <c r="DZ202" s="119"/>
      <c r="EA202" s="119"/>
      <c r="EB202" s="119"/>
      <c r="EC202" s="119"/>
      <c r="ED202" s="119"/>
      <c r="EE202" s="119"/>
      <c r="EF202" s="119"/>
      <c r="EG202" s="119"/>
      <c r="EH202" s="119"/>
      <c r="EI202" s="119"/>
      <c r="EJ202" s="119"/>
      <c r="EK202" s="119"/>
      <c r="EL202" s="119"/>
      <c r="EM202" s="119"/>
      <c r="EN202" s="119"/>
      <c r="EO202" s="119"/>
      <c r="EP202" s="119"/>
    </row>
    <row r="203" spans="1:146" s="120" customFormat="1" ht="34.5" customHeight="1" outlineLevel="1">
      <c r="A203" s="107">
        <v>2901243725</v>
      </c>
      <c r="B203" s="107" t="s">
        <v>16</v>
      </c>
      <c r="C203" s="107" t="s">
        <v>229</v>
      </c>
      <c r="D203" s="107"/>
      <c r="E203" s="75"/>
      <c r="F203" s="75" t="s">
        <v>137</v>
      </c>
      <c r="G203" s="67">
        <v>172831.72700000001</v>
      </c>
      <c r="H203" s="67">
        <v>173847.62599999999</v>
      </c>
      <c r="I203" s="67">
        <v>153701.91099999999</v>
      </c>
      <c r="J203" s="67">
        <v>172948.40900000001</v>
      </c>
      <c r="K203" s="67">
        <f t="shared" si="61"/>
        <v>673329.67299999995</v>
      </c>
      <c r="L203" s="117">
        <f>'2022'!M203</f>
        <v>234.35880000000003</v>
      </c>
      <c r="M203" s="117">
        <f>(('2022'!L203+'2022'!M203)/2*1.04)*2-L203</f>
        <v>253.10750400000006</v>
      </c>
      <c r="N203" s="117">
        <f>'2022'!O203</f>
        <v>32.988799999999998</v>
      </c>
      <c r="O203" s="117">
        <f>N203*1.04</f>
        <v>34.308351999999999</v>
      </c>
      <c r="P203" s="106">
        <f>(L203-N203)*G203</f>
        <v>34803124.865990005</v>
      </c>
      <c r="Q203" s="106">
        <f>(L203-N203)*H203</f>
        <v>35007696.447620004</v>
      </c>
      <c r="R203" s="106">
        <f>(M203-O203)*I203</f>
        <v>33629847.787579477</v>
      </c>
      <c r="S203" s="106">
        <f>(M203-O203)*J203</f>
        <v>37840965.228949182</v>
      </c>
      <c r="T203" s="106">
        <f t="shared" si="50"/>
        <v>141281634.33013868</v>
      </c>
      <c r="U203" s="118">
        <f>T203/'2022'!T203</f>
        <v>1.0386197044540606</v>
      </c>
      <c r="V203" s="106"/>
      <c r="W203" s="106"/>
      <c r="X203" s="106"/>
      <c r="Y203" s="119"/>
      <c r="Z203" s="156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19"/>
      <c r="BO203" s="119"/>
      <c r="BP203" s="119"/>
      <c r="BQ203" s="119"/>
      <c r="BR203" s="119"/>
      <c r="BS203" s="119"/>
      <c r="BT203" s="119"/>
      <c r="BU203" s="119"/>
      <c r="BV203" s="119"/>
      <c r="BW203" s="119"/>
      <c r="BX203" s="119"/>
      <c r="BY203" s="119"/>
      <c r="BZ203" s="119"/>
      <c r="CA203" s="119"/>
      <c r="CB203" s="119"/>
      <c r="CC203" s="119"/>
      <c r="CD203" s="119"/>
      <c r="CE203" s="119"/>
      <c r="CF203" s="119"/>
      <c r="CG203" s="119"/>
      <c r="CH203" s="119"/>
      <c r="CI203" s="119"/>
      <c r="CJ203" s="119"/>
      <c r="CK203" s="119"/>
      <c r="CL203" s="119"/>
      <c r="CM203" s="119"/>
      <c r="CN203" s="119"/>
      <c r="CO203" s="119"/>
      <c r="CP203" s="119"/>
      <c r="CQ203" s="119"/>
      <c r="CR203" s="119"/>
      <c r="CS203" s="119"/>
      <c r="CT203" s="119"/>
      <c r="CU203" s="119"/>
      <c r="CV203" s="119"/>
      <c r="CW203" s="119"/>
      <c r="CX203" s="119"/>
      <c r="CY203" s="119"/>
      <c r="CZ203" s="119"/>
      <c r="DA203" s="119"/>
      <c r="DB203" s="119"/>
      <c r="DC203" s="119"/>
      <c r="DD203" s="119"/>
      <c r="DE203" s="119"/>
      <c r="DF203" s="119"/>
      <c r="DG203" s="119"/>
      <c r="DH203" s="119"/>
      <c r="DI203" s="119"/>
      <c r="DJ203" s="119"/>
      <c r="DK203" s="119"/>
      <c r="DL203" s="119"/>
      <c r="DM203" s="119"/>
      <c r="DN203" s="119"/>
      <c r="DO203" s="119"/>
      <c r="DP203" s="119"/>
      <c r="DQ203" s="119"/>
      <c r="DR203" s="119"/>
      <c r="DS203" s="119"/>
      <c r="DT203" s="119"/>
      <c r="DU203" s="119"/>
      <c r="DV203" s="119"/>
      <c r="DW203" s="119"/>
      <c r="DX203" s="119"/>
      <c r="DY203" s="119"/>
      <c r="DZ203" s="119"/>
      <c r="EA203" s="119"/>
      <c r="EB203" s="119"/>
      <c r="EC203" s="119"/>
      <c r="ED203" s="119"/>
      <c r="EE203" s="119"/>
      <c r="EF203" s="119"/>
      <c r="EG203" s="119"/>
      <c r="EH203" s="119"/>
      <c r="EI203" s="119"/>
      <c r="EJ203" s="119"/>
      <c r="EK203" s="119"/>
      <c r="EL203" s="119"/>
      <c r="EM203" s="119"/>
      <c r="EN203" s="119"/>
      <c r="EO203" s="119"/>
      <c r="EP203" s="119"/>
    </row>
    <row r="204" spans="1:146" s="120" customFormat="1" ht="34.5" customHeight="1">
      <c r="A204" s="218" t="s">
        <v>230</v>
      </c>
      <c r="B204" s="218"/>
      <c r="C204" s="129"/>
      <c r="D204" s="129"/>
      <c r="E204" s="127"/>
      <c r="F204" s="127"/>
      <c r="G204" s="67"/>
      <c r="H204" s="67"/>
      <c r="I204" s="67"/>
      <c r="J204" s="67"/>
      <c r="K204" s="67"/>
      <c r="L204" s="132"/>
      <c r="M204" s="132"/>
      <c r="N204" s="132"/>
      <c r="O204" s="132"/>
      <c r="P204" s="106"/>
      <c r="Q204" s="106"/>
      <c r="R204" s="106"/>
      <c r="S204" s="106"/>
      <c r="T204" s="106"/>
      <c r="U204" s="118" t="e">
        <f>T204/'2022'!T204</f>
        <v>#DIV/0!</v>
      </c>
      <c r="V204" s="106"/>
      <c r="W204" s="106"/>
      <c r="X204" s="106"/>
      <c r="Y204" s="128"/>
      <c r="Z204" s="156"/>
      <c r="AA204" s="119"/>
      <c r="AB204" s="119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  <c r="DF204" s="128"/>
      <c r="DG204" s="128"/>
      <c r="DH204" s="128"/>
      <c r="DI204" s="128"/>
      <c r="DJ204" s="128"/>
      <c r="DK204" s="128"/>
      <c r="DL204" s="128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8"/>
      <c r="DW204" s="128"/>
      <c r="DX204" s="128"/>
      <c r="DY204" s="128"/>
      <c r="DZ204" s="128"/>
      <c r="EA204" s="128"/>
      <c r="EB204" s="128"/>
      <c r="EC204" s="128"/>
      <c r="ED204" s="128"/>
      <c r="EE204" s="128"/>
      <c r="EF204" s="128"/>
      <c r="EG204" s="128"/>
      <c r="EH204" s="128"/>
      <c r="EI204" s="128"/>
      <c r="EJ204" s="128"/>
      <c r="EK204" s="128"/>
      <c r="EL204" s="128"/>
      <c r="EM204" s="128"/>
      <c r="EN204" s="128"/>
      <c r="EO204" s="128"/>
      <c r="EP204" s="128"/>
    </row>
    <row r="205" spans="1:146" s="120" customFormat="1" ht="34.5" customHeight="1" outlineLevel="1">
      <c r="A205" s="107">
        <v>2903011092</v>
      </c>
      <c r="B205" s="107" t="s">
        <v>180</v>
      </c>
      <c r="C205" s="107" t="s">
        <v>230</v>
      </c>
      <c r="D205" s="107" t="s">
        <v>179</v>
      </c>
      <c r="E205" s="75"/>
      <c r="F205" s="75" t="s">
        <v>137</v>
      </c>
      <c r="G205" s="67">
        <v>418635.47</v>
      </c>
      <c r="H205" s="67">
        <v>408055.55</v>
      </c>
      <c r="I205" s="67">
        <v>355923.01</v>
      </c>
      <c r="J205" s="67">
        <v>406198.67000000004</v>
      </c>
      <c r="K205" s="67">
        <f t="shared" si="61"/>
        <v>1588812.7000000002</v>
      </c>
      <c r="L205" s="117">
        <f>'2022'!M205</f>
        <v>25.281999999999996</v>
      </c>
      <c r="M205" s="117">
        <f>(('2022'!L205+'2022'!M205)/2*1.04)*2-L205</f>
        <v>27.229680000000002</v>
      </c>
      <c r="N205" s="117">
        <f>'2022'!O205</f>
        <v>25.244544000000001</v>
      </c>
      <c r="O205" s="117">
        <f>N205*1.04</f>
        <v>26.25432576</v>
      </c>
      <c r="P205" s="106">
        <f>(L205-N205)*G205</f>
        <v>15680.410164318018</v>
      </c>
      <c r="Q205" s="106">
        <f>(L205-N205)*H205</f>
        <v>15284.12868079807</v>
      </c>
      <c r="R205" s="106">
        <f>(M205-O205)*I205</f>
        <v>347151.01691706292</v>
      </c>
      <c r="S205" s="106">
        <f>(M205-O205)*J205</f>
        <v>396187.59506686142</v>
      </c>
      <c r="T205" s="106">
        <f t="shared" si="50"/>
        <v>774303.15082904045</v>
      </c>
      <c r="U205" s="118">
        <f>T205/'2022'!T205</f>
        <v>0.96467200610260195</v>
      </c>
      <c r="V205" s="106"/>
      <c r="W205" s="106"/>
      <c r="X205" s="106"/>
      <c r="Y205" s="119"/>
      <c r="Z205" s="156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/>
      <c r="BL205" s="119"/>
      <c r="BM205" s="119"/>
      <c r="BN205" s="119"/>
      <c r="BO205" s="119"/>
      <c r="BP205" s="119"/>
      <c r="BQ205" s="119"/>
      <c r="BR205" s="119"/>
      <c r="BS205" s="119"/>
      <c r="BT205" s="119"/>
      <c r="BU205" s="119"/>
      <c r="BV205" s="119"/>
      <c r="BW205" s="119"/>
      <c r="BX205" s="119"/>
      <c r="BY205" s="119"/>
      <c r="BZ205" s="119"/>
      <c r="CA205" s="119"/>
      <c r="CB205" s="119"/>
      <c r="CC205" s="119"/>
      <c r="CD205" s="119"/>
      <c r="CE205" s="119"/>
      <c r="CF205" s="119"/>
      <c r="CG205" s="119"/>
      <c r="CH205" s="119"/>
      <c r="CI205" s="119"/>
      <c r="CJ205" s="119"/>
      <c r="CK205" s="119"/>
      <c r="CL205" s="119"/>
      <c r="CM205" s="119"/>
      <c r="CN205" s="119"/>
      <c r="CO205" s="119"/>
      <c r="CP205" s="119"/>
      <c r="CQ205" s="119"/>
      <c r="CR205" s="119"/>
      <c r="CS205" s="119"/>
      <c r="CT205" s="119"/>
      <c r="CU205" s="119"/>
      <c r="CV205" s="119"/>
      <c r="CW205" s="119"/>
      <c r="CX205" s="119"/>
      <c r="CY205" s="119"/>
      <c r="CZ205" s="119"/>
      <c r="DA205" s="119"/>
      <c r="DB205" s="119"/>
      <c r="DC205" s="119"/>
      <c r="DD205" s="119"/>
      <c r="DE205" s="119"/>
      <c r="DF205" s="119"/>
      <c r="DG205" s="119"/>
      <c r="DH205" s="119"/>
      <c r="DI205" s="119"/>
      <c r="DJ205" s="119"/>
      <c r="DK205" s="119"/>
      <c r="DL205" s="119"/>
      <c r="DM205" s="119"/>
      <c r="DN205" s="119"/>
      <c r="DO205" s="119"/>
      <c r="DP205" s="119"/>
      <c r="DQ205" s="119"/>
      <c r="DR205" s="119"/>
      <c r="DS205" s="119"/>
      <c r="DT205" s="119"/>
      <c r="DU205" s="119"/>
      <c r="DV205" s="119"/>
      <c r="DW205" s="119"/>
      <c r="DX205" s="119"/>
      <c r="DY205" s="119"/>
      <c r="DZ205" s="119"/>
      <c r="EA205" s="119"/>
      <c r="EB205" s="119"/>
      <c r="EC205" s="119"/>
      <c r="ED205" s="119"/>
      <c r="EE205" s="119"/>
      <c r="EF205" s="119"/>
      <c r="EG205" s="119"/>
      <c r="EH205" s="119"/>
      <c r="EI205" s="119"/>
      <c r="EJ205" s="119"/>
      <c r="EK205" s="119"/>
      <c r="EL205" s="119"/>
      <c r="EM205" s="119"/>
      <c r="EN205" s="119"/>
      <c r="EO205" s="119"/>
      <c r="EP205" s="119"/>
    </row>
    <row r="206" spans="1:146" s="120" customFormat="1" ht="34.5" customHeight="1">
      <c r="A206" s="219" t="s">
        <v>231</v>
      </c>
      <c r="B206" s="220"/>
      <c r="C206" s="143"/>
      <c r="D206" s="129"/>
      <c r="E206" s="127"/>
      <c r="F206" s="127"/>
      <c r="G206" s="67"/>
      <c r="H206" s="67"/>
      <c r="I206" s="67"/>
      <c r="J206" s="67"/>
      <c r="K206" s="67"/>
      <c r="L206" s="132"/>
      <c r="M206" s="132"/>
      <c r="N206" s="132"/>
      <c r="O206" s="132"/>
      <c r="P206" s="106"/>
      <c r="Q206" s="106"/>
      <c r="R206" s="106"/>
      <c r="S206" s="106"/>
      <c r="T206" s="106"/>
      <c r="U206" s="118" t="e">
        <f>T206/'2022'!T206</f>
        <v>#DIV/0!</v>
      </c>
      <c r="V206" s="106"/>
      <c r="W206" s="106"/>
      <c r="X206" s="106"/>
      <c r="Y206" s="128"/>
      <c r="Z206" s="156"/>
      <c r="AA206" s="119"/>
      <c r="AB206" s="119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  <c r="EC206" s="128"/>
      <c r="ED206" s="128"/>
      <c r="EE206" s="128"/>
      <c r="EF206" s="128"/>
      <c r="EG206" s="128"/>
      <c r="EH206" s="128"/>
      <c r="EI206" s="128"/>
      <c r="EJ206" s="128"/>
      <c r="EK206" s="128"/>
      <c r="EL206" s="128"/>
      <c r="EM206" s="128"/>
      <c r="EN206" s="128"/>
      <c r="EO206" s="128"/>
      <c r="EP206" s="128"/>
    </row>
    <row r="207" spans="1:146" s="120" customFormat="1" ht="34.5" customHeight="1" outlineLevel="1">
      <c r="A207" s="107">
        <v>2911005590</v>
      </c>
      <c r="B207" s="107" t="s">
        <v>18</v>
      </c>
      <c r="C207" s="107" t="s">
        <v>231</v>
      </c>
      <c r="D207" s="107" t="s">
        <v>17</v>
      </c>
      <c r="E207" s="75"/>
      <c r="F207" s="75" t="s">
        <v>137</v>
      </c>
      <c r="G207" s="67">
        <v>13396.022000000001</v>
      </c>
      <c r="H207" s="67">
        <v>12153.192000000001</v>
      </c>
      <c r="I207" s="67">
        <v>11284.418</v>
      </c>
      <c r="J207" s="67">
        <v>12537.013999999999</v>
      </c>
      <c r="K207" s="67">
        <f t="shared" si="61"/>
        <v>49370.645999999993</v>
      </c>
      <c r="L207" s="117">
        <f>'2022'!M207</f>
        <v>84.358800000000016</v>
      </c>
      <c r="M207" s="117">
        <f>(('2022'!L207+'2022'!M207)/2*1.04)*2-L207</f>
        <v>84.608751999999996</v>
      </c>
      <c r="N207" s="117">
        <f>'2022'!O207</f>
        <v>55.702400000000004</v>
      </c>
      <c r="O207" s="117">
        <f>N207*1.04</f>
        <v>57.930496000000005</v>
      </c>
      <c r="P207" s="106">
        <f>(L207-N207)*G207</f>
        <v>383881.7648408002</v>
      </c>
      <c r="Q207" s="106">
        <f>(L207-N207)*H207</f>
        <v>348266.7312288002</v>
      </c>
      <c r="R207" s="106">
        <f>(M207-O207)*I207</f>
        <v>301048.59221500787</v>
      </c>
      <c r="S207" s="106">
        <f>(M207-O207)*J207</f>
        <v>334465.66896758386</v>
      </c>
      <c r="T207" s="106">
        <f t="shared" si="50"/>
        <v>1367662.7572521921</v>
      </c>
      <c r="U207" s="118">
        <f>T207/'2022'!T207</f>
        <v>1.0441212359760945</v>
      </c>
      <c r="V207" s="106"/>
      <c r="W207" s="106"/>
      <c r="X207" s="106"/>
      <c r="Y207" s="119"/>
      <c r="Z207" s="156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/>
      <c r="BL207" s="119"/>
      <c r="BM207" s="119"/>
      <c r="BN207" s="119"/>
      <c r="BO207" s="119"/>
      <c r="BP207" s="119"/>
      <c r="BQ207" s="119"/>
      <c r="BR207" s="119"/>
      <c r="BS207" s="119"/>
      <c r="BT207" s="119"/>
      <c r="BU207" s="119"/>
      <c r="BV207" s="119"/>
      <c r="BW207" s="119"/>
      <c r="BX207" s="119"/>
      <c r="BY207" s="119"/>
      <c r="BZ207" s="119"/>
      <c r="CA207" s="119"/>
      <c r="CB207" s="119"/>
      <c r="CC207" s="119"/>
      <c r="CD207" s="119"/>
      <c r="CE207" s="119"/>
      <c r="CF207" s="119"/>
      <c r="CG207" s="119"/>
      <c r="CH207" s="119"/>
      <c r="CI207" s="119"/>
      <c r="CJ207" s="119"/>
      <c r="CK207" s="119"/>
      <c r="CL207" s="119"/>
      <c r="CM207" s="119"/>
      <c r="CN207" s="119"/>
      <c r="CO207" s="119"/>
      <c r="CP207" s="119"/>
      <c r="CQ207" s="119"/>
      <c r="CR207" s="119"/>
      <c r="CS207" s="119"/>
      <c r="CT207" s="119"/>
      <c r="CU207" s="119"/>
      <c r="CV207" s="119"/>
      <c r="CW207" s="119"/>
      <c r="CX207" s="119"/>
      <c r="CY207" s="119"/>
      <c r="CZ207" s="119"/>
      <c r="DA207" s="119"/>
      <c r="DB207" s="119"/>
      <c r="DC207" s="119"/>
      <c r="DD207" s="119"/>
      <c r="DE207" s="119"/>
      <c r="DF207" s="119"/>
      <c r="DG207" s="119"/>
      <c r="DH207" s="119"/>
      <c r="DI207" s="119"/>
      <c r="DJ207" s="119"/>
      <c r="DK207" s="119"/>
      <c r="DL207" s="119"/>
      <c r="DM207" s="119"/>
      <c r="DN207" s="119"/>
      <c r="DO207" s="119"/>
      <c r="DP207" s="119"/>
      <c r="DQ207" s="119"/>
      <c r="DR207" s="119"/>
      <c r="DS207" s="119"/>
      <c r="DT207" s="119"/>
      <c r="DU207" s="119"/>
      <c r="DV207" s="119"/>
      <c r="DW207" s="119"/>
      <c r="DX207" s="119"/>
      <c r="DY207" s="119"/>
      <c r="DZ207" s="119"/>
      <c r="EA207" s="119"/>
      <c r="EB207" s="119"/>
      <c r="EC207" s="119"/>
      <c r="ED207" s="119"/>
      <c r="EE207" s="119"/>
      <c r="EF207" s="119"/>
      <c r="EG207" s="119"/>
      <c r="EH207" s="119"/>
      <c r="EI207" s="119"/>
      <c r="EJ207" s="119"/>
      <c r="EK207" s="119"/>
      <c r="EL207" s="119"/>
      <c r="EM207" s="119"/>
      <c r="EN207" s="119"/>
      <c r="EO207" s="119"/>
      <c r="EP207" s="119"/>
    </row>
    <row r="208" spans="1:146" s="120" customFormat="1" ht="34.5" customHeight="1">
      <c r="A208" s="219" t="s">
        <v>232</v>
      </c>
      <c r="B208" s="220"/>
      <c r="C208" s="143"/>
      <c r="D208" s="129"/>
      <c r="E208" s="127"/>
      <c r="F208" s="127"/>
      <c r="G208" s="67"/>
      <c r="H208" s="67"/>
      <c r="I208" s="67"/>
      <c r="J208" s="67"/>
      <c r="K208" s="67"/>
      <c r="L208" s="132"/>
      <c r="M208" s="132"/>
      <c r="N208" s="132"/>
      <c r="O208" s="132"/>
      <c r="P208" s="106"/>
      <c r="Q208" s="106"/>
      <c r="R208" s="106"/>
      <c r="S208" s="106"/>
      <c r="T208" s="106"/>
      <c r="U208" s="118" t="e">
        <f>T208/'2022'!T208</f>
        <v>#DIV/0!</v>
      </c>
      <c r="V208" s="106"/>
      <c r="W208" s="106"/>
      <c r="X208" s="106"/>
      <c r="Y208" s="128"/>
      <c r="Z208" s="156"/>
      <c r="AA208" s="119"/>
      <c r="AB208" s="119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  <c r="CW208" s="128"/>
      <c r="CX208" s="128"/>
      <c r="CY208" s="128"/>
      <c r="CZ208" s="128"/>
      <c r="DA208" s="128"/>
      <c r="DB208" s="128"/>
      <c r="DC208" s="128"/>
      <c r="DD208" s="128"/>
      <c r="DE208" s="128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  <c r="EC208" s="128"/>
      <c r="ED208" s="128"/>
      <c r="EE208" s="128"/>
      <c r="EF208" s="128"/>
      <c r="EG208" s="128"/>
      <c r="EH208" s="128"/>
      <c r="EI208" s="128"/>
      <c r="EJ208" s="128"/>
      <c r="EK208" s="128"/>
      <c r="EL208" s="128"/>
      <c r="EM208" s="128"/>
      <c r="EN208" s="128"/>
      <c r="EO208" s="128"/>
      <c r="EP208" s="128"/>
    </row>
    <row r="209" spans="1:146" s="120" customFormat="1" ht="34.5" customHeight="1" outlineLevel="1">
      <c r="A209" s="107">
        <v>3525428419</v>
      </c>
      <c r="B209" s="107" t="s">
        <v>191</v>
      </c>
      <c r="C209" s="107" t="s">
        <v>232</v>
      </c>
      <c r="D209" s="107" t="s">
        <v>19</v>
      </c>
      <c r="E209" s="75"/>
      <c r="F209" s="75" t="s">
        <v>137</v>
      </c>
      <c r="G209" s="67">
        <v>35116.660000000003</v>
      </c>
      <c r="H209" s="67">
        <v>32874.400000000001</v>
      </c>
      <c r="I209" s="67">
        <v>29960.67</v>
      </c>
      <c r="J209" s="67">
        <v>33685.589999999997</v>
      </c>
      <c r="K209" s="67">
        <f t="shared" si="61"/>
        <v>131637.32</v>
      </c>
      <c r="L209" s="117">
        <f>'2022'!M209</f>
        <v>93.824000000000041</v>
      </c>
      <c r="M209" s="117">
        <f>(('2022'!L209+'2022'!M209)/2*1.04)*2-L209</f>
        <v>97.186560000000014</v>
      </c>
      <c r="N209" s="117">
        <f>'2022'!O209</f>
        <v>82.482816</v>
      </c>
      <c r="O209" s="117">
        <f>N209*1.04</f>
        <v>85.782128639999996</v>
      </c>
      <c r="P209" s="106">
        <f>(L209-N209)*G209</f>
        <v>398264.50252544146</v>
      </c>
      <c r="Q209" s="106">
        <f>(L209-N209)*H209</f>
        <v>372834.61928960134</v>
      </c>
      <c r="R209" s="106">
        <f>(M209-O209)*I209</f>
        <v>341684.4045146117</v>
      </c>
      <c r="S209" s="106">
        <f>(M209-O209)*J209</f>
        <v>384164.99897610297</v>
      </c>
      <c r="T209" s="106">
        <f t="shared" si="50"/>
        <v>1496948.5253057575</v>
      </c>
      <c r="U209" s="118">
        <f>T209/'2022'!T209</f>
        <v>1.041179773004629</v>
      </c>
      <c r="V209" s="106"/>
      <c r="W209" s="106"/>
      <c r="X209" s="106"/>
      <c r="Y209" s="119"/>
      <c r="Z209" s="156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  <c r="BI209" s="119"/>
      <c r="BJ209" s="119"/>
      <c r="BK209" s="119"/>
      <c r="BL209" s="119"/>
      <c r="BM209" s="119"/>
      <c r="BN209" s="119"/>
      <c r="BO209" s="119"/>
      <c r="BP209" s="119"/>
      <c r="BQ209" s="119"/>
      <c r="BR209" s="119"/>
      <c r="BS209" s="119"/>
      <c r="BT209" s="119"/>
      <c r="BU209" s="119"/>
      <c r="BV209" s="119"/>
      <c r="BW209" s="119"/>
      <c r="BX209" s="119"/>
      <c r="BY209" s="119"/>
      <c r="BZ209" s="119"/>
      <c r="CA209" s="119"/>
      <c r="CB209" s="119"/>
      <c r="CC209" s="119"/>
      <c r="CD209" s="119"/>
      <c r="CE209" s="119"/>
      <c r="CF209" s="119"/>
      <c r="CG209" s="119"/>
      <c r="CH209" s="119"/>
      <c r="CI209" s="119"/>
      <c r="CJ209" s="119"/>
      <c r="CK209" s="119"/>
      <c r="CL209" s="119"/>
      <c r="CM209" s="119"/>
      <c r="CN209" s="119"/>
      <c r="CO209" s="119"/>
      <c r="CP209" s="119"/>
      <c r="CQ209" s="119"/>
      <c r="CR209" s="119"/>
      <c r="CS209" s="119"/>
      <c r="CT209" s="119"/>
      <c r="CU209" s="119"/>
      <c r="CV209" s="119"/>
      <c r="CW209" s="119"/>
      <c r="CX209" s="119"/>
      <c r="CY209" s="119"/>
      <c r="CZ209" s="119"/>
      <c r="DA209" s="119"/>
      <c r="DB209" s="119"/>
      <c r="DC209" s="119"/>
      <c r="DD209" s="119"/>
      <c r="DE209" s="119"/>
      <c r="DF209" s="119"/>
      <c r="DG209" s="119"/>
      <c r="DH209" s="119"/>
      <c r="DI209" s="119"/>
      <c r="DJ209" s="119"/>
      <c r="DK209" s="119"/>
      <c r="DL209" s="119"/>
      <c r="DM209" s="119"/>
      <c r="DN209" s="119"/>
      <c r="DO209" s="119"/>
      <c r="DP209" s="119"/>
      <c r="DQ209" s="119"/>
      <c r="DR209" s="119"/>
      <c r="DS209" s="119"/>
      <c r="DT209" s="119"/>
      <c r="DU209" s="119"/>
      <c r="DV209" s="119"/>
      <c r="DW209" s="119"/>
      <c r="DX209" s="119"/>
      <c r="DY209" s="119"/>
      <c r="DZ209" s="119"/>
      <c r="EA209" s="119"/>
      <c r="EB209" s="119"/>
      <c r="EC209" s="119"/>
      <c r="ED209" s="119"/>
      <c r="EE209" s="119"/>
      <c r="EF209" s="119"/>
      <c r="EG209" s="119"/>
      <c r="EH209" s="119"/>
      <c r="EI209" s="119"/>
      <c r="EJ209" s="119"/>
      <c r="EK209" s="119"/>
      <c r="EL209" s="119"/>
      <c r="EM209" s="119"/>
      <c r="EN209" s="119"/>
      <c r="EO209" s="119"/>
      <c r="EP209" s="119"/>
    </row>
    <row r="210" spans="1:146" s="120" customFormat="1" ht="34.5" customHeight="1" outlineLevel="1">
      <c r="A210" s="107">
        <v>7708503727</v>
      </c>
      <c r="B210" s="107" t="s">
        <v>147</v>
      </c>
      <c r="C210" s="107" t="s">
        <v>232</v>
      </c>
      <c r="D210" s="107" t="s">
        <v>19</v>
      </c>
      <c r="E210" s="75"/>
      <c r="F210" s="75" t="s">
        <v>137</v>
      </c>
      <c r="G210" s="67">
        <v>5000</v>
      </c>
      <c r="H210" s="67">
        <v>5000</v>
      </c>
      <c r="I210" s="67">
        <v>5000</v>
      </c>
      <c r="J210" s="67">
        <v>5000</v>
      </c>
      <c r="K210" s="67">
        <f t="shared" si="61"/>
        <v>20000</v>
      </c>
      <c r="L210" s="117">
        <f>'2022'!M210</f>
        <v>72.27</v>
      </c>
      <c r="M210" s="117">
        <f>(('2022'!L210+'2022'!M210)/2*1.04)*2-L210</f>
        <v>78.051599999999993</v>
      </c>
      <c r="N210" s="117">
        <f>'2022'!O210</f>
        <v>68.735680000000002</v>
      </c>
      <c r="O210" s="117">
        <f>N210*1.04</f>
        <v>71.485107200000002</v>
      </c>
      <c r="P210" s="106">
        <f>(L210-N210)*G210</f>
        <v>17671.599999999969</v>
      </c>
      <c r="Q210" s="106">
        <f>(L210-N210)*H210</f>
        <v>17671.599999999969</v>
      </c>
      <c r="R210" s="106">
        <f>(M210-O210)*I210</f>
        <v>32832.463999999956</v>
      </c>
      <c r="S210" s="106">
        <f>(M210-O210)*J210</f>
        <v>32832.463999999956</v>
      </c>
      <c r="T210" s="106">
        <f t="shared" si="50"/>
        <v>101008.12799999985</v>
      </c>
      <c r="U210" s="118">
        <f>T210/'2022'!T210</f>
        <v>1.0399999999999994</v>
      </c>
      <c r="V210" s="106"/>
      <c r="W210" s="106"/>
      <c r="X210" s="106"/>
      <c r="Y210" s="119"/>
      <c r="Z210" s="156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  <c r="BM210" s="119"/>
      <c r="BN210" s="119"/>
      <c r="BO210" s="119"/>
      <c r="BP210" s="119"/>
      <c r="BQ210" s="119"/>
      <c r="BR210" s="119"/>
      <c r="BS210" s="119"/>
      <c r="BT210" s="119"/>
      <c r="BU210" s="119"/>
      <c r="BV210" s="119"/>
      <c r="BW210" s="119"/>
      <c r="BX210" s="119"/>
      <c r="BY210" s="119"/>
      <c r="BZ210" s="119"/>
      <c r="CA210" s="119"/>
      <c r="CB210" s="119"/>
      <c r="CC210" s="119"/>
      <c r="CD210" s="119"/>
      <c r="CE210" s="119"/>
      <c r="CF210" s="119"/>
      <c r="CG210" s="119"/>
      <c r="CH210" s="119"/>
      <c r="CI210" s="119"/>
      <c r="CJ210" s="119"/>
      <c r="CK210" s="119"/>
      <c r="CL210" s="119"/>
      <c r="CM210" s="119"/>
      <c r="CN210" s="119"/>
      <c r="CO210" s="119"/>
      <c r="CP210" s="119"/>
      <c r="CQ210" s="119"/>
      <c r="CR210" s="119"/>
      <c r="CS210" s="119"/>
      <c r="CT210" s="119"/>
      <c r="CU210" s="119"/>
      <c r="CV210" s="119"/>
      <c r="CW210" s="119"/>
      <c r="CX210" s="119"/>
      <c r="CY210" s="119"/>
      <c r="CZ210" s="119"/>
      <c r="DA210" s="119"/>
      <c r="DB210" s="119"/>
      <c r="DC210" s="119"/>
      <c r="DD210" s="119"/>
      <c r="DE210" s="119"/>
      <c r="DF210" s="119"/>
      <c r="DG210" s="119"/>
      <c r="DH210" s="119"/>
      <c r="DI210" s="119"/>
      <c r="DJ210" s="119"/>
      <c r="DK210" s="119"/>
      <c r="DL210" s="119"/>
      <c r="DM210" s="119"/>
      <c r="DN210" s="119"/>
      <c r="DO210" s="119"/>
      <c r="DP210" s="119"/>
      <c r="DQ210" s="119"/>
      <c r="DR210" s="119"/>
      <c r="DS210" s="119"/>
      <c r="DT210" s="119"/>
      <c r="DU210" s="119"/>
      <c r="DV210" s="119"/>
      <c r="DW210" s="119"/>
      <c r="DX210" s="119"/>
      <c r="DY210" s="119"/>
      <c r="DZ210" s="119"/>
      <c r="EA210" s="119"/>
      <c r="EB210" s="119"/>
      <c r="EC210" s="119"/>
      <c r="ED210" s="119"/>
      <c r="EE210" s="119"/>
      <c r="EF210" s="119"/>
      <c r="EG210" s="119"/>
      <c r="EH210" s="119"/>
      <c r="EI210" s="119"/>
      <c r="EJ210" s="119"/>
      <c r="EK210" s="119"/>
      <c r="EL210" s="119"/>
      <c r="EM210" s="119"/>
      <c r="EN210" s="119"/>
      <c r="EO210" s="119"/>
      <c r="EP210" s="119"/>
    </row>
    <row r="211" spans="1:146" s="120" customFormat="1" ht="34.5" customHeight="1">
      <c r="A211" s="218" t="s">
        <v>233</v>
      </c>
      <c r="B211" s="218"/>
      <c r="C211" s="129"/>
      <c r="D211" s="129"/>
      <c r="E211" s="75"/>
      <c r="F211" s="75"/>
      <c r="G211" s="67"/>
      <c r="H211" s="67"/>
      <c r="I211" s="67"/>
      <c r="J211" s="67"/>
      <c r="K211" s="67"/>
      <c r="L211" s="132"/>
      <c r="M211" s="132"/>
      <c r="N211" s="132"/>
      <c r="O211" s="132"/>
      <c r="P211" s="106"/>
      <c r="Q211" s="106"/>
      <c r="R211" s="106"/>
      <c r="S211" s="106"/>
      <c r="T211" s="106"/>
      <c r="U211" s="118" t="e">
        <f>T211/'2022'!T211</f>
        <v>#DIV/0!</v>
      </c>
      <c r="V211" s="106"/>
      <c r="W211" s="106"/>
      <c r="X211" s="106"/>
      <c r="Y211" s="119"/>
      <c r="Z211" s="156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/>
      <c r="BL211" s="119"/>
      <c r="BM211" s="119"/>
      <c r="BN211" s="119"/>
      <c r="BO211" s="119"/>
      <c r="BP211" s="119"/>
      <c r="BQ211" s="119"/>
      <c r="BR211" s="119"/>
      <c r="BS211" s="119"/>
      <c r="BT211" s="119"/>
      <c r="BU211" s="119"/>
      <c r="BV211" s="119"/>
      <c r="BW211" s="119"/>
      <c r="BX211" s="119"/>
      <c r="BY211" s="119"/>
      <c r="BZ211" s="119"/>
      <c r="CA211" s="119"/>
      <c r="CB211" s="119"/>
      <c r="CC211" s="119"/>
      <c r="CD211" s="119"/>
      <c r="CE211" s="119"/>
      <c r="CF211" s="119"/>
      <c r="CG211" s="119"/>
      <c r="CH211" s="119"/>
      <c r="CI211" s="119"/>
      <c r="CJ211" s="119"/>
      <c r="CK211" s="119"/>
      <c r="CL211" s="119"/>
      <c r="CM211" s="119"/>
      <c r="CN211" s="119"/>
      <c r="CO211" s="119"/>
      <c r="CP211" s="119"/>
      <c r="CQ211" s="119"/>
      <c r="CR211" s="119"/>
      <c r="CS211" s="119"/>
      <c r="CT211" s="119"/>
      <c r="CU211" s="119"/>
      <c r="CV211" s="119"/>
      <c r="CW211" s="119"/>
      <c r="CX211" s="119"/>
      <c r="CY211" s="119"/>
      <c r="CZ211" s="119"/>
      <c r="DA211" s="119"/>
      <c r="DB211" s="119"/>
      <c r="DC211" s="119"/>
      <c r="DD211" s="119"/>
      <c r="DE211" s="119"/>
      <c r="DF211" s="119"/>
      <c r="DG211" s="119"/>
      <c r="DH211" s="119"/>
      <c r="DI211" s="119"/>
      <c r="DJ211" s="119"/>
      <c r="DK211" s="119"/>
      <c r="DL211" s="119"/>
      <c r="DM211" s="119"/>
      <c r="DN211" s="119"/>
      <c r="DO211" s="119"/>
      <c r="DP211" s="119"/>
      <c r="DQ211" s="119"/>
      <c r="DR211" s="119"/>
      <c r="DS211" s="119"/>
      <c r="DT211" s="119"/>
      <c r="DU211" s="119"/>
      <c r="DV211" s="119"/>
      <c r="DW211" s="119"/>
      <c r="DX211" s="119"/>
      <c r="DY211" s="119"/>
      <c r="DZ211" s="119"/>
      <c r="EA211" s="119"/>
      <c r="EB211" s="119"/>
      <c r="EC211" s="119"/>
      <c r="ED211" s="119"/>
      <c r="EE211" s="119"/>
      <c r="EF211" s="119"/>
      <c r="EG211" s="119"/>
      <c r="EH211" s="119"/>
      <c r="EI211" s="119"/>
      <c r="EJ211" s="119"/>
      <c r="EK211" s="119"/>
      <c r="EL211" s="119"/>
      <c r="EM211" s="119"/>
      <c r="EN211" s="119"/>
      <c r="EO211" s="119"/>
      <c r="EP211" s="119"/>
    </row>
    <row r="212" spans="1:146" s="120" customFormat="1" ht="34.5" customHeight="1" outlineLevel="1">
      <c r="A212" s="137">
        <v>2905001195</v>
      </c>
      <c r="B212" s="146" t="s">
        <v>182</v>
      </c>
      <c r="C212" s="146" t="s">
        <v>233</v>
      </c>
      <c r="D212" s="107" t="s">
        <v>181</v>
      </c>
      <c r="E212" s="75"/>
      <c r="F212" s="75" t="s">
        <v>137</v>
      </c>
      <c r="G212" s="67">
        <v>476981.25</v>
      </c>
      <c r="H212" s="67">
        <v>476981.25</v>
      </c>
      <c r="I212" s="67">
        <v>476981.25</v>
      </c>
      <c r="J212" s="67">
        <v>476981.25</v>
      </c>
      <c r="K212" s="67">
        <f t="shared" si="61"/>
        <v>1907925</v>
      </c>
      <c r="L212" s="117">
        <f>'2022'!M212</f>
        <v>29.12</v>
      </c>
      <c r="M212" s="117">
        <f>(('2022'!L212+'2022'!M212)/2*1.04)*2-L212</f>
        <v>31.4496</v>
      </c>
      <c r="N212" s="117">
        <f>'2022'!O212</f>
        <v>27.591200000000001</v>
      </c>
      <c r="O212" s="117">
        <f>N212*1.04</f>
        <v>28.694848</v>
      </c>
      <c r="P212" s="106">
        <f>(L212-N212)*G212</f>
        <v>729208.93500000017</v>
      </c>
      <c r="Q212" s="106">
        <f>(L212-N212)*H212</f>
        <v>729208.93500000017</v>
      </c>
      <c r="R212" s="106">
        <f>(M212-O212)*I212</f>
        <v>1313965.0523999999</v>
      </c>
      <c r="S212" s="106">
        <f>(M212-O212)*J212</f>
        <v>1313965.0523999999</v>
      </c>
      <c r="T212" s="106">
        <f t="shared" si="50"/>
        <v>4086347.9748000004</v>
      </c>
      <c r="U212" s="118">
        <f>T212/'2022'!T212</f>
        <v>1.04</v>
      </c>
      <c r="V212" s="106"/>
      <c r="W212" s="106"/>
      <c r="X212" s="106"/>
      <c r="Y212" s="119"/>
      <c r="Z212" s="156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/>
      <c r="BL212" s="119"/>
      <c r="BM212" s="119"/>
      <c r="BN212" s="119"/>
      <c r="BO212" s="119"/>
      <c r="BP212" s="119"/>
      <c r="BQ212" s="119"/>
      <c r="BR212" s="119"/>
      <c r="BS212" s="119"/>
      <c r="BT212" s="119"/>
      <c r="BU212" s="119"/>
      <c r="BV212" s="119"/>
      <c r="BW212" s="119"/>
      <c r="BX212" s="119"/>
      <c r="BY212" s="119"/>
      <c r="BZ212" s="119"/>
      <c r="CA212" s="119"/>
      <c r="CB212" s="119"/>
      <c r="CC212" s="119"/>
      <c r="CD212" s="119"/>
      <c r="CE212" s="119"/>
      <c r="CF212" s="119"/>
      <c r="CG212" s="119"/>
      <c r="CH212" s="119"/>
      <c r="CI212" s="119"/>
      <c r="CJ212" s="119"/>
      <c r="CK212" s="119"/>
      <c r="CL212" s="119"/>
      <c r="CM212" s="119"/>
      <c r="CN212" s="119"/>
      <c r="CO212" s="119"/>
      <c r="CP212" s="119"/>
      <c r="CQ212" s="119"/>
      <c r="CR212" s="119"/>
      <c r="CS212" s="119"/>
      <c r="CT212" s="119"/>
      <c r="CU212" s="119"/>
      <c r="CV212" s="119"/>
      <c r="CW212" s="119"/>
      <c r="CX212" s="119"/>
      <c r="CY212" s="119"/>
      <c r="CZ212" s="119"/>
      <c r="DA212" s="119"/>
      <c r="DB212" s="119"/>
      <c r="DC212" s="119"/>
      <c r="DD212" s="119"/>
      <c r="DE212" s="119"/>
      <c r="DF212" s="119"/>
      <c r="DG212" s="119"/>
      <c r="DH212" s="119"/>
      <c r="DI212" s="119"/>
      <c r="DJ212" s="119"/>
      <c r="DK212" s="119"/>
      <c r="DL212" s="119"/>
      <c r="DM212" s="119"/>
      <c r="DN212" s="119"/>
      <c r="DO212" s="119"/>
      <c r="DP212" s="119"/>
      <c r="DQ212" s="119"/>
      <c r="DR212" s="119"/>
      <c r="DS212" s="119"/>
      <c r="DT212" s="119"/>
      <c r="DU212" s="119"/>
      <c r="DV212" s="119"/>
      <c r="DW212" s="119"/>
      <c r="DX212" s="119"/>
      <c r="DY212" s="119"/>
      <c r="DZ212" s="119"/>
      <c r="EA212" s="119"/>
      <c r="EB212" s="119"/>
      <c r="EC212" s="119"/>
      <c r="ED212" s="119"/>
      <c r="EE212" s="119"/>
      <c r="EF212" s="119"/>
      <c r="EG212" s="119"/>
      <c r="EH212" s="119"/>
      <c r="EI212" s="119"/>
      <c r="EJ212" s="119"/>
      <c r="EK212" s="119"/>
      <c r="EL212" s="119"/>
      <c r="EM212" s="119"/>
      <c r="EN212" s="119"/>
      <c r="EO212" s="119"/>
      <c r="EP212" s="119"/>
    </row>
    <row r="213" spans="1:146" s="120" customFormat="1" ht="34.5" customHeight="1">
      <c r="A213" s="218" t="s">
        <v>234</v>
      </c>
      <c r="B213" s="218"/>
      <c r="C213" s="129"/>
      <c r="D213" s="129"/>
      <c r="E213" s="127"/>
      <c r="F213" s="127"/>
      <c r="G213" s="67"/>
      <c r="H213" s="67"/>
      <c r="I213" s="67"/>
      <c r="J213" s="67"/>
      <c r="K213" s="67"/>
      <c r="L213" s="132"/>
      <c r="M213" s="132"/>
      <c r="N213" s="132"/>
      <c r="O213" s="132"/>
      <c r="P213" s="106"/>
      <c r="Q213" s="106"/>
      <c r="R213" s="106"/>
      <c r="S213" s="106"/>
      <c r="T213" s="106"/>
      <c r="U213" s="118" t="e">
        <f>T213/'2022'!T213</f>
        <v>#DIV/0!</v>
      </c>
      <c r="V213" s="106"/>
      <c r="W213" s="106"/>
      <c r="X213" s="106"/>
      <c r="Y213" s="128"/>
      <c r="Z213" s="156"/>
      <c r="AA213" s="119"/>
      <c r="AB213" s="119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  <c r="EL213" s="128"/>
      <c r="EM213" s="128"/>
      <c r="EN213" s="128"/>
      <c r="EO213" s="128"/>
      <c r="EP213" s="128"/>
    </row>
    <row r="214" spans="1:146" s="120" customFormat="1" ht="34.5" customHeight="1" outlineLevel="1">
      <c r="A214" s="107">
        <v>2904002069</v>
      </c>
      <c r="B214" s="107" t="s">
        <v>20</v>
      </c>
      <c r="C214" s="107" t="s">
        <v>234</v>
      </c>
      <c r="D214" s="107"/>
      <c r="E214" s="75"/>
      <c r="F214" s="75" t="s">
        <v>137</v>
      </c>
      <c r="G214" s="67">
        <v>609157.29399999999</v>
      </c>
      <c r="H214" s="67">
        <v>616658.78</v>
      </c>
      <c r="I214" s="67">
        <v>577550.451</v>
      </c>
      <c r="J214" s="67">
        <v>597379.57900000003</v>
      </c>
      <c r="K214" s="67">
        <f t="shared" si="61"/>
        <v>2400746.1039999998</v>
      </c>
      <c r="L214" s="117">
        <f>'2022'!M214</f>
        <v>35.86</v>
      </c>
      <c r="M214" s="117">
        <f>(('2022'!L214+'2022'!M214)/2*1.04)*2-L214</f>
        <v>37.491200000000006</v>
      </c>
      <c r="N214" s="117">
        <f>'2022'!O214</f>
        <v>28.619136000000005</v>
      </c>
      <c r="O214" s="117">
        <f t="shared" ref="O214:O221" si="68">N214*1.04</f>
        <v>29.763901440000005</v>
      </c>
      <c r="P214" s="106">
        <f>(L214-N214)*G214</f>
        <v>4410825.1204620125</v>
      </c>
      <c r="Q214" s="106">
        <f>(L214-N214)*H214</f>
        <v>4465142.3603859171</v>
      </c>
      <c r="R214" s="106">
        <f>(M214-O214)*I214</f>
        <v>4462904.7683396516</v>
      </c>
      <c r="S214" s="106">
        <f>(M214-O214)*J214</f>
        <v>4616130.3605801072</v>
      </c>
      <c r="T214" s="106">
        <f t="shared" ref="T214:T277" si="69">SUM(P214:S214)</f>
        <v>17955002.60976769</v>
      </c>
      <c r="U214" s="118">
        <f>T214/'2022'!T214</f>
        <v>1.0394202650402566</v>
      </c>
      <c r="V214" s="106"/>
      <c r="W214" s="106"/>
      <c r="X214" s="106"/>
      <c r="Y214" s="119"/>
      <c r="Z214" s="156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H214" s="119"/>
      <c r="BI214" s="119"/>
      <c r="BJ214" s="119"/>
      <c r="BK214" s="119"/>
      <c r="BL214" s="119"/>
      <c r="BM214" s="119"/>
      <c r="BN214" s="119"/>
      <c r="BO214" s="119"/>
      <c r="BP214" s="119"/>
      <c r="BQ214" s="119"/>
      <c r="BR214" s="119"/>
      <c r="BS214" s="119"/>
      <c r="BT214" s="119"/>
      <c r="BU214" s="119"/>
      <c r="BV214" s="119"/>
      <c r="BW214" s="119"/>
      <c r="BX214" s="119"/>
      <c r="BY214" s="119"/>
      <c r="BZ214" s="119"/>
      <c r="CA214" s="119"/>
      <c r="CB214" s="119"/>
      <c r="CC214" s="119"/>
      <c r="CD214" s="119"/>
      <c r="CE214" s="119"/>
      <c r="CF214" s="119"/>
      <c r="CG214" s="119"/>
      <c r="CH214" s="119"/>
      <c r="CI214" s="119"/>
      <c r="CJ214" s="119"/>
      <c r="CK214" s="119"/>
      <c r="CL214" s="119"/>
      <c r="CM214" s="119"/>
      <c r="CN214" s="119"/>
      <c r="CO214" s="119"/>
      <c r="CP214" s="119"/>
      <c r="CQ214" s="119"/>
      <c r="CR214" s="119"/>
      <c r="CS214" s="119"/>
      <c r="CT214" s="119"/>
      <c r="CU214" s="119"/>
      <c r="CV214" s="119"/>
      <c r="CW214" s="119"/>
      <c r="CX214" s="119"/>
      <c r="CY214" s="119"/>
      <c r="CZ214" s="119"/>
      <c r="DA214" s="119"/>
      <c r="DB214" s="119"/>
      <c r="DC214" s="119"/>
      <c r="DD214" s="119"/>
      <c r="DE214" s="119"/>
      <c r="DF214" s="119"/>
      <c r="DG214" s="119"/>
      <c r="DH214" s="119"/>
      <c r="DI214" s="119"/>
      <c r="DJ214" s="119"/>
      <c r="DK214" s="119"/>
      <c r="DL214" s="119"/>
      <c r="DM214" s="119"/>
      <c r="DN214" s="119"/>
      <c r="DO214" s="119"/>
      <c r="DP214" s="119"/>
      <c r="DQ214" s="119"/>
      <c r="DR214" s="119"/>
      <c r="DS214" s="119"/>
      <c r="DT214" s="119"/>
      <c r="DU214" s="119"/>
      <c r="DV214" s="119"/>
      <c r="DW214" s="119"/>
      <c r="DX214" s="119"/>
      <c r="DY214" s="119"/>
      <c r="DZ214" s="119"/>
      <c r="EA214" s="119"/>
      <c r="EB214" s="119"/>
      <c r="EC214" s="119"/>
      <c r="ED214" s="119"/>
      <c r="EE214" s="119"/>
      <c r="EF214" s="119"/>
      <c r="EG214" s="119"/>
      <c r="EH214" s="119"/>
      <c r="EI214" s="119"/>
      <c r="EJ214" s="119"/>
      <c r="EK214" s="119"/>
      <c r="EL214" s="119"/>
      <c r="EM214" s="119"/>
      <c r="EN214" s="119"/>
      <c r="EO214" s="119"/>
      <c r="EP214" s="119"/>
    </row>
    <row r="215" spans="1:146" s="120" customFormat="1" ht="34.5" customHeight="1" outlineLevel="1">
      <c r="A215" s="107">
        <v>7708503727</v>
      </c>
      <c r="B215" s="107" t="s">
        <v>21</v>
      </c>
      <c r="C215" s="107" t="s">
        <v>234</v>
      </c>
      <c r="D215" s="107"/>
      <c r="E215" s="75"/>
      <c r="F215" s="75" t="s">
        <v>137</v>
      </c>
      <c r="G215" s="67">
        <v>113704.27799999999</v>
      </c>
      <c r="H215" s="67">
        <v>110191.92000000001</v>
      </c>
      <c r="I215" s="67">
        <v>99183.853000000003</v>
      </c>
      <c r="J215" s="67">
        <v>105139.63499999999</v>
      </c>
      <c r="K215" s="67">
        <f t="shared" si="61"/>
        <v>428219.68599999999</v>
      </c>
      <c r="L215" s="117">
        <f>'2022'!M215</f>
        <v>66.071600000000004</v>
      </c>
      <c r="M215" s="117">
        <f>(('2022'!L215+'2022'!M215)/2*1.04)*2-L215</f>
        <v>67.819664000000003</v>
      </c>
      <c r="N215" s="117">
        <f>'2022'!O215</f>
        <v>45.773311999999997</v>
      </c>
      <c r="O215" s="117">
        <f t="shared" si="68"/>
        <v>47.604244479999998</v>
      </c>
      <c r="P215" s="106">
        <f>(L215-N215)*G215</f>
        <v>2308002.1816760646</v>
      </c>
      <c r="Q215" s="106">
        <f>(L215-N215)*H215</f>
        <v>2236707.3274329612</v>
      </c>
      <c r="R215" s="106">
        <f>(M215-O215)*I215</f>
        <v>2005043.1980050111</v>
      </c>
      <c r="S215" s="106">
        <f>(M215-O215)*J215</f>
        <v>2125441.8297046754</v>
      </c>
      <c r="T215" s="106">
        <f t="shared" si="69"/>
        <v>8675194.5368187129</v>
      </c>
      <c r="U215" s="118">
        <f>T215/'2022'!T215</f>
        <v>1.0421038205964601</v>
      </c>
      <c r="V215" s="106"/>
      <c r="W215" s="106"/>
      <c r="X215" s="106"/>
      <c r="Y215" s="119"/>
      <c r="Z215" s="156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19"/>
      <c r="BK215" s="119"/>
      <c r="BL215" s="119"/>
      <c r="BM215" s="119"/>
      <c r="BN215" s="119"/>
      <c r="BO215" s="119"/>
      <c r="BP215" s="119"/>
      <c r="BQ215" s="119"/>
      <c r="BR215" s="119"/>
      <c r="BS215" s="119"/>
      <c r="BT215" s="119"/>
      <c r="BU215" s="119"/>
      <c r="BV215" s="119"/>
      <c r="BW215" s="119"/>
      <c r="BX215" s="119"/>
      <c r="BY215" s="119"/>
      <c r="BZ215" s="119"/>
      <c r="CA215" s="119"/>
      <c r="CB215" s="119"/>
      <c r="CC215" s="119"/>
      <c r="CD215" s="119"/>
      <c r="CE215" s="119"/>
      <c r="CF215" s="119"/>
      <c r="CG215" s="119"/>
      <c r="CH215" s="119"/>
      <c r="CI215" s="119"/>
      <c r="CJ215" s="119"/>
      <c r="CK215" s="119"/>
      <c r="CL215" s="119"/>
      <c r="CM215" s="119"/>
      <c r="CN215" s="119"/>
      <c r="CO215" s="119"/>
      <c r="CP215" s="119"/>
      <c r="CQ215" s="119"/>
      <c r="CR215" s="119"/>
      <c r="CS215" s="119"/>
      <c r="CT215" s="119"/>
      <c r="CU215" s="119"/>
      <c r="CV215" s="119"/>
      <c r="CW215" s="119"/>
      <c r="CX215" s="119"/>
      <c r="CY215" s="119"/>
      <c r="CZ215" s="119"/>
      <c r="DA215" s="119"/>
      <c r="DB215" s="119"/>
      <c r="DC215" s="119"/>
      <c r="DD215" s="119"/>
      <c r="DE215" s="119"/>
      <c r="DF215" s="119"/>
      <c r="DG215" s="119"/>
      <c r="DH215" s="119"/>
      <c r="DI215" s="119"/>
      <c r="DJ215" s="119"/>
      <c r="DK215" s="119"/>
      <c r="DL215" s="119"/>
      <c r="DM215" s="119"/>
      <c r="DN215" s="119"/>
      <c r="DO215" s="119"/>
      <c r="DP215" s="119"/>
      <c r="DQ215" s="119"/>
      <c r="DR215" s="119"/>
      <c r="DS215" s="119"/>
      <c r="DT215" s="119"/>
      <c r="DU215" s="119"/>
      <c r="DV215" s="119"/>
      <c r="DW215" s="119"/>
      <c r="DX215" s="119"/>
      <c r="DY215" s="119"/>
      <c r="DZ215" s="119"/>
      <c r="EA215" s="119"/>
      <c r="EB215" s="119"/>
      <c r="EC215" s="119"/>
      <c r="ED215" s="119"/>
      <c r="EE215" s="119"/>
      <c r="EF215" s="119"/>
      <c r="EG215" s="119"/>
      <c r="EH215" s="119"/>
      <c r="EI215" s="119"/>
      <c r="EJ215" s="119"/>
      <c r="EK215" s="119"/>
      <c r="EL215" s="119"/>
      <c r="EM215" s="119"/>
      <c r="EN215" s="119"/>
      <c r="EO215" s="119"/>
      <c r="EP215" s="119"/>
    </row>
    <row r="216" spans="1:146" s="120" customFormat="1" ht="34.5" customHeight="1">
      <c r="A216" s="219" t="s">
        <v>235</v>
      </c>
      <c r="B216" s="220"/>
      <c r="C216" s="143"/>
      <c r="D216" s="129"/>
      <c r="E216" s="127"/>
      <c r="F216" s="127"/>
      <c r="G216" s="67"/>
      <c r="H216" s="67"/>
      <c r="I216" s="67"/>
      <c r="J216" s="67"/>
      <c r="K216" s="67"/>
      <c r="L216" s="117"/>
      <c r="M216" s="117"/>
      <c r="N216" s="117"/>
      <c r="O216" s="117"/>
      <c r="P216" s="106"/>
      <c r="Q216" s="106"/>
      <c r="R216" s="106"/>
      <c r="S216" s="106"/>
      <c r="T216" s="106"/>
      <c r="U216" s="118" t="e">
        <f>T216/'2022'!T216</f>
        <v>#DIV/0!</v>
      </c>
      <c r="V216" s="106"/>
      <c r="W216" s="106"/>
      <c r="X216" s="106"/>
      <c r="Y216" s="128"/>
      <c r="Z216" s="156"/>
      <c r="AA216" s="119"/>
      <c r="AB216" s="119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8"/>
      <c r="DW216" s="128"/>
      <c r="DX216" s="128"/>
      <c r="DY216" s="128"/>
      <c r="DZ216" s="128"/>
      <c r="EA216" s="128"/>
      <c r="EB216" s="128"/>
      <c r="EC216" s="128"/>
      <c r="ED216" s="128"/>
      <c r="EE216" s="128"/>
      <c r="EF216" s="128"/>
      <c r="EG216" s="128"/>
      <c r="EH216" s="128"/>
      <c r="EI216" s="128"/>
      <c r="EJ216" s="128"/>
      <c r="EK216" s="128"/>
      <c r="EL216" s="128"/>
      <c r="EM216" s="128"/>
      <c r="EN216" s="128"/>
      <c r="EO216" s="128"/>
      <c r="EP216" s="128"/>
    </row>
    <row r="217" spans="1:146" s="120" customFormat="1" ht="34.5" customHeight="1" outlineLevel="1">
      <c r="A217" s="107" t="s">
        <v>204</v>
      </c>
      <c r="B217" s="107" t="s">
        <v>205</v>
      </c>
      <c r="C217" s="107" t="s">
        <v>235</v>
      </c>
      <c r="D217" s="107" t="s">
        <v>22</v>
      </c>
      <c r="E217" s="75"/>
      <c r="F217" s="75" t="s">
        <v>137</v>
      </c>
      <c r="G217" s="67">
        <v>9493.0540000000001</v>
      </c>
      <c r="H217" s="67">
        <v>9032.2030000000013</v>
      </c>
      <c r="I217" s="67">
        <v>29590.561000000002</v>
      </c>
      <c r="J217" s="67">
        <v>6826.9459999999999</v>
      </c>
      <c r="K217" s="67">
        <f t="shared" ref="K217:K247" si="70">G217+H217+I217+J217</f>
        <v>54942.763999999996</v>
      </c>
      <c r="L217" s="117">
        <f>'2022'!M217</f>
        <v>120.51</v>
      </c>
      <c r="M217" s="117">
        <f>(('2022'!L217+'2022'!M217)/2*1.04)*2-L217</f>
        <v>130.1508</v>
      </c>
      <c r="N217" s="117">
        <f>'2022'!O217</f>
        <v>108.873856</v>
      </c>
      <c r="O217" s="117">
        <f t="shared" si="68"/>
        <v>113.22881024</v>
      </c>
      <c r="P217" s="106">
        <f>(L217-N217)*G217</f>
        <v>110462.54334377602</v>
      </c>
      <c r="Q217" s="106">
        <f t="shared" ref="Q217:R221" si="71">(L217-N217)*H217</f>
        <v>105100.01474523202</v>
      </c>
      <c r="R217" s="106">
        <f t="shared" si="71"/>
        <v>500731.17023465544</v>
      </c>
      <c r="S217" s="106">
        <f>(M217-O217)*J217</f>
        <v>115525.51030407297</v>
      </c>
      <c r="T217" s="106">
        <f t="shared" si="69"/>
        <v>831819.23862773646</v>
      </c>
      <c r="U217" s="118">
        <f>T217/'2022'!T217</f>
        <v>1.1603073368390793</v>
      </c>
      <c r="V217" s="106"/>
      <c r="W217" s="106"/>
      <c r="X217" s="106"/>
      <c r="Y217" s="119"/>
      <c r="Z217" s="156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H217" s="119"/>
      <c r="BI217" s="119"/>
      <c r="BJ217" s="119"/>
      <c r="BK217" s="119"/>
      <c r="BL217" s="119"/>
      <c r="BM217" s="119"/>
      <c r="BN217" s="119"/>
      <c r="BO217" s="119"/>
      <c r="BP217" s="119"/>
      <c r="BQ217" s="119"/>
      <c r="BR217" s="119"/>
      <c r="BS217" s="119"/>
      <c r="BT217" s="119"/>
      <c r="BU217" s="119"/>
      <c r="BV217" s="119"/>
      <c r="BW217" s="119"/>
      <c r="BX217" s="119"/>
      <c r="BY217" s="119"/>
      <c r="BZ217" s="119"/>
      <c r="CA217" s="119"/>
      <c r="CB217" s="119"/>
      <c r="CC217" s="119"/>
      <c r="CD217" s="119"/>
      <c r="CE217" s="119"/>
      <c r="CF217" s="119"/>
      <c r="CG217" s="119"/>
      <c r="CH217" s="119"/>
      <c r="CI217" s="119"/>
      <c r="CJ217" s="119"/>
      <c r="CK217" s="119"/>
      <c r="CL217" s="119"/>
      <c r="CM217" s="119"/>
      <c r="CN217" s="119"/>
      <c r="CO217" s="119"/>
      <c r="CP217" s="119"/>
      <c r="CQ217" s="119"/>
      <c r="CR217" s="119"/>
      <c r="CS217" s="119"/>
      <c r="CT217" s="119"/>
      <c r="CU217" s="119"/>
      <c r="CV217" s="119"/>
      <c r="CW217" s="119"/>
      <c r="CX217" s="119"/>
      <c r="CY217" s="119"/>
      <c r="CZ217" s="119"/>
      <c r="DA217" s="119"/>
      <c r="DB217" s="119"/>
      <c r="DC217" s="119"/>
      <c r="DD217" s="119"/>
      <c r="DE217" s="119"/>
      <c r="DF217" s="119"/>
      <c r="DG217" s="119"/>
      <c r="DH217" s="119"/>
      <c r="DI217" s="119"/>
      <c r="DJ217" s="119"/>
      <c r="DK217" s="119"/>
      <c r="DL217" s="119"/>
      <c r="DM217" s="119"/>
      <c r="DN217" s="119"/>
      <c r="DO217" s="119"/>
      <c r="DP217" s="119"/>
      <c r="DQ217" s="119"/>
      <c r="DR217" s="119"/>
      <c r="DS217" s="119"/>
      <c r="DT217" s="119"/>
      <c r="DU217" s="119"/>
      <c r="DV217" s="119"/>
      <c r="DW217" s="119"/>
      <c r="DX217" s="119"/>
      <c r="DY217" s="119"/>
      <c r="DZ217" s="119"/>
      <c r="EA217" s="119"/>
      <c r="EB217" s="119"/>
      <c r="EC217" s="119"/>
      <c r="ED217" s="119"/>
      <c r="EE217" s="119"/>
      <c r="EF217" s="119"/>
      <c r="EG217" s="119"/>
      <c r="EH217" s="119"/>
      <c r="EI217" s="119"/>
      <c r="EJ217" s="119"/>
      <c r="EK217" s="119"/>
      <c r="EL217" s="119"/>
      <c r="EM217" s="119"/>
      <c r="EN217" s="119"/>
      <c r="EO217" s="119"/>
      <c r="EP217" s="119"/>
    </row>
    <row r="218" spans="1:146" s="120" customFormat="1" ht="34.5" customHeight="1" outlineLevel="1">
      <c r="A218" s="107">
        <v>2901179251</v>
      </c>
      <c r="B218" s="107" t="s">
        <v>25</v>
      </c>
      <c r="C218" s="107" t="s">
        <v>235</v>
      </c>
      <c r="D218" s="107" t="s">
        <v>23</v>
      </c>
      <c r="E218" s="75" t="s">
        <v>24</v>
      </c>
      <c r="F218" s="75" t="s">
        <v>137</v>
      </c>
      <c r="G218" s="67">
        <v>2540.393</v>
      </c>
      <c r="H218" s="67">
        <v>2531.768</v>
      </c>
      <c r="I218" s="67">
        <v>2485.4659999999999</v>
      </c>
      <c r="J218" s="67">
        <v>2393.5039999999999</v>
      </c>
      <c r="K218" s="67">
        <f t="shared" si="70"/>
        <v>9951.1310000000012</v>
      </c>
      <c r="L218" s="117">
        <f>'2022'!M218</f>
        <v>162.6276</v>
      </c>
      <c r="M218" s="117">
        <f>(('2022'!L218+'2022'!M218)/2*1.04)*2-L218</f>
        <v>166.38430400000001</v>
      </c>
      <c r="N218" s="117">
        <f>'2022'!O218</f>
        <v>93.179840000000013</v>
      </c>
      <c r="O218" s="117">
        <f t="shared" si="68"/>
        <v>96.90703360000002</v>
      </c>
      <c r="P218" s="106">
        <f>(L218-N218)*G218</f>
        <v>176424.60336967997</v>
      </c>
      <c r="Q218" s="106">
        <f t="shared" si="71"/>
        <v>175825.61643967996</v>
      </c>
      <c r="R218" s="106">
        <f t="shared" si="71"/>
        <v>172683.39335200639</v>
      </c>
      <c r="S218" s="106">
        <f>(M218-O218)*J218</f>
        <v>166294.12461148159</v>
      </c>
      <c r="T218" s="106">
        <f t="shared" si="69"/>
        <v>691227.73777284788</v>
      </c>
      <c r="U218" s="118">
        <f>T218/'2022'!T218</f>
        <v>1.0407994894617416</v>
      </c>
      <c r="V218" s="106"/>
      <c r="W218" s="106"/>
      <c r="X218" s="106"/>
      <c r="Y218" s="119"/>
      <c r="Z218" s="156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  <c r="BI218" s="119"/>
      <c r="BJ218" s="119"/>
      <c r="BK218" s="119"/>
      <c r="BL218" s="119"/>
      <c r="BM218" s="119"/>
      <c r="BN218" s="119"/>
      <c r="BO218" s="119"/>
      <c r="BP218" s="119"/>
      <c r="BQ218" s="119"/>
      <c r="BR218" s="119"/>
      <c r="BS218" s="119"/>
      <c r="BT218" s="119"/>
      <c r="BU218" s="119"/>
      <c r="BV218" s="119"/>
      <c r="BW218" s="119"/>
      <c r="BX218" s="119"/>
      <c r="BY218" s="119"/>
      <c r="BZ218" s="119"/>
      <c r="CA218" s="119"/>
      <c r="CB218" s="119"/>
      <c r="CC218" s="119"/>
      <c r="CD218" s="119"/>
      <c r="CE218" s="119"/>
      <c r="CF218" s="119"/>
      <c r="CG218" s="119"/>
      <c r="CH218" s="119"/>
      <c r="CI218" s="119"/>
      <c r="CJ218" s="119"/>
      <c r="CK218" s="119"/>
      <c r="CL218" s="119"/>
      <c r="CM218" s="119"/>
      <c r="CN218" s="119"/>
      <c r="CO218" s="119"/>
      <c r="CP218" s="119"/>
      <c r="CQ218" s="119"/>
      <c r="CR218" s="119"/>
      <c r="CS218" s="119"/>
      <c r="CT218" s="119"/>
      <c r="CU218" s="119"/>
      <c r="CV218" s="119"/>
      <c r="CW218" s="119"/>
      <c r="CX218" s="119"/>
      <c r="CY218" s="119"/>
      <c r="CZ218" s="119"/>
      <c r="DA218" s="119"/>
      <c r="DB218" s="119"/>
      <c r="DC218" s="119"/>
      <c r="DD218" s="119"/>
      <c r="DE218" s="119"/>
      <c r="DF218" s="119"/>
      <c r="DG218" s="119"/>
      <c r="DH218" s="119"/>
      <c r="DI218" s="119"/>
      <c r="DJ218" s="119"/>
      <c r="DK218" s="119"/>
      <c r="DL218" s="119"/>
      <c r="DM218" s="119"/>
      <c r="DN218" s="119"/>
      <c r="DO218" s="119"/>
      <c r="DP218" s="119"/>
      <c r="DQ218" s="119"/>
      <c r="DR218" s="119"/>
      <c r="DS218" s="119"/>
      <c r="DT218" s="119"/>
      <c r="DU218" s="119"/>
      <c r="DV218" s="119"/>
      <c r="DW218" s="119"/>
      <c r="DX218" s="119"/>
      <c r="DY218" s="119"/>
      <c r="DZ218" s="119"/>
      <c r="EA218" s="119"/>
      <c r="EB218" s="119"/>
      <c r="EC218" s="119"/>
      <c r="ED218" s="119"/>
      <c r="EE218" s="119"/>
      <c r="EF218" s="119"/>
      <c r="EG218" s="119"/>
      <c r="EH218" s="119"/>
      <c r="EI218" s="119"/>
      <c r="EJ218" s="119"/>
      <c r="EK218" s="119"/>
      <c r="EL218" s="119"/>
      <c r="EM218" s="119"/>
      <c r="EN218" s="119"/>
      <c r="EO218" s="119"/>
      <c r="EP218" s="119"/>
    </row>
    <row r="219" spans="1:146" s="120" customFormat="1" ht="34.5" customHeight="1" outlineLevel="1">
      <c r="A219" s="107">
        <v>2901179251</v>
      </c>
      <c r="B219" s="107" t="s">
        <v>25</v>
      </c>
      <c r="C219" s="107" t="s">
        <v>235</v>
      </c>
      <c r="D219" s="107" t="s">
        <v>23</v>
      </c>
      <c r="E219" s="75" t="s">
        <v>26</v>
      </c>
      <c r="F219" s="75" t="s">
        <v>137</v>
      </c>
      <c r="G219" s="67">
        <v>9953.6110000000008</v>
      </c>
      <c r="H219" s="67">
        <v>9697.121000000001</v>
      </c>
      <c r="I219" s="67">
        <v>9082.3670000000002</v>
      </c>
      <c r="J219" s="67">
        <v>8920.9050000000007</v>
      </c>
      <c r="K219" s="67">
        <f t="shared" si="70"/>
        <v>37654.004000000001</v>
      </c>
      <c r="L219" s="117">
        <f>'2022'!M219</f>
        <v>95.660000000000011</v>
      </c>
      <c r="M219" s="117">
        <f>(('2022'!L219+'2022'!M219)/2*1.04)*2-L219</f>
        <v>98.487200000000016</v>
      </c>
      <c r="N219" s="117">
        <f>'2022'!O219</f>
        <v>83.045248000000015</v>
      </c>
      <c r="O219" s="117">
        <f t="shared" si="68"/>
        <v>86.367057920000022</v>
      </c>
      <c r="P219" s="106">
        <f>(L219-N219)*G219</f>
        <v>125562.33426947196</v>
      </c>
      <c r="Q219" s="106">
        <f t="shared" si="71"/>
        <v>122326.77652899198</v>
      </c>
      <c r="R219" s="106">
        <f t="shared" si="71"/>
        <v>110079.5784627033</v>
      </c>
      <c r="S219" s="106">
        <f>(M219-O219)*J219</f>
        <v>108122.63608218235</v>
      </c>
      <c r="T219" s="106">
        <f t="shared" si="69"/>
        <v>466091.32534334954</v>
      </c>
      <c r="U219" s="118">
        <f>T219/'2022'!T219</f>
        <v>1.0436860920831907</v>
      </c>
      <c r="V219" s="106"/>
      <c r="W219" s="106"/>
      <c r="X219" s="106"/>
      <c r="Y219" s="119"/>
      <c r="Z219" s="156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  <c r="BI219" s="119"/>
      <c r="BJ219" s="119"/>
      <c r="BK219" s="119"/>
      <c r="BL219" s="119"/>
      <c r="BM219" s="119"/>
      <c r="BN219" s="119"/>
      <c r="BO219" s="119"/>
      <c r="BP219" s="119"/>
      <c r="BQ219" s="119"/>
      <c r="BR219" s="119"/>
      <c r="BS219" s="119"/>
      <c r="BT219" s="119"/>
      <c r="BU219" s="119"/>
      <c r="BV219" s="119"/>
      <c r="BW219" s="119"/>
      <c r="BX219" s="119"/>
      <c r="BY219" s="119"/>
      <c r="BZ219" s="119"/>
      <c r="CA219" s="119"/>
      <c r="CB219" s="119"/>
      <c r="CC219" s="119"/>
      <c r="CD219" s="119"/>
      <c r="CE219" s="119"/>
      <c r="CF219" s="119"/>
      <c r="CG219" s="119"/>
      <c r="CH219" s="119"/>
      <c r="CI219" s="119"/>
      <c r="CJ219" s="119"/>
      <c r="CK219" s="119"/>
      <c r="CL219" s="119"/>
      <c r="CM219" s="119"/>
      <c r="CN219" s="119"/>
      <c r="CO219" s="119"/>
      <c r="CP219" s="119"/>
      <c r="CQ219" s="119"/>
      <c r="CR219" s="119"/>
      <c r="CS219" s="119"/>
      <c r="CT219" s="119"/>
      <c r="CU219" s="119"/>
      <c r="CV219" s="119"/>
      <c r="CW219" s="119"/>
      <c r="CX219" s="119"/>
      <c r="CY219" s="119"/>
      <c r="CZ219" s="119"/>
      <c r="DA219" s="119"/>
      <c r="DB219" s="119"/>
      <c r="DC219" s="119"/>
      <c r="DD219" s="119"/>
      <c r="DE219" s="119"/>
      <c r="DF219" s="119"/>
      <c r="DG219" s="119"/>
      <c r="DH219" s="119"/>
      <c r="DI219" s="119"/>
      <c r="DJ219" s="119"/>
      <c r="DK219" s="119"/>
      <c r="DL219" s="119"/>
      <c r="DM219" s="119"/>
      <c r="DN219" s="119"/>
      <c r="DO219" s="119"/>
      <c r="DP219" s="119"/>
      <c r="DQ219" s="119"/>
      <c r="DR219" s="119"/>
      <c r="DS219" s="119"/>
      <c r="DT219" s="119"/>
      <c r="DU219" s="119"/>
      <c r="DV219" s="119"/>
      <c r="DW219" s="119"/>
      <c r="DX219" s="119"/>
      <c r="DY219" s="119"/>
      <c r="DZ219" s="119"/>
      <c r="EA219" s="119"/>
      <c r="EB219" s="119"/>
      <c r="EC219" s="119"/>
      <c r="ED219" s="119"/>
      <c r="EE219" s="119"/>
      <c r="EF219" s="119"/>
      <c r="EG219" s="119"/>
      <c r="EH219" s="119"/>
      <c r="EI219" s="119"/>
      <c r="EJ219" s="119"/>
      <c r="EK219" s="119"/>
      <c r="EL219" s="119"/>
      <c r="EM219" s="119"/>
      <c r="EN219" s="119"/>
      <c r="EO219" s="119"/>
      <c r="EP219" s="119"/>
    </row>
    <row r="220" spans="1:146" s="120" customFormat="1" ht="34.5" customHeight="1" outlineLevel="1">
      <c r="A220" s="107" t="s">
        <v>204</v>
      </c>
      <c r="B220" s="107" t="s">
        <v>205</v>
      </c>
      <c r="C220" s="107" t="s">
        <v>235</v>
      </c>
      <c r="D220" s="107" t="s">
        <v>27</v>
      </c>
      <c r="E220" s="75"/>
      <c r="F220" s="75" t="s">
        <v>137</v>
      </c>
      <c r="G220" s="67">
        <v>20455.760999999999</v>
      </c>
      <c r="H220" s="106">
        <v>19485.152000000002</v>
      </c>
      <c r="I220" s="106">
        <v>4268.8819999999996</v>
      </c>
      <c r="J220" s="106">
        <v>18974.163</v>
      </c>
      <c r="K220" s="67">
        <f t="shared" si="70"/>
        <v>63183.957999999999</v>
      </c>
      <c r="L220" s="117">
        <f>'2022'!M220</f>
        <v>59.373999999999988</v>
      </c>
      <c r="M220" s="117">
        <f>(('2022'!L220+'2022'!M220)/2*1.04)*2-L220</f>
        <v>63.495760000000011</v>
      </c>
      <c r="N220" s="117">
        <f>'2022'!O220</f>
        <v>56.243200000000002</v>
      </c>
      <c r="O220" s="117">
        <f t="shared" si="68"/>
        <v>58.492928000000006</v>
      </c>
      <c r="P220" s="106">
        <f>(L220-N220)*G220</f>
        <v>64042.896538799716</v>
      </c>
      <c r="Q220" s="106">
        <f t="shared" si="71"/>
        <v>61004.11388159974</v>
      </c>
      <c r="R220" s="106">
        <f t="shared" si="71"/>
        <v>21356.49947382402</v>
      </c>
      <c r="S220" s="106">
        <f>(M220-O220)*J220</f>
        <v>94924.549829616095</v>
      </c>
      <c r="T220" s="106">
        <f t="shared" si="69"/>
        <v>241328.05972383957</v>
      </c>
      <c r="U220" s="118">
        <f>T220/'2022'!T220</f>
        <v>0.92785578726051032</v>
      </c>
      <c r="V220" s="106"/>
      <c r="W220" s="106"/>
      <c r="X220" s="106"/>
      <c r="Y220" s="119"/>
      <c r="Z220" s="156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/>
      <c r="BL220" s="119"/>
      <c r="BM220" s="119"/>
      <c r="BN220" s="119"/>
      <c r="BO220" s="119"/>
      <c r="BP220" s="119"/>
      <c r="BQ220" s="119"/>
      <c r="BR220" s="119"/>
      <c r="BS220" s="119"/>
      <c r="BT220" s="119"/>
      <c r="BU220" s="119"/>
      <c r="BV220" s="119"/>
      <c r="BW220" s="119"/>
      <c r="BX220" s="119"/>
      <c r="BY220" s="119"/>
      <c r="BZ220" s="119"/>
      <c r="CA220" s="119"/>
      <c r="CB220" s="119"/>
      <c r="CC220" s="119"/>
      <c r="CD220" s="119"/>
      <c r="CE220" s="119"/>
      <c r="CF220" s="119"/>
      <c r="CG220" s="119"/>
      <c r="CH220" s="119"/>
      <c r="CI220" s="119"/>
      <c r="CJ220" s="119"/>
      <c r="CK220" s="119"/>
      <c r="CL220" s="119"/>
      <c r="CM220" s="119"/>
      <c r="CN220" s="119"/>
      <c r="CO220" s="119"/>
      <c r="CP220" s="119"/>
      <c r="CQ220" s="119"/>
      <c r="CR220" s="119"/>
      <c r="CS220" s="119"/>
      <c r="CT220" s="119"/>
      <c r="CU220" s="119"/>
      <c r="CV220" s="119"/>
      <c r="CW220" s="119"/>
      <c r="CX220" s="119"/>
      <c r="CY220" s="119"/>
      <c r="CZ220" s="119"/>
      <c r="DA220" s="119"/>
      <c r="DB220" s="119"/>
      <c r="DC220" s="119"/>
      <c r="DD220" s="119"/>
      <c r="DE220" s="119"/>
      <c r="DF220" s="119"/>
      <c r="DG220" s="119"/>
      <c r="DH220" s="119"/>
      <c r="DI220" s="119"/>
      <c r="DJ220" s="119"/>
      <c r="DK220" s="119"/>
      <c r="DL220" s="119"/>
      <c r="DM220" s="119"/>
      <c r="DN220" s="119"/>
      <c r="DO220" s="119"/>
      <c r="DP220" s="119"/>
      <c r="DQ220" s="119"/>
      <c r="DR220" s="119"/>
      <c r="DS220" s="119"/>
      <c r="DT220" s="119"/>
      <c r="DU220" s="119"/>
      <c r="DV220" s="119"/>
      <c r="DW220" s="119"/>
      <c r="DX220" s="119"/>
      <c r="DY220" s="119"/>
      <c r="DZ220" s="119"/>
      <c r="EA220" s="119"/>
      <c r="EB220" s="119"/>
      <c r="EC220" s="119"/>
      <c r="ED220" s="119"/>
      <c r="EE220" s="119"/>
      <c r="EF220" s="119"/>
      <c r="EG220" s="119"/>
      <c r="EH220" s="119"/>
      <c r="EI220" s="119"/>
      <c r="EJ220" s="119"/>
      <c r="EK220" s="119"/>
      <c r="EL220" s="119"/>
      <c r="EM220" s="119"/>
      <c r="EN220" s="119"/>
      <c r="EO220" s="119"/>
      <c r="EP220" s="119"/>
    </row>
    <row r="221" spans="1:146" s="120" customFormat="1" ht="45.75" customHeight="1" outlineLevel="1">
      <c r="A221" s="107" t="s">
        <v>204</v>
      </c>
      <c r="B221" s="107" t="s">
        <v>205</v>
      </c>
      <c r="C221" s="107" t="s">
        <v>235</v>
      </c>
      <c r="D221" s="107" t="s">
        <v>27</v>
      </c>
      <c r="E221" s="75" t="s">
        <v>28</v>
      </c>
      <c r="F221" s="75" t="s">
        <v>137</v>
      </c>
      <c r="G221" s="67">
        <v>1976.25</v>
      </c>
      <c r="H221" s="67">
        <v>1976.25</v>
      </c>
      <c r="I221" s="67">
        <v>1976.25</v>
      </c>
      <c r="J221" s="67">
        <v>1976.25</v>
      </c>
      <c r="K221" s="67">
        <f t="shared" si="70"/>
        <v>7905</v>
      </c>
      <c r="L221" s="117">
        <f>'2022'!M221</f>
        <v>196.30880000000002</v>
      </c>
      <c r="M221" s="117">
        <f>(('2022'!L221+'2022'!M221)/2*1.04)*2-L221</f>
        <v>198.17235199999999</v>
      </c>
      <c r="N221" s="117">
        <f>'2022'!O221</f>
        <v>56.243200000000002</v>
      </c>
      <c r="O221" s="117">
        <f t="shared" si="68"/>
        <v>58.492928000000006</v>
      </c>
      <c r="P221" s="106">
        <f>(L221-N221)*G221</f>
        <v>276804.64200000005</v>
      </c>
      <c r="Q221" s="106">
        <f t="shared" si="71"/>
        <v>276804.64200000005</v>
      </c>
      <c r="R221" s="106">
        <f t="shared" si="71"/>
        <v>276041.46167999995</v>
      </c>
      <c r="S221" s="106">
        <f>(M221-O221)*J221</f>
        <v>276041.46167999995</v>
      </c>
      <c r="T221" s="106">
        <f t="shared" si="69"/>
        <v>1105692.2073599999</v>
      </c>
      <c r="U221" s="118">
        <f>T221/'2022'!T221</f>
        <v>1.0399999999999998</v>
      </c>
      <c r="V221" s="106"/>
      <c r="W221" s="106"/>
      <c r="X221" s="106"/>
      <c r="Y221" s="119"/>
      <c r="Z221" s="156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19"/>
      <c r="BL221" s="119"/>
      <c r="BM221" s="119"/>
      <c r="BN221" s="119"/>
      <c r="BO221" s="119"/>
      <c r="BP221" s="119"/>
      <c r="BQ221" s="119"/>
      <c r="BR221" s="119"/>
      <c r="BS221" s="119"/>
      <c r="BT221" s="119"/>
      <c r="BU221" s="119"/>
      <c r="BV221" s="119"/>
      <c r="BW221" s="119"/>
      <c r="BX221" s="119"/>
      <c r="BY221" s="119"/>
      <c r="BZ221" s="119"/>
      <c r="CA221" s="119"/>
      <c r="CB221" s="119"/>
      <c r="CC221" s="119"/>
      <c r="CD221" s="119"/>
      <c r="CE221" s="119"/>
      <c r="CF221" s="119"/>
      <c r="CG221" s="119"/>
      <c r="CH221" s="119"/>
      <c r="CI221" s="119"/>
      <c r="CJ221" s="119"/>
      <c r="CK221" s="119"/>
      <c r="CL221" s="119"/>
      <c r="CM221" s="119"/>
      <c r="CN221" s="119"/>
      <c r="CO221" s="119"/>
      <c r="CP221" s="119"/>
      <c r="CQ221" s="119"/>
      <c r="CR221" s="119"/>
      <c r="CS221" s="119"/>
      <c r="CT221" s="119"/>
      <c r="CU221" s="119"/>
      <c r="CV221" s="119"/>
      <c r="CW221" s="119"/>
      <c r="CX221" s="119"/>
      <c r="CY221" s="119"/>
      <c r="CZ221" s="119"/>
      <c r="DA221" s="119"/>
      <c r="DB221" s="119"/>
      <c r="DC221" s="119"/>
      <c r="DD221" s="119"/>
      <c r="DE221" s="119"/>
      <c r="DF221" s="119"/>
      <c r="DG221" s="119"/>
      <c r="DH221" s="119"/>
      <c r="DI221" s="119"/>
      <c r="DJ221" s="119"/>
      <c r="DK221" s="119"/>
      <c r="DL221" s="119"/>
      <c r="DM221" s="119"/>
      <c r="DN221" s="119"/>
      <c r="DO221" s="119"/>
      <c r="DP221" s="119"/>
      <c r="DQ221" s="119"/>
      <c r="DR221" s="119"/>
      <c r="DS221" s="119"/>
      <c r="DT221" s="119"/>
      <c r="DU221" s="119"/>
      <c r="DV221" s="119"/>
      <c r="DW221" s="119"/>
      <c r="DX221" s="119"/>
      <c r="DY221" s="119"/>
      <c r="DZ221" s="119"/>
      <c r="EA221" s="119"/>
      <c r="EB221" s="119"/>
      <c r="EC221" s="119"/>
      <c r="ED221" s="119"/>
      <c r="EE221" s="119"/>
      <c r="EF221" s="119"/>
      <c r="EG221" s="119"/>
      <c r="EH221" s="119"/>
      <c r="EI221" s="119"/>
      <c r="EJ221" s="119"/>
      <c r="EK221" s="119"/>
      <c r="EL221" s="119"/>
      <c r="EM221" s="119"/>
      <c r="EN221" s="119"/>
      <c r="EO221" s="119"/>
      <c r="EP221" s="119"/>
    </row>
    <row r="222" spans="1:146" s="120" customFormat="1" ht="34.5" customHeight="1">
      <c r="A222" s="219" t="s">
        <v>237</v>
      </c>
      <c r="B222" s="220"/>
      <c r="C222" s="143"/>
      <c r="D222" s="129"/>
      <c r="E222" s="127"/>
      <c r="F222" s="127"/>
      <c r="G222" s="67"/>
      <c r="H222" s="67"/>
      <c r="I222" s="67"/>
      <c r="J222" s="67"/>
      <c r="K222" s="67"/>
      <c r="L222" s="132"/>
      <c r="M222" s="132"/>
      <c r="N222" s="132"/>
      <c r="O222" s="132"/>
      <c r="P222" s="106"/>
      <c r="Q222" s="106"/>
      <c r="R222" s="106"/>
      <c r="S222" s="106"/>
      <c r="T222" s="106"/>
      <c r="U222" s="118" t="e">
        <f>T222/'2022'!T222</f>
        <v>#DIV/0!</v>
      </c>
      <c r="V222" s="106"/>
      <c r="W222" s="106"/>
      <c r="X222" s="106"/>
      <c r="Y222" s="128"/>
      <c r="Z222" s="156"/>
      <c r="AA222" s="119"/>
      <c r="AB222" s="119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128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8"/>
      <c r="DW222" s="128"/>
      <c r="DX222" s="128"/>
      <c r="DY222" s="128"/>
      <c r="DZ222" s="128"/>
      <c r="EA222" s="128"/>
      <c r="EB222" s="128"/>
      <c r="EC222" s="128"/>
      <c r="ED222" s="128"/>
      <c r="EE222" s="128"/>
      <c r="EF222" s="128"/>
      <c r="EG222" s="128"/>
      <c r="EH222" s="128"/>
      <c r="EI222" s="128"/>
      <c r="EJ222" s="128"/>
      <c r="EK222" s="128"/>
      <c r="EL222" s="128"/>
      <c r="EM222" s="128"/>
      <c r="EN222" s="128"/>
      <c r="EO222" s="128"/>
      <c r="EP222" s="128"/>
    </row>
    <row r="223" spans="1:146" s="120" customFormat="1" ht="34.5" customHeight="1" outlineLevel="1">
      <c r="A223" s="107">
        <v>2915003297</v>
      </c>
      <c r="B223" s="107" t="s">
        <v>30</v>
      </c>
      <c r="C223" s="107" t="s">
        <v>237</v>
      </c>
      <c r="D223" s="107" t="s">
        <v>29</v>
      </c>
      <c r="E223" s="75"/>
      <c r="F223" s="75" t="s">
        <v>137</v>
      </c>
      <c r="G223" s="67">
        <v>3421.65</v>
      </c>
      <c r="H223" s="67">
        <v>3653.57</v>
      </c>
      <c r="I223" s="67">
        <v>3458.58</v>
      </c>
      <c r="J223" s="67">
        <v>3677.9300000000003</v>
      </c>
      <c r="K223" s="67">
        <f t="shared" si="70"/>
        <v>14211.73</v>
      </c>
      <c r="L223" s="117">
        <f>'2022'!M223</f>
        <v>112.46560000000001</v>
      </c>
      <c r="M223" s="117">
        <f>(('2022'!L223+'2022'!M223)/2*1.04)*2-L223</f>
        <v>121.46284800000002</v>
      </c>
      <c r="N223" s="117">
        <f>'2022'!O223</f>
        <v>51.948000000000008</v>
      </c>
      <c r="O223" s="117">
        <f>N223*1.04</f>
        <v>54.025920000000006</v>
      </c>
      <c r="P223" s="106">
        <f>(L223-N223)*G223</f>
        <v>207070.04604000002</v>
      </c>
      <c r="Q223" s="106">
        <f t="shared" ref="Q223:R225" si="72">(L223-N223)*H223</f>
        <v>221105.287832</v>
      </c>
      <c r="R223" s="106">
        <f t="shared" si="72"/>
        <v>233236.01044224008</v>
      </c>
      <c r="S223" s="106">
        <f>(M223-O223)*J223</f>
        <v>248028.30059904011</v>
      </c>
      <c r="T223" s="106">
        <f t="shared" si="69"/>
        <v>909439.64491328015</v>
      </c>
      <c r="U223" s="118">
        <f>T223/'2022'!T223</f>
        <v>1.0403153991089071</v>
      </c>
      <c r="V223" s="106"/>
      <c r="W223" s="106"/>
      <c r="X223" s="106"/>
      <c r="Y223" s="119"/>
      <c r="Z223" s="156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/>
      <c r="BL223" s="119"/>
      <c r="BM223" s="119"/>
      <c r="BN223" s="119"/>
      <c r="BO223" s="119"/>
      <c r="BP223" s="119"/>
      <c r="BQ223" s="119"/>
      <c r="BR223" s="119"/>
      <c r="BS223" s="119"/>
      <c r="BT223" s="119"/>
      <c r="BU223" s="119"/>
      <c r="BV223" s="119"/>
      <c r="BW223" s="119"/>
      <c r="BX223" s="119"/>
      <c r="BY223" s="119"/>
      <c r="BZ223" s="119"/>
      <c r="CA223" s="119"/>
      <c r="CB223" s="119"/>
      <c r="CC223" s="119"/>
      <c r="CD223" s="119"/>
      <c r="CE223" s="119"/>
      <c r="CF223" s="119"/>
      <c r="CG223" s="119"/>
      <c r="CH223" s="119"/>
      <c r="CI223" s="119"/>
      <c r="CJ223" s="119"/>
      <c r="CK223" s="119"/>
      <c r="CL223" s="119"/>
      <c r="CM223" s="119"/>
      <c r="CN223" s="119"/>
      <c r="CO223" s="119"/>
      <c r="CP223" s="119"/>
      <c r="CQ223" s="119"/>
      <c r="CR223" s="119"/>
      <c r="CS223" s="119"/>
      <c r="CT223" s="119"/>
      <c r="CU223" s="119"/>
      <c r="CV223" s="119"/>
      <c r="CW223" s="119"/>
      <c r="CX223" s="119"/>
      <c r="CY223" s="119"/>
      <c r="CZ223" s="119"/>
      <c r="DA223" s="119"/>
      <c r="DB223" s="119"/>
      <c r="DC223" s="119"/>
      <c r="DD223" s="119"/>
      <c r="DE223" s="119"/>
      <c r="DF223" s="119"/>
      <c r="DG223" s="119"/>
      <c r="DH223" s="119"/>
      <c r="DI223" s="119"/>
      <c r="DJ223" s="119"/>
      <c r="DK223" s="119"/>
      <c r="DL223" s="119"/>
      <c r="DM223" s="119"/>
      <c r="DN223" s="119"/>
      <c r="DO223" s="119"/>
      <c r="DP223" s="119"/>
      <c r="DQ223" s="119"/>
      <c r="DR223" s="119"/>
      <c r="DS223" s="119"/>
      <c r="DT223" s="119"/>
      <c r="DU223" s="119"/>
      <c r="DV223" s="119"/>
      <c r="DW223" s="119"/>
      <c r="DX223" s="119"/>
      <c r="DY223" s="119"/>
      <c r="DZ223" s="119"/>
      <c r="EA223" s="119"/>
      <c r="EB223" s="119"/>
      <c r="EC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</row>
    <row r="224" spans="1:146" s="120" customFormat="1" ht="45.75" customHeight="1" outlineLevel="1">
      <c r="A224" s="107">
        <v>7736186950</v>
      </c>
      <c r="B224" s="107" t="s">
        <v>152</v>
      </c>
      <c r="C224" s="107" t="s">
        <v>237</v>
      </c>
      <c r="D224" s="107" t="s">
        <v>153</v>
      </c>
      <c r="E224" s="75"/>
      <c r="F224" s="75" t="s">
        <v>137</v>
      </c>
      <c r="G224" s="67">
        <v>16018.105</v>
      </c>
      <c r="H224" s="67">
        <v>32990.377</v>
      </c>
      <c r="I224" s="67">
        <v>16135.287</v>
      </c>
      <c r="J224" s="67">
        <v>16154.467999999999</v>
      </c>
      <c r="K224" s="67">
        <f t="shared" si="70"/>
        <v>81298.236999999994</v>
      </c>
      <c r="L224" s="117">
        <f>'2022'!M224</f>
        <v>120.42000000000002</v>
      </c>
      <c r="M224" s="117">
        <f>(('2022'!L224+'2022'!M224)/2*1.04)*2-L224</f>
        <v>120.77680000000001</v>
      </c>
      <c r="N224" s="117">
        <f>'2022'!O224</f>
        <v>33.659999999999997</v>
      </c>
      <c r="O224" s="117">
        <f>N224*1.04</f>
        <v>35.006399999999999</v>
      </c>
      <c r="P224" s="106">
        <f>(L224-N224)*G224</f>
        <v>1389730.7898000004</v>
      </c>
      <c r="Q224" s="106">
        <f t="shared" si="72"/>
        <v>2862245.1085200007</v>
      </c>
      <c r="R224" s="106">
        <f t="shared" si="72"/>
        <v>1383930.0201048001</v>
      </c>
      <c r="S224" s="106">
        <f>(M224-O224)*J224</f>
        <v>1385575.1821472</v>
      </c>
      <c r="T224" s="106">
        <f t="shared" si="69"/>
        <v>7021481.1005720012</v>
      </c>
      <c r="U224" s="118">
        <f>T224/'2022'!T224</f>
        <v>1.0511214343687671</v>
      </c>
      <c r="V224" s="106"/>
      <c r="W224" s="106"/>
      <c r="X224" s="106"/>
      <c r="Y224" s="119"/>
      <c r="Z224" s="156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  <c r="BI224" s="119"/>
      <c r="BJ224" s="119"/>
      <c r="BK224" s="119"/>
      <c r="BL224" s="119"/>
      <c r="BM224" s="119"/>
      <c r="BN224" s="119"/>
      <c r="BO224" s="119"/>
      <c r="BP224" s="119"/>
      <c r="BQ224" s="119"/>
      <c r="BR224" s="119"/>
      <c r="BS224" s="119"/>
      <c r="BT224" s="119"/>
      <c r="BU224" s="119"/>
      <c r="BV224" s="119"/>
      <c r="BW224" s="119"/>
      <c r="BX224" s="119"/>
      <c r="BY224" s="119"/>
      <c r="BZ224" s="119"/>
      <c r="CA224" s="119"/>
      <c r="CB224" s="119"/>
      <c r="CC224" s="119"/>
      <c r="CD224" s="119"/>
      <c r="CE224" s="119"/>
      <c r="CF224" s="119"/>
      <c r="CG224" s="119"/>
      <c r="CH224" s="119"/>
      <c r="CI224" s="119"/>
      <c r="CJ224" s="119"/>
      <c r="CK224" s="119"/>
      <c r="CL224" s="119"/>
      <c r="CM224" s="119"/>
      <c r="CN224" s="119"/>
      <c r="CO224" s="119"/>
      <c r="CP224" s="119"/>
      <c r="CQ224" s="119"/>
      <c r="CR224" s="119"/>
      <c r="CS224" s="119"/>
      <c r="CT224" s="119"/>
      <c r="CU224" s="119"/>
      <c r="CV224" s="119"/>
      <c r="CW224" s="119"/>
      <c r="CX224" s="119"/>
      <c r="CY224" s="119"/>
      <c r="CZ224" s="119"/>
      <c r="DA224" s="119"/>
      <c r="DB224" s="119"/>
      <c r="DC224" s="119"/>
      <c r="DD224" s="119"/>
      <c r="DE224" s="119"/>
      <c r="DF224" s="119"/>
      <c r="DG224" s="119"/>
      <c r="DH224" s="119"/>
      <c r="DI224" s="119"/>
      <c r="DJ224" s="119"/>
      <c r="DK224" s="119"/>
      <c r="DL224" s="119"/>
      <c r="DM224" s="119"/>
      <c r="DN224" s="119"/>
      <c r="DO224" s="119"/>
      <c r="DP224" s="119"/>
      <c r="DQ224" s="119"/>
      <c r="DR224" s="119"/>
      <c r="DS224" s="119"/>
      <c r="DT224" s="119"/>
      <c r="DU224" s="119"/>
      <c r="DV224" s="119"/>
      <c r="DW224" s="119"/>
      <c r="DX224" s="119"/>
      <c r="DY224" s="119"/>
      <c r="DZ224" s="119"/>
      <c r="EA224" s="119"/>
      <c r="EB224" s="119"/>
      <c r="EC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</row>
    <row r="225" spans="1:146" s="120" customFormat="1" ht="63.75" customHeight="1" outlineLevel="1">
      <c r="A225" s="107">
        <v>7736186950</v>
      </c>
      <c r="B225" s="107" t="s">
        <v>152</v>
      </c>
      <c r="C225" s="107" t="s">
        <v>237</v>
      </c>
      <c r="D225" s="107" t="s">
        <v>154</v>
      </c>
      <c r="E225" s="75"/>
      <c r="F225" s="75" t="s">
        <v>137</v>
      </c>
      <c r="G225" s="67">
        <v>905.2</v>
      </c>
      <c r="H225" s="67">
        <v>1837.6290000000001</v>
      </c>
      <c r="I225" s="67">
        <v>1061.6030000000001</v>
      </c>
      <c r="J225" s="67">
        <v>809.702</v>
      </c>
      <c r="K225" s="67">
        <f t="shared" si="70"/>
        <v>4614.134</v>
      </c>
      <c r="L225" s="117">
        <f>'2022'!M225</f>
        <v>120.42000000000002</v>
      </c>
      <c r="M225" s="117">
        <f>(('2022'!L225+'2022'!M225)/2*1.04)*2-L225</f>
        <v>120.77680000000001</v>
      </c>
      <c r="N225" s="117">
        <f>'2022'!O225</f>
        <v>47.808799999999998</v>
      </c>
      <c r="O225" s="117">
        <f>N225*1.04</f>
        <v>49.721151999999996</v>
      </c>
      <c r="P225" s="106">
        <f>(L225-N225)*G225</f>
        <v>65727.658240000019</v>
      </c>
      <c r="Q225" s="106">
        <f t="shared" si="72"/>
        <v>133432.44684480006</v>
      </c>
      <c r="R225" s="106">
        <f t="shared" si="72"/>
        <v>75432.889083744027</v>
      </c>
      <c r="S225" s="106">
        <f>(M225-O225)*J225</f>
        <v>57533.900296896012</v>
      </c>
      <c r="T225" s="106">
        <f t="shared" si="69"/>
        <v>332126.89446544007</v>
      </c>
      <c r="U225" s="118">
        <f>T225/'2022'!T225</f>
        <v>1.0523156171851968</v>
      </c>
      <c r="V225" s="106"/>
      <c r="W225" s="106"/>
      <c r="X225" s="106"/>
      <c r="Y225" s="119"/>
      <c r="Z225" s="156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  <c r="BR225" s="119"/>
      <c r="BS225" s="119"/>
      <c r="BT225" s="119"/>
      <c r="BU225" s="119"/>
      <c r="BV225" s="119"/>
      <c r="BW225" s="119"/>
      <c r="BX225" s="119"/>
      <c r="BY225" s="119"/>
      <c r="BZ225" s="119"/>
      <c r="CA225" s="119"/>
      <c r="CB225" s="119"/>
      <c r="CC225" s="119"/>
      <c r="CD225" s="119"/>
      <c r="CE225" s="119"/>
      <c r="CF225" s="119"/>
      <c r="CG225" s="119"/>
      <c r="CH225" s="119"/>
      <c r="CI225" s="119"/>
      <c r="CJ225" s="119"/>
      <c r="CK225" s="119"/>
      <c r="CL225" s="119"/>
      <c r="CM225" s="119"/>
      <c r="CN225" s="119"/>
      <c r="CO225" s="119"/>
      <c r="CP225" s="119"/>
      <c r="CQ225" s="119"/>
      <c r="CR225" s="119"/>
      <c r="CS225" s="119"/>
      <c r="CT225" s="119"/>
      <c r="CU225" s="119"/>
      <c r="CV225" s="119"/>
      <c r="CW225" s="119"/>
      <c r="CX225" s="119"/>
      <c r="CY225" s="119"/>
      <c r="CZ225" s="119"/>
      <c r="DA225" s="119"/>
      <c r="DB225" s="119"/>
      <c r="DC225" s="119"/>
      <c r="DD225" s="119"/>
      <c r="DE225" s="119"/>
      <c r="DF225" s="119"/>
      <c r="DG225" s="119"/>
      <c r="DH225" s="119"/>
      <c r="DI225" s="119"/>
      <c r="DJ225" s="119"/>
      <c r="DK225" s="119"/>
      <c r="DL225" s="119"/>
      <c r="DM225" s="119"/>
      <c r="DN225" s="119"/>
      <c r="DO225" s="119"/>
      <c r="DP225" s="119"/>
      <c r="DQ225" s="119"/>
      <c r="DR225" s="119"/>
      <c r="DS225" s="119"/>
      <c r="DT225" s="119"/>
      <c r="DU225" s="119"/>
      <c r="DV225" s="119"/>
      <c r="DW225" s="119"/>
      <c r="DX225" s="119"/>
      <c r="DY225" s="119"/>
      <c r="DZ225" s="119"/>
      <c r="EA225" s="119"/>
      <c r="EB225" s="119"/>
      <c r="EC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</row>
    <row r="226" spans="1:146" s="120" customFormat="1" ht="34.5" customHeight="1">
      <c r="A226" s="219" t="s">
        <v>240</v>
      </c>
      <c r="B226" s="220"/>
      <c r="C226" s="143"/>
      <c r="D226" s="129"/>
      <c r="E226" s="127"/>
      <c r="F226" s="127"/>
      <c r="G226" s="67"/>
      <c r="H226" s="67"/>
      <c r="I226" s="67"/>
      <c r="J226" s="67"/>
      <c r="K226" s="67"/>
      <c r="L226" s="117"/>
      <c r="M226" s="117"/>
      <c r="N226" s="117"/>
      <c r="O226" s="117"/>
      <c r="P226" s="106"/>
      <c r="Q226" s="106"/>
      <c r="R226" s="106"/>
      <c r="S226" s="106"/>
      <c r="T226" s="106"/>
      <c r="U226" s="118" t="e">
        <f>T226/'2022'!T226</f>
        <v>#DIV/0!</v>
      </c>
      <c r="V226" s="106"/>
      <c r="W226" s="106"/>
      <c r="X226" s="106"/>
      <c r="Y226" s="128"/>
      <c r="Z226" s="156"/>
      <c r="AA226" s="119"/>
      <c r="AB226" s="119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128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8"/>
      <c r="DW226" s="128"/>
      <c r="DX226" s="128"/>
      <c r="DY226" s="128"/>
      <c r="DZ226" s="128"/>
      <c r="EA226" s="128"/>
      <c r="EB226" s="128"/>
      <c r="EC226" s="128"/>
      <c r="ED226" s="128"/>
      <c r="EE226" s="128"/>
      <c r="EF226" s="128"/>
      <c r="EG226" s="128"/>
      <c r="EH226" s="128"/>
      <c r="EI226" s="128"/>
      <c r="EJ226" s="128"/>
      <c r="EK226" s="128"/>
      <c r="EL226" s="128"/>
      <c r="EM226" s="128"/>
      <c r="EN226" s="128"/>
      <c r="EO226" s="128"/>
      <c r="EP226" s="128"/>
    </row>
    <row r="227" spans="1:146" s="120" customFormat="1" ht="34.5" customHeight="1" outlineLevel="1">
      <c r="A227" s="137">
        <v>2925003747</v>
      </c>
      <c r="B227" s="146" t="s">
        <v>212</v>
      </c>
      <c r="C227" s="146" t="s">
        <v>240</v>
      </c>
      <c r="D227" s="107" t="s">
        <v>149</v>
      </c>
      <c r="E227" s="75"/>
      <c r="F227" s="75" t="s">
        <v>137</v>
      </c>
      <c r="G227" s="67">
        <v>463953.5</v>
      </c>
      <c r="H227" s="67">
        <v>463953.5</v>
      </c>
      <c r="I227" s="67">
        <v>463953.5</v>
      </c>
      <c r="J227" s="67">
        <v>463953.5</v>
      </c>
      <c r="K227" s="67">
        <f t="shared" si="70"/>
        <v>1855814</v>
      </c>
      <c r="L227" s="117">
        <f>'2022'!M227</f>
        <v>29.2136</v>
      </c>
      <c r="M227" s="117">
        <f>(('2022'!L227+'2022'!M227)/2*1.04)*2-L227</f>
        <v>31.550688000000001</v>
      </c>
      <c r="N227" s="117">
        <f>'2022'!O227</f>
        <v>25.844000000000001</v>
      </c>
      <c r="O227" s="117">
        <f>N227*1.04</f>
        <v>26.877760000000002</v>
      </c>
      <c r="P227" s="106">
        <f>(L227-N227)*G227</f>
        <v>1563337.7135999992</v>
      </c>
      <c r="Q227" s="106">
        <f>(L227-N227)*H227</f>
        <v>1563337.7135999992</v>
      </c>
      <c r="R227" s="106">
        <f>(M227-O227)*I227</f>
        <v>2168021.3008479993</v>
      </c>
      <c r="S227" s="106">
        <f>(M227-O227)*J227</f>
        <v>2168021.3008479993</v>
      </c>
      <c r="T227" s="106">
        <f t="shared" si="69"/>
        <v>7462718.0288959965</v>
      </c>
      <c r="U227" s="118">
        <f>T227/'2022'!T227</f>
        <v>1.04</v>
      </c>
      <c r="V227" s="106"/>
      <c r="W227" s="106"/>
      <c r="X227" s="106"/>
      <c r="Y227" s="119"/>
      <c r="Z227" s="156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  <c r="BM227" s="119"/>
      <c r="BN227" s="119"/>
      <c r="BO227" s="119"/>
      <c r="BP227" s="119"/>
      <c r="BQ227" s="119"/>
      <c r="BR227" s="119"/>
      <c r="BS227" s="119"/>
      <c r="BT227" s="119"/>
      <c r="BU227" s="119"/>
      <c r="BV227" s="119"/>
      <c r="BW227" s="119"/>
      <c r="BX227" s="119"/>
      <c r="BY227" s="119"/>
      <c r="BZ227" s="119"/>
      <c r="CA227" s="119"/>
      <c r="CB227" s="119"/>
      <c r="CC227" s="119"/>
      <c r="CD227" s="119"/>
      <c r="CE227" s="119"/>
      <c r="CF227" s="119"/>
      <c r="CG227" s="119"/>
      <c r="CH227" s="119"/>
      <c r="CI227" s="119"/>
      <c r="CJ227" s="119"/>
      <c r="CK227" s="119"/>
      <c r="CL227" s="119"/>
      <c r="CM227" s="119"/>
      <c r="CN227" s="119"/>
      <c r="CO227" s="119"/>
      <c r="CP227" s="119"/>
      <c r="CQ227" s="119"/>
      <c r="CR227" s="119"/>
      <c r="CS227" s="119"/>
      <c r="CT227" s="119"/>
      <c r="CU227" s="119"/>
      <c r="CV227" s="119"/>
      <c r="CW227" s="119"/>
      <c r="CX227" s="119"/>
      <c r="CY227" s="119"/>
      <c r="CZ227" s="119"/>
      <c r="DA227" s="119"/>
      <c r="DB227" s="119"/>
      <c r="DC227" s="119"/>
      <c r="DD227" s="119"/>
      <c r="DE227" s="119"/>
      <c r="DF227" s="119"/>
      <c r="DG227" s="119"/>
      <c r="DH227" s="119"/>
      <c r="DI227" s="119"/>
      <c r="DJ227" s="119"/>
      <c r="DK227" s="119"/>
      <c r="DL227" s="119"/>
      <c r="DM227" s="119"/>
      <c r="DN227" s="119"/>
      <c r="DO227" s="119"/>
      <c r="DP227" s="119"/>
      <c r="DQ227" s="119"/>
      <c r="DR227" s="119"/>
      <c r="DS227" s="119"/>
      <c r="DT227" s="119"/>
      <c r="DU227" s="119"/>
      <c r="DV227" s="119"/>
      <c r="DW227" s="119"/>
      <c r="DX227" s="119"/>
      <c r="DY227" s="119"/>
      <c r="DZ227" s="119"/>
      <c r="EA227" s="119"/>
      <c r="EB227" s="119"/>
      <c r="EC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</row>
    <row r="228" spans="1:146" s="120" customFormat="1" ht="34.5" customHeight="1">
      <c r="A228" s="219" t="s">
        <v>241</v>
      </c>
      <c r="B228" s="220"/>
      <c r="C228" s="143"/>
      <c r="D228" s="129"/>
      <c r="E228" s="127"/>
      <c r="F228" s="127"/>
      <c r="G228" s="67"/>
      <c r="H228" s="67"/>
      <c r="I228" s="67"/>
      <c r="J228" s="67"/>
      <c r="K228" s="67"/>
      <c r="L228" s="117"/>
      <c r="M228" s="117"/>
      <c r="N228" s="117"/>
      <c r="O228" s="117"/>
      <c r="P228" s="106"/>
      <c r="Q228" s="106"/>
      <c r="R228" s="106"/>
      <c r="S228" s="106"/>
      <c r="T228" s="106"/>
      <c r="U228" s="118" t="e">
        <f>T228/'2022'!T228</f>
        <v>#DIV/0!</v>
      </c>
      <c r="V228" s="106"/>
      <c r="W228" s="106"/>
      <c r="X228" s="106"/>
      <c r="Y228" s="128"/>
      <c r="Z228" s="156"/>
      <c r="AA228" s="119"/>
      <c r="AB228" s="119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  <c r="DF228" s="128"/>
      <c r="DG228" s="128"/>
      <c r="DH228" s="128"/>
      <c r="DI228" s="128"/>
      <c r="DJ228" s="128"/>
      <c r="DK228" s="128"/>
      <c r="DL228" s="128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8"/>
      <c r="DW228" s="128"/>
      <c r="DX228" s="128"/>
      <c r="DY228" s="128"/>
      <c r="DZ228" s="128"/>
      <c r="EA228" s="128"/>
      <c r="EB228" s="128"/>
      <c r="EC228" s="128"/>
      <c r="ED228" s="128"/>
      <c r="EE228" s="128"/>
      <c r="EF228" s="128"/>
      <c r="EG228" s="128"/>
      <c r="EH228" s="128"/>
      <c r="EI228" s="128"/>
      <c r="EJ228" s="128"/>
      <c r="EK228" s="128"/>
      <c r="EL228" s="128"/>
      <c r="EM228" s="128"/>
      <c r="EN228" s="128"/>
      <c r="EO228" s="128"/>
      <c r="EP228" s="128"/>
    </row>
    <row r="229" spans="1:146" s="120" customFormat="1" ht="34.5" customHeight="1" outlineLevel="1">
      <c r="A229" s="107">
        <v>2918012028</v>
      </c>
      <c r="B229" s="107" t="s">
        <v>187</v>
      </c>
      <c r="C229" s="107" t="s">
        <v>241</v>
      </c>
      <c r="D229" s="107" t="s">
        <v>31</v>
      </c>
      <c r="E229" s="75"/>
      <c r="F229" s="75" t="s">
        <v>137</v>
      </c>
      <c r="G229" s="67">
        <v>100800.68900000001</v>
      </c>
      <c r="H229" s="67">
        <v>99826.66</v>
      </c>
      <c r="I229" s="67">
        <v>84996.505999999994</v>
      </c>
      <c r="J229" s="67">
        <v>118629.09200000002</v>
      </c>
      <c r="K229" s="67">
        <f t="shared" si="70"/>
        <v>404252.94699999999</v>
      </c>
      <c r="L229" s="117">
        <f>'2022'!M229</f>
        <v>64.853999999999999</v>
      </c>
      <c r="M229" s="117">
        <f>(('2022'!L229+'2022'!M229)/2*1.04)*2-L229</f>
        <v>65.04616</v>
      </c>
      <c r="N229" s="117">
        <f>'2022'!O229</f>
        <v>47.579584000000004</v>
      </c>
      <c r="O229" s="117">
        <f>N229*1.04</f>
        <v>49.482767360000004</v>
      </c>
      <c r="P229" s="106">
        <f>(L229-N229)*G229</f>
        <v>1741273.0348726236</v>
      </c>
      <c r="Q229" s="106">
        <f>(L229-N229)*H229</f>
        <v>1724447.2527305596</v>
      </c>
      <c r="R229" s="106">
        <f>(M229-O229)*I229</f>
        <v>1322833.9959061155</v>
      </c>
      <c r="S229" s="106">
        <f>(M229-O229)*J229</f>
        <v>1846271.1373226827</v>
      </c>
      <c r="T229" s="106">
        <f t="shared" si="69"/>
        <v>6634825.420831982</v>
      </c>
      <c r="U229" s="118">
        <f>T229/'2022'!T229</f>
        <v>1.038872352428023</v>
      </c>
      <c r="V229" s="106"/>
      <c r="W229" s="106"/>
      <c r="X229" s="106"/>
      <c r="Y229" s="119"/>
      <c r="Z229" s="156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  <c r="BI229" s="119"/>
      <c r="BJ229" s="119"/>
      <c r="BK229" s="119"/>
      <c r="BL229" s="119"/>
      <c r="BM229" s="119"/>
      <c r="BN229" s="119"/>
      <c r="BO229" s="119"/>
      <c r="BP229" s="119"/>
      <c r="BQ229" s="119"/>
      <c r="BR229" s="119"/>
      <c r="BS229" s="119"/>
      <c r="BT229" s="119"/>
      <c r="BU229" s="119"/>
      <c r="BV229" s="119"/>
      <c r="BW229" s="119"/>
      <c r="BX229" s="119"/>
      <c r="BY229" s="119"/>
      <c r="BZ229" s="119"/>
      <c r="CA229" s="119"/>
      <c r="CB229" s="119"/>
      <c r="CC229" s="119"/>
      <c r="CD229" s="119"/>
      <c r="CE229" s="119"/>
      <c r="CF229" s="119"/>
      <c r="CG229" s="119"/>
      <c r="CH229" s="119"/>
      <c r="CI229" s="119"/>
      <c r="CJ229" s="119"/>
      <c r="CK229" s="119"/>
      <c r="CL229" s="119"/>
      <c r="CM229" s="119"/>
      <c r="CN229" s="119"/>
      <c r="CO229" s="119"/>
      <c r="CP229" s="119"/>
      <c r="CQ229" s="119"/>
      <c r="CR229" s="119"/>
      <c r="CS229" s="119"/>
      <c r="CT229" s="119"/>
      <c r="CU229" s="119"/>
      <c r="CV229" s="119"/>
      <c r="CW229" s="119"/>
      <c r="CX229" s="119"/>
      <c r="CY229" s="119"/>
      <c r="CZ229" s="119"/>
      <c r="DA229" s="119"/>
      <c r="DB229" s="119"/>
      <c r="DC229" s="119"/>
      <c r="DD229" s="119"/>
      <c r="DE229" s="119"/>
      <c r="DF229" s="119"/>
      <c r="DG229" s="119"/>
      <c r="DH229" s="119"/>
      <c r="DI229" s="119"/>
      <c r="DJ229" s="119"/>
      <c r="DK229" s="119"/>
      <c r="DL229" s="119"/>
      <c r="DM229" s="119"/>
      <c r="DN229" s="119"/>
      <c r="DO229" s="119"/>
      <c r="DP229" s="119"/>
      <c r="DQ229" s="119"/>
      <c r="DR229" s="119"/>
      <c r="DS229" s="119"/>
      <c r="DT229" s="119"/>
      <c r="DU229" s="119"/>
      <c r="DV229" s="119"/>
      <c r="DW229" s="119"/>
      <c r="DX229" s="119"/>
      <c r="DY229" s="119"/>
      <c r="DZ229" s="119"/>
      <c r="EA229" s="119"/>
      <c r="EB229" s="119"/>
      <c r="EC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</row>
    <row r="230" spans="1:146" s="120" customFormat="1" ht="34.5" customHeight="1">
      <c r="A230" s="219" t="s">
        <v>242</v>
      </c>
      <c r="B230" s="220"/>
      <c r="C230" s="143"/>
      <c r="D230" s="129"/>
      <c r="E230" s="127"/>
      <c r="F230" s="127"/>
      <c r="G230" s="67"/>
      <c r="H230" s="67"/>
      <c r="I230" s="67"/>
      <c r="J230" s="67"/>
      <c r="K230" s="67"/>
      <c r="L230" s="117"/>
      <c r="M230" s="117"/>
      <c r="N230" s="117"/>
      <c r="O230" s="117"/>
      <c r="P230" s="106"/>
      <c r="Q230" s="106"/>
      <c r="R230" s="106"/>
      <c r="S230" s="106"/>
      <c r="T230" s="106"/>
      <c r="U230" s="118" t="e">
        <f>T230/'2022'!T230</f>
        <v>#DIV/0!</v>
      </c>
      <c r="V230" s="106"/>
      <c r="W230" s="106"/>
      <c r="X230" s="106"/>
      <c r="Y230" s="128"/>
      <c r="Z230" s="156"/>
      <c r="AA230" s="119"/>
      <c r="AB230" s="119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  <c r="DF230" s="128"/>
      <c r="DG230" s="128"/>
      <c r="DH230" s="128"/>
      <c r="DI230" s="128"/>
      <c r="DJ230" s="128"/>
      <c r="DK230" s="128"/>
      <c r="DL230" s="128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8"/>
      <c r="DW230" s="128"/>
      <c r="DX230" s="128"/>
      <c r="DY230" s="128"/>
      <c r="DZ230" s="128"/>
      <c r="EA230" s="128"/>
      <c r="EB230" s="128"/>
      <c r="EC230" s="128"/>
      <c r="ED230" s="128"/>
      <c r="EE230" s="128"/>
      <c r="EF230" s="128"/>
      <c r="EG230" s="128"/>
      <c r="EH230" s="128"/>
      <c r="EI230" s="128"/>
      <c r="EJ230" s="128"/>
      <c r="EK230" s="128"/>
      <c r="EL230" s="128"/>
      <c r="EM230" s="128"/>
      <c r="EN230" s="128"/>
      <c r="EO230" s="128"/>
      <c r="EP230" s="128"/>
    </row>
    <row r="231" spans="1:146" s="120" customFormat="1" ht="38.25" customHeight="1" outlineLevel="1">
      <c r="A231" s="107">
        <v>2906007552</v>
      </c>
      <c r="B231" s="107" t="s">
        <v>34</v>
      </c>
      <c r="C231" s="107" t="s">
        <v>242</v>
      </c>
      <c r="D231" s="107" t="s">
        <v>32</v>
      </c>
      <c r="E231" s="75" t="s">
        <v>33</v>
      </c>
      <c r="F231" s="75" t="s">
        <v>137</v>
      </c>
      <c r="G231" s="67">
        <f>0*2016.998</f>
        <v>0</v>
      </c>
      <c r="H231" s="67">
        <f>0*2006</f>
        <v>0</v>
      </c>
      <c r="I231" s="67">
        <f>0*2006</f>
        <v>0</v>
      </c>
      <c r="J231" s="67">
        <f>0*2008</f>
        <v>0</v>
      </c>
      <c r="K231" s="67">
        <f t="shared" si="70"/>
        <v>0</v>
      </c>
      <c r="L231" s="117">
        <f>'2022'!M231</f>
        <v>0</v>
      </c>
      <c r="M231" s="117">
        <f>L231*1.04</f>
        <v>0</v>
      </c>
      <c r="N231" s="117">
        <f>'2022'!O231</f>
        <v>0</v>
      </c>
      <c r="O231" s="117">
        <f>N231*1.04</f>
        <v>0</v>
      </c>
      <c r="P231" s="106">
        <f>(L231-N231)*G231</f>
        <v>0</v>
      </c>
      <c r="Q231" s="106">
        <f t="shared" ref="Q231:R234" si="73">(L231-N231)*H231</f>
        <v>0</v>
      </c>
      <c r="R231" s="106">
        <f t="shared" si="73"/>
        <v>0</v>
      </c>
      <c r="S231" s="106">
        <f>(M231-O231)*J231</f>
        <v>0</v>
      </c>
      <c r="T231" s="106">
        <f t="shared" si="69"/>
        <v>0</v>
      </c>
      <c r="U231" s="118" t="e">
        <f>T231/'2022'!T231</f>
        <v>#DIV/0!</v>
      </c>
      <c r="V231" s="106"/>
      <c r="W231" s="106"/>
      <c r="X231" s="106"/>
      <c r="Y231" s="119"/>
      <c r="Z231" s="156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  <c r="BI231" s="119"/>
      <c r="BJ231" s="119"/>
      <c r="BK231" s="119"/>
      <c r="BL231" s="119"/>
      <c r="BM231" s="119"/>
      <c r="BN231" s="119"/>
      <c r="BO231" s="119"/>
      <c r="BP231" s="119"/>
      <c r="BQ231" s="119"/>
      <c r="BR231" s="119"/>
      <c r="BS231" s="119"/>
      <c r="BT231" s="119"/>
      <c r="BU231" s="119"/>
      <c r="BV231" s="119"/>
      <c r="BW231" s="119"/>
      <c r="BX231" s="119"/>
      <c r="BY231" s="119"/>
      <c r="BZ231" s="119"/>
      <c r="CA231" s="119"/>
      <c r="CB231" s="119"/>
      <c r="CC231" s="119"/>
      <c r="CD231" s="119"/>
      <c r="CE231" s="119"/>
      <c r="CF231" s="119"/>
      <c r="CG231" s="119"/>
      <c r="CH231" s="119"/>
      <c r="CI231" s="119"/>
      <c r="CJ231" s="119"/>
      <c r="CK231" s="119"/>
      <c r="CL231" s="119"/>
      <c r="CM231" s="119"/>
      <c r="CN231" s="119"/>
      <c r="CO231" s="119"/>
      <c r="CP231" s="119"/>
      <c r="CQ231" s="119"/>
      <c r="CR231" s="119"/>
      <c r="CS231" s="119"/>
      <c r="CT231" s="119"/>
      <c r="CU231" s="119"/>
      <c r="CV231" s="119"/>
      <c r="CW231" s="119"/>
      <c r="CX231" s="119"/>
      <c r="CY231" s="119"/>
      <c r="CZ231" s="119"/>
      <c r="DA231" s="119"/>
      <c r="DB231" s="119"/>
      <c r="DC231" s="119"/>
      <c r="DD231" s="119"/>
      <c r="DE231" s="119"/>
      <c r="DF231" s="119"/>
      <c r="DG231" s="119"/>
      <c r="DH231" s="119"/>
      <c r="DI231" s="119"/>
      <c r="DJ231" s="119"/>
      <c r="DK231" s="119"/>
      <c r="DL231" s="119"/>
      <c r="DM231" s="119"/>
      <c r="DN231" s="119"/>
      <c r="DO231" s="119"/>
      <c r="DP231" s="119"/>
      <c r="DQ231" s="119"/>
      <c r="DR231" s="119"/>
      <c r="DS231" s="119"/>
      <c r="DT231" s="119"/>
      <c r="DU231" s="119"/>
      <c r="DV231" s="119"/>
      <c r="DW231" s="119"/>
      <c r="DX231" s="119"/>
      <c r="DY231" s="119"/>
      <c r="DZ231" s="119"/>
      <c r="EA231" s="119"/>
      <c r="EB231" s="119"/>
      <c r="EC231" s="119"/>
      <c r="ED231" s="119"/>
      <c r="EE231" s="119"/>
      <c r="EF231" s="119"/>
      <c r="EG231" s="119"/>
      <c r="EH231" s="119"/>
      <c r="EI231" s="119"/>
      <c r="EJ231" s="119"/>
      <c r="EK231" s="119"/>
      <c r="EL231" s="119"/>
      <c r="EM231" s="119"/>
      <c r="EN231" s="119"/>
      <c r="EO231" s="119"/>
      <c r="EP231" s="119"/>
    </row>
    <row r="232" spans="1:146" s="120" customFormat="1" ht="45" customHeight="1" outlineLevel="1">
      <c r="A232" s="107">
        <v>2906007552</v>
      </c>
      <c r="B232" s="107" t="s">
        <v>34</v>
      </c>
      <c r="C232" s="107" t="s">
        <v>242</v>
      </c>
      <c r="D232" s="107" t="s">
        <v>32</v>
      </c>
      <c r="E232" s="75" t="s">
        <v>35</v>
      </c>
      <c r="F232" s="75" t="s">
        <v>137</v>
      </c>
      <c r="G232" s="67">
        <f>0*2265.666</f>
        <v>0</v>
      </c>
      <c r="H232" s="67">
        <f>0*2261</f>
        <v>0</v>
      </c>
      <c r="I232" s="67">
        <f>0*2261</f>
        <v>0</v>
      </c>
      <c r="J232" s="67">
        <f>0*2264</f>
        <v>0</v>
      </c>
      <c r="K232" s="67">
        <f t="shared" si="70"/>
        <v>0</v>
      </c>
      <c r="L232" s="117">
        <f>'2022'!M232</f>
        <v>0</v>
      </c>
      <c r="M232" s="117">
        <f>L232*1.04</f>
        <v>0</v>
      </c>
      <c r="N232" s="117">
        <f>'2022'!O232</f>
        <v>0</v>
      </c>
      <c r="O232" s="117">
        <f>N232*1.04</f>
        <v>0</v>
      </c>
      <c r="P232" s="106">
        <f>(L232-N232)*G232</f>
        <v>0</v>
      </c>
      <c r="Q232" s="106">
        <f t="shared" si="73"/>
        <v>0</v>
      </c>
      <c r="R232" s="106">
        <f t="shared" si="73"/>
        <v>0</v>
      </c>
      <c r="S232" s="106">
        <f>(M232-O232)*J232</f>
        <v>0</v>
      </c>
      <c r="T232" s="106">
        <f t="shared" si="69"/>
        <v>0</v>
      </c>
      <c r="U232" s="118" t="e">
        <f>T232/'2022'!T232</f>
        <v>#DIV/0!</v>
      </c>
      <c r="V232" s="106"/>
      <c r="W232" s="106"/>
      <c r="X232" s="106"/>
      <c r="Y232" s="119"/>
      <c r="Z232" s="156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/>
      <c r="CK232" s="119"/>
      <c r="CL232" s="119"/>
      <c r="CM232" s="119"/>
      <c r="CN232" s="119"/>
      <c r="CO232" s="119"/>
      <c r="CP232" s="119"/>
      <c r="CQ232" s="119"/>
      <c r="CR232" s="119"/>
      <c r="CS232" s="119"/>
      <c r="CT232" s="119"/>
      <c r="CU232" s="119"/>
      <c r="CV232" s="119"/>
      <c r="CW232" s="119"/>
      <c r="CX232" s="119"/>
      <c r="CY232" s="119"/>
      <c r="CZ232" s="119"/>
      <c r="DA232" s="119"/>
      <c r="DB232" s="119"/>
      <c r="DC232" s="119"/>
      <c r="DD232" s="119"/>
      <c r="DE232" s="119"/>
      <c r="DF232" s="119"/>
      <c r="DG232" s="119"/>
      <c r="DH232" s="119"/>
      <c r="DI232" s="119"/>
      <c r="DJ232" s="119"/>
      <c r="DK232" s="119"/>
      <c r="DL232" s="119"/>
      <c r="DM232" s="119"/>
      <c r="DN232" s="119"/>
      <c r="DO232" s="119"/>
      <c r="DP232" s="119"/>
      <c r="DQ232" s="119"/>
      <c r="DR232" s="119"/>
      <c r="DS232" s="119"/>
      <c r="DT232" s="119"/>
      <c r="DU232" s="119"/>
      <c r="DV232" s="119"/>
      <c r="DW232" s="119"/>
      <c r="DX232" s="119"/>
      <c r="DY232" s="119"/>
      <c r="DZ232" s="119"/>
      <c r="EA232" s="119"/>
      <c r="EB232" s="119"/>
      <c r="EC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</row>
    <row r="233" spans="1:146" s="120" customFormat="1" ht="40.5" customHeight="1" outlineLevel="1">
      <c r="A233" s="107">
        <v>7708503727</v>
      </c>
      <c r="B233" s="107" t="s">
        <v>147</v>
      </c>
      <c r="C233" s="107" t="s">
        <v>242</v>
      </c>
      <c r="D233" s="107" t="s">
        <v>174</v>
      </c>
      <c r="E233" s="75"/>
      <c r="F233" s="75" t="s">
        <v>137</v>
      </c>
      <c r="G233" s="67">
        <v>7500</v>
      </c>
      <c r="H233" s="67">
        <v>7500</v>
      </c>
      <c r="I233" s="67">
        <v>7500</v>
      </c>
      <c r="J233" s="67">
        <v>7500</v>
      </c>
      <c r="K233" s="67">
        <f t="shared" si="70"/>
        <v>30000</v>
      </c>
      <c r="L233" s="117">
        <f>'2022'!M233</f>
        <v>72.27</v>
      </c>
      <c r="M233" s="117">
        <f>(('2022'!L233+'2022'!M233)/2*1.04)*2-L233</f>
        <v>78.051599999999993</v>
      </c>
      <c r="N233" s="117">
        <v>68.739999999999995</v>
      </c>
      <c r="O233" s="117">
        <f>N233*1.04</f>
        <v>71.489599999999996</v>
      </c>
      <c r="P233" s="106">
        <f>(L233-N233)*G233</f>
        <v>26475.000000000007</v>
      </c>
      <c r="Q233" s="106">
        <f t="shared" si="73"/>
        <v>26475.000000000007</v>
      </c>
      <c r="R233" s="106">
        <f t="shared" si="73"/>
        <v>49214.999999999985</v>
      </c>
      <c r="S233" s="106">
        <f>(M233-O233)*J233</f>
        <v>49214.999999999985</v>
      </c>
      <c r="T233" s="106">
        <f t="shared" si="69"/>
        <v>151380</v>
      </c>
      <c r="U233" s="118">
        <f>T233/'2022'!T233</f>
        <v>1.0386562924539975</v>
      </c>
      <c r="V233" s="106"/>
      <c r="W233" s="106"/>
      <c r="X233" s="106"/>
      <c r="Y233" s="119"/>
      <c r="Z233" s="156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  <c r="BI233" s="119"/>
      <c r="BJ233" s="119"/>
      <c r="BK233" s="11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9"/>
      <c r="BX233" s="119"/>
      <c r="BY233" s="119"/>
      <c r="BZ233" s="119"/>
      <c r="CA233" s="119"/>
      <c r="CB233" s="119"/>
      <c r="CC233" s="119"/>
      <c r="CD233" s="119"/>
      <c r="CE233" s="119"/>
      <c r="CF233" s="119"/>
      <c r="CG233" s="119"/>
      <c r="CH233" s="119"/>
      <c r="CI233" s="119"/>
      <c r="CJ233" s="119"/>
      <c r="CK233" s="119"/>
      <c r="CL233" s="119"/>
      <c r="CM233" s="119"/>
      <c r="CN233" s="119"/>
      <c r="CO233" s="119"/>
      <c r="CP233" s="119"/>
      <c r="CQ233" s="119"/>
      <c r="CR233" s="119"/>
      <c r="CS233" s="119"/>
      <c r="CT233" s="119"/>
      <c r="CU233" s="119"/>
      <c r="CV233" s="119"/>
      <c r="CW233" s="119"/>
      <c r="CX233" s="119"/>
      <c r="CY233" s="119"/>
      <c r="CZ233" s="119"/>
      <c r="DA233" s="119"/>
      <c r="DB233" s="119"/>
      <c r="DC233" s="119"/>
      <c r="DD233" s="119"/>
      <c r="DE233" s="119"/>
      <c r="DF233" s="119"/>
      <c r="DG233" s="119"/>
      <c r="DH233" s="119"/>
      <c r="DI233" s="119"/>
      <c r="DJ233" s="119"/>
      <c r="DK233" s="119"/>
      <c r="DL233" s="119"/>
      <c r="DM233" s="119"/>
      <c r="DN233" s="119"/>
      <c r="DO233" s="119"/>
      <c r="DP233" s="119"/>
      <c r="DQ233" s="119"/>
      <c r="DR233" s="119"/>
      <c r="DS233" s="119"/>
      <c r="DT233" s="119"/>
      <c r="DU233" s="119"/>
      <c r="DV233" s="119"/>
      <c r="DW233" s="119"/>
      <c r="DX233" s="119"/>
      <c r="DY233" s="119"/>
      <c r="DZ233" s="119"/>
      <c r="EA233" s="119"/>
      <c r="EB233" s="119"/>
      <c r="EC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  <c r="EP233" s="119"/>
    </row>
    <row r="234" spans="1:146" s="120" customFormat="1" ht="34.5" customHeight="1" outlineLevel="1">
      <c r="A234" s="107">
        <v>2906008059</v>
      </c>
      <c r="B234" s="107" t="s">
        <v>37</v>
      </c>
      <c r="C234" s="107" t="s">
        <v>242</v>
      </c>
      <c r="D234" s="107" t="s">
        <v>36</v>
      </c>
      <c r="E234" s="75"/>
      <c r="F234" s="75" t="s">
        <v>137</v>
      </c>
      <c r="G234" s="67">
        <v>88756.127000000008</v>
      </c>
      <c r="H234" s="67">
        <v>87249.058999999994</v>
      </c>
      <c r="I234" s="67">
        <v>82163.66</v>
      </c>
      <c r="J234" s="67">
        <v>82664.523000000001</v>
      </c>
      <c r="K234" s="67">
        <f t="shared" si="70"/>
        <v>340833.36900000001</v>
      </c>
      <c r="L234" s="117">
        <f>'2022'!M234</f>
        <v>85.903999999999996</v>
      </c>
      <c r="M234" s="117">
        <f>(('2022'!L234+'2022'!M234)/2*1.04)*2-L234</f>
        <v>92.776319999999998</v>
      </c>
      <c r="N234" s="117">
        <f>'2022'!O234</f>
        <v>53.144000000000005</v>
      </c>
      <c r="O234" s="117">
        <f>N234*1.04</f>
        <v>55.269760000000005</v>
      </c>
      <c r="P234" s="106">
        <f>(L234-N234)*G234</f>
        <v>2907650.7205199995</v>
      </c>
      <c r="Q234" s="106">
        <f t="shared" si="73"/>
        <v>2858279.1728399992</v>
      </c>
      <c r="R234" s="106">
        <f t="shared" si="73"/>
        <v>3081676.2436095998</v>
      </c>
      <c r="S234" s="106">
        <f>(M234-O234)*J234</f>
        <v>3100461.8917708793</v>
      </c>
      <c r="T234" s="106">
        <f t="shared" si="69"/>
        <v>11948068.028740477</v>
      </c>
      <c r="U234" s="118">
        <f>T234/'2022'!T234</f>
        <v>1.0366677265177631</v>
      </c>
      <c r="V234" s="106"/>
      <c r="W234" s="106"/>
      <c r="X234" s="106"/>
      <c r="Y234" s="119"/>
      <c r="Z234" s="156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  <c r="BI234" s="119"/>
      <c r="BJ234" s="119"/>
      <c r="BK234" s="119"/>
      <c r="BL234" s="119"/>
      <c r="BM234" s="119"/>
      <c r="BN234" s="119"/>
      <c r="BO234" s="119"/>
      <c r="BP234" s="119"/>
      <c r="BQ234" s="119"/>
      <c r="BR234" s="119"/>
      <c r="BS234" s="119"/>
      <c r="BT234" s="119"/>
      <c r="BU234" s="119"/>
      <c r="BV234" s="119"/>
      <c r="BW234" s="119"/>
      <c r="BX234" s="119"/>
      <c r="BY234" s="119"/>
      <c r="BZ234" s="119"/>
      <c r="CA234" s="119"/>
      <c r="CB234" s="119"/>
      <c r="CC234" s="119"/>
      <c r="CD234" s="119"/>
      <c r="CE234" s="119"/>
      <c r="CF234" s="119"/>
      <c r="CG234" s="119"/>
      <c r="CH234" s="119"/>
      <c r="CI234" s="119"/>
      <c r="CJ234" s="119"/>
      <c r="CK234" s="119"/>
      <c r="CL234" s="119"/>
      <c r="CM234" s="119"/>
      <c r="CN234" s="119"/>
      <c r="CO234" s="119"/>
      <c r="CP234" s="119"/>
      <c r="CQ234" s="119"/>
      <c r="CR234" s="119"/>
      <c r="CS234" s="119"/>
      <c r="CT234" s="119"/>
      <c r="CU234" s="119"/>
      <c r="CV234" s="119"/>
      <c r="CW234" s="119"/>
      <c r="CX234" s="119"/>
      <c r="CY234" s="119"/>
      <c r="CZ234" s="119"/>
      <c r="DA234" s="119"/>
      <c r="DB234" s="119"/>
      <c r="DC234" s="119"/>
      <c r="DD234" s="119"/>
      <c r="DE234" s="119"/>
      <c r="DF234" s="119"/>
      <c r="DG234" s="119"/>
      <c r="DH234" s="119"/>
      <c r="DI234" s="119"/>
      <c r="DJ234" s="119"/>
      <c r="DK234" s="119"/>
      <c r="DL234" s="119"/>
      <c r="DM234" s="119"/>
      <c r="DN234" s="119"/>
      <c r="DO234" s="119"/>
      <c r="DP234" s="119"/>
      <c r="DQ234" s="119"/>
      <c r="DR234" s="119"/>
      <c r="DS234" s="119"/>
      <c r="DT234" s="119"/>
      <c r="DU234" s="119"/>
      <c r="DV234" s="119"/>
      <c r="DW234" s="119"/>
      <c r="DX234" s="119"/>
      <c r="DY234" s="119"/>
      <c r="DZ234" s="119"/>
      <c r="EA234" s="119"/>
      <c r="EB234" s="119"/>
      <c r="EC234" s="119"/>
      <c r="ED234" s="119"/>
      <c r="EE234" s="119"/>
      <c r="EF234" s="119"/>
      <c r="EG234" s="119"/>
      <c r="EH234" s="119"/>
      <c r="EI234" s="119"/>
      <c r="EJ234" s="119"/>
      <c r="EK234" s="119"/>
      <c r="EL234" s="119"/>
      <c r="EM234" s="119"/>
      <c r="EN234" s="119"/>
      <c r="EO234" s="119"/>
      <c r="EP234" s="119"/>
    </row>
    <row r="235" spans="1:146" s="120" customFormat="1" ht="34.5" customHeight="1">
      <c r="A235" s="219" t="s">
        <v>243</v>
      </c>
      <c r="B235" s="220"/>
      <c r="C235" s="143"/>
      <c r="D235" s="129"/>
      <c r="E235" s="127"/>
      <c r="F235" s="127"/>
      <c r="G235" s="67"/>
      <c r="H235" s="67"/>
      <c r="I235" s="67"/>
      <c r="J235" s="67"/>
      <c r="K235" s="67"/>
      <c r="L235" s="132"/>
      <c r="M235" s="132"/>
      <c r="N235" s="132"/>
      <c r="O235" s="132"/>
      <c r="P235" s="106"/>
      <c r="Q235" s="106"/>
      <c r="R235" s="106"/>
      <c r="S235" s="106"/>
      <c r="T235" s="106"/>
      <c r="U235" s="118" t="e">
        <f>T235/'2022'!T235</f>
        <v>#DIV/0!</v>
      </c>
      <c r="V235" s="106"/>
      <c r="W235" s="106"/>
      <c r="X235" s="106"/>
      <c r="Y235" s="128"/>
      <c r="Z235" s="156"/>
      <c r="AA235" s="119"/>
      <c r="AB235" s="119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  <c r="EC235" s="128"/>
      <c r="ED235" s="128"/>
      <c r="EE235" s="128"/>
      <c r="EF235" s="128"/>
      <c r="EG235" s="128"/>
      <c r="EH235" s="128"/>
      <c r="EI235" s="128"/>
      <c r="EJ235" s="128"/>
      <c r="EK235" s="128"/>
      <c r="EL235" s="128"/>
      <c r="EM235" s="128"/>
      <c r="EN235" s="128"/>
      <c r="EO235" s="128"/>
      <c r="EP235" s="128"/>
    </row>
    <row r="236" spans="1:146" s="120" customFormat="1" ht="34.5" customHeight="1" outlineLevel="1">
      <c r="A236" s="107">
        <v>2919006299</v>
      </c>
      <c r="B236" s="107" t="s">
        <v>39</v>
      </c>
      <c r="C236" s="107" t="s">
        <v>243</v>
      </c>
      <c r="D236" s="107" t="s">
        <v>38</v>
      </c>
      <c r="E236" s="75"/>
      <c r="F236" s="75" t="s">
        <v>137</v>
      </c>
      <c r="G236" s="67">
        <v>8109.1</v>
      </c>
      <c r="H236" s="67">
        <v>8817.1</v>
      </c>
      <c r="I236" s="67">
        <v>7414.6</v>
      </c>
      <c r="J236" s="67">
        <v>8970.2000000000007</v>
      </c>
      <c r="K236" s="67">
        <f t="shared" si="70"/>
        <v>33311</v>
      </c>
      <c r="L236" s="117">
        <f>'2022'!M236</f>
        <v>88.194000000000017</v>
      </c>
      <c r="M236" s="117">
        <f>(('2022'!L236+'2022'!M236)/2*1.04)*2-L236</f>
        <v>94.97496000000001</v>
      </c>
      <c r="N236" s="117">
        <f>'2022'!O236</f>
        <v>69.622591999999997</v>
      </c>
      <c r="O236" s="117">
        <f>N236*1.04</f>
        <v>72.407495679999997</v>
      </c>
      <c r="P236" s="106">
        <f>(L236-N236)*G236</f>
        <v>150597.40461280016</v>
      </c>
      <c r="Q236" s="106">
        <f t="shared" ref="Q236:R239" si="74">(L236-N236)*H236</f>
        <v>163745.96147680018</v>
      </c>
      <c r="R236" s="106">
        <f t="shared" si="74"/>
        <v>167328.72094707211</v>
      </c>
      <c r="S236" s="106">
        <f>(M236-O236)*J236</f>
        <v>202434.66844326415</v>
      </c>
      <c r="T236" s="106">
        <f t="shared" si="69"/>
        <v>684106.75547993672</v>
      </c>
      <c r="U236" s="118">
        <f>T236/'2022'!T236</f>
        <v>1.0373293203971887</v>
      </c>
      <c r="V236" s="106"/>
      <c r="W236" s="106"/>
      <c r="X236" s="106"/>
      <c r="Y236" s="119"/>
      <c r="Z236" s="156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/>
      <c r="BL236" s="119"/>
      <c r="BM236" s="119"/>
      <c r="BN236" s="119"/>
      <c r="BO236" s="119"/>
      <c r="BP236" s="119"/>
      <c r="BQ236" s="119"/>
      <c r="BR236" s="119"/>
      <c r="BS236" s="119"/>
      <c r="BT236" s="119"/>
      <c r="BU236" s="119"/>
      <c r="BV236" s="119"/>
      <c r="BW236" s="119"/>
      <c r="BX236" s="119"/>
      <c r="BY236" s="119"/>
      <c r="BZ236" s="119"/>
      <c r="CA236" s="119"/>
      <c r="CB236" s="119"/>
      <c r="CC236" s="119"/>
      <c r="CD236" s="119"/>
      <c r="CE236" s="119"/>
      <c r="CF236" s="119"/>
      <c r="CG236" s="119"/>
      <c r="CH236" s="119"/>
      <c r="CI236" s="119"/>
      <c r="CJ236" s="119"/>
      <c r="CK236" s="119"/>
      <c r="CL236" s="119"/>
      <c r="CM236" s="119"/>
      <c r="CN236" s="119"/>
      <c r="CO236" s="119"/>
      <c r="CP236" s="119"/>
      <c r="CQ236" s="119"/>
      <c r="CR236" s="119"/>
      <c r="CS236" s="119"/>
      <c r="CT236" s="119"/>
      <c r="CU236" s="119"/>
      <c r="CV236" s="119"/>
      <c r="CW236" s="119"/>
      <c r="CX236" s="119"/>
      <c r="CY236" s="119"/>
      <c r="CZ236" s="119"/>
      <c r="DA236" s="119"/>
      <c r="DB236" s="119"/>
      <c r="DC236" s="119"/>
      <c r="DD236" s="119"/>
      <c r="DE236" s="119"/>
      <c r="DF236" s="119"/>
      <c r="DG236" s="119"/>
      <c r="DH236" s="119"/>
      <c r="DI236" s="119"/>
      <c r="DJ236" s="119"/>
      <c r="DK236" s="119"/>
      <c r="DL236" s="119"/>
      <c r="DM236" s="119"/>
      <c r="DN236" s="119"/>
      <c r="DO236" s="119"/>
      <c r="DP236" s="119"/>
      <c r="DQ236" s="119"/>
      <c r="DR236" s="119"/>
      <c r="DS236" s="119"/>
      <c r="DT236" s="119"/>
      <c r="DU236" s="119"/>
      <c r="DV236" s="119"/>
      <c r="DW236" s="119"/>
      <c r="DX236" s="119"/>
      <c r="DY236" s="119"/>
      <c r="DZ236" s="119"/>
      <c r="EA236" s="119"/>
      <c r="EB236" s="119"/>
      <c r="EC236" s="119"/>
      <c r="ED236" s="119"/>
      <c r="EE236" s="119"/>
      <c r="EF236" s="119"/>
      <c r="EG236" s="119"/>
      <c r="EH236" s="119"/>
      <c r="EI236" s="119"/>
      <c r="EJ236" s="119"/>
      <c r="EK236" s="119"/>
      <c r="EL236" s="119"/>
      <c r="EM236" s="119"/>
      <c r="EN236" s="119"/>
      <c r="EO236" s="119"/>
      <c r="EP236" s="119"/>
    </row>
    <row r="237" spans="1:146" s="120" customFormat="1" ht="34.5" customHeight="1" outlineLevel="1">
      <c r="A237" s="107">
        <v>2901249879</v>
      </c>
      <c r="B237" s="107" t="s">
        <v>116</v>
      </c>
      <c r="C237" s="107" t="s">
        <v>243</v>
      </c>
      <c r="D237" s="107" t="s">
        <v>40</v>
      </c>
      <c r="E237" s="75"/>
      <c r="F237" s="75" t="s">
        <v>137</v>
      </c>
      <c r="G237" s="67">
        <v>2168.0509999999999</v>
      </c>
      <c r="H237" s="67">
        <v>606.52800000000002</v>
      </c>
      <c r="I237" s="67">
        <v>2005.0279999999998</v>
      </c>
      <c r="J237" s="67">
        <v>2106.7309999999998</v>
      </c>
      <c r="K237" s="67">
        <f t="shared" si="70"/>
        <v>6886.3379999999997</v>
      </c>
      <c r="L237" s="117">
        <f>'2022'!M237</f>
        <v>213.58080000000001</v>
      </c>
      <c r="M237" s="117">
        <f>(('2022'!L237+'2022'!M237)/2*1.04)*2-L237</f>
        <v>214.21363200000002</v>
      </c>
      <c r="N237" s="117">
        <f>'2022'!O237</f>
        <v>104.11481600000002</v>
      </c>
      <c r="O237" s="117">
        <f>N237*1.04</f>
        <v>108.27940864000003</v>
      </c>
      <c r="P237" s="106">
        <f>(L237-N237)*G237</f>
        <v>237327.83607718398</v>
      </c>
      <c r="Q237" s="106">
        <f t="shared" si="74"/>
        <v>66394.184343551999</v>
      </c>
      <c r="R237" s="106">
        <f t="shared" si="74"/>
        <v>212401.08399505404</v>
      </c>
      <c r="S237" s="106">
        <f>(M237-O237)*J237</f>
        <v>223174.91231343613</v>
      </c>
      <c r="T237" s="106">
        <f t="shared" si="69"/>
        <v>739298.01672922622</v>
      </c>
      <c r="U237" s="118">
        <f>T237/'2022'!T237</f>
        <v>1.0253299225193615</v>
      </c>
      <c r="V237" s="106"/>
      <c r="W237" s="106"/>
      <c r="X237" s="106"/>
      <c r="Y237" s="119"/>
      <c r="Z237" s="156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  <c r="BM237" s="119"/>
      <c r="BN237" s="119"/>
      <c r="BO237" s="119"/>
      <c r="BP237" s="119"/>
      <c r="BQ237" s="119"/>
      <c r="BR237" s="119"/>
      <c r="BS237" s="119"/>
      <c r="BT237" s="119"/>
      <c r="BU237" s="119"/>
      <c r="BV237" s="119"/>
      <c r="BW237" s="119"/>
      <c r="BX237" s="119"/>
      <c r="BY237" s="119"/>
      <c r="BZ237" s="119"/>
      <c r="CA237" s="119"/>
      <c r="CB237" s="119"/>
      <c r="CC237" s="119"/>
      <c r="CD237" s="119"/>
      <c r="CE237" s="119"/>
      <c r="CF237" s="119"/>
      <c r="CG237" s="119"/>
      <c r="CH237" s="119"/>
      <c r="CI237" s="119"/>
      <c r="CJ237" s="119"/>
      <c r="CK237" s="119"/>
      <c r="CL237" s="119"/>
      <c r="CM237" s="119"/>
      <c r="CN237" s="119"/>
      <c r="CO237" s="119"/>
      <c r="CP237" s="119"/>
      <c r="CQ237" s="119"/>
      <c r="CR237" s="119"/>
      <c r="CS237" s="119"/>
      <c r="CT237" s="119"/>
      <c r="CU237" s="119"/>
      <c r="CV237" s="119"/>
      <c r="CW237" s="119"/>
      <c r="CX237" s="119"/>
      <c r="CY237" s="119"/>
      <c r="CZ237" s="119"/>
      <c r="DA237" s="119"/>
      <c r="DB237" s="119"/>
      <c r="DC237" s="119"/>
      <c r="DD237" s="119"/>
      <c r="DE237" s="119"/>
      <c r="DF237" s="119"/>
      <c r="DG237" s="119"/>
      <c r="DH237" s="119"/>
      <c r="DI237" s="119"/>
      <c r="DJ237" s="119"/>
      <c r="DK237" s="119"/>
      <c r="DL237" s="119"/>
      <c r="DM237" s="119"/>
      <c r="DN237" s="119"/>
      <c r="DO237" s="119"/>
      <c r="DP237" s="119"/>
      <c r="DQ237" s="119"/>
      <c r="DR237" s="119"/>
      <c r="DS237" s="119"/>
      <c r="DT237" s="119"/>
      <c r="DU237" s="119"/>
      <c r="DV237" s="119"/>
      <c r="DW237" s="119"/>
      <c r="DX237" s="119"/>
      <c r="DY237" s="119"/>
      <c r="DZ237" s="119"/>
      <c r="EA237" s="119"/>
      <c r="EB237" s="119"/>
      <c r="EC237" s="119"/>
      <c r="ED237" s="119"/>
      <c r="EE237" s="119"/>
      <c r="EF237" s="119"/>
      <c r="EG237" s="119"/>
      <c r="EH237" s="119"/>
      <c r="EI237" s="119"/>
      <c r="EJ237" s="119"/>
      <c r="EK237" s="119"/>
      <c r="EL237" s="119"/>
      <c r="EM237" s="119"/>
      <c r="EN237" s="119"/>
      <c r="EO237" s="119"/>
      <c r="EP237" s="119"/>
    </row>
    <row r="238" spans="1:146" s="120" customFormat="1" ht="34.5" customHeight="1">
      <c r="A238" s="107">
        <v>2901249880</v>
      </c>
      <c r="B238" s="107" t="s">
        <v>41</v>
      </c>
      <c r="C238" s="107" t="s">
        <v>243</v>
      </c>
      <c r="D238" s="107" t="s">
        <v>217</v>
      </c>
      <c r="E238" s="127"/>
      <c r="F238" s="75" t="s">
        <v>137</v>
      </c>
      <c r="G238" s="67">
        <v>10817.25</v>
      </c>
      <c r="H238" s="67">
        <v>10817.25</v>
      </c>
      <c r="I238" s="67">
        <v>10817.25</v>
      </c>
      <c r="J238" s="67">
        <v>10817.25</v>
      </c>
      <c r="K238" s="67">
        <f t="shared" si="70"/>
        <v>43269</v>
      </c>
      <c r="L238" s="117">
        <f>'2022'!M238</f>
        <v>106.44480000000001</v>
      </c>
      <c r="M238" s="117">
        <f>(('2022'!L238+'2022'!M238)/2*1.04)*2-L238</f>
        <v>106.76019200000002</v>
      </c>
      <c r="N238" s="117">
        <f>'2022'!O238</f>
        <v>101.30265600000001</v>
      </c>
      <c r="O238" s="117">
        <f>N238*1.04</f>
        <v>105.35476224000001</v>
      </c>
      <c r="P238" s="106">
        <f>(L238-N238)*G238</f>
        <v>55623.857184000022</v>
      </c>
      <c r="Q238" s="106">
        <f t="shared" si="74"/>
        <v>55623.857184000022</v>
      </c>
      <c r="R238" s="106">
        <f t="shared" si="74"/>
        <v>15202.885071360044</v>
      </c>
      <c r="S238" s="106">
        <f>(M238-O238)*J238</f>
        <v>15202.885071360044</v>
      </c>
      <c r="T238" s="106">
        <f t="shared" si="69"/>
        <v>141653.48451072013</v>
      </c>
      <c r="U238" s="118">
        <f>T238/'2022'!T238</f>
        <v>1.0400000000000009</v>
      </c>
      <c r="V238" s="106"/>
      <c r="W238" s="106"/>
      <c r="X238" s="106"/>
      <c r="Y238" s="128"/>
      <c r="Z238" s="156"/>
      <c r="AA238" s="119"/>
      <c r="AB238" s="119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  <c r="DF238" s="128"/>
      <c r="DG238" s="128"/>
      <c r="DH238" s="128"/>
      <c r="DI238" s="128"/>
      <c r="DJ238" s="128"/>
      <c r="DK238" s="128"/>
      <c r="DL238" s="128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8"/>
      <c r="DW238" s="128"/>
      <c r="DX238" s="128"/>
      <c r="DY238" s="128"/>
      <c r="DZ238" s="128"/>
      <c r="EA238" s="128"/>
      <c r="EB238" s="128"/>
      <c r="EC238" s="128"/>
      <c r="ED238" s="128"/>
      <c r="EE238" s="128"/>
      <c r="EF238" s="128"/>
      <c r="EG238" s="128"/>
      <c r="EH238" s="128"/>
      <c r="EI238" s="128"/>
      <c r="EJ238" s="128"/>
      <c r="EK238" s="128"/>
      <c r="EL238" s="128"/>
      <c r="EM238" s="128"/>
      <c r="EN238" s="128"/>
      <c r="EO238" s="128"/>
      <c r="EP238" s="128"/>
    </row>
    <row r="239" spans="1:146" s="120" customFormat="1" ht="34.5" customHeight="1" outlineLevel="1">
      <c r="A239" s="107">
        <v>2919007479</v>
      </c>
      <c r="B239" s="107" t="s">
        <v>156</v>
      </c>
      <c r="C239" s="107" t="s">
        <v>243</v>
      </c>
      <c r="D239" s="107" t="s">
        <v>157</v>
      </c>
      <c r="E239" s="75"/>
      <c r="F239" s="75" t="s">
        <v>137</v>
      </c>
      <c r="G239" s="67">
        <v>4964</v>
      </c>
      <c r="H239" s="67">
        <v>6196</v>
      </c>
      <c r="I239" s="67">
        <v>5585</v>
      </c>
      <c r="J239" s="67">
        <v>5608</v>
      </c>
      <c r="K239" s="67">
        <f t="shared" si="70"/>
        <v>22353</v>
      </c>
      <c r="L239" s="117">
        <f>'2022'!M239</f>
        <v>134.52480000000003</v>
      </c>
      <c r="M239" s="117">
        <f>(('2022'!L239+'2022'!M239)/2*1.04)*2-L239</f>
        <v>134.92339200000004</v>
      </c>
      <c r="N239" s="117">
        <f>'2022'!O239</f>
        <v>89.924224000000009</v>
      </c>
      <c r="O239" s="117">
        <f>N239*1.04</f>
        <v>93.521192960000008</v>
      </c>
      <c r="P239" s="106">
        <f>(L239-N239)*G239</f>
        <v>221397.25926400008</v>
      </c>
      <c r="Q239" s="106">
        <f t="shared" si="74"/>
        <v>276345.16889600013</v>
      </c>
      <c r="R239" s="106">
        <f t="shared" si="74"/>
        <v>231231.28163840016</v>
      </c>
      <c r="S239" s="106">
        <f>(M239-O239)*J239</f>
        <v>232183.53221632016</v>
      </c>
      <c r="T239" s="106">
        <f t="shared" si="69"/>
        <v>961157.24201472057</v>
      </c>
      <c r="U239" s="118">
        <f>T239/'2022'!T239</f>
        <v>1.0398221240871828</v>
      </c>
      <c r="V239" s="106"/>
      <c r="W239" s="106"/>
      <c r="X239" s="106"/>
      <c r="Y239" s="119"/>
      <c r="Z239" s="156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19"/>
      <c r="BR239" s="119"/>
      <c r="BS239" s="119"/>
      <c r="BT239" s="119"/>
      <c r="BU239" s="119"/>
      <c r="BV239" s="119"/>
      <c r="BW239" s="119"/>
      <c r="BX239" s="119"/>
      <c r="BY239" s="119"/>
      <c r="BZ239" s="119"/>
      <c r="CA239" s="119"/>
      <c r="CB239" s="119"/>
      <c r="CC239" s="119"/>
      <c r="CD239" s="119"/>
      <c r="CE239" s="119"/>
      <c r="CF239" s="119"/>
      <c r="CG239" s="119"/>
      <c r="CH239" s="119"/>
      <c r="CI239" s="119"/>
      <c r="CJ239" s="119"/>
      <c r="CK239" s="119"/>
      <c r="CL239" s="119"/>
      <c r="CM239" s="119"/>
      <c r="CN239" s="119"/>
      <c r="CO239" s="119"/>
      <c r="CP239" s="119"/>
      <c r="CQ239" s="119"/>
      <c r="CR239" s="119"/>
      <c r="CS239" s="119"/>
      <c r="CT239" s="119"/>
      <c r="CU239" s="119"/>
      <c r="CV239" s="119"/>
      <c r="CW239" s="119"/>
      <c r="CX239" s="119"/>
      <c r="CY239" s="119"/>
      <c r="CZ239" s="119"/>
      <c r="DA239" s="119"/>
      <c r="DB239" s="119"/>
      <c r="DC239" s="119"/>
      <c r="DD239" s="119"/>
      <c r="DE239" s="119"/>
      <c r="DF239" s="119"/>
      <c r="DG239" s="119"/>
      <c r="DH239" s="119"/>
      <c r="DI239" s="119"/>
      <c r="DJ239" s="119"/>
      <c r="DK239" s="119"/>
      <c r="DL239" s="119"/>
      <c r="DM239" s="119"/>
      <c r="DN239" s="119"/>
      <c r="DO239" s="119"/>
      <c r="DP239" s="119"/>
      <c r="DQ239" s="119"/>
      <c r="DR239" s="119"/>
      <c r="DS239" s="119"/>
      <c r="DT239" s="119"/>
      <c r="DU239" s="119"/>
      <c r="DV239" s="119"/>
      <c r="DW239" s="119"/>
      <c r="DX239" s="119"/>
      <c r="DY239" s="119"/>
      <c r="DZ239" s="119"/>
      <c r="EA239" s="119"/>
      <c r="EB239" s="119"/>
      <c r="EC239" s="119"/>
      <c r="ED239" s="119"/>
      <c r="EE239" s="119"/>
      <c r="EF239" s="119"/>
      <c r="EG239" s="119"/>
      <c r="EH239" s="119"/>
      <c r="EI239" s="119"/>
      <c r="EJ239" s="119"/>
      <c r="EK239" s="119"/>
      <c r="EL239" s="119"/>
      <c r="EM239" s="119"/>
      <c r="EN239" s="119"/>
      <c r="EO239" s="119"/>
      <c r="EP239" s="119"/>
    </row>
    <row r="240" spans="1:146" s="120" customFormat="1" ht="34.5" customHeight="1">
      <c r="A240" s="219" t="s">
        <v>244</v>
      </c>
      <c r="B240" s="220"/>
      <c r="C240" s="143"/>
      <c r="D240" s="129"/>
      <c r="E240" s="127"/>
      <c r="F240" s="127"/>
      <c r="G240" s="67"/>
      <c r="H240" s="67"/>
      <c r="I240" s="67"/>
      <c r="J240" s="67"/>
      <c r="K240" s="67"/>
      <c r="L240" s="132"/>
      <c r="M240" s="132"/>
      <c r="N240" s="132"/>
      <c r="O240" s="132"/>
      <c r="P240" s="106"/>
      <c r="Q240" s="106"/>
      <c r="R240" s="106"/>
      <c r="S240" s="106"/>
      <c r="T240" s="106"/>
      <c r="U240" s="118" t="e">
        <f>T240/'2022'!T240</f>
        <v>#DIV/0!</v>
      </c>
      <c r="V240" s="106"/>
      <c r="W240" s="106"/>
      <c r="X240" s="106"/>
      <c r="Y240" s="128"/>
      <c r="Z240" s="156"/>
      <c r="AA240" s="119"/>
      <c r="AB240" s="119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  <c r="EC240" s="128"/>
      <c r="ED240" s="128"/>
      <c r="EE240" s="128"/>
      <c r="EF240" s="128"/>
      <c r="EG240" s="128"/>
      <c r="EH240" s="128"/>
      <c r="EI240" s="128"/>
      <c r="EJ240" s="128"/>
      <c r="EK240" s="128"/>
      <c r="EL240" s="128"/>
      <c r="EM240" s="128"/>
      <c r="EN240" s="128"/>
      <c r="EO240" s="128"/>
      <c r="EP240" s="128"/>
    </row>
    <row r="241" spans="1:146" s="120" customFormat="1" ht="34.5" customHeight="1" outlineLevel="1">
      <c r="A241" s="107">
        <v>2920015756</v>
      </c>
      <c r="B241" s="107" t="s">
        <v>43</v>
      </c>
      <c r="C241" s="107" t="s">
        <v>244</v>
      </c>
      <c r="D241" s="107" t="s">
        <v>42</v>
      </c>
      <c r="E241" s="75"/>
      <c r="F241" s="75" t="s">
        <v>137</v>
      </c>
      <c r="G241" s="67">
        <v>5762.2049999999999</v>
      </c>
      <c r="H241" s="67">
        <v>6497.33</v>
      </c>
      <c r="I241" s="67">
        <v>6279.8099999999995</v>
      </c>
      <c r="J241" s="67">
        <v>6954.5599999999995</v>
      </c>
      <c r="K241" s="67">
        <f t="shared" si="70"/>
        <v>25493.904999999999</v>
      </c>
      <c r="L241" s="117">
        <f>'2022'!M241</f>
        <v>62.58</v>
      </c>
      <c r="M241" s="117">
        <f>(('2022'!L241+'2022'!M241)/2*1.04)*2-L241</f>
        <v>62.771200000000007</v>
      </c>
      <c r="N241" s="117">
        <f>'2022'!O241</f>
        <v>36.451999999999998</v>
      </c>
      <c r="O241" s="117">
        <f>N241*1.04</f>
        <v>37.910080000000001</v>
      </c>
      <c r="P241" s="106">
        <f>(L241-N241)*G241</f>
        <v>150554.89223999999</v>
      </c>
      <c r="Q241" s="106">
        <f t="shared" ref="Q241:R244" si="75">(L241-N241)*H241</f>
        <v>169762.23824000001</v>
      </c>
      <c r="R241" s="106">
        <f t="shared" si="75"/>
        <v>156123.10998720003</v>
      </c>
      <c r="S241" s="106">
        <f>(M241-O241)*J241</f>
        <v>172898.15070720002</v>
      </c>
      <c r="T241" s="106">
        <f t="shared" si="69"/>
        <v>649338.39117440011</v>
      </c>
      <c r="U241" s="118">
        <f>T241/'2022'!T241</f>
        <v>1.0364027021411146</v>
      </c>
      <c r="V241" s="106"/>
      <c r="W241" s="106"/>
      <c r="X241" s="106"/>
      <c r="Y241" s="119"/>
      <c r="Z241" s="156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  <c r="BI241" s="119"/>
      <c r="BJ241" s="119"/>
      <c r="BK241" s="119"/>
      <c r="BL241" s="119"/>
      <c r="BM241" s="119"/>
      <c r="BN241" s="119"/>
      <c r="BO241" s="119"/>
      <c r="BP241" s="119"/>
      <c r="BQ241" s="119"/>
      <c r="BR241" s="119"/>
      <c r="BS241" s="119"/>
      <c r="BT241" s="119"/>
      <c r="BU241" s="119"/>
      <c r="BV241" s="119"/>
      <c r="BW241" s="119"/>
      <c r="BX241" s="119"/>
      <c r="BY241" s="119"/>
      <c r="BZ241" s="119"/>
      <c r="CA241" s="119"/>
      <c r="CB241" s="119"/>
      <c r="CC241" s="119"/>
      <c r="CD241" s="119"/>
      <c r="CE241" s="119"/>
      <c r="CF241" s="119"/>
      <c r="CG241" s="119"/>
      <c r="CH241" s="119"/>
      <c r="CI241" s="119"/>
      <c r="CJ241" s="119"/>
      <c r="CK241" s="119"/>
      <c r="CL241" s="119"/>
      <c r="CM241" s="119"/>
      <c r="CN241" s="119"/>
      <c r="CO241" s="119"/>
      <c r="CP241" s="119"/>
      <c r="CQ241" s="119"/>
      <c r="CR241" s="119"/>
      <c r="CS241" s="119"/>
      <c r="CT241" s="119"/>
      <c r="CU241" s="119"/>
      <c r="CV241" s="119"/>
      <c r="CW241" s="119"/>
      <c r="CX241" s="119"/>
      <c r="CY241" s="119"/>
      <c r="CZ241" s="119"/>
      <c r="DA241" s="119"/>
      <c r="DB241" s="119"/>
      <c r="DC241" s="119"/>
      <c r="DD241" s="119"/>
      <c r="DE241" s="119"/>
      <c r="DF241" s="119"/>
      <c r="DG241" s="119"/>
      <c r="DH241" s="119"/>
      <c r="DI241" s="119"/>
      <c r="DJ241" s="119"/>
      <c r="DK241" s="119"/>
      <c r="DL241" s="119"/>
      <c r="DM241" s="119"/>
      <c r="DN241" s="119"/>
      <c r="DO241" s="119"/>
      <c r="DP241" s="119"/>
      <c r="DQ241" s="119"/>
      <c r="DR241" s="119"/>
      <c r="DS241" s="119"/>
      <c r="DT241" s="119"/>
      <c r="DU241" s="119"/>
      <c r="DV241" s="119"/>
      <c r="DW241" s="119"/>
      <c r="DX241" s="119"/>
      <c r="DY241" s="119"/>
      <c r="DZ241" s="119"/>
      <c r="EA241" s="119"/>
      <c r="EB241" s="119"/>
      <c r="EC241" s="119"/>
      <c r="ED241" s="119"/>
      <c r="EE241" s="119"/>
      <c r="EF241" s="119"/>
      <c r="EG241" s="119"/>
      <c r="EH241" s="119"/>
      <c r="EI241" s="119"/>
      <c r="EJ241" s="119"/>
      <c r="EK241" s="119"/>
      <c r="EL241" s="119"/>
      <c r="EM241" s="119"/>
      <c r="EN241" s="119"/>
      <c r="EO241" s="119"/>
      <c r="EP241" s="119"/>
    </row>
    <row r="242" spans="1:146" s="120" customFormat="1" ht="34.5" customHeight="1" outlineLevel="1">
      <c r="A242" s="107">
        <v>2920016774</v>
      </c>
      <c r="B242" s="107" t="s">
        <v>194</v>
      </c>
      <c r="C242" s="107" t="s">
        <v>244</v>
      </c>
      <c r="D242" s="107" t="s">
        <v>44</v>
      </c>
      <c r="E242" s="75"/>
      <c r="F242" s="75" t="s">
        <v>137</v>
      </c>
      <c r="G242" s="67">
        <v>66261.712999999989</v>
      </c>
      <c r="H242" s="67">
        <v>59734.570000000007</v>
      </c>
      <c r="I242" s="67">
        <v>54490.927999999993</v>
      </c>
      <c r="J242" s="67">
        <v>63188.524000000005</v>
      </c>
      <c r="K242" s="67">
        <f t="shared" si="70"/>
        <v>243675.73499999999</v>
      </c>
      <c r="L242" s="117">
        <f>'2022'!M242</f>
        <v>69.448800000000034</v>
      </c>
      <c r="M242" s="117">
        <f>(('2022'!L242+'2022'!M242)/2*1.04)*2-L242</f>
        <v>70.045152000000002</v>
      </c>
      <c r="N242" s="117">
        <f>'2022'!O242</f>
        <v>25.667200000000001</v>
      </c>
      <c r="O242" s="117">
        <f t="shared" ref="O242:O267" si="76">N242*1.04</f>
        <v>26.693888000000001</v>
      </c>
      <c r="P242" s="106">
        <f>(L242-N242)*G242</f>
        <v>2901043.8138808017</v>
      </c>
      <c r="Q242" s="106">
        <f t="shared" si="75"/>
        <v>2615275.0499120024</v>
      </c>
      <c r="R242" s="106">
        <f t="shared" si="75"/>
        <v>2362250.6053329916</v>
      </c>
      <c r="S242" s="106">
        <f>(M242-O242)*J242</f>
        <v>2739302.3856943361</v>
      </c>
      <c r="T242" s="106">
        <f t="shared" si="69"/>
        <v>10617871.854820132</v>
      </c>
      <c r="U242" s="118">
        <f>T242/'2022'!T242</f>
        <v>1.0417802115965411</v>
      </c>
      <c r="V242" s="106"/>
      <c r="W242" s="106"/>
      <c r="X242" s="106"/>
      <c r="Y242" s="119"/>
      <c r="Z242" s="156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  <c r="BI242" s="119"/>
      <c r="BJ242" s="119"/>
      <c r="BK242" s="119"/>
      <c r="BL242" s="119"/>
      <c r="BM242" s="119"/>
      <c r="BN242" s="119"/>
      <c r="BO242" s="119"/>
      <c r="BP242" s="119"/>
      <c r="BQ242" s="119"/>
      <c r="BR242" s="119"/>
      <c r="BS242" s="119"/>
      <c r="BT242" s="119"/>
      <c r="BU242" s="119"/>
      <c r="BV242" s="119"/>
      <c r="BW242" s="119"/>
      <c r="BX242" s="119"/>
      <c r="BY242" s="119"/>
      <c r="BZ242" s="119"/>
      <c r="CA242" s="119"/>
      <c r="CB242" s="119"/>
      <c r="CC242" s="119"/>
      <c r="CD242" s="119"/>
      <c r="CE242" s="119"/>
      <c r="CF242" s="119"/>
      <c r="CG242" s="119"/>
      <c r="CH242" s="119"/>
      <c r="CI242" s="119"/>
      <c r="CJ242" s="119"/>
      <c r="CK242" s="119"/>
      <c r="CL242" s="119"/>
      <c r="CM242" s="119"/>
      <c r="CN242" s="119"/>
      <c r="CO242" s="119"/>
      <c r="CP242" s="119"/>
      <c r="CQ242" s="119"/>
      <c r="CR242" s="119"/>
      <c r="CS242" s="119"/>
      <c r="CT242" s="119"/>
      <c r="CU242" s="119"/>
      <c r="CV242" s="119"/>
      <c r="CW242" s="119"/>
      <c r="CX242" s="119"/>
      <c r="CY242" s="119"/>
      <c r="CZ242" s="119"/>
      <c r="DA242" s="119"/>
      <c r="DB242" s="119"/>
      <c r="DC242" s="119"/>
      <c r="DD242" s="119"/>
      <c r="DE242" s="119"/>
      <c r="DF242" s="119"/>
      <c r="DG242" s="119"/>
      <c r="DH242" s="119"/>
      <c r="DI242" s="119"/>
      <c r="DJ242" s="119"/>
      <c r="DK242" s="119"/>
      <c r="DL242" s="119"/>
      <c r="DM242" s="119"/>
      <c r="DN242" s="119"/>
      <c r="DO242" s="119"/>
      <c r="DP242" s="119"/>
      <c r="DQ242" s="119"/>
      <c r="DR242" s="119"/>
      <c r="DS242" s="119"/>
      <c r="DT242" s="119"/>
      <c r="DU242" s="119"/>
      <c r="DV242" s="119"/>
      <c r="DW242" s="119"/>
      <c r="DX242" s="119"/>
      <c r="DY242" s="119"/>
      <c r="DZ242" s="119"/>
      <c r="EA242" s="119"/>
      <c r="EB242" s="119"/>
      <c r="EC242" s="119"/>
      <c r="ED242" s="119"/>
      <c r="EE242" s="119"/>
      <c r="EF242" s="119"/>
      <c r="EG242" s="119"/>
      <c r="EH242" s="119"/>
      <c r="EI242" s="119"/>
      <c r="EJ242" s="119"/>
      <c r="EK242" s="119"/>
      <c r="EL242" s="119"/>
      <c r="EM242" s="119"/>
      <c r="EN242" s="119"/>
      <c r="EO242" s="119"/>
      <c r="EP242" s="119"/>
    </row>
    <row r="243" spans="1:146" s="120" customFormat="1" ht="34.5" customHeight="1" outlineLevel="1">
      <c r="A243" s="107">
        <v>7708503727</v>
      </c>
      <c r="B243" s="107" t="s">
        <v>147</v>
      </c>
      <c r="C243" s="107" t="s">
        <v>244</v>
      </c>
      <c r="D243" s="107" t="s">
        <v>42</v>
      </c>
      <c r="E243" s="127"/>
      <c r="F243" s="75" t="s">
        <v>137</v>
      </c>
      <c r="G243" s="67">
        <v>8251.85</v>
      </c>
      <c r="H243" s="67">
        <v>5867.9980000000005</v>
      </c>
      <c r="I243" s="67">
        <v>7846.5149999999994</v>
      </c>
      <c r="J243" s="67">
        <v>7723.2489999999998</v>
      </c>
      <c r="K243" s="67">
        <f t="shared" si="70"/>
        <v>29689.612000000001</v>
      </c>
      <c r="L243" s="117">
        <f>'2022'!M243</f>
        <v>72.27</v>
      </c>
      <c r="M243" s="117">
        <f>(('2022'!L243+'2022'!M243)/2*1.04)*2-L243</f>
        <v>78.051599999999993</v>
      </c>
      <c r="N243" s="117">
        <f>'2022'!O243</f>
        <v>30.367999999999999</v>
      </c>
      <c r="O243" s="117">
        <f t="shared" si="76"/>
        <v>31.582719999999998</v>
      </c>
      <c r="P243" s="106">
        <f>(L243-N243)*G243</f>
        <v>345769.01870000002</v>
      </c>
      <c r="Q243" s="106">
        <f t="shared" si="75"/>
        <v>245880.85219600002</v>
      </c>
      <c r="R243" s="106">
        <f t="shared" si="75"/>
        <v>364618.76395319996</v>
      </c>
      <c r="S243" s="106">
        <f>(M243-O243)*J243</f>
        <v>358890.73099111998</v>
      </c>
      <c r="T243" s="106">
        <f t="shared" si="69"/>
        <v>1315159.36584032</v>
      </c>
      <c r="U243" s="118">
        <f>T243/'2022'!T243</f>
        <v>1.0433250804217926</v>
      </c>
      <c r="V243" s="106"/>
      <c r="W243" s="106"/>
      <c r="X243" s="106"/>
      <c r="Y243" s="128"/>
      <c r="Z243" s="156"/>
      <c r="AA243" s="119"/>
      <c r="AB243" s="119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  <c r="EL243" s="128"/>
      <c r="EM243" s="128"/>
      <c r="EN243" s="128"/>
      <c r="EO243" s="128"/>
      <c r="EP243" s="128"/>
    </row>
    <row r="244" spans="1:146" s="120" customFormat="1" ht="34.5" customHeight="1" outlineLevel="1">
      <c r="A244" s="107">
        <v>2920015308</v>
      </c>
      <c r="B244" s="107" t="s">
        <v>46</v>
      </c>
      <c r="C244" s="107" t="s">
        <v>244</v>
      </c>
      <c r="D244" s="107" t="s">
        <v>45</v>
      </c>
      <c r="E244" s="75"/>
      <c r="F244" s="75" t="s">
        <v>137</v>
      </c>
      <c r="G244" s="67">
        <v>51705.498</v>
      </c>
      <c r="H244" s="67">
        <v>50875.345999999998</v>
      </c>
      <c r="I244" s="67">
        <v>47792.642</v>
      </c>
      <c r="J244" s="67">
        <v>48998.428</v>
      </c>
      <c r="K244" s="67">
        <f t="shared" si="70"/>
        <v>199371.91399999999</v>
      </c>
      <c r="L244" s="117">
        <f>'2022'!M244</f>
        <v>74.746799999999993</v>
      </c>
      <c r="M244" s="117">
        <f>(('2022'!L244+'2022'!M244)/2*1.04)*2-L244</f>
        <v>74.968271999999999</v>
      </c>
      <c r="N244" s="117">
        <f>'2022'!O244</f>
        <v>36.451999999999998</v>
      </c>
      <c r="O244" s="117">
        <f t="shared" si="76"/>
        <v>37.910080000000001</v>
      </c>
      <c r="P244" s="106">
        <f>(L244-N244)*G244</f>
        <v>1980051.7048103998</v>
      </c>
      <c r="Q244" s="106">
        <f t="shared" si="75"/>
        <v>1948261.2000007997</v>
      </c>
      <c r="R244" s="106">
        <f t="shared" si="75"/>
        <v>1771108.9034232639</v>
      </c>
      <c r="S244" s="106">
        <f>(M244-O244)*J244</f>
        <v>1815793.1525221758</v>
      </c>
      <c r="T244" s="106">
        <f t="shared" si="69"/>
        <v>7515214.960756639</v>
      </c>
      <c r="U244" s="118">
        <f>T244/'2022'!T244</f>
        <v>1.042222847323933</v>
      </c>
      <c r="V244" s="106"/>
      <c r="W244" s="106"/>
      <c r="X244" s="106"/>
      <c r="Y244" s="119"/>
      <c r="Z244" s="156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  <c r="BI244" s="119"/>
      <c r="BJ244" s="119"/>
      <c r="BK244" s="119"/>
      <c r="BL244" s="119"/>
      <c r="BM244" s="119"/>
      <c r="BN244" s="119"/>
      <c r="BO244" s="119"/>
      <c r="BP244" s="119"/>
      <c r="BQ244" s="119"/>
      <c r="BR244" s="119"/>
      <c r="BS244" s="119"/>
      <c r="BT244" s="119"/>
      <c r="BU244" s="119"/>
      <c r="BV244" s="119"/>
      <c r="BW244" s="119"/>
      <c r="BX244" s="119"/>
      <c r="BY244" s="119"/>
      <c r="BZ244" s="119"/>
      <c r="CA244" s="119"/>
      <c r="CB244" s="119"/>
      <c r="CC244" s="119"/>
      <c r="CD244" s="119"/>
      <c r="CE244" s="119"/>
      <c r="CF244" s="119"/>
      <c r="CG244" s="119"/>
      <c r="CH244" s="119"/>
      <c r="CI244" s="119"/>
      <c r="CJ244" s="119"/>
      <c r="CK244" s="119"/>
      <c r="CL244" s="119"/>
      <c r="CM244" s="119"/>
      <c r="CN244" s="119"/>
      <c r="CO244" s="119"/>
      <c r="CP244" s="119"/>
      <c r="CQ244" s="119"/>
      <c r="CR244" s="119"/>
      <c r="CS244" s="119"/>
      <c r="CT244" s="119"/>
      <c r="CU244" s="119"/>
      <c r="CV244" s="119"/>
      <c r="CW244" s="119"/>
      <c r="CX244" s="119"/>
      <c r="CY244" s="119"/>
      <c r="CZ244" s="119"/>
      <c r="DA244" s="119"/>
      <c r="DB244" s="119"/>
      <c r="DC244" s="119"/>
      <c r="DD244" s="119"/>
      <c r="DE244" s="119"/>
      <c r="DF244" s="119"/>
      <c r="DG244" s="119"/>
      <c r="DH244" s="119"/>
      <c r="DI244" s="119"/>
      <c r="DJ244" s="119"/>
      <c r="DK244" s="119"/>
      <c r="DL244" s="119"/>
      <c r="DM244" s="119"/>
      <c r="DN244" s="119"/>
      <c r="DO244" s="119"/>
      <c r="DP244" s="119"/>
      <c r="DQ244" s="119"/>
      <c r="DR244" s="119"/>
      <c r="DS244" s="119"/>
      <c r="DT244" s="119"/>
      <c r="DU244" s="119"/>
      <c r="DV244" s="119"/>
      <c r="DW244" s="119"/>
      <c r="DX244" s="119"/>
      <c r="DY244" s="119"/>
      <c r="DZ244" s="119"/>
      <c r="EA244" s="119"/>
      <c r="EB244" s="119"/>
      <c r="EC244" s="119"/>
      <c r="ED244" s="119"/>
      <c r="EE244" s="119"/>
      <c r="EF244" s="119"/>
      <c r="EG244" s="119"/>
      <c r="EH244" s="119"/>
      <c r="EI244" s="119"/>
      <c r="EJ244" s="119"/>
      <c r="EK244" s="119"/>
      <c r="EL244" s="119"/>
      <c r="EM244" s="119"/>
      <c r="EN244" s="119"/>
      <c r="EO244" s="119"/>
      <c r="EP244" s="119"/>
    </row>
    <row r="245" spans="1:146" s="120" customFormat="1" ht="34.5" customHeight="1">
      <c r="A245" s="219" t="s">
        <v>245</v>
      </c>
      <c r="B245" s="220"/>
      <c r="C245" s="143"/>
      <c r="D245" s="129"/>
      <c r="E245" s="127"/>
      <c r="F245" s="127"/>
      <c r="G245" s="67"/>
      <c r="H245" s="67"/>
      <c r="I245" s="67"/>
      <c r="J245" s="67"/>
      <c r="K245" s="67"/>
      <c r="L245" s="132"/>
      <c r="M245" s="132"/>
      <c r="N245" s="132"/>
      <c r="O245" s="132"/>
      <c r="P245" s="106"/>
      <c r="Q245" s="106"/>
      <c r="R245" s="106"/>
      <c r="S245" s="106"/>
      <c r="T245" s="106"/>
      <c r="U245" s="118" t="e">
        <f>T245/'2022'!T245</f>
        <v>#DIV/0!</v>
      </c>
      <c r="V245" s="106"/>
      <c r="W245" s="106"/>
      <c r="X245" s="106"/>
      <c r="Y245" s="128"/>
      <c r="Z245" s="156"/>
      <c r="AA245" s="119"/>
      <c r="AB245" s="119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  <c r="CW245" s="128"/>
      <c r="CX245" s="128"/>
      <c r="CY245" s="128"/>
      <c r="CZ245" s="128"/>
      <c r="DA245" s="128"/>
      <c r="DB245" s="128"/>
      <c r="DC245" s="128"/>
      <c r="DD245" s="128"/>
      <c r="DE245" s="128"/>
      <c r="DF245" s="128"/>
      <c r="DG245" s="128"/>
      <c r="DH245" s="128"/>
      <c r="DI245" s="128"/>
      <c r="DJ245" s="128"/>
      <c r="DK245" s="128"/>
      <c r="DL245" s="128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8"/>
      <c r="DW245" s="128"/>
      <c r="DX245" s="128"/>
      <c r="DY245" s="128"/>
      <c r="DZ245" s="128"/>
      <c r="EA245" s="128"/>
      <c r="EB245" s="128"/>
      <c r="EC245" s="128"/>
      <c r="ED245" s="128"/>
      <c r="EE245" s="128"/>
      <c r="EF245" s="128"/>
      <c r="EG245" s="128"/>
      <c r="EH245" s="128"/>
      <c r="EI245" s="128"/>
      <c r="EJ245" s="128"/>
      <c r="EK245" s="128"/>
      <c r="EL245" s="128"/>
      <c r="EM245" s="128"/>
      <c r="EN245" s="128"/>
      <c r="EO245" s="128"/>
      <c r="EP245" s="128"/>
    </row>
    <row r="246" spans="1:146" s="120" customFormat="1" ht="34.5" customHeight="1" outlineLevel="1">
      <c r="A246" s="107">
        <v>2901165080</v>
      </c>
      <c r="B246" s="62" t="str">
        <f>'2021'!B247</f>
        <v>ООО "ГидроТех"</v>
      </c>
      <c r="C246" s="107" t="s">
        <v>245</v>
      </c>
      <c r="D246" s="107" t="s">
        <v>47</v>
      </c>
      <c r="E246" s="75" t="s">
        <v>48</v>
      </c>
      <c r="F246" s="75" t="s">
        <v>137</v>
      </c>
      <c r="G246" s="67">
        <v>3130.94</v>
      </c>
      <c r="H246" s="67">
        <v>3274.4800000000005</v>
      </c>
      <c r="I246" s="67">
        <v>3088.7200000000003</v>
      </c>
      <c r="J246" s="67">
        <v>3161.1400000000003</v>
      </c>
      <c r="K246" s="67">
        <f t="shared" si="70"/>
        <v>12655.279999999999</v>
      </c>
      <c r="L246" s="117">
        <f>'2022'!M246</f>
        <v>124.62320000000001</v>
      </c>
      <c r="M246" s="117">
        <f>(('2022'!L246+'2022'!M246)/2*1.04)*2-L246</f>
        <v>134.59305600000005</v>
      </c>
      <c r="N246" s="117">
        <f>'2022'!O246</f>
        <v>32.468800000000002</v>
      </c>
      <c r="O246" s="117">
        <f t="shared" si="76"/>
        <v>33.767552000000002</v>
      </c>
      <c r="P246" s="106">
        <f t="shared" ref="P246:P264" si="77">(L246-N246)*G246</f>
        <v>288529.89713600004</v>
      </c>
      <c r="Q246" s="106">
        <f t="shared" ref="Q246:Q264" si="78">(L246-N246)*H246</f>
        <v>301757.73971200007</v>
      </c>
      <c r="R246" s="106">
        <f t="shared" ref="R246:R264" si="79">(M246-O246)*I246</f>
        <v>311421.75071488018</v>
      </c>
      <c r="S246" s="106">
        <f t="shared" ref="S246:S264" si="80">(M246-O246)*J246</f>
        <v>318723.53371456021</v>
      </c>
      <c r="T246" s="106">
        <f t="shared" si="69"/>
        <v>1220432.9212774406</v>
      </c>
      <c r="U246" s="118">
        <f>T246/'2022'!T246</f>
        <v>1.0393396101508399</v>
      </c>
      <c r="V246" s="106"/>
      <c r="W246" s="106"/>
      <c r="X246" s="106"/>
      <c r="Y246" s="119"/>
      <c r="Z246" s="156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/>
      <c r="BL246" s="119"/>
      <c r="BM246" s="119"/>
      <c r="BN246" s="119"/>
      <c r="BO246" s="119"/>
      <c r="BP246" s="119"/>
      <c r="BQ246" s="119"/>
      <c r="BR246" s="119"/>
      <c r="BS246" s="119"/>
      <c r="BT246" s="119"/>
      <c r="BU246" s="119"/>
      <c r="BV246" s="119"/>
      <c r="BW246" s="119"/>
      <c r="BX246" s="119"/>
      <c r="BY246" s="119"/>
      <c r="BZ246" s="119"/>
      <c r="CA246" s="119"/>
      <c r="CB246" s="119"/>
      <c r="CC246" s="119"/>
      <c r="CD246" s="119"/>
      <c r="CE246" s="119"/>
      <c r="CF246" s="119"/>
      <c r="CG246" s="119"/>
      <c r="CH246" s="119"/>
      <c r="CI246" s="119"/>
      <c r="CJ246" s="119"/>
      <c r="CK246" s="119"/>
      <c r="CL246" s="119"/>
      <c r="CM246" s="119"/>
      <c r="CN246" s="119"/>
      <c r="CO246" s="119"/>
      <c r="CP246" s="119"/>
      <c r="CQ246" s="119"/>
      <c r="CR246" s="119"/>
      <c r="CS246" s="119"/>
      <c r="CT246" s="119"/>
      <c r="CU246" s="119"/>
      <c r="CV246" s="119"/>
      <c r="CW246" s="119"/>
      <c r="CX246" s="119"/>
      <c r="CY246" s="119"/>
      <c r="CZ246" s="119"/>
      <c r="DA246" s="119"/>
      <c r="DB246" s="119"/>
      <c r="DC246" s="119"/>
      <c r="DD246" s="119"/>
      <c r="DE246" s="119"/>
      <c r="DF246" s="119"/>
      <c r="DG246" s="119"/>
      <c r="DH246" s="119"/>
      <c r="DI246" s="119"/>
      <c r="DJ246" s="119"/>
      <c r="DK246" s="119"/>
      <c r="DL246" s="119"/>
      <c r="DM246" s="119"/>
      <c r="DN246" s="119"/>
      <c r="DO246" s="119"/>
      <c r="DP246" s="119"/>
      <c r="DQ246" s="119"/>
      <c r="DR246" s="119"/>
      <c r="DS246" s="119"/>
      <c r="DT246" s="119"/>
      <c r="DU246" s="119"/>
      <c r="DV246" s="119"/>
      <c r="DW246" s="119"/>
      <c r="DX246" s="119"/>
      <c r="DY246" s="119"/>
      <c r="DZ246" s="119"/>
      <c r="EA246" s="119"/>
      <c r="EB246" s="119"/>
      <c r="EC246" s="119"/>
      <c r="ED246" s="119"/>
      <c r="EE246" s="119"/>
      <c r="EF246" s="119"/>
      <c r="EG246" s="119"/>
      <c r="EH246" s="119"/>
      <c r="EI246" s="119"/>
      <c r="EJ246" s="119"/>
      <c r="EK246" s="119"/>
      <c r="EL246" s="119"/>
      <c r="EM246" s="119"/>
      <c r="EN246" s="119"/>
      <c r="EO246" s="119"/>
      <c r="EP246" s="119"/>
    </row>
    <row r="247" spans="1:146" s="120" customFormat="1" ht="34.5" customHeight="1" outlineLevel="1">
      <c r="A247" s="107" t="s">
        <v>270</v>
      </c>
      <c r="B247" s="107" t="s">
        <v>271</v>
      </c>
      <c r="C247" s="107" t="s">
        <v>245</v>
      </c>
      <c r="D247" s="107" t="s">
        <v>50</v>
      </c>
      <c r="E247" s="75" t="s">
        <v>51</v>
      </c>
      <c r="F247" s="75" t="s">
        <v>137</v>
      </c>
      <c r="G247" s="67">
        <v>3826.34</v>
      </c>
      <c r="H247" s="67">
        <v>3660.8</v>
      </c>
      <c r="I247" s="67">
        <v>476.71</v>
      </c>
      <c r="J247" s="67">
        <v>3326.3</v>
      </c>
      <c r="K247" s="67">
        <f t="shared" si="70"/>
        <v>11290.150000000001</v>
      </c>
      <c r="L247" s="117">
        <f>'2022'!M247</f>
        <v>121.97120000000001</v>
      </c>
      <c r="M247" s="117">
        <f>(('2022'!L247+'2022'!M247)/2*1.04)*2-L247</f>
        <v>131.72889600000002</v>
      </c>
      <c r="N247" s="117">
        <f>'2022'!O247</f>
        <v>28.9328</v>
      </c>
      <c r="O247" s="117">
        <f t="shared" si="76"/>
        <v>30.090112000000001</v>
      </c>
      <c r="P247" s="106">
        <f t="shared" si="77"/>
        <v>355996.55145600007</v>
      </c>
      <c r="Q247" s="106">
        <f t="shared" si="78"/>
        <v>340594.97472000006</v>
      </c>
      <c r="R247" s="106">
        <f t="shared" si="79"/>
        <v>48452.224720640006</v>
      </c>
      <c r="S247" s="106">
        <f t="shared" si="80"/>
        <v>338081.0872192001</v>
      </c>
      <c r="T247" s="106">
        <f t="shared" si="69"/>
        <v>1083124.8381158402</v>
      </c>
      <c r="U247" s="118">
        <f>T247/'2022'!T247</f>
        <v>1.0230230704285572</v>
      </c>
      <c r="V247" s="106"/>
      <c r="W247" s="106"/>
      <c r="X247" s="106"/>
      <c r="Y247" s="119"/>
      <c r="Z247" s="156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/>
      <c r="BL247" s="119"/>
      <c r="BM247" s="119"/>
      <c r="BN247" s="119"/>
      <c r="BO247" s="119"/>
      <c r="BP247" s="119"/>
      <c r="BQ247" s="119"/>
      <c r="BR247" s="119"/>
      <c r="BS247" s="119"/>
      <c r="BT247" s="119"/>
      <c r="BU247" s="119"/>
      <c r="BV247" s="119"/>
      <c r="BW247" s="119"/>
      <c r="BX247" s="119"/>
      <c r="BY247" s="119"/>
      <c r="BZ247" s="119"/>
      <c r="CA247" s="119"/>
      <c r="CB247" s="119"/>
      <c r="CC247" s="119"/>
      <c r="CD247" s="119"/>
      <c r="CE247" s="119"/>
      <c r="CF247" s="119"/>
      <c r="CG247" s="119"/>
      <c r="CH247" s="119"/>
      <c r="CI247" s="119"/>
      <c r="CJ247" s="119"/>
      <c r="CK247" s="119"/>
      <c r="CL247" s="119"/>
      <c r="CM247" s="119"/>
      <c r="CN247" s="119"/>
      <c r="CO247" s="119"/>
      <c r="CP247" s="119"/>
      <c r="CQ247" s="119"/>
      <c r="CR247" s="119"/>
      <c r="CS247" s="119"/>
      <c r="CT247" s="119"/>
      <c r="CU247" s="119"/>
      <c r="CV247" s="119"/>
      <c r="CW247" s="119"/>
      <c r="CX247" s="119"/>
      <c r="CY247" s="119"/>
      <c r="CZ247" s="119"/>
      <c r="DA247" s="119"/>
      <c r="DB247" s="119"/>
      <c r="DC247" s="119"/>
      <c r="DD247" s="119"/>
      <c r="DE247" s="119"/>
      <c r="DF247" s="119"/>
      <c r="DG247" s="119"/>
      <c r="DH247" s="119"/>
      <c r="DI247" s="119"/>
      <c r="DJ247" s="119"/>
      <c r="DK247" s="119"/>
      <c r="DL247" s="119"/>
      <c r="DM247" s="119"/>
      <c r="DN247" s="119"/>
      <c r="DO247" s="119"/>
      <c r="DP247" s="119"/>
      <c r="DQ247" s="119"/>
      <c r="DR247" s="119"/>
      <c r="DS247" s="119"/>
      <c r="DT247" s="119"/>
      <c r="DU247" s="119"/>
      <c r="DV247" s="119"/>
      <c r="DW247" s="119"/>
      <c r="DX247" s="119"/>
      <c r="DY247" s="119"/>
      <c r="DZ247" s="119"/>
      <c r="EA247" s="119"/>
      <c r="EB247" s="119"/>
      <c r="EC247" s="119"/>
      <c r="ED247" s="119"/>
      <c r="EE247" s="119"/>
      <c r="EF247" s="119"/>
      <c r="EG247" s="119"/>
      <c r="EH247" s="119"/>
      <c r="EI247" s="119"/>
      <c r="EJ247" s="119"/>
      <c r="EK247" s="119"/>
      <c r="EL247" s="119"/>
      <c r="EM247" s="119"/>
      <c r="EN247" s="119"/>
      <c r="EO247" s="119"/>
      <c r="EP247" s="119"/>
    </row>
    <row r="248" spans="1:146" s="120" customFormat="1" ht="34.5" customHeight="1" outlineLevel="1">
      <c r="A248" s="107">
        <v>2921128103</v>
      </c>
      <c r="B248" s="107" t="s">
        <v>183</v>
      </c>
      <c r="C248" s="107" t="s">
        <v>245</v>
      </c>
      <c r="D248" s="107" t="s">
        <v>52</v>
      </c>
      <c r="E248" s="75" t="s">
        <v>53</v>
      </c>
      <c r="F248" s="75" t="s">
        <v>137</v>
      </c>
      <c r="G248" s="67">
        <v>3703.4700000000003</v>
      </c>
      <c r="H248" s="67">
        <v>3887.8100000000004</v>
      </c>
      <c r="I248" s="67">
        <v>3560.86</v>
      </c>
      <c r="J248" s="67">
        <v>3887.96</v>
      </c>
      <c r="K248" s="67">
        <f t="shared" ref="K248:K279" si="81">G248+H248+I248+J248</f>
        <v>15040.100000000002</v>
      </c>
      <c r="L248" s="117">
        <f>'2022'!M248</f>
        <v>98.010400000000004</v>
      </c>
      <c r="M248" s="117">
        <f>(('2022'!L248+'2022'!M248)/2*1.04)*2-L248</f>
        <v>104.80041600000001</v>
      </c>
      <c r="N248" s="117">
        <f>'2022'!O248</f>
        <v>33.2592</v>
      </c>
      <c r="O248" s="117">
        <f t="shared" si="76"/>
        <v>34.589568</v>
      </c>
      <c r="P248" s="106">
        <f t="shared" si="77"/>
        <v>239804.12666400007</v>
      </c>
      <c r="Q248" s="106">
        <f t="shared" si="78"/>
        <v>251740.36287200006</v>
      </c>
      <c r="R248" s="106">
        <f t="shared" si="79"/>
        <v>250011.00020928006</v>
      </c>
      <c r="S248" s="106">
        <f t="shared" si="80"/>
        <v>272976.96859008004</v>
      </c>
      <c r="T248" s="106">
        <f t="shared" si="69"/>
        <v>1014532.4583353603</v>
      </c>
      <c r="U248" s="118">
        <f>T248/'2022'!T248</f>
        <v>1.0395811034975659</v>
      </c>
      <c r="V248" s="106"/>
      <c r="W248" s="106"/>
      <c r="X248" s="106"/>
      <c r="Y248" s="119"/>
      <c r="Z248" s="156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  <c r="BI248" s="119"/>
      <c r="BJ248" s="119"/>
      <c r="BK248" s="119"/>
      <c r="BL248" s="119"/>
      <c r="BM248" s="119"/>
      <c r="BN248" s="119"/>
      <c r="BO248" s="119"/>
      <c r="BP248" s="119"/>
      <c r="BQ248" s="119"/>
      <c r="BR248" s="119"/>
      <c r="BS248" s="119"/>
      <c r="BT248" s="119"/>
      <c r="BU248" s="119"/>
      <c r="BV248" s="119"/>
      <c r="BW248" s="119"/>
      <c r="BX248" s="119"/>
      <c r="BY248" s="119"/>
      <c r="BZ248" s="119"/>
      <c r="CA248" s="119"/>
      <c r="CB248" s="119"/>
      <c r="CC248" s="119"/>
      <c r="CD248" s="119"/>
      <c r="CE248" s="119"/>
      <c r="CF248" s="119"/>
      <c r="CG248" s="119"/>
      <c r="CH248" s="119"/>
      <c r="CI248" s="119"/>
      <c r="CJ248" s="119"/>
      <c r="CK248" s="119"/>
      <c r="CL248" s="119"/>
      <c r="CM248" s="119"/>
      <c r="CN248" s="119"/>
      <c r="CO248" s="119"/>
      <c r="CP248" s="119"/>
      <c r="CQ248" s="119"/>
      <c r="CR248" s="119"/>
      <c r="CS248" s="119"/>
      <c r="CT248" s="119"/>
      <c r="CU248" s="119"/>
      <c r="CV248" s="119"/>
      <c r="CW248" s="119"/>
      <c r="CX248" s="119"/>
      <c r="CY248" s="119"/>
      <c r="CZ248" s="119"/>
      <c r="DA248" s="119"/>
      <c r="DB248" s="119"/>
      <c r="DC248" s="119"/>
      <c r="DD248" s="119"/>
      <c r="DE248" s="119"/>
      <c r="DF248" s="119"/>
      <c r="DG248" s="119"/>
      <c r="DH248" s="119"/>
      <c r="DI248" s="119"/>
      <c r="DJ248" s="119"/>
      <c r="DK248" s="119"/>
      <c r="DL248" s="119"/>
      <c r="DM248" s="119"/>
      <c r="DN248" s="119"/>
      <c r="DO248" s="119"/>
      <c r="DP248" s="119"/>
      <c r="DQ248" s="119"/>
      <c r="DR248" s="119"/>
      <c r="DS248" s="119"/>
      <c r="DT248" s="119"/>
      <c r="DU248" s="119"/>
      <c r="DV248" s="119"/>
      <c r="DW248" s="119"/>
      <c r="DX248" s="119"/>
      <c r="DY248" s="119"/>
      <c r="DZ248" s="119"/>
      <c r="EA248" s="119"/>
      <c r="EB248" s="119"/>
      <c r="EC248" s="119"/>
      <c r="ED248" s="119"/>
      <c r="EE248" s="119"/>
      <c r="EF248" s="119"/>
      <c r="EG248" s="119"/>
      <c r="EH248" s="119"/>
      <c r="EI248" s="119"/>
      <c r="EJ248" s="119"/>
      <c r="EK248" s="119"/>
      <c r="EL248" s="119"/>
      <c r="EM248" s="119"/>
      <c r="EN248" s="119"/>
      <c r="EO248" s="119"/>
      <c r="EP248" s="119"/>
    </row>
    <row r="249" spans="1:146" s="120" customFormat="1" ht="34.5" customHeight="1" outlineLevel="1">
      <c r="A249" s="107">
        <v>2921128103</v>
      </c>
      <c r="B249" s="107" t="s">
        <v>183</v>
      </c>
      <c r="C249" s="107" t="s">
        <v>245</v>
      </c>
      <c r="D249" s="107" t="s">
        <v>52</v>
      </c>
      <c r="E249" s="75" t="s">
        <v>54</v>
      </c>
      <c r="F249" s="75" t="s">
        <v>137</v>
      </c>
      <c r="G249" s="67">
        <v>513.28</v>
      </c>
      <c r="H249" s="67">
        <v>744.28</v>
      </c>
      <c r="I249" s="67">
        <v>554.80999999999995</v>
      </c>
      <c r="J249" s="67">
        <v>480.16999999999996</v>
      </c>
      <c r="K249" s="67">
        <f t="shared" si="81"/>
        <v>2292.54</v>
      </c>
      <c r="L249" s="117">
        <f>'2022'!M249</f>
        <v>314.42840000000007</v>
      </c>
      <c r="M249" s="117">
        <f>(('2022'!L249+'2022'!M249)/2*1.04)*2-L249</f>
        <v>339.58267200000006</v>
      </c>
      <c r="N249" s="117">
        <f>'2022'!O249</f>
        <v>38.157600000000002</v>
      </c>
      <c r="O249" s="117">
        <f t="shared" si="76"/>
        <v>39.683904000000005</v>
      </c>
      <c r="P249" s="106">
        <f t="shared" si="77"/>
        <v>141804.27622400003</v>
      </c>
      <c r="Q249" s="106">
        <f t="shared" si="78"/>
        <v>205622.83102400004</v>
      </c>
      <c r="R249" s="106">
        <f t="shared" si="79"/>
        <v>166386.83547408003</v>
      </c>
      <c r="S249" s="106">
        <f t="shared" si="80"/>
        <v>144002.39143056003</v>
      </c>
      <c r="T249" s="106">
        <f t="shared" si="69"/>
        <v>657816.33415264019</v>
      </c>
      <c r="U249" s="118">
        <f>T249/'2022'!T249</f>
        <v>1.0355929060508688</v>
      </c>
      <c r="V249" s="106"/>
      <c r="W249" s="106"/>
      <c r="X249" s="106"/>
      <c r="Y249" s="119"/>
      <c r="Z249" s="156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  <c r="BI249" s="119"/>
      <c r="BJ249" s="119"/>
      <c r="BK249" s="119"/>
      <c r="BL249" s="119"/>
      <c r="BM249" s="119"/>
      <c r="BN249" s="119"/>
      <c r="BO249" s="119"/>
      <c r="BP249" s="119"/>
      <c r="BQ249" s="119"/>
      <c r="BR249" s="119"/>
      <c r="BS249" s="119"/>
      <c r="BT249" s="119"/>
      <c r="BU249" s="119"/>
      <c r="BV249" s="119"/>
      <c r="BW249" s="119"/>
      <c r="BX249" s="119"/>
      <c r="BY249" s="119"/>
      <c r="BZ249" s="119"/>
      <c r="CA249" s="119"/>
      <c r="CB249" s="119"/>
      <c r="CC249" s="119"/>
      <c r="CD249" s="119"/>
      <c r="CE249" s="119"/>
      <c r="CF249" s="119"/>
      <c r="CG249" s="119"/>
      <c r="CH249" s="119"/>
      <c r="CI249" s="119"/>
      <c r="CJ249" s="119"/>
      <c r="CK249" s="119"/>
      <c r="CL249" s="119"/>
      <c r="CM249" s="119"/>
      <c r="CN249" s="119"/>
      <c r="CO249" s="119"/>
      <c r="CP249" s="119"/>
      <c r="CQ249" s="119"/>
      <c r="CR249" s="119"/>
      <c r="CS249" s="119"/>
      <c r="CT249" s="119"/>
      <c r="CU249" s="119"/>
      <c r="CV249" s="119"/>
      <c r="CW249" s="119"/>
      <c r="CX249" s="119"/>
      <c r="CY249" s="119"/>
      <c r="CZ249" s="119"/>
      <c r="DA249" s="119"/>
      <c r="DB249" s="119"/>
      <c r="DC249" s="119"/>
      <c r="DD249" s="119"/>
      <c r="DE249" s="119"/>
      <c r="DF249" s="119"/>
      <c r="DG249" s="119"/>
      <c r="DH249" s="119"/>
      <c r="DI249" s="119"/>
      <c r="DJ249" s="119"/>
      <c r="DK249" s="119"/>
      <c r="DL249" s="119"/>
      <c r="DM249" s="119"/>
      <c r="DN249" s="119"/>
      <c r="DO249" s="119"/>
      <c r="DP249" s="119"/>
      <c r="DQ249" s="119"/>
      <c r="DR249" s="119"/>
      <c r="DS249" s="119"/>
      <c r="DT249" s="119"/>
      <c r="DU249" s="119"/>
      <c r="DV249" s="119"/>
      <c r="DW249" s="119"/>
      <c r="DX249" s="119"/>
      <c r="DY249" s="119"/>
      <c r="DZ249" s="119"/>
      <c r="EA249" s="119"/>
      <c r="EB249" s="119"/>
      <c r="EC249" s="119"/>
      <c r="ED249" s="119"/>
      <c r="EE249" s="119"/>
      <c r="EF249" s="119"/>
      <c r="EG249" s="119"/>
      <c r="EH249" s="119"/>
      <c r="EI249" s="119"/>
      <c r="EJ249" s="119"/>
      <c r="EK249" s="119"/>
      <c r="EL249" s="119"/>
      <c r="EM249" s="119"/>
      <c r="EN249" s="119"/>
      <c r="EO249" s="119"/>
      <c r="EP249" s="119"/>
    </row>
    <row r="250" spans="1:146" s="120" customFormat="1" ht="34.5" customHeight="1" outlineLevel="1">
      <c r="A250" s="107">
        <v>2921128103</v>
      </c>
      <c r="B250" s="107" t="s">
        <v>183</v>
      </c>
      <c r="C250" s="107" t="s">
        <v>245</v>
      </c>
      <c r="D250" s="107" t="s">
        <v>52</v>
      </c>
      <c r="E250" s="75" t="s">
        <v>55</v>
      </c>
      <c r="F250" s="75" t="s">
        <v>137</v>
      </c>
      <c r="G250" s="67">
        <v>6112.2180000000008</v>
      </c>
      <c r="H250" s="67">
        <v>6480.1930000000011</v>
      </c>
      <c r="I250" s="67">
        <v>5685.91</v>
      </c>
      <c r="J250" s="67">
        <v>5930.7240000000002</v>
      </c>
      <c r="K250" s="67">
        <f t="shared" si="81"/>
        <v>24209.045000000006</v>
      </c>
      <c r="L250" s="117">
        <f>'2022'!M250</f>
        <v>53.856400000000001</v>
      </c>
      <c r="M250" s="117">
        <f>(('2022'!L250+'2022'!M250)/2*1.04)*2-L250</f>
        <v>57.721456000000011</v>
      </c>
      <c r="N250" s="117">
        <f>'2022'!O250</f>
        <v>38.157600000000002</v>
      </c>
      <c r="O250" s="117">
        <f t="shared" si="76"/>
        <v>39.683904000000005</v>
      </c>
      <c r="P250" s="106">
        <f t="shared" si="77"/>
        <v>95954.487938400009</v>
      </c>
      <c r="Q250" s="106">
        <f t="shared" si="78"/>
        <v>101731.2538684</v>
      </c>
      <c r="R250" s="106">
        <f t="shared" si="79"/>
        <v>102559.89729232002</v>
      </c>
      <c r="S250" s="106">
        <f t="shared" si="80"/>
        <v>106975.74254764803</v>
      </c>
      <c r="T250" s="106">
        <f t="shared" si="69"/>
        <v>407221.38164676807</v>
      </c>
      <c r="U250" s="118">
        <f>T250/'2022'!T250</f>
        <v>1.0357540401641776</v>
      </c>
      <c r="V250" s="106"/>
      <c r="W250" s="106"/>
      <c r="X250" s="106"/>
      <c r="Y250" s="119"/>
      <c r="Z250" s="156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  <c r="BI250" s="119"/>
      <c r="BJ250" s="119"/>
      <c r="BK250" s="119"/>
      <c r="BL250" s="119"/>
      <c r="BM250" s="119"/>
      <c r="BN250" s="119"/>
      <c r="BO250" s="119"/>
      <c r="BP250" s="119"/>
      <c r="BQ250" s="119"/>
      <c r="BR250" s="119"/>
      <c r="BS250" s="119"/>
      <c r="BT250" s="119"/>
      <c r="BU250" s="119"/>
      <c r="BV250" s="119"/>
      <c r="BW250" s="119"/>
      <c r="BX250" s="119"/>
      <c r="BY250" s="119"/>
      <c r="BZ250" s="119"/>
      <c r="CA250" s="119"/>
      <c r="CB250" s="119"/>
      <c r="CC250" s="119"/>
      <c r="CD250" s="119"/>
      <c r="CE250" s="119"/>
      <c r="CF250" s="119"/>
      <c r="CG250" s="119"/>
      <c r="CH250" s="119"/>
      <c r="CI250" s="119"/>
      <c r="CJ250" s="119"/>
      <c r="CK250" s="119"/>
      <c r="CL250" s="119"/>
      <c r="CM250" s="119"/>
      <c r="CN250" s="119"/>
      <c r="CO250" s="119"/>
      <c r="CP250" s="119"/>
      <c r="CQ250" s="119"/>
      <c r="CR250" s="119"/>
      <c r="CS250" s="119"/>
      <c r="CT250" s="119"/>
      <c r="CU250" s="119"/>
      <c r="CV250" s="119"/>
      <c r="CW250" s="119"/>
      <c r="CX250" s="119"/>
      <c r="CY250" s="119"/>
      <c r="CZ250" s="119"/>
      <c r="DA250" s="119"/>
      <c r="DB250" s="119"/>
      <c r="DC250" s="119"/>
      <c r="DD250" s="119"/>
      <c r="DE250" s="119"/>
      <c r="DF250" s="119"/>
      <c r="DG250" s="119"/>
      <c r="DH250" s="119"/>
      <c r="DI250" s="119"/>
      <c r="DJ250" s="119"/>
      <c r="DK250" s="119"/>
      <c r="DL250" s="119"/>
      <c r="DM250" s="119"/>
      <c r="DN250" s="119"/>
      <c r="DO250" s="119"/>
      <c r="DP250" s="119"/>
      <c r="DQ250" s="119"/>
      <c r="DR250" s="119"/>
      <c r="DS250" s="119"/>
      <c r="DT250" s="119"/>
      <c r="DU250" s="119"/>
      <c r="DV250" s="119"/>
      <c r="DW250" s="119"/>
      <c r="DX250" s="119"/>
      <c r="DY250" s="119"/>
      <c r="DZ250" s="119"/>
      <c r="EA250" s="119"/>
      <c r="EB250" s="119"/>
      <c r="EC250" s="119"/>
      <c r="ED250" s="119"/>
      <c r="EE250" s="119"/>
      <c r="EF250" s="119"/>
      <c r="EG250" s="119"/>
      <c r="EH250" s="119"/>
      <c r="EI250" s="119"/>
      <c r="EJ250" s="119"/>
      <c r="EK250" s="119"/>
      <c r="EL250" s="119"/>
      <c r="EM250" s="119"/>
      <c r="EN250" s="119"/>
      <c r="EO250" s="119"/>
      <c r="EP250" s="119"/>
    </row>
    <row r="251" spans="1:146" s="120" customFormat="1" ht="34.5" customHeight="1" outlineLevel="1">
      <c r="A251" s="107" t="s">
        <v>274</v>
      </c>
      <c r="B251" s="107" t="s">
        <v>275</v>
      </c>
      <c r="C251" s="107" t="s">
        <v>245</v>
      </c>
      <c r="D251" s="107" t="s">
        <v>56</v>
      </c>
      <c r="E251" s="75" t="s">
        <v>57</v>
      </c>
      <c r="F251" s="75" t="s">
        <v>137</v>
      </c>
      <c r="G251" s="67">
        <v>27955.347000000002</v>
      </c>
      <c r="H251" s="67">
        <v>14585.647000000001</v>
      </c>
      <c r="I251" s="67">
        <v>13974.2</v>
      </c>
      <c r="J251" s="67">
        <v>14053.76</v>
      </c>
      <c r="K251" s="67">
        <f t="shared" si="81"/>
        <v>70568.953999999998</v>
      </c>
      <c r="L251" s="117">
        <f>'2022'!M251</f>
        <v>41.855199999999989</v>
      </c>
      <c r="M251" s="117">
        <f>(('2022'!L251+'2022'!M251)/2*1.04)*2-L251</f>
        <v>45.083807999999998</v>
      </c>
      <c r="N251" s="117">
        <f>'2022'!O251</f>
        <v>19.635200000000001</v>
      </c>
      <c r="O251" s="117">
        <f t="shared" si="76"/>
        <v>20.420608000000001</v>
      </c>
      <c r="P251" s="106">
        <f t="shared" si="77"/>
        <v>621167.81033999973</v>
      </c>
      <c r="Q251" s="106">
        <f t="shared" si="78"/>
        <v>324093.07633999985</v>
      </c>
      <c r="R251" s="106">
        <f t="shared" si="79"/>
        <v>344648.48943999998</v>
      </c>
      <c r="S251" s="106">
        <f t="shared" si="80"/>
        <v>346610.69363199995</v>
      </c>
      <c r="T251" s="106">
        <f t="shared" si="69"/>
        <v>1636520.0697519993</v>
      </c>
      <c r="U251" s="118">
        <f>T251/'2022'!T251</f>
        <v>1.0258587682587568</v>
      </c>
      <c r="V251" s="106"/>
      <c r="W251" s="106"/>
      <c r="X251" s="106"/>
      <c r="Y251" s="119"/>
      <c r="Z251" s="156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  <c r="BI251" s="119"/>
      <c r="BJ251" s="119"/>
      <c r="BK251" s="119"/>
      <c r="BL251" s="119"/>
      <c r="BM251" s="119"/>
      <c r="BN251" s="119"/>
      <c r="BO251" s="119"/>
      <c r="BP251" s="119"/>
      <c r="BQ251" s="119"/>
      <c r="BR251" s="119"/>
      <c r="BS251" s="119"/>
      <c r="BT251" s="119"/>
      <c r="BU251" s="119"/>
      <c r="BV251" s="119"/>
      <c r="BW251" s="119"/>
      <c r="BX251" s="119"/>
      <c r="BY251" s="119"/>
      <c r="BZ251" s="119"/>
      <c r="CA251" s="119"/>
      <c r="CB251" s="119"/>
      <c r="CC251" s="119"/>
      <c r="CD251" s="119"/>
      <c r="CE251" s="119"/>
      <c r="CF251" s="119"/>
      <c r="CG251" s="119"/>
      <c r="CH251" s="119"/>
      <c r="CI251" s="119"/>
      <c r="CJ251" s="119"/>
      <c r="CK251" s="119"/>
      <c r="CL251" s="119"/>
      <c r="CM251" s="119"/>
      <c r="CN251" s="119"/>
      <c r="CO251" s="119"/>
      <c r="CP251" s="119"/>
      <c r="CQ251" s="119"/>
      <c r="CR251" s="119"/>
      <c r="CS251" s="119"/>
      <c r="CT251" s="119"/>
      <c r="CU251" s="119"/>
      <c r="CV251" s="119"/>
      <c r="CW251" s="119"/>
      <c r="CX251" s="119"/>
      <c r="CY251" s="119"/>
      <c r="CZ251" s="119"/>
      <c r="DA251" s="119"/>
      <c r="DB251" s="119"/>
      <c r="DC251" s="119"/>
      <c r="DD251" s="119"/>
      <c r="DE251" s="119"/>
      <c r="DF251" s="119"/>
      <c r="DG251" s="119"/>
      <c r="DH251" s="119"/>
      <c r="DI251" s="119"/>
      <c r="DJ251" s="119"/>
      <c r="DK251" s="119"/>
      <c r="DL251" s="119"/>
      <c r="DM251" s="119"/>
      <c r="DN251" s="119"/>
      <c r="DO251" s="119"/>
      <c r="DP251" s="119"/>
      <c r="DQ251" s="119"/>
      <c r="DR251" s="119"/>
      <c r="DS251" s="119"/>
      <c r="DT251" s="119"/>
      <c r="DU251" s="119"/>
      <c r="DV251" s="119"/>
      <c r="DW251" s="119"/>
      <c r="DX251" s="119"/>
      <c r="DY251" s="119"/>
      <c r="DZ251" s="119"/>
      <c r="EA251" s="119"/>
      <c r="EB251" s="119"/>
      <c r="EC251" s="119"/>
      <c r="ED251" s="119"/>
      <c r="EE251" s="119"/>
      <c r="EF251" s="119"/>
      <c r="EG251" s="119"/>
      <c r="EH251" s="119"/>
      <c r="EI251" s="119"/>
      <c r="EJ251" s="119"/>
      <c r="EK251" s="119"/>
      <c r="EL251" s="119"/>
      <c r="EM251" s="119"/>
      <c r="EN251" s="119"/>
      <c r="EO251" s="119"/>
      <c r="EP251" s="119"/>
    </row>
    <row r="252" spans="1:146" s="120" customFormat="1" ht="34.5" customHeight="1" outlineLevel="1">
      <c r="A252" s="107" t="s">
        <v>265</v>
      </c>
      <c r="B252" s="107" t="s">
        <v>266</v>
      </c>
      <c r="C252" s="107" t="s">
        <v>245</v>
      </c>
      <c r="D252" s="107" t="s">
        <v>58</v>
      </c>
      <c r="E252" s="75" t="s">
        <v>267</v>
      </c>
      <c r="F252" s="75" t="s">
        <v>137</v>
      </c>
      <c r="G252" s="67">
        <v>10029.549999999999</v>
      </c>
      <c r="H252" s="67">
        <v>9589.24</v>
      </c>
      <c r="I252" s="67">
        <v>8781.6299999999992</v>
      </c>
      <c r="J252" s="67">
        <v>9552.84</v>
      </c>
      <c r="K252" s="67">
        <f t="shared" si="81"/>
        <v>37953.259999999995</v>
      </c>
      <c r="L252" s="117">
        <f>'2022'!M252</f>
        <v>66.352400000000017</v>
      </c>
      <c r="M252" s="117">
        <f>(('2022'!L252+'2022'!M252)/2*1.04)*2-L252</f>
        <v>69.994096000000013</v>
      </c>
      <c r="N252" s="117">
        <f>'2022'!O252</f>
        <v>22.0792</v>
      </c>
      <c r="O252" s="117">
        <f t="shared" si="76"/>
        <v>22.962368000000001</v>
      </c>
      <c r="P252" s="106">
        <f t="shared" si="77"/>
        <v>444040.27306000015</v>
      </c>
      <c r="Q252" s="106">
        <f t="shared" si="78"/>
        <v>424546.34036800015</v>
      </c>
      <c r="R252" s="106">
        <f t="shared" si="79"/>
        <v>413015.2335566401</v>
      </c>
      <c r="S252" s="106">
        <f t="shared" si="80"/>
        <v>449286.57250752015</v>
      </c>
      <c r="T252" s="106">
        <f t="shared" si="69"/>
        <v>1730888.4194921607</v>
      </c>
      <c r="U252" s="118">
        <f>T252/'2022'!T252</f>
        <v>1.0392384464277857</v>
      </c>
      <c r="V252" s="106"/>
      <c r="W252" s="106"/>
      <c r="X252" s="106"/>
      <c r="Y252" s="119"/>
      <c r="Z252" s="156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H252" s="119"/>
      <c r="BI252" s="119"/>
      <c r="BJ252" s="119"/>
      <c r="BK252" s="119"/>
      <c r="BL252" s="119"/>
      <c r="BM252" s="119"/>
      <c r="BN252" s="119"/>
      <c r="BO252" s="119"/>
      <c r="BP252" s="119"/>
      <c r="BQ252" s="119"/>
      <c r="BR252" s="119"/>
      <c r="BS252" s="119"/>
      <c r="BT252" s="119"/>
      <c r="BU252" s="119"/>
      <c r="BV252" s="119"/>
      <c r="BW252" s="119"/>
      <c r="BX252" s="119"/>
      <c r="BY252" s="119"/>
      <c r="BZ252" s="119"/>
      <c r="CA252" s="119"/>
      <c r="CB252" s="119"/>
      <c r="CC252" s="119"/>
      <c r="CD252" s="119"/>
      <c r="CE252" s="119"/>
      <c r="CF252" s="119"/>
      <c r="CG252" s="119"/>
      <c r="CH252" s="119"/>
      <c r="CI252" s="119"/>
      <c r="CJ252" s="119"/>
      <c r="CK252" s="119"/>
      <c r="CL252" s="119"/>
      <c r="CM252" s="119"/>
      <c r="CN252" s="119"/>
      <c r="CO252" s="119"/>
      <c r="CP252" s="119"/>
      <c r="CQ252" s="119"/>
      <c r="CR252" s="119"/>
      <c r="CS252" s="119"/>
      <c r="CT252" s="119"/>
      <c r="CU252" s="119"/>
      <c r="CV252" s="119"/>
      <c r="CW252" s="119"/>
      <c r="CX252" s="119"/>
      <c r="CY252" s="119"/>
      <c r="CZ252" s="119"/>
      <c r="DA252" s="119"/>
      <c r="DB252" s="119"/>
      <c r="DC252" s="119"/>
      <c r="DD252" s="119"/>
      <c r="DE252" s="119"/>
      <c r="DF252" s="119"/>
      <c r="DG252" s="119"/>
      <c r="DH252" s="119"/>
      <c r="DI252" s="119"/>
      <c r="DJ252" s="119"/>
      <c r="DK252" s="119"/>
      <c r="DL252" s="119"/>
      <c r="DM252" s="119"/>
      <c r="DN252" s="119"/>
      <c r="DO252" s="119"/>
      <c r="DP252" s="119"/>
      <c r="DQ252" s="119"/>
      <c r="DR252" s="119"/>
      <c r="DS252" s="119"/>
      <c r="DT252" s="119"/>
      <c r="DU252" s="119"/>
      <c r="DV252" s="119"/>
      <c r="DW252" s="119"/>
      <c r="DX252" s="119"/>
      <c r="DY252" s="119"/>
      <c r="DZ252" s="119"/>
      <c r="EA252" s="119"/>
      <c r="EB252" s="119"/>
      <c r="EC252" s="119"/>
      <c r="ED252" s="119"/>
      <c r="EE252" s="119"/>
      <c r="EF252" s="119"/>
      <c r="EG252" s="119"/>
      <c r="EH252" s="119"/>
      <c r="EI252" s="119"/>
      <c r="EJ252" s="119"/>
      <c r="EK252" s="119"/>
      <c r="EL252" s="119"/>
      <c r="EM252" s="119"/>
      <c r="EN252" s="119"/>
      <c r="EO252" s="119"/>
      <c r="EP252" s="119"/>
    </row>
    <row r="253" spans="1:146" s="120" customFormat="1" ht="34.5" customHeight="1" outlineLevel="1">
      <c r="A253" s="107">
        <v>2921127533</v>
      </c>
      <c r="B253" s="107" t="s">
        <v>59</v>
      </c>
      <c r="C253" s="107" t="s">
        <v>245</v>
      </c>
      <c r="D253" s="107" t="s">
        <v>58</v>
      </c>
      <c r="E253" s="75"/>
      <c r="F253" s="75" t="s">
        <v>137</v>
      </c>
      <c r="G253" s="67">
        <v>3552.4289999999996</v>
      </c>
      <c r="H253" s="67">
        <v>3885.672</v>
      </c>
      <c r="I253" s="67">
        <v>3624.93</v>
      </c>
      <c r="J253" s="67">
        <v>3479.377</v>
      </c>
      <c r="K253" s="67">
        <f t="shared" si="81"/>
        <v>14542.407999999999</v>
      </c>
      <c r="L253" s="117">
        <f>'2022'!M253</f>
        <v>132.7456</v>
      </c>
      <c r="M253" s="117">
        <f>(('2022'!L253+'2022'!M253)/2*1.04)*2-L253</f>
        <v>143.36524799999998</v>
      </c>
      <c r="N253" s="117">
        <f>'2022'!O253</f>
        <v>24.117600000000003</v>
      </c>
      <c r="O253" s="117">
        <f t="shared" si="76"/>
        <v>25.082304000000004</v>
      </c>
      <c r="P253" s="106">
        <f t="shared" si="77"/>
        <v>385893.25741199992</v>
      </c>
      <c r="Q253" s="106">
        <f t="shared" si="78"/>
        <v>422092.77801599994</v>
      </c>
      <c r="R253" s="106">
        <f t="shared" si="79"/>
        <v>428767.39219391986</v>
      </c>
      <c r="S253" s="106">
        <f t="shared" si="80"/>
        <v>411550.9548458879</v>
      </c>
      <c r="T253" s="106">
        <f t="shared" si="69"/>
        <v>1648304.3824678075</v>
      </c>
      <c r="U253" s="118">
        <f>T253/'2022'!T253</f>
        <v>1.0388829108308077</v>
      </c>
      <c r="V253" s="106"/>
      <c r="W253" s="106"/>
      <c r="X253" s="106"/>
      <c r="Y253" s="119"/>
      <c r="Z253" s="156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  <c r="BI253" s="119"/>
      <c r="BJ253" s="119"/>
      <c r="BK253" s="119"/>
      <c r="BL253" s="119"/>
      <c r="BM253" s="119"/>
      <c r="BN253" s="119"/>
      <c r="BO253" s="119"/>
      <c r="BP253" s="119"/>
      <c r="BQ253" s="119"/>
      <c r="BR253" s="119"/>
      <c r="BS253" s="119"/>
      <c r="BT253" s="119"/>
      <c r="BU253" s="119"/>
      <c r="BV253" s="119"/>
      <c r="BW253" s="119"/>
      <c r="BX253" s="119"/>
      <c r="BY253" s="119"/>
      <c r="BZ253" s="119"/>
      <c r="CA253" s="119"/>
      <c r="CB253" s="119"/>
      <c r="CC253" s="119"/>
      <c r="CD253" s="119"/>
      <c r="CE253" s="119"/>
      <c r="CF253" s="119"/>
      <c r="CG253" s="119"/>
      <c r="CH253" s="119"/>
      <c r="CI253" s="119"/>
      <c r="CJ253" s="119"/>
      <c r="CK253" s="119"/>
      <c r="CL253" s="119"/>
      <c r="CM253" s="119"/>
      <c r="CN253" s="119"/>
      <c r="CO253" s="119"/>
      <c r="CP253" s="119"/>
      <c r="CQ253" s="119"/>
      <c r="CR253" s="119"/>
      <c r="CS253" s="119"/>
      <c r="CT253" s="119"/>
      <c r="CU253" s="119"/>
      <c r="CV253" s="119"/>
      <c r="CW253" s="119"/>
      <c r="CX253" s="119"/>
      <c r="CY253" s="119"/>
      <c r="CZ253" s="119"/>
      <c r="DA253" s="119"/>
      <c r="DB253" s="119"/>
      <c r="DC253" s="119"/>
      <c r="DD253" s="119"/>
      <c r="DE253" s="119"/>
      <c r="DF253" s="119"/>
      <c r="DG253" s="119"/>
      <c r="DH253" s="119"/>
      <c r="DI253" s="119"/>
      <c r="DJ253" s="119"/>
      <c r="DK253" s="119"/>
      <c r="DL253" s="119"/>
      <c r="DM253" s="119"/>
      <c r="DN253" s="119"/>
      <c r="DO253" s="119"/>
      <c r="DP253" s="119"/>
      <c r="DQ253" s="119"/>
      <c r="DR253" s="119"/>
      <c r="DS253" s="119"/>
      <c r="DT253" s="119"/>
      <c r="DU253" s="119"/>
      <c r="DV253" s="119"/>
      <c r="DW253" s="119"/>
      <c r="DX253" s="119"/>
      <c r="DY253" s="119"/>
      <c r="DZ253" s="119"/>
      <c r="EA253" s="119"/>
      <c r="EB253" s="119"/>
      <c r="EC253" s="119"/>
      <c r="ED253" s="119"/>
      <c r="EE253" s="119"/>
      <c r="EF253" s="119"/>
      <c r="EG253" s="119"/>
      <c r="EH253" s="119"/>
      <c r="EI253" s="119"/>
      <c r="EJ253" s="119"/>
      <c r="EK253" s="119"/>
      <c r="EL253" s="119"/>
      <c r="EM253" s="119"/>
      <c r="EN253" s="119"/>
      <c r="EO253" s="119"/>
      <c r="EP253" s="119"/>
    </row>
    <row r="254" spans="1:146" s="120" customFormat="1" ht="34.5" customHeight="1" outlineLevel="1">
      <c r="A254" s="107">
        <v>2921127290</v>
      </c>
      <c r="B254" s="107" t="s">
        <v>310</v>
      </c>
      <c r="C254" s="107" t="s">
        <v>245</v>
      </c>
      <c r="D254" s="107" t="s">
        <v>60</v>
      </c>
      <c r="E254" s="75" t="s">
        <v>61</v>
      </c>
      <c r="F254" s="75" t="s">
        <v>137</v>
      </c>
      <c r="G254" s="67">
        <v>3871</v>
      </c>
      <c r="H254" s="67">
        <v>3811</v>
      </c>
      <c r="I254" s="67">
        <v>3681</v>
      </c>
      <c r="J254" s="67">
        <v>3893</v>
      </c>
      <c r="K254" s="67">
        <f t="shared" si="81"/>
        <v>15256</v>
      </c>
      <c r="L254" s="117">
        <f>'2022'!M254</f>
        <v>283.58639999999997</v>
      </c>
      <c r="M254" s="117">
        <f>(('2022'!L254+'2022'!M254)/2*1.04)*2-L254</f>
        <v>284.42665600000004</v>
      </c>
      <c r="N254" s="117">
        <f>'2022'!O254</f>
        <v>24.679200000000002</v>
      </c>
      <c r="O254" s="117">
        <f t="shared" si="76"/>
        <v>25.666368000000002</v>
      </c>
      <c r="P254" s="106">
        <f t="shared" si="77"/>
        <v>1002229.7712</v>
      </c>
      <c r="Q254" s="106">
        <f t="shared" si="78"/>
        <v>986695.33919999993</v>
      </c>
      <c r="R254" s="106">
        <f t="shared" si="79"/>
        <v>952496.62012800027</v>
      </c>
      <c r="S254" s="106">
        <f t="shared" si="80"/>
        <v>1007353.8011840002</v>
      </c>
      <c r="T254" s="106">
        <f t="shared" si="69"/>
        <v>3948775.5317120003</v>
      </c>
      <c r="U254" s="118">
        <f>T254/'2022'!T254</f>
        <v>1.0402988416039813</v>
      </c>
      <c r="V254" s="106"/>
      <c r="W254" s="106"/>
      <c r="X254" s="106"/>
      <c r="Y254" s="119"/>
      <c r="Z254" s="156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19"/>
      <c r="BQ254" s="119"/>
      <c r="BR254" s="119"/>
      <c r="BS254" s="119"/>
      <c r="BT254" s="119"/>
      <c r="BU254" s="119"/>
      <c r="BV254" s="119"/>
      <c r="BW254" s="119"/>
      <c r="BX254" s="119"/>
      <c r="BY254" s="119"/>
      <c r="BZ254" s="119"/>
      <c r="CA254" s="119"/>
      <c r="CB254" s="119"/>
      <c r="CC254" s="119"/>
      <c r="CD254" s="119"/>
      <c r="CE254" s="119"/>
      <c r="CF254" s="119"/>
      <c r="CG254" s="119"/>
      <c r="CH254" s="119"/>
      <c r="CI254" s="119"/>
      <c r="CJ254" s="119"/>
      <c r="CK254" s="119"/>
      <c r="CL254" s="119"/>
      <c r="CM254" s="119"/>
      <c r="CN254" s="119"/>
      <c r="CO254" s="119"/>
      <c r="CP254" s="119"/>
      <c r="CQ254" s="119"/>
      <c r="CR254" s="119"/>
      <c r="CS254" s="119"/>
      <c r="CT254" s="119"/>
      <c r="CU254" s="119"/>
      <c r="CV254" s="119"/>
      <c r="CW254" s="119"/>
      <c r="CX254" s="119"/>
      <c r="CY254" s="119"/>
      <c r="CZ254" s="119"/>
      <c r="DA254" s="119"/>
      <c r="DB254" s="119"/>
      <c r="DC254" s="119"/>
      <c r="DD254" s="119"/>
      <c r="DE254" s="119"/>
      <c r="DF254" s="119"/>
      <c r="DG254" s="119"/>
      <c r="DH254" s="119"/>
      <c r="DI254" s="119"/>
      <c r="DJ254" s="119"/>
      <c r="DK254" s="119"/>
      <c r="DL254" s="119"/>
      <c r="DM254" s="119"/>
      <c r="DN254" s="119"/>
      <c r="DO254" s="119"/>
      <c r="DP254" s="119"/>
      <c r="DQ254" s="119"/>
      <c r="DR254" s="119"/>
      <c r="DS254" s="119"/>
      <c r="DT254" s="119"/>
      <c r="DU254" s="119"/>
      <c r="DV254" s="119"/>
      <c r="DW254" s="119"/>
      <c r="DX254" s="119"/>
      <c r="DY254" s="119"/>
      <c r="DZ254" s="119"/>
      <c r="EA254" s="119"/>
      <c r="EB254" s="119"/>
      <c r="EC254" s="119"/>
      <c r="ED254" s="119"/>
      <c r="EE254" s="119"/>
      <c r="EF254" s="119"/>
      <c r="EG254" s="119"/>
      <c r="EH254" s="119"/>
      <c r="EI254" s="119"/>
      <c r="EJ254" s="119"/>
      <c r="EK254" s="119"/>
      <c r="EL254" s="119"/>
      <c r="EM254" s="119"/>
      <c r="EN254" s="119"/>
      <c r="EO254" s="119"/>
      <c r="EP254" s="119"/>
    </row>
    <row r="255" spans="1:146" s="120" customFormat="1" ht="34.5" customHeight="1" outlineLevel="1">
      <c r="A255" s="107">
        <v>2921127290</v>
      </c>
      <c r="B255" s="107" t="s">
        <v>310</v>
      </c>
      <c r="C255" s="107" t="s">
        <v>245</v>
      </c>
      <c r="D255" s="107" t="s">
        <v>60</v>
      </c>
      <c r="E255" s="75" t="s">
        <v>62</v>
      </c>
      <c r="F255" s="75" t="s">
        <v>137</v>
      </c>
      <c r="G255" s="67">
        <v>4385</v>
      </c>
      <c r="H255" s="67">
        <v>4386</v>
      </c>
      <c r="I255" s="67">
        <v>4002</v>
      </c>
      <c r="J255" s="67">
        <v>4232</v>
      </c>
      <c r="K255" s="67">
        <f t="shared" si="81"/>
        <v>17005</v>
      </c>
      <c r="L255" s="117">
        <f>'2022'!M255</f>
        <v>143.5752</v>
      </c>
      <c r="M255" s="117">
        <f>(('2022'!L255+'2022'!M255)/2*1.04)*2-L255</f>
        <v>144.000608</v>
      </c>
      <c r="N255" s="117">
        <f>'2022'!O255</f>
        <v>35.495200000000004</v>
      </c>
      <c r="O255" s="117">
        <f t="shared" si="76"/>
        <v>36.915008000000007</v>
      </c>
      <c r="P255" s="106">
        <f t="shared" si="77"/>
        <v>473930.79999999993</v>
      </c>
      <c r="Q255" s="106">
        <f t="shared" si="78"/>
        <v>474038.87999999995</v>
      </c>
      <c r="R255" s="106">
        <f t="shared" si="79"/>
        <v>428556.57120000001</v>
      </c>
      <c r="S255" s="106">
        <f t="shared" si="80"/>
        <v>453186.25919999997</v>
      </c>
      <c r="T255" s="106">
        <f t="shared" si="69"/>
        <v>1829712.5103999998</v>
      </c>
      <c r="U255" s="118">
        <f>T255/'2022'!T255</f>
        <v>1.0416256189260162</v>
      </c>
      <c r="V255" s="106"/>
      <c r="W255" s="106"/>
      <c r="X255" s="106"/>
      <c r="Y255" s="119"/>
      <c r="Z255" s="156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H255" s="119"/>
      <c r="BI255" s="119"/>
      <c r="BJ255" s="119"/>
      <c r="BK255" s="119"/>
      <c r="BL255" s="119"/>
      <c r="BM255" s="119"/>
      <c r="BN255" s="119"/>
      <c r="BO255" s="119"/>
      <c r="BP255" s="119"/>
      <c r="BQ255" s="119"/>
      <c r="BR255" s="119"/>
      <c r="BS255" s="119"/>
      <c r="BT255" s="119"/>
      <c r="BU255" s="119"/>
      <c r="BV255" s="119"/>
      <c r="BW255" s="119"/>
      <c r="BX255" s="119"/>
      <c r="BY255" s="119"/>
      <c r="BZ255" s="119"/>
      <c r="CA255" s="119"/>
      <c r="CB255" s="119"/>
      <c r="CC255" s="119"/>
      <c r="CD255" s="119"/>
      <c r="CE255" s="119"/>
      <c r="CF255" s="119"/>
      <c r="CG255" s="119"/>
      <c r="CH255" s="119"/>
      <c r="CI255" s="119"/>
      <c r="CJ255" s="119"/>
      <c r="CK255" s="119"/>
      <c r="CL255" s="119"/>
      <c r="CM255" s="119"/>
      <c r="CN255" s="119"/>
      <c r="CO255" s="119"/>
      <c r="CP255" s="119"/>
      <c r="CQ255" s="119"/>
      <c r="CR255" s="119"/>
      <c r="CS255" s="119"/>
      <c r="CT255" s="119"/>
      <c r="CU255" s="119"/>
      <c r="CV255" s="119"/>
      <c r="CW255" s="119"/>
      <c r="CX255" s="119"/>
      <c r="CY255" s="119"/>
      <c r="CZ255" s="119"/>
      <c r="DA255" s="119"/>
      <c r="DB255" s="119"/>
      <c r="DC255" s="119"/>
      <c r="DD255" s="119"/>
      <c r="DE255" s="119"/>
      <c r="DF255" s="119"/>
      <c r="DG255" s="119"/>
      <c r="DH255" s="119"/>
      <c r="DI255" s="119"/>
      <c r="DJ255" s="119"/>
      <c r="DK255" s="119"/>
      <c r="DL255" s="119"/>
      <c r="DM255" s="119"/>
      <c r="DN255" s="119"/>
      <c r="DO255" s="119"/>
      <c r="DP255" s="119"/>
      <c r="DQ255" s="119"/>
      <c r="DR255" s="119"/>
      <c r="DS255" s="119"/>
      <c r="DT255" s="119"/>
      <c r="DU255" s="119"/>
      <c r="DV255" s="119"/>
      <c r="DW255" s="119"/>
      <c r="DX255" s="119"/>
      <c r="DY255" s="119"/>
      <c r="DZ255" s="119"/>
      <c r="EA255" s="119"/>
      <c r="EB255" s="119"/>
      <c r="EC255" s="119"/>
      <c r="ED255" s="119"/>
      <c r="EE255" s="119"/>
      <c r="EF255" s="119"/>
      <c r="EG255" s="119"/>
      <c r="EH255" s="119"/>
      <c r="EI255" s="119"/>
      <c r="EJ255" s="119"/>
      <c r="EK255" s="119"/>
      <c r="EL255" s="119"/>
      <c r="EM255" s="119"/>
      <c r="EN255" s="119"/>
      <c r="EO255" s="119"/>
      <c r="EP255" s="119"/>
    </row>
    <row r="256" spans="1:146" s="120" customFormat="1" ht="34.5" customHeight="1" outlineLevel="1">
      <c r="A256" s="107">
        <v>2921127290</v>
      </c>
      <c r="B256" s="107" t="s">
        <v>310</v>
      </c>
      <c r="C256" s="107" t="s">
        <v>245</v>
      </c>
      <c r="D256" s="107" t="s">
        <v>60</v>
      </c>
      <c r="E256" s="75" t="s">
        <v>63</v>
      </c>
      <c r="F256" s="75" t="s">
        <v>137</v>
      </c>
      <c r="G256" s="67">
        <v>3060</v>
      </c>
      <c r="H256" s="67">
        <v>3061</v>
      </c>
      <c r="I256" s="67">
        <v>2932</v>
      </c>
      <c r="J256" s="67">
        <v>3101</v>
      </c>
      <c r="K256" s="67">
        <f t="shared" si="81"/>
        <v>12154</v>
      </c>
      <c r="L256" s="117">
        <f>'2022'!M256</f>
        <v>108.11880000000001</v>
      </c>
      <c r="M256" s="117">
        <f>(('2022'!L256+'2022'!M256)/2*1.04)*2-L256</f>
        <v>108.43915200000002</v>
      </c>
      <c r="N256" s="117">
        <f>'2022'!O256</f>
        <v>30.076800000000002</v>
      </c>
      <c r="O256" s="117">
        <f t="shared" si="76"/>
        <v>31.279872000000005</v>
      </c>
      <c r="P256" s="106">
        <f t="shared" si="77"/>
        <v>238808.52000000002</v>
      </c>
      <c r="Q256" s="106">
        <f t="shared" si="78"/>
        <v>238886.56200000001</v>
      </c>
      <c r="R256" s="106">
        <f t="shared" si="79"/>
        <v>226231.00896000006</v>
      </c>
      <c r="S256" s="106">
        <f t="shared" si="80"/>
        <v>239270.92728000006</v>
      </c>
      <c r="T256" s="106">
        <f t="shared" si="69"/>
        <v>943197.01824000024</v>
      </c>
      <c r="U256" s="118">
        <f>T256/'2022'!T256</f>
        <v>1.0403886989180773</v>
      </c>
      <c r="V256" s="106"/>
      <c r="W256" s="106"/>
      <c r="X256" s="106"/>
      <c r="Y256" s="119"/>
      <c r="Z256" s="156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  <c r="BI256" s="119"/>
      <c r="BJ256" s="119"/>
      <c r="BK256" s="119"/>
      <c r="BL256" s="119"/>
      <c r="BM256" s="119"/>
      <c r="BN256" s="119"/>
      <c r="BO256" s="119"/>
      <c r="BP256" s="119"/>
      <c r="BQ256" s="119"/>
      <c r="BR256" s="119"/>
      <c r="BS256" s="119"/>
      <c r="BT256" s="119"/>
      <c r="BU256" s="119"/>
      <c r="BV256" s="119"/>
      <c r="BW256" s="119"/>
      <c r="BX256" s="119"/>
      <c r="BY256" s="119"/>
      <c r="BZ256" s="119"/>
      <c r="CA256" s="119"/>
      <c r="CB256" s="119"/>
      <c r="CC256" s="119"/>
      <c r="CD256" s="119"/>
      <c r="CE256" s="119"/>
      <c r="CF256" s="119"/>
      <c r="CG256" s="119"/>
      <c r="CH256" s="119"/>
      <c r="CI256" s="119"/>
      <c r="CJ256" s="119"/>
      <c r="CK256" s="119"/>
      <c r="CL256" s="119"/>
      <c r="CM256" s="119"/>
      <c r="CN256" s="119"/>
      <c r="CO256" s="119"/>
      <c r="CP256" s="119"/>
      <c r="CQ256" s="119"/>
      <c r="CR256" s="119"/>
      <c r="CS256" s="119"/>
      <c r="CT256" s="119"/>
      <c r="CU256" s="119"/>
      <c r="CV256" s="119"/>
      <c r="CW256" s="119"/>
      <c r="CX256" s="119"/>
      <c r="CY256" s="119"/>
      <c r="CZ256" s="119"/>
      <c r="DA256" s="119"/>
      <c r="DB256" s="119"/>
      <c r="DC256" s="119"/>
      <c r="DD256" s="119"/>
      <c r="DE256" s="119"/>
      <c r="DF256" s="119"/>
      <c r="DG256" s="119"/>
      <c r="DH256" s="119"/>
      <c r="DI256" s="119"/>
      <c r="DJ256" s="119"/>
      <c r="DK256" s="119"/>
      <c r="DL256" s="119"/>
      <c r="DM256" s="119"/>
      <c r="DN256" s="119"/>
      <c r="DO256" s="119"/>
      <c r="DP256" s="119"/>
      <c r="DQ256" s="119"/>
      <c r="DR256" s="119"/>
      <c r="DS256" s="119"/>
      <c r="DT256" s="119"/>
      <c r="DU256" s="119"/>
      <c r="DV256" s="119"/>
      <c r="DW256" s="119"/>
      <c r="DX256" s="119"/>
      <c r="DY256" s="119"/>
      <c r="DZ256" s="119"/>
      <c r="EA256" s="119"/>
      <c r="EB256" s="119"/>
      <c r="EC256" s="119"/>
      <c r="ED256" s="119"/>
      <c r="EE256" s="119"/>
      <c r="EF256" s="119"/>
      <c r="EG256" s="119"/>
      <c r="EH256" s="119"/>
      <c r="EI256" s="119"/>
      <c r="EJ256" s="119"/>
      <c r="EK256" s="119"/>
      <c r="EL256" s="119"/>
      <c r="EM256" s="119"/>
      <c r="EN256" s="119"/>
      <c r="EO256" s="119"/>
      <c r="EP256" s="119"/>
    </row>
    <row r="257" spans="1:146" s="120" customFormat="1" ht="34.5" customHeight="1" outlineLevel="1">
      <c r="A257" s="107">
        <v>2921000738</v>
      </c>
      <c r="B257" s="107" t="s">
        <v>65</v>
      </c>
      <c r="C257" s="107" t="s">
        <v>245</v>
      </c>
      <c r="D257" s="107" t="s">
        <v>64</v>
      </c>
      <c r="E257" s="75"/>
      <c r="F257" s="75" t="s">
        <v>137</v>
      </c>
      <c r="G257" s="67">
        <v>292</v>
      </c>
      <c r="H257" s="67">
        <v>284</v>
      </c>
      <c r="I257" s="67">
        <v>326.30099999999999</v>
      </c>
      <c r="J257" s="67">
        <v>314.916</v>
      </c>
      <c r="K257" s="67">
        <f t="shared" si="81"/>
        <v>1217.2169999999999</v>
      </c>
      <c r="L257" s="117">
        <f>'2022'!M257</f>
        <v>43.092400000000005</v>
      </c>
      <c r="M257" s="117">
        <f>(('2022'!L257+'2022'!M257)/2*1.04)*2-L257</f>
        <v>46.539792000000013</v>
      </c>
      <c r="N257" s="117">
        <f>'2022'!O257</f>
        <v>24.855999999999998</v>
      </c>
      <c r="O257" s="117">
        <f t="shared" si="76"/>
        <v>25.850239999999999</v>
      </c>
      <c r="P257" s="106">
        <f t="shared" si="77"/>
        <v>5325.0288000000019</v>
      </c>
      <c r="Q257" s="106">
        <f t="shared" si="78"/>
        <v>5179.1376000000018</v>
      </c>
      <c r="R257" s="106">
        <f t="shared" si="79"/>
        <v>6751.0215071520042</v>
      </c>
      <c r="S257" s="106">
        <f t="shared" si="80"/>
        <v>6515.4709576320038</v>
      </c>
      <c r="T257" s="106">
        <f t="shared" si="69"/>
        <v>23770.658864784011</v>
      </c>
      <c r="U257" s="118">
        <f>T257/'2022'!T257</f>
        <v>1.0449416537606733</v>
      </c>
      <c r="V257" s="106"/>
      <c r="W257" s="106"/>
      <c r="X257" s="106"/>
      <c r="Y257" s="119"/>
      <c r="Z257" s="156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  <c r="BI257" s="119"/>
      <c r="BJ257" s="119"/>
      <c r="BK257" s="119"/>
      <c r="BL257" s="119"/>
      <c r="BM257" s="119"/>
      <c r="BN257" s="119"/>
      <c r="BO257" s="119"/>
      <c r="BP257" s="119"/>
      <c r="BQ257" s="119"/>
      <c r="BR257" s="119"/>
      <c r="BS257" s="119"/>
      <c r="BT257" s="119"/>
      <c r="BU257" s="119"/>
      <c r="BV257" s="119"/>
      <c r="BW257" s="119"/>
      <c r="BX257" s="119"/>
      <c r="BY257" s="119"/>
      <c r="BZ257" s="119"/>
      <c r="CA257" s="119"/>
      <c r="CB257" s="119"/>
      <c r="CC257" s="119"/>
      <c r="CD257" s="119"/>
      <c r="CE257" s="119"/>
      <c r="CF257" s="119"/>
      <c r="CG257" s="119"/>
      <c r="CH257" s="119"/>
      <c r="CI257" s="119"/>
      <c r="CJ257" s="119"/>
      <c r="CK257" s="119"/>
      <c r="CL257" s="119"/>
      <c r="CM257" s="119"/>
      <c r="CN257" s="119"/>
      <c r="CO257" s="119"/>
      <c r="CP257" s="119"/>
      <c r="CQ257" s="119"/>
      <c r="CR257" s="119"/>
      <c r="CS257" s="119"/>
      <c r="CT257" s="119"/>
      <c r="CU257" s="119"/>
      <c r="CV257" s="119"/>
      <c r="CW257" s="119"/>
      <c r="CX257" s="119"/>
      <c r="CY257" s="119"/>
      <c r="CZ257" s="119"/>
      <c r="DA257" s="119"/>
      <c r="DB257" s="119"/>
      <c r="DC257" s="119"/>
      <c r="DD257" s="119"/>
      <c r="DE257" s="119"/>
      <c r="DF257" s="119"/>
      <c r="DG257" s="119"/>
      <c r="DH257" s="119"/>
      <c r="DI257" s="119"/>
      <c r="DJ257" s="119"/>
      <c r="DK257" s="119"/>
      <c r="DL257" s="119"/>
      <c r="DM257" s="119"/>
      <c r="DN257" s="119"/>
      <c r="DO257" s="119"/>
      <c r="DP257" s="119"/>
      <c r="DQ257" s="119"/>
      <c r="DR257" s="119"/>
      <c r="DS257" s="119"/>
      <c r="DT257" s="119"/>
      <c r="DU257" s="119"/>
      <c r="DV257" s="119"/>
      <c r="DW257" s="119"/>
      <c r="DX257" s="119"/>
      <c r="DY257" s="119"/>
      <c r="DZ257" s="119"/>
      <c r="EA257" s="119"/>
      <c r="EB257" s="119"/>
      <c r="EC257" s="119"/>
      <c r="ED257" s="119"/>
      <c r="EE257" s="119"/>
      <c r="EF257" s="119"/>
      <c r="EG257" s="119"/>
      <c r="EH257" s="119"/>
      <c r="EI257" s="119"/>
      <c r="EJ257" s="119"/>
      <c r="EK257" s="119"/>
      <c r="EL257" s="119"/>
      <c r="EM257" s="119"/>
      <c r="EN257" s="119"/>
      <c r="EO257" s="119"/>
      <c r="EP257" s="119"/>
    </row>
    <row r="258" spans="1:146" s="120" customFormat="1" ht="34.5" customHeight="1" outlineLevel="1">
      <c r="A258" s="107">
        <v>2901295850</v>
      </c>
      <c r="B258" s="107" t="s">
        <v>193</v>
      </c>
      <c r="C258" s="107" t="s">
        <v>245</v>
      </c>
      <c r="D258" s="107" t="s">
        <v>56</v>
      </c>
      <c r="E258" s="75" t="s">
        <v>66</v>
      </c>
      <c r="F258" s="75" t="s">
        <v>137</v>
      </c>
      <c r="G258" s="67">
        <v>4748.5199999999995</v>
      </c>
      <c r="H258" s="67">
        <v>3174.02</v>
      </c>
      <c r="I258" s="67">
        <v>4845.9799999999996</v>
      </c>
      <c r="J258" s="67">
        <v>5180.29</v>
      </c>
      <c r="K258" s="67">
        <f t="shared" si="81"/>
        <v>17948.809999999998</v>
      </c>
      <c r="L258" s="117">
        <f>'2022'!M258</f>
        <v>57.585600000000007</v>
      </c>
      <c r="M258" s="117">
        <f>(('2022'!L258+'2022'!M258)/2*1.04)*2-L258</f>
        <v>57.75622400000001</v>
      </c>
      <c r="N258" s="117">
        <f>'2022'!O258</f>
        <v>30.815200000000001</v>
      </c>
      <c r="O258" s="117">
        <f t="shared" si="76"/>
        <v>32.047808000000003</v>
      </c>
      <c r="P258" s="106">
        <f t="shared" si="77"/>
        <v>127119.77980800002</v>
      </c>
      <c r="Q258" s="106">
        <f t="shared" si="78"/>
        <v>84969.785008000021</v>
      </c>
      <c r="R258" s="106">
        <f t="shared" si="79"/>
        <v>124582.46976768003</v>
      </c>
      <c r="S258" s="106">
        <f t="shared" si="80"/>
        <v>133177.05032064003</v>
      </c>
      <c r="T258" s="106">
        <f t="shared" si="69"/>
        <v>469849.08490432013</v>
      </c>
      <c r="U258" s="118">
        <f>T258/'2022'!T258</f>
        <v>1.0301624385618593</v>
      </c>
      <c r="V258" s="106"/>
      <c r="W258" s="106"/>
      <c r="X258" s="106"/>
      <c r="Y258" s="119"/>
      <c r="Z258" s="156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M258" s="119"/>
      <c r="BN258" s="119"/>
      <c r="BO258" s="119"/>
      <c r="BP258" s="119"/>
      <c r="BQ258" s="119"/>
      <c r="BR258" s="119"/>
      <c r="BS258" s="119"/>
      <c r="BT258" s="119"/>
      <c r="BU258" s="119"/>
      <c r="BV258" s="119"/>
      <c r="BW258" s="119"/>
      <c r="BX258" s="119"/>
      <c r="BY258" s="119"/>
      <c r="BZ258" s="119"/>
      <c r="CA258" s="119"/>
      <c r="CB258" s="119"/>
      <c r="CC258" s="119"/>
      <c r="CD258" s="119"/>
      <c r="CE258" s="119"/>
      <c r="CF258" s="119"/>
      <c r="CG258" s="119"/>
      <c r="CH258" s="119"/>
      <c r="CI258" s="119"/>
      <c r="CJ258" s="119"/>
      <c r="CK258" s="119"/>
      <c r="CL258" s="119"/>
      <c r="CM258" s="119"/>
      <c r="CN258" s="119"/>
      <c r="CO258" s="119"/>
      <c r="CP258" s="119"/>
      <c r="CQ258" s="119"/>
      <c r="CR258" s="119"/>
      <c r="CS258" s="119"/>
      <c r="CT258" s="119"/>
      <c r="CU258" s="119"/>
      <c r="CV258" s="119"/>
      <c r="CW258" s="119"/>
      <c r="CX258" s="119"/>
      <c r="CY258" s="119"/>
      <c r="CZ258" s="119"/>
      <c r="DA258" s="119"/>
      <c r="DB258" s="119"/>
      <c r="DC258" s="119"/>
      <c r="DD258" s="119"/>
      <c r="DE258" s="119"/>
      <c r="DF258" s="119"/>
      <c r="DG258" s="119"/>
      <c r="DH258" s="119"/>
      <c r="DI258" s="119"/>
      <c r="DJ258" s="119"/>
      <c r="DK258" s="119"/>
      <c r="DL258" s="119"/>
      <c r="DM258" s="119"/>
      <c r="DN258" s="119"/>
      <c r="DO258" s="119"/>
      <c r="DP258" s="119"/>
      <c r="DQ258" s="119"/>
      <c r="DR258" s="119"/>
      <c r="DS258" s="119"/>
      <c r="DT258" s="119"/>
      <c r="DU258" s="119"/>
      <c r="DV258" s="119"/>
      <c r="DW258" s="119"/>
      <c r="DX258" s="119"/>
      <c r="DY258" s="119"/>
      <c r="DZ258" s="119"/>
      <c r="EA258" s="119"/>
      <c r="EB258" s="119"/>
      <c r="EC258" s="119"/>
      <c r="ED258" s="119"/>
      <c r="EE258" s="119"/>
      <c r="EF258" s="119"/>
      <c r="EG258" s="119"/>
      <c r="EH258" s="119"/>
      <c r="EI258" s="119"/>
      <c r="EJ258" s="119"/>
      <c r="EK258" s="119"/>
      <c r="EL258" s="119"/>
      <c r="EM258" s="119"/>
      <c r="EN258" s="119"/>
      <c r="EO258" s="119"/>
      <c r="EP258" s="119"/>
    </row>
    <row r="259" spans="1:146" s="120" customFormat="1" ht="34.5" customHeight="1" outlineLevel="1">
      <c r="A259" s="107">
        <v>2901179251</v>
      </c>
      <c r="B259" s="107" t="s">
        <v>25</v>
      </c>
      <c r="C259" s="107" t="s">
        <v>245</v>
      </c>
      <c r="D259" s="107" t="s">
        <v>67</v>
      </c>
      <c r="E259" s="75"/>
      <c r="F259" s="75" t="s">
        <v>137</v>
      </c>
      <c r="G259" s="67">
        <v>5046.6220000000003</v>
      </c>
      <c r="H259" s="67">
        <v>5476.18</v>
      </c>
      <c r="I259" s="67">
        <v>6931.7910000000002</v>
      </c>
      <c r="J259" s="67">
        <v>5476.8339999999998</v>
      </c>
      <c r="K259" s="67">
        <f t="shared" si="81"/>
        <v>22931.427</v>
      </c>
      <c r="L259" s="117">
        <f>'2022'!M259</f>
        <v>60.444800000000001</v>
      </c>
      <c r="M259" s="117">
        <f>(('2022'!L259+'2022'!M259)/2*1.04)*2-L259</f>
        <v>65.280384000000012</v>
      </c>
      <c r="N259" s="117">
        <f>'2022'!O259</f>
        <v>45.773311999999997</v>
      </c>
      <c r="O259" s="117">
        <f t="shared" si="76"/>
        <v>47.604244479999998</v>
      </c>
      <c r="P259" s="106">
        <f t="shared" si="77"/>
        <v>74041.45411353602</v>
      </c>
      <c r="Q259" s="106">
        <f t="shared" si="78"/>
        <v>80343.709155840028</v>
      </c>
      <c r="R259" s="106">
        <f t="shared" si="79"/>
        <v>122527.30483948042</v>
      </c>
      <c r="S259" s="106">
        <f t="shared" si="80"/>
        <v>96809.281911879749</v>
      </c>
      <c r="T259" s="106">
        <f t="shared" si="69"/>
        <v>373721.75002073625</v>
      </c>
      <c r="U259" s="118">
        <f>T259/'2022'!T259</f>
        <v>1.0528450545246091</v>
      </c>
      <c r="V259" s="106"/>
      <c r="W259" s="106"/>
      <c r="X259" s="106"/>
      <c r="Y259" s="119"/>
      <c r="Z259" s="156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  <c r="BI259" s="119"/>
      <c r="BJ259" s="119"/>
      <c r="BK259" s="119"/>
      <c r="BL259" s="119"/>
      <c r="BM259" s="119"/>
      <c r="BN259" s="119"/>
      <c r="BO259" s="119"/>
      <c r="BP259" s="119"/>
      <c r="BQ259" s="119"/>
      <c r="BR259" s="119"/>
      <c r="BS259" s="119"/>
      <c r="BT259" s="119"/>
      <c r="BU259" s="119"/>
      <c r="BV259" s="119"/>
      <c r="BW259" s="119"/>
      <c r="BX259" s="119"/>
      <c r="BY259" s="119"/>
      <c r="BZ259" s="119"/>
      <c r="CA259" s="119"/>
      <c r="CB259" s="119"/>
      <c r="CC259" s="119"/>
      <c r="CD259" s="119"/>
      <c r="CE259" s="119"/>
      <c r="CF259" s="119"/>
      <c r="CG259" s="119"/>
      <c r="CH259" s="119"/>
      <c r="CI259" s="119"/>
      <c r="CJ259" s="119"/>
      <c r="CK259" s="119"/>
      <c r="CL259" s="119"/>
      <c r="CM259" s="119"/>
      <c r="CN259" s="119"/>
      <c r="CO259" s="119"/>
      <c r="CP259" s="119"/>
      <c r="CQ259" s="119"/>
      <c r="CR259" s="119"/>
      <c r="CS259" s="119"/>
      <c r="CT259" s="119"/>
      <c r="CU259" s="119"/>
      <c r="CV259" s="119"/>
      <c r="CW259" s="119"/>
      <c r="CX259" s="119"/>
      <c r="CY259" s="119"/>
      <c r="CZ259" s="119"/>
      <c r="DA259" s="119"/>
      <c r="DB259" s="119"/>
      <c r="DC259" s="119"/>
      <c r="DD259" s="119"/>
      <c r="DE259" s="119"/>
      <c r="DF259" s="119"/>
      <c r="DG259" s="119"/>
      <c r="DH259" s="119"/>
      <c r="DI259" s="119"/>
      <c r="DJ259" s="119"/>
      <c r="DK259" s="119"/>
      <c r="DL259" s="119"/>
      <c r="DM259" s="119"/>
      <c r="DN259" s="119"/>
      <c r="DO259" s="119"/>
      <c r="DP259" s="119"/>
      <c r="DQ259" s="119"/>
      <c r="DR259" s="119"/>
      <c r="DS259" s="119"/>
      <c r="DT259" s="119"/>
      <c r="DU259" s="119"/>
      <c r="DV259" s="119"/>
      <c r="DW259" s="119"/>
      <c r="DX259" s="119"/>
      <c r="DY259" s="119"/>
      <c r="DZ259" s="119"/>
      <c r="EA259" s="119"/>
      <c r="EB259" s="119"/>
      <c r="EC259" s="119"/>
      <c r="ED259" s="119"/>
      <c r="EE259" s="119"/>
      <c r="EF259" s="119"/>
      <c r="EG259" s="119"/>
      <c r="EH259" s="119"/>
      <c r="EI259" s="119"/>
      <c r="EJ259" s="119"/>
      <c r="EK259" s="119"/>
      <c r="EL259" s="119"/>
      <c r="EM259" s="119"/>
      <c r="EN259" s="119"/>
      <c r="EO259" s="119"/>
      <c r="EP259" s="119"/>
    </row>
    <row r="260" spans="1:146" s="120" customFormat="1" ht="34.5" customHeight="1" outlineLevel="1">
      <c r="A260" s="107">
        <v>2901279048</v>
      </c>
      <c r="B260" s="107" t="s">
        <v>69</v>
      </c>
      <c r="C260" s="107" t="s">
        <v>245</v>
      </c>
      <c r="D260" s="107" t="s">
        <v>50</v>
      </c>
      <c r="E260" s="75" t="s">
        <v>68</v>
      </c>
      <c r="F260" s="75" t="s">
        <v>137</v>
      </c>
      <c r="G260" s="67">
        <v>19994.68</v>
      </c>
      <c r="H260" s="67">
        <v>20007.32</v>
      </c>
      <c r="I260" s="67">
        <v>20440.400000000001</v>
      </c>
      <c r="J260" s="67">
        <v>20571.400000000001</v>
      </c>
      <c r="K260" s="67">
        <f t="shared" si="81"/>
        <v>81013.8</v>
      </c>
      <c r="L260" s="117">
        <f>'2022'!M260</f>
        <v>69.186000000000007</v>
      </c>
      <c r="M260" s="117">
        <f>(('2022'!L260+'2022'!M260)/2*1.04)*2-L260</f>
        <v>74.720880000000022</v>
      </c>
      <c r="N260" s="117">
        <f>'2022'!O260</f>
        <v>36.711999999999996</v>
      </c>
      <c r="O260" s="117">
        <f t="shared" si="76"/>
        <v>38.180479999999996</v>
      </c>
      <c r="P260" s="106">
        <f t="shared" si="77"/>
        <v>649307.23832000024</v>
      </c>
      <c r="Q260" s="106">
        <f t="shared" si="78"/>
        <v>649717.7096800002</v>
      </c>
      <c r="R260" s="106">
        <f t="shared" si="79"/>
        <v>746900.39216000063</v>
      </c>
      <c r="S260" s="106">
        <f t="shared" si="80"/>
        <v>751687.18456000055</v>
      </c>
      <c r="T260" s="106">
        <f t="shared" si="69"/>
        <v>2797612.5247200015</v>
      </c>
      <c r="U260" s="118">
        <f>T260/'2022'!T260</f>
        <v>1.0410399043465861</v>
      </c>
      <c r="V260" s="106"/>
      <c r="W260" s="106"/>
      <c r="X260" s="106"/>
      <c r="Y260" s="119"/>
      <c r="Z260" s="156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  <c r="BI260" s="119"/>
      <c r="BJ260" s="119"/>
      <c r="BK260" s="119"/>
      <c r="BL260" s="119"/>
      <c r="BM260" s="119"/>
      <c r="BN260" s="119"/>
      <c r="BO260" s="119"/>
      <c r="BP260" s="119"/>
      <c r="BQ260" s="119"/>
      <c r="BR260" s="119"/>
      <c r="BS260" s="119"/>
      <c r="BT260" s="119"/>
      <c r="BU260" s="119"/>
      <c r="BV260" s="119"/>
      <c r="BW260" s="119"/>
      <c r="BX260" s="119"/>
      <c r="BY260" s="119"/>
      <c r="BZ260" s="119"/>
      <c r="CA260" s="119"/>
      <c r="CB260" s="119"/>
      <c r="CC260" s="119"/>
      <c r="CD260" s="119"/>
      <c r="CE260" s="119"/>
      <c r="CF260" s="119"/>
      <c r="CG260" s="119"/>
      <c r="CH260" s="119"/>
      <c r="CI260" s="119"/>
      <c r="CJ260" s="119"/>
      <c r="CK260" s="119"/>
      <c r="CL260" s="119"/>
      <c r="CM260" s="119"/>
      <c r="CN260" s="119"/>
      <c r="CO260" s="119"/>
      <c r="CP260" s="119"/>
      <c r="CQ260" s="119"/>
      <c r="CR260" s="119"/>
      <c r="CS260" s="119"/>
      <c r="CT260" s="119"/>
      <c r="CU260" s="119"/>
      <c r="CV260" s="119"/>
      <c r="CW260" s="119"/>
      <c r="CX260" s="119"/>
      <c r="CY260" s="119"/>
      <c r="CZ260" s="119"/>
      <c r="DA260" s="119"/>
      <c r="DB260" s="119"/>
      <c r="DC260" s="119"/>
      <c r="DD260" s="119"/>
      <c r="DE260" s="119"/>
      <c r="DF260" s="119"/>
      <c r="DG260" s="119"/>
      <c r="DH260" s="119"/>
      <c r="DI260" s="119"/>
      <c r="DJ260" s="119"/>
      <c r="DK260" s="119"/>
      <c r="DL260" s="119"/>
      <c r="DM260" s="119"/>
      <c r="DN260" s="119"/>
      <c r="DO260" s="119"/>
      <c r="DP260" s="119"/>
      <c r="DQ260" s="119"/>
      <c r="DR260" s="119"/>
      <c r="DS260" s="119"/>
      <c r="DT260" s="119"/>
      <c r="DU260" s="119"/>
      <c r="DV260" s="119"/>
      <c r="DW260" s="119"/>
      <c r="DX260" s="119"/>
      <c r="DY260" s="119"/>
      <c r="DZ260" s="119"/>
      <c r="EA260" s="119"/>
      <c r="EB260" s="119"/>
      <c r="EC260" s="119"/>
      <c r="ED260" s="119"/>
      <c r="EE260" s="119"/>
      <c r="EF260" s="119"/>
      <c r="EG260" s="119"/>
      <c r="EH260" s="119"/>
      <c r="EI260" s="119"/>
      <c r="EJ260" s="119"/>
      <c r="EK260" s="119"/>
      <c r="EL260" s="119"/>
      <c r="EM260" s="119"/>
      <c r="EN260" s="119"/>
      <c r="EO260" s="119"/>
      <c r="EP260" s="119"/>
    </row>
    <row r="261" spans="1:146" s="120" customFormat="1" ht="34.5" customHeight="1" outlineLevel="1">
      <c r="A261" s="107" t="s">
        <v>270</v>
      </c>
      <c r="B261" s="107" t="s">
        <v>271</v>
      </c>
      <c r="C261" s="107" t="s">
        <v>245</v>
      </c>
      <c r="D261" s="107" t="s">
        <v>64</v>
      </c>
      <c r="E261" s="75" t="s">
        <v>70</v>
      </c>
      <c r="F261" s="75" t="s">
        <v>137</v>
      </c>
      <c r="G261" s="67">
        <v>2925.2800000000007</v>
      </c>
      <c r="H261" s="67">
        <v>3531.08</v>
      </c>
      <c r="I261" s="67">
        <v>2938.12</v>
      </c>
      <c r="J261" s="67">
        <v>2350.54</v>
      </c>
      <c r="K261" s="67">
        <f t="shared" si="81"/>
        <v>11745.02</v>
      </c>
      <c r="L261" s="117">
        <f>'2022'!M261</f>
        <v>71.106000000000009</v>
      </c>
      <c r="M261" s="117">
        <f>(('2022'!L261+'2022'!M261)/2*1.04)*2-L261</f>
        <v>75.072240000000008</v>
      </c>
      <c r="N261" s="117">
        <f>'2022'!O261</f>
        <v>28.069599999999998</v>
      </c>
      <c r="O261" s="117">
        <f t="shared" si="76"/>
        <v>29.192383999999997</v>
      </c>
      <c r="P261" s="106">
        <f t="shared" si="77"/>
        <v>125893.52019200007</v>
      </c>
      <c r="Q261" s="106">
        <f t="shared" si="78"/>
        <v>151964.97131200004</v>
      </c>
      <c r="R261" s="106">
        <f t="shared" si="79"/>
        <v>134800.52251072004</v>
      </c>
      <c r="S261" s="106">
        <f t="shared" si="80"/>
        <v>107842.43672224002</v>
      </c>
      <c r="T261" s="106">
        <f t="shared" si="69"/>
        <v>520501.45073696011</v>
      </c>
      <c r="U261" s="118">
        <f>T261/'2022'!T261</f>
        <v>1.0373887783454216</v>
      </c>
      <c r="V261" s="106"/>
      <c r="W261" s="106"/>
      <c r="X261" s="106"/>
      <c r="Y261" s="119"/>
      <c r="Z261" s="156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  <c r="BI261" s="119"/>
      <c r="BJ261" s="119"/>
      <c r="BK261" s="119"/>
      <c r="BL261" s="119"/>
      <c r="BM261" s="119"/>
      <c r="BN261" s="119"/>
      <c r="BO261" s="119"/>
      <c r="BP261" s="119"/>
      <c r="BQ261" s="119"/>
      <c r="BR261" s="119"/>
      <c r="BS261" s="119"/>
      <c r="BT261" s="119"/>
      <c r="BU261" s="119"/>
      <c r="BV261" s="119"/>
      <c r="BW261" s="119"/>
      <c r="BX261" s="119"/>
      <c r="BY261" s="119"/>
      <c r="BZ261" s="119"/>
      <c r="CA261" s="119"/>
      <c r="CB261" s="119"/>
      <c r="CC261" s="119"/>
      <c r="CD261" s="119"/>
      <c r="CE261" s="119"/>
      <c r="CF261" s="119"/>
      <c r="CG261" s="119"/>
      <c r="CH261" s="119"/>
      <c r="CI261" s="119"/>
      <c r="CJ261" s="119"/>
      <c r="CK261" s="119"/>
      <c r="CL261" s="119"/>
      <c r="CM261" s="119"/>
      <c r="CN261" s="119"/>
      <c r="CO261" s="119"/>
      <c r="CP261" s="119"/>
      <c r="CQ261" s="119"/>
      <c r="CR261" s="119"/>
      <c r="CS261" s="119"/>
      <c r="CT261" s="119"/>
      <c r="CU261" s="119"/>
      <c r="CV261" s="119"/>
      <c r="CW261" s="119"/>
      <c r="CX261" s="119"/>
      <c r="CY261" s="119"/>
      <c r="CZ261" s="119"/>
      <c r="DA261" s="119"/>
      <c r="DB261" s="119"/>
      <c r="DC261" s="119"/>
      <c r="DD261" s="119"/>
      <c r="DE261" s="119"/>
      <c r="DF261" s="119"/>
      <c r="DG261" s="119"/>
      <c r="DH261" s="119"/>
      <c r="DI261" s="119"/>
      <c r="DJ261" s="119"/>
      <c r="DK261" s="119"/>
      <c r="DL261" s="119"/>
      <c r="DM261" s="119"/>
      <c r="DN261" s="119"/>
      <c r="DO261" s="119"/>
      <c r="DP261" s="119"/>
      <c r="DQ261" s="119"/>
      <c r="DR261" s="119"/>
      <c r="DS261" s="119"/>
      <c r="DT261" s="119"/>
      <c r="DU261" s="119"/>
      <c r="DV261" s="119"/>
      <c r="DW261" s="119"/>
      <c r="DX261" s="119"/>
      <c r="DY261" s="119"/>
      <c r="DZ261" s="119"/>
      <c r="EA261" s="119"/>
      <c r="EB261" s="119"/>
      <c r="EC261" s="119"/>
      <c r="ED261" s="119"/>
      <c r="EE261" s="119"/>
      <c r="EF261" s="119"/>
      <c r="EG261" s="119"/>
      <c r="EH261" s="119"/>
      <c r="EI261" s="119"/>
      <c r="EJ261" s="119"/>
      <c r="EK261" s="119"/>
      <c r="EL261" s="119"/>
      <c r="EM261" s="119"/>
      <c r="EN261" s="119"/>
      <c r="EO261" s="119"/>
      <c r="EP261" s="119"/>
    </row>
    <row r="262" spans="1:146" s="120" customFormat="1" ht="34.5" customHeight="1" outlineLevel="1">
      <c r="A262" s="107" t="s">
        <v>270</v>
      </c>
      <c r="B262" s="107" t="s">
        <v>271</v>
      </c>
      <c r="C262" s="107" t="s">
        <v>245</v>
      </c>
      <c r="D262" s="107" t="s">
        <v>64</v>
      </c>
      <c r="E262" s="75" t="s">
        <v>289</v>
      </c>
      <c r="F262" s="75" t="s">
        <v>137</v>
      </c>
      <c r="G262" s="67">
        <v>51999.89</v>
      </c>
      <c r="H262" s="67">
        <v>51600.55</v>
      </c>
      <c r="I262" s="67">
        <v>50349.91</v>
      </c>
      <c r="J262" s="67">
        <v>50621.25</v>
      </c>
      <c r="K262" s="67">
        <f t="shared" si="81"/>
        <v>204571.6</v>
      </c>
      <c r="L262" s="117">
        <f>'2022'!M262</f>
        <v>33.51</v>
      </c>
      <c r="M262" s="117">
        <v>36.08</v>
      </c>
      <c r="N262" s="117">
        <f>'2022'!O262</f>
        <v>22.807200000000002</v>
      </c>
      <c r="O262" s="117">
        <f t="shared" si="76"/>
        <v>23.719488000000002</v>
      </c>
      <c r="P262" s="106">
        <f t="shared" si="77"/>
        <v>556544.42269199982</v>
      </c>
      <c r="Q262" s="106">
        <f t="shared" si="78"/>
        <v>552270.36653999984</v>
      </c>
      <c r="R262" s="106">
        <f t="shared" si="79"/>
        <v>622350.66675391991</v>
      </c>
      <c r="S262" s="106">
        <f t="shared" si="80"/>
        <v>625704.56807999976</v>
      </c>
      <c r="T262" s="106">
        <f t="shared" si="69"/>
        <v>2356870.0240659192</v>
      </c>
      <c r="U262" s="118">
        <f>T262/'2022'!T262</f>
        <v>1.0382654479199691</v>
      </c>
      <c r="V262" s="106"/>
      <c r="W262" s="106"/>
      <c r="X262" s="106"/>
      <c r="Y262" s="119"/>
      <c r="Z262" s="156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  <c r="BI262" s="119"/>
      <c r="BJ262" s="119"/>
      <c r="BK262" s="119"/>
      <c r="BL262" s="119"/>
      <c r="BM262" s="119"/>
      <c r="BN262" s="119"/>
      <c r="BO262" s="119"/>
      <c r="BP262" s="119"/>
      <c r="BQ262" s="119"/>
      <c r="BR262" s="119"/>
      <c r="BS262" s="119"/>
      <c r="BT262" s="119"/>
      <c r="BU262" s="119"/>
      <c r="BV262" s="119"/>
      <c r="BW262" s="119"/>
      <c r="BX262" s="119"/>
      <c r="BY262" s="119"/>
      <c r="BZ262" s="119"/>
      <c r="CA262" s="119"/>
      <c r="CB262" s="119"/>
      <c r="CC262" s="119"/>
      <c r="CD262" s="119"/>
      <c r="CE262" s="119"/>
      <c r="CF262" s="119"/>
      <c r="CG262" s="119"/>
      <c r="CH262" s="119"/>
      <c r="CI262" s="119"/>
      <c r="CJ262" s="119"/>
      <c r="CK262" s="119"/>
      <c r="CL262" s="119"/>
      <c r="CM262" s="119"/>
      <c r="CN262" s="119"/>
      <c r="CO262" s="119"/>
      <c r="CP262" s="119"/>
      <c r="CQ262" s="119"/>
      <c r="CR262" s="119"/>
      <c r="CS262" s="119"/>
      <c r="CT262" s="119"/>
      <c r="CU262" s="119"/>
      <c r="CV262" s="119"/>
      <c r="CW262" s="119"/>
      <c r="CX262" s="119"/>
      <c r="CY262" s="119"/>
      <c r="CZ262" s="119"/>
      <c r="DA262" s="119"/>
      <c r="DB262" s="119"/>
      <c r="DC262" s="119"/>
      <c r="DD262" s="119"/>
      <c r="DE262" s="119"/>
      <c r="DF262" s="119"/>
      <c r="DG262" s="119"/>
      <c r="DH262" s="119"/>
      <c r="DI262" s="119"/>
      <c r="DJ262" s="119"/>
      <c r="DK262" s="119"/>
      <c r="DL262" s="119"/>
      <c r="DM262" s="119"/>
      <c r="DN262" s="119"/>
      <c r="DO262" s="119"/>
      <c r="DP262" s="119"/>
      <c r="DQ262" s="119"/>
      <c r="DR262" s="119"/>
      <c r="DS262" s="119"/>
      <c r="DT262" s="119"/>
      <c r="DU262" s="119"/>
      <c r="DV262" s="119"/>
      <c r="DW262" s="119"/>
      <c r="DX262" s="119"/>
      <c r="DY262" s="119"/>
      <c r="DZ262" s="119"/>
      <c r="EA262" s="119"/>
      <c r="EB262" s="119"/>
      <c r="EC262" s="119"/>
      <c r="ED262" s="119"/>
      <c r="EE262" s="119"/>
      <c r="EF262" s="119"/>
      <c r="EG262" s="119"/>
      <c r="EH262" s="119"/>
      <c r="EI262" s="119"/>
      <c r="EJ262" s="119"/>
      <c r="EK262" s="119"/>
      <c r="EL262" s="119"/>
      <c r="EM262" s="119"/>
      <c r="EN262" s="119"/>
      <c r="EO262" s="119"/>
      <c r="EP262" s="119"/>
    </row>
    <row r="263" spans="1:146" s="120" customFormat="1" ht="34.5" customHeight="1" outlineLevel="1">
      <c r="A263" s="107">
        <v>2903003687</v>
      </c>
      <c r="B263" s="107" t="s">
        <v>72</v>
      </c>
      <c r="C263" s="107" t="s">
        <v>245</v>
      </c>
      <c r="D263" s="107" t="s">
        <v>47</v>
      </c>
      <c r="E263" s="75" t="s">
        <v>71</v>
      </c>
      <c r="F263" s="75" t="s">
        <v>137</v>
      </c>
      <c r="G263" s="67">
        <v>20852.050000000003</v>
      </c>
      <c r="H263" s="67">
        <v>21826.920000000002</v>
      </c>
      <c r="I263" s="67">
        <v>18175.72</v>
      </c>
      <c r="J263" s="67">
        <v>23182.25</v>
      </c>
      <c r="K263" s="67">
        <f t="shared" si="81"/>
        <v>84036.94</v>
      </c>
      <c r="L263" s="117">
        <f>'2022'!M263</f>
        <v>135.54319999999998</v>
      </c>
      <c r="M263" s="117">
        <f>(('2022'!L263+'2022'!M263)/2*1.04)*2-L263</f>
        <v>146.38665599999999</v>
      </c>
      <c r="N263" s="117">
        <f>'2022'!O263</f>
        <v>33.409999999999997</v>
      </c>
      <c r="O263" s="117">
        <f t="shared" si="76"/>
        <v>34.746399999999994</v>
      </c>
      <c r="P263" s="106">
        <f t="shared" si="77"/>
        <v>2129686.5930599999</v>
      </c>
      <c r="Q263" s="106">
        <f t="shared" si="78"/>
        <v>2229253.1857440001</v>
      </c>
      <c r="R263" s="106">
        <f t="shared" si="79"/>
        <v>2029142.0337843201</v>
      </c>
      <c r="S263" s="106">
        <f t="shared" si="80"/>
        <v>2588072.3246559999</v>
      </c>
      <c r="T263" s="106">
        <f t="shared" si="69"/>
        <v>8976154.1372443214</v>
      </c>
      <c r="U263" s="118">
        <f>T263/'2022'!T263</f>
        <v>1.0391965152900273</v>
      </c>
      <c r="V263" s="106"/>
      <c r="W263" s="106"/>
      <c r="X263" s="106"/>
      <c r="Y263" s="119"/>
      <c r="Z263" s="156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O263" s="119"/>
      <c r="BP263" s="119"/>
      <c r="BQ263" s="119"/>
      <c r="BR263" s="119"/>
      <c r="BS263" s="119"/>
      <c r="BT263" s="119"/>
      <c r="BU263" s="119"/>
      <c r="BV263" s="119"/>
      <c r="BW263" s="119"/>
      <c r="BX263" s="119"/>
      <c r="BY263" s="119"/>
      <c r="BZ263" s="119"/>
      <c r="CA263" s="119"/>
      <c r="CB263" s="119"/>
      <c r="CC263" s="119"/>
      <c r="CD263" s="119"/>
      <c r="CE263" s="119"/>
      <c r="CF263" s="119"/>
      <c r="CG263" s="119"/>
      <c r="CH263" s="119"/>
      <c r="CI263" s="119"/>
      <c r="CJ263" s="119"/>
      <c r="CK263" s="119"/>
      <c r="CL263" s="119"/>
      <c r="CM263" s="119"/>
      <c r="CN263" s="119"/>
      <c r="CO263" s="119"/>
      <c r="CP263" s="119"/>
      <c r="CQ263" s="119"/>
      <c r="CR263" s="119"/>
      <c r="CS263" s="119"/>
      <c r="CT263" s="119"/>
      <c r="CU263" s="119"/>
      <c r="CV263" s="119"/>
      <c r="CW263" s="119"/>
      <c r="CX263" s="119"/>
      <c r="CY263" s="119"/>
      <c r="CZ263" s="119"/>
      <c r="DA263" s="119"/>
      <c r="DB263" s="119"/>
      <c r="DC263" s="119"/>
      <c r="DD263" s="119"/>
      <c r="DE263" s="119"/>
      <c r="DF263" s="119"/>
      <c r="DG263" s="119"/>
      <c r="DH263" s="119"/>
      <c r="DI263" s="119"/>
      <c r="DJ263" s="119"/>
      <c r="DK263" s="119"/>
      <c r="DL263" s="119"/>
      <c r="DM263" s="119"/>
      <c r="DN263" s="119"/>
      <c r="DO263" s="119"/>
      <c r="DP263" s="119"/>
      <c r="DQ263" s="119"/>
      <c r="DR263" s="119"/>
      <c r="DS263" s="119"/>
      <c r="DT263" s="119"/>
      <c r="DU263" s="119"/>
      <c r="DV263" s="119"/>
      <c r="DW263" s="119"/>
      <c r="DX263" s="119"/>
      <c r="DY263" s="119"/>
      <c r="DZ263" s="119"/>
      <c r="EA263" s="119"/>
      <c r="EB263" s="119"/>
      <c r="EC263" s="119"/>
      <c r="ED263" s="119"/>
      <c r="EE263" s="119"/>
      <c r="EF263" s="119"/>
      <c r="EG263" s="119"/>
      <c r="EH263" s="119"/>
      <c r="EI263" s="119"/>
      <c r="EJ263" s="119"/>
      <c r="EK263" s="119"/>
      <c r="EL263" s="119"/>
      <c r="EM263" s="119"/>
      <c r="EN263" s="119"/>
      <c r="EO263" s="119"/>
      <c r="EP263" s="119"/>
    </row>
    <row r="264" spans="1:146" s="120" customFormat="1" ht="34.5" customHeight="1" outlineLevel="1">
      <c r="A264" s="107" t="s">
        <v>273</v>
      </c>
      <c r="B264" s="107" t="s">
        <v>196</v>
      </c>
      <c r="C264" s="107" t="s">
        <v>245</v>
      </c>
      <c r="D264" s="107" t="s">
        <v>73</v>
      </c>
      <c r="E264" s="75"/>
      <c r="F264" s="75" t="s">
        <v>137</v>
      </c>
      <c r="G264" s="67">
        <v>27322.530000000002</v>
      </c>
      <c r="H264" s="67">
        <v>31259.69</v>
      </c>
      <c r="I264" s="67">
        <v>30010.135999999999</v>
      </c>
      <c r="J264" s="67">
        <v>31856.18</v>
      </c>
      <c r="K264" s="67">
        <f t="shared" si="81"/>
        <v>120448.53599999999</v>
      </c>
      <c r="L264" s="117">
        <f>'2022'!M264</f>
        <v>71.978400000000008</v>
      </c>
      <c r="M264" s="117">
        <f>(('2022'!L264+'2022'!M264)/2*1.04)*2-L264</f>
        <v>77.736672000000013</v>
      </c>
      <c r="N264" s="117">
        <f>'2022'!O264</f>
        <v>38.563200000000002</v>
      </c>
      <c r="O264" s="117">
        <f t="shared" si="76"/>
        <v>40.105728000000006</v>
      </c>
      <c r="P264" s="106">
        <f t="shared" si="77"/>
        <v>912987.80445600022</v>
      </c>
      <c r="Q264" s="106">
        <f t="shared" si="78"/>
        <v>1044548.7932880002</v>
      </c>
      <c r="R264" s="106">
        <f t="shared" si="79"/>
        <v>1129309.7472483842</v>
      </c>
      <c r="S264" s="106">
        <f t="shared" si="80"/>
        <v>1198778.1256339203</v>
      </c>
      <c r="T264" s="106">
        <f t="shared" si="69"/>
        <v>4285624.4706263049</v>
      </c>
      <c r="U264" s="118">
        <f>T264/'2022'!T264</f>
        <v>1.0422996221910894</v>
      </c>
      <c r="V264" s="106"/>
      <c r="W264" s="106"/>
      <c r="X264" s="106"/>
      <c r="Y264" s="119"/>
      <c r="Z264" s="156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  <c r="BI264" s="119"/>
      <c r="BJ264" s="119"/>
      <c r="BK264" s="119"/>
      <c r="BL264" s="119"/>
      <c r="BM264" s="119"/>
      <c r="BN264" s="119"/>
      <c r="BO264" s="119"/>
      <c r="BP264" s="119"/>
      <c r="BQ264" s="119"/>
      <c r="BR264" s="119"/>
      <c r="BS264" s="119"/>
      <c r="BT264" s="119"/>
      <c r="BU264" s="119"/>
      <c r="BV264" s="119"/>
      <c r="BW264" s="119"/>
      <c r="BX264" s="119"/>
      <c r="BY264" s="119"/>
      <c r="BZ264" s="119"/>
      <c r="CA264" s="119"/>
      <c r="CB264" s="119"/>
      <c r="CC264" s="119"/>
      <c r="CD264" s="119"/>
      <c r="CE264" s="119"/>
      <c r="CF264" s="119"/>
      <c r="CG264" s="119"/>
      <c r="CH264" s="119"/>
      <c r="CI264" s="119"/>
      <c r="CJ264" s="119"/>
      <c r="CK264" s="119"/>
      <c r="CL264" s="119"/>
      <c r="CM264" s="119"/>
      <c r="CN264" s="119"/>
      <c r="CO264" s="119"/>
      <c r="CP264" s="119"/>
      <c r="CQ264" s="119"/>
      <c r="CR264" s="119"/>
      <c r="CS264" s="119"/>
      <c r="CT264" s="119"/>
      <c r="CU264" s="119"/>
      <c r="CV264" s="119"/>
      <c r="CW264" s="119"/>
      <c r="CX264" s="119"/>
      <c r="CY264" s="119"/>
      <c r="CZ264" s="119"/>
      <c r="DA264" s="119"/>
      <c r="DB264" s="119"/>
      <c r="DC264" s="119"/>
      <c r="DD264" s="119"/>
      <c r="DE264" s="119"/>
      <c r="DF264" s="119"/>
      <c r="DG264" s="119"/>
      <c r="DH264" s="119"/>
      <c r="DI264" s="119"/>
      <c r="DJ264" s="119"/>
      <c r="DK264" s="119"/>
      <c r="DL264" s="119"/>
      <c r="DM264" s="119"/>
      <c r="DN264" s="119"/>
      <c r="DO264" s="119"/>
      <c r="DP264" s="119"/>
      <c r="DQ264" s="119"/>
      <c r="DR264" s="119"/>
      <c r="DS264" s="119"/>
      <c r="DT264" s="119"/>
      <c r="DU264" s="119"/>
      <c r="DV264" s="119"/>
      <c r="DW264" s="119"/>
      <c r="DX264" s="119"/>
      <c r="DY264" s="119"/>
      <c r="DZ264" s="119"/>
      <c r="EA264" s="119"/>
      <c r="EB264" s="119"/>
      <c r="EC264" s="119"/>
      <c r="ED264" s="119"/>
      <c r="EE264" s="119"/>
      <c r="EF264" s="119"/>
      <c r="EG264" s="119"/>
      <c r="EH264" s="119"/>
      <c r="EI264" s="119"/>
      <c r="EJ264" s="119"/>
      <c r="EK264" s="119"/>
      <c r="EL264" s="119"/>
      <c r="EM264" s="119"/>
      <c r="EN264" s="119"/>
      <c r="EO264" s="119"/>
      <c r="EP264" s="119"/>
    </row>
    <row r="265" spans="1:146" s="120" customFormat="1" ht="34.5" customHeight="1">
      <c r="A265" s="219" t="s">
        <v>246</v>
      </c>
      <c r="B265" s="220"/>
      <c r="C265" s="143"/>
      <c r="D265" s="129"/>
      <c r="E265" s="127"/>
      <c r="F265" s="127"/>
      <c r="G265" s="67"/>
      <c r="H265" s="67"/>
      <c r="I265" s="67"/>
      <c r="J265" s="67"/>
      <c r="K265" s="67"/>
      <c r="L265" s="132"/>
      <c r="M265" s="132"/>
      <c r="N265" s="132"/>
      <c r="O265" s="132"/>
      <c r="P265" s="106"/>
      <c r="Q265" s="106"/>
      <c r="R265" s="106"/>
      <c r="S265" s="106"/>
      <c r="T265" s="106"/>
      <c r="U265" s="118" t="e">
        <f>T265/'2022'!T265</f>
        <v>#DIV/0!</v>
      </c>
      <c r="V265" s="106"/>
      <c r="W265" s="106"/>
      <c r="X265" s="106"/>
      <c r="Y265" s="128"/>
      <c r="Z265" s="156"/>
      <c r="AA265" s="119"/>
      <c r="AB265" s="119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8"/>
      <c r="CV265" s="128"/>
      <c r="CW265" s="128"/>
      <c r="CX265" s="128"/>
      <c r="CY265" s="128"/>
      <c r="CZ265" s="128"/>
      <c r="DA265" s="128"/>
      <c r="DB265" s="128"/>
      <c r="DC265" s="128"/>
      <c r="DD265" s="128"/>
      <c r="DE265" s="128"/>
      <c r="DF265" s="128"/>
      <c r="DG265" s="128"/>
      <c r="DH265" s="128"/>
      <c r="DI265" s="128"/>
      <c r="DJ265" s="128"/>
      <c r="DK265" s="128"/>
      <c r="DL265" s="128"/>
      <c r="DM265" s="128"/>
      <c r="DN265" s="128"/>
      <c r="DO265" s="128"/>
      <c r="DP265" s="128"/>
      <c r="DQ265" s="128"/>
      <c r="DR265" s="128"/>
      <c r="DS265" s="128"/>
      <c r="DT265" s="128"/>
      <c r="DU265" s="128"/>
      <c r="DV265" s="128"/>
      <c r="DW265" s="128"/>
      <c r="DX265" s="128"/>
      <c r="DY265" s="128"/>
      <c r="DZ265" s="128"/>
      <c r="EA265" s="128"/>
      <c r="EB265" s="128"/>
      <c r="EC265" s="128"/>
      <c r="ED265" s="128"/>
      <c r="EE265" s="128"/>
      <c r="EF265" s="128"/>
      <c r="EG265" s="128"/>
      <c r="EH265" s="128"/>
      <c r="EI265" s="128"/>
      <c r="EJ265" s="128"/>
      <c r="EK265" s="128"/>
      <c r="EL265" s="128"/>
      <c r="EM265" s="128"/>
      <c r="EN265" s="128"/>
      <c r="EO265" s="128"/>
      <c r="EP265" s="128"/>
    </row>
    <row r="266" spans="1:146" s="120" customFormat="1" ht="34.5" customHeight="1">
      <c r="A266" s="107">
        <v>2902059091</v>
      </c>
      <c r="B266" s="107" t="s">
        <v>206</v>
      </c>
      <c r="C266" s="107" t="s">
        <v>246</v>
      </c>
      <c r="D266" s="107"/>
      <c r="E266" s="75"/>
      <c r="F266" s="75" t="s">
        <v>137</v>
      </c>
      <c r="G266" s="67">
        <v>1926501</v>
      </c>
      <c r="H266" s="67">
        <v>1926501</v>
      </c>
      <c r="I266" s="67">
        <v>1926501</v>
      </c>
      <c r="J266" s="67">
        <v>1926501</v>
      </c>
      <c r="K266" s="67">
        <f t="shared" si="81"/>
        <v>7706004</v>
      </c>
      <c r="L266" s="117">
        <f>'2022'!M266</f>
        <v>29.863600000000002</v>
      </c>
      <c r="M266" s="117">
        <f>(('2022'!L266+'2022'!M266)/2*1.04)*2-L266</f>
        <v>32.252688000000006</v>
      </c>
      <c r="N266" s="117">
        <f>'2022'!O266</f>
        <v>29.711552000000001</v>
      </c>
      <c r="O266" s="117">
        <f t="shared" si="76"/>
        <v>30.900014080000002</v>
      </c>
      <c r="P266" s="106">
        <f>(L266-N266)*G266</f>
        <v>292920.62404800119</v>
      </c>
      <c r="Q266" s="106">
        <f>(L266-N266)*H266</f>
        <v>292920.62404800119</v>
      </c>
      <c r="R266" s="106">
        <f>(M266-O266)*I266</f>
        <v>2605927.6595539283</v>
      </c>
      <c r="S266" s="106">
        <f>(M266-O266)*J266</f>
        <v>2605927.6595539283</v>
      </c>
      <c r="T266" s="106">
        <f t="shared" si="69"/>
        <v>5797696.5672038589</v>
      </c>
      <c r="U266" s="118">
        <f>T266/'2022'!T266</f>
        <v>1.0400000000000014</v>
      </c>
      <c r="V266" s="106"/>
      <c r="W266" s="106"/>
      <c r="X266" s="106"/>
      <c r="Y266" s="128"/>
      <c r="Z266" s="156"/>
      <c r="AA266" s="119"/>
      <c r="AB266" s="119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  <c r="CW266" s="128"/>
      <c r="CX266" s="128"/>
      <c r="CY266" s="128"/>
      <c r="CZ266" s="128"/>
      <c r="DA266" s="128"/>
      <c r="DB266" s="128"/>
      <c r="DC266" s="128"/>
      <c r="DD266" s="128"/>
      <c r="DE266" s="128"/>
      <c r="DF266" s="128"/>
      <c r="DG266" s="128"/>
      <c r="DH266" s="128"/>
      <c r="DI266" s="128"/>
      <c r="DJ266" s="128"/>
      <c r="DK266" s="128"/>
      <c r="DL266" s="128"/>
      <c r="DM266" s="128"/>
      <c r="DN266" s="128"/>
      <c r="DO266" s="128"/>
      <c r="DP266" s="128"/>
      <c r="DQ266" s="128"/>
      <c r="DR266" s="128"/>
      <c r="DS266" s="128"/>
      <c r="DT266" s="128"/>
      <c r="DU266" s="128"/>
      <c r="DV266" s="128"/>
      <c r="DW266" s="128"/>
      <c r="DX266" s="128"/>
      <c r="DY266" s="128"/>
      <c r="DZ266" s="128"/>
      <c r="EA266" s="128"/>
      <c r="EB266" s="128"/>
      <c r="EC266" s="128"/>
      <c r="ED266" s="128"/>
      <c r="EE266" s="128"/>
      <c r="EF266" s="128"/>
      <c r="EG266" s="128"/>
      <c r="EH266" s="128"/>
      <c r="EI266" s="128"/>
      <c r="EJ266" s="128"/>
      <c r="EK266" s="128"/>
      <c r="EL266" s="128"/>
      <c r="EM266" s="128"/>
      <c r="EN266" s="128"/>
      <c r="EO266" s="128"/>
      <c r="EP266" s="128"/>
    </row>
    <row r="267" spans="1:146" s="120" customFormat="1" ht="34.5" customHeight="1" outlineLevel="1">
      <c r="A267" s="107">
        <v>2902060361</v>
      </c>
      <c r="B267" s="107" t="s">
        <v>74</v>
      </c>
      <c r="C267" s="107" t="s">
        <v>246</v>
      </c>
      <c r="D267" s="107"/>
      <c r="E267" s="75"/>
      <c r="F267" s="75" t="s">
        <v>137</v>
      </c>
      <c r="G267" s="67">
        <v>421643.61899999995</v>
      </c>
      <c r="H267" s="67">
        <v>415679.31699999998</v>
      </c>
      <c r="I267" s="67">
        <v>389390.92300000001</v>
      </c>
      <c r="J267" s="67">
        <v>415791.18299999996</v>
      </c>
      <c r="K267" s="67">
        <f t="shared" si="81"/>
        <v>1642505.0419999999</v>
      </c>
      <c r="L267" s="117">
        <f>'2022'!M267</f>
        <v>36.990800000000014</v>
      </c>
      <c r="M267" s="117">
        <f>(('2022'!L267+'2022'!M267)/2*1.04)*2-L267</f>
        <v>38.472432000000005</v>
      </c>
      <c r="N267" s="117">
        <f>'2022'!O267</f>
        <v>29.711552000000001</v>
      </c>
      <c r="O267" s="117">
        <f t="shared" si="76"/>
        <v>30.900014080000002</v>
      </c>
      <c r="P267" s="106">
        <f>(L267-N267)*G267</f>
        <v>3069248.4703185172</v>
      </c>
      <c r="Q267" s="106">
        <f>(L267-N267)*H267</f>
        <v>3025832.8369136215</v>
      </c>
      <c r="R267" s="106">
        <f>(M267-O267)*I267</f>
        <v>2948630.8032105416</v>
      </c>
      <c r="S267" s="106">
        <f>(M267-O267)*J267</f>
        <v>3148544.6051272005</v>
      </c>
      <c r="T267" s="106">
        <f t="shared" si="69"/>
        <v>12192256.71556988</v>
      </c>
      <c r="U267" s="118">
        <f>T267/'2022'!T267</f>
        <v>1.0399945168006637</v>
      </c>
      <c r="V267" s="106"/>
      <c r="W267" s="106"/>
      <c r="X267" s="106"/>
      <c r="Y267" s="119"/>
      <c r="Z267" s="156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H267" s="119"/>
      <c r="BI267" s="119"/>
      <c r="BJ267" s="119"/>
      <c r="BK267" s="119"/>
      <c r="BL267" s="119"/>
      <c r="BM267" s="119"/>
      <c r="BN267" s="119"/>
      <c r="BO267" s="119"/>
      <c r="BP267" s="119"/>
      <c r="BQ267" s="119"/>
      <c r="BR267" s="119"/>
      <c r="BS267" s="119"/>
      <c r="BT267" s="119"/>
      <c r="BU267" s="119"/>
      <c r="BV267" s="119"/>
      <c r="BW267" s="119"/>
      <c r="BX267" s="119"/>
      <c r="BY267" s="119"/>
      <c r="BZ267" s="119"/>
      <c r="CA267" s="119"/>
      <c r="CB267" s="119"/>
      <c r="CC267" s="119"/>
      <c r="CD267" s="119"/>
      <c r="CE267" s="119"/>
      <c r="CF267" s="119"/>
      <c r="CG267" s="119"/>
      <c r="CH267" s="119"/>
      <c r="CI267" s="119"/>
      <c r="CJ267" s="119"/>
      <c r="CK267" s="119"/>
      <c r="CL267" s="119"/>
      <c r="CM267" s="119"/>
      <c r="CN267" s="119"/>
      <c r="CO267" s="119"/>
      <c r="CP267" s="119"/>
      <c r="CQ267" s="119"/>
      <c r="CR267" s="119"/>
      <c r="CS267" s="119"/>
      <c r="CT267" s="119"/>
      <c r="CU267" s="119"/>
      <c r="CV267" s="119"/>
      <c r="CW267" s="119"/>
      <c r="CX267" s="119"/>
      <c r="CY267" s="119"/>
      <c r="CZ267" s="119"/>
      <c r="DA267" s="119"/>
      <c r="DB267" s="119"/>
      <c r="DC267" s="119"/>
      <c r="DD267" s="119"/>
      <c r="DE267" s="119"/>
      <c r="DF267" s="119"/>
      <c r="DG267" s="119"/>
      <c r="DH267" s="119"/>
      <c r="DI267" s="119"/>
      <c r="DJ267" s="119"/>
      <c r="DK267" s="119"/>
      <c r="DL267" s="119"/>
      <c r="DM267" s="119"/>
      <c r="DN267" s="119"/>
      <c r="DO267" s="119"/>
      <c r="DP267" s="119"/>
      <c r="DQ267" s="119"/>
      <c r="DR267" s="119"/>
      <c r="DS267" s="119"/>
      <c r="DT267" s="119"/>
      <c r="DU267" s="119"/>
      <c r="DV267" s="119"/>
      <c r="DW267" s="119"/>
      <c r="DX267" s="119"/>
      <c r="DY267" s="119"/>
      <c r="DZ267" s="119"/>
      <c r="EA267" s="119"/>
      <c r="EB267" s="119"/>
      <c r="EC267" s="119"/>
      <c r="ED267" s="119"/>
      <c r="EE267" s="119"/>
      <c r="EF267" s="119"/>
      <c r="EG267" s="119"/>
      <c r="EH267" s="119"/>
      <c r="EI267" s="119"/>
      <c r="EJ267" s="119"/>
      <c r="EK267" s="119"/>
      <c r="EL267" s="119"/>
      <c r="EM267" s="119"/>
      <c r="EN267" s="119"/>
      <c r="EO267" s="119"/>
      <c r="EP267" s="119"/>
    </row>
    <row r="268" spans="1:146" s="120" customFormat="1" ht="34.5" customHeight="1">
      <c r="A268" s="219" t="s">
        <v>247</v>
      </c>
      <c r="B268" s="220"/>
      <c r="C268" s="143"/>
      <c r="D268" s="129"/>
      <c r="E268" s="127"/>
      <c r="F268" s="127"/>
      <c r="G268" s="67"/>
      <c r="H268" s="67"/>
      <c r="I268" s="67"/>
      <c r="J268" s="67"/>
      <c r="K268" s="67"/>
      <c r="L268" s="132"/>
      <c r="M268" s="132"/>
      <c r="N268" s="132"/>
      <c r="O268" s="132"/>
      <c r="P268" s="106"/>
      <c r="Q268" s="106"/>
      <c r="R268" s="106"/>
      <c r="S268" s="106"/>
      <c r="T268" s="106"/>
      <c r="U268" s="118" t="e">
        <f>T268/'2022'!T268</f>
        <v>#DIV/0!</v>
      </c>
      <c r="V268" s="106"/>
      <c r="W268" s="106"/>
      <c r="X268" s="106"/>
      <c r="Y268" s="128"/>
      <c r="Z268" s="156"/>
      <c r="AA268" s="119"/>
      <c r="AB268" s="119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28"/>
      <c r="DE268" s="128"/>
      <c r="DF268" s="128"/>
      <c r="DG268" s="128"/>
      <c r="DH268" s="128"/>
      <c r="DI268" s="128"/>
      <c r="DJ268" s="128"/>
      <c r="DK268" s="128"/>
      <c r="DL268" s="128"/>
      <c r="DM268" s="128"/>
      <c r="DN268" s="128"/>
      <c r="DO268" s="128"/>
      <c r="DP268" s="128"/>
      <c r="DQ268" s="128"/>
      <c r="DR268" s="128"/>
      <c r="DS268" s="128"/>
      <c r="DT268" s="128"/>
      <c r="DU268" s="128"/>
      <c r="DV268" s="128"/>
      <c r="DW268" s="128"/>
      <c r="DX268" s="128"/>
      <c r="DY268" s="128"/>
      <c r="DZ268" s="128"/>
      <c r="EA268" s="128"/>
      <c r="EB268" s="128"/>
      <c r="EC268" s="128"/>
      <c r="ED268" s="128"/>
      <c r="EE268" s="128"/>
      <c r="EF268" s="128"/>
      <c r="EG268" s="128"/>
      <c r="EH268" s="128"/>
      <c r="EI268" s="128"/>
      <c r="EJ268" s="128"/>
      <c r="EK268" s="128"/>
      <c r="EL268" s="128"/>
      <c r="EM268" s="128"/>
      <c r="EN268" s="128"/>
      <c r="EO268" s="128"/>
      <c r="EP268" s="128"/>
    </row>
    <row r="269" spans="1:146" s="120" customFormat="1" ht="34.5" customHeight="1" outlineLevel="1">
      <c r="A269" s="107">
        <v>2922008803</v>
      </c>
      <c r="B269" s="107" t="s">
        <v>222</v>
      </c>
      <c r="C269" s="107" t="s">
        <v>247</v>
      </c>
      <c r="D269" s="107" t="s">
        <v>75</v>
      </c>
      <c r="E269" s="75"/>
      <c r="F269" s="75" t="s">
        <v>137</v>
      </c>
      <c r="G269" s="67">
        <v>5856.2280000000001</v>
      </c>
      <c r="H269" s="67">
        <v>5861.067</v>
      </c>
      <c r="I269" s="67">
        <v>5779.4930000000004</v>
      </c>
      <c r="J269" s="67">
        <v>5779.0609999999997</v>
      </c>
      <c r="K269" s="67">
        <f t="shared" si="81"/>
        <v>23275.849000000002</v>
      </c>
      <c r="L269" s="117">
        <f>'2022'!M269</f>
        <v>206.26159999999996</v>
      </c>
      <c r="M269" s="117">
        <f>(('2022'!L269+'2022'!M269)/2*1.04)*2-L269</f>
        <v>219.932064</v>
      </c>
      <c r="N269" s="117">
        <f>'2022'!O269</f>
        <v>29.397887999999998</v>
      </c>
      <c r="O269" s="117">
        <f t="shared" ref="O269:O280" si="82">N269*1.04</f>
        <v>30.573803519999998</v>
      </c>
      <c r="P269" s="106">
        <f>(L269-N269)*G269</f>
        <v>1035754.2223983358</v>
      </c>
      <c r="Q269" s="106">
        <f t="shared" ref="Q269:R271" si="83">(L269-N269)*H269</f>
        <v>1036610.0659007038</v>
      </c>
      <c r="R269" s="106">
        <f t="shared" si="83"/>
        <v>1094394.7409363368</v>
      </c>
      <c r="S269" s="106">
        <f>(M269-O269)*J269</f>
        <v>1094312.9381678093</v>
      </c>
      <c r="T269" s="106">
        <f t="shared" si="69"/>
        <v>4261071.9674031856</v>
      </c>
      <c r="U269" s="118">
        <f>T269/'2022'!T269</f>
        <v>1.0397900503347646</v>
      </c>
      <c r="V269" s="106"/>
      <c r="W269" s="106"/>
      <c r="X269" s="106"/>
      <c r="Y269" s="119"/>
      <c r="Z269" s="156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H269" s="119"/>
      <c r="BI269" s="119"/>
      <c r="BJ269" s="119"/>
      <c r="BK269" s="119"/>
      <c r="BL269" s="119"/>
      <c r="BM269" s="119"/>
      <c r="BN269" s="119"/>
      <c r="BO269" s="119"/>
      <c r="BP269" s="119"/>
      <c r="BQ269" s="119"/>
      <c r="BR269" s="119"/>
      <c r="BS269" s="119"/>
      <c r="BT269" s="119"/>
      <c r="BU269" s="119"/>
      <c r="BV269" s="119"/>
      <c r="BW269" s="119"/>
      <c r="BX269" s="119"/>
      <c r="BY269" s="119"/>
      <c r="BZ269" s="119"/>
      <c r="CA269" s="119"/>
      <c r="CB269" s="119"/>
      <c r="CC269" s="119"/>
      <c r="CD269" s="119"/>
      <c r="CE269" s="119"/>
      <c r="CF269" s="119"/>
      <c r="CG269" s="119"/>
      <c r="CH269" s="119"/>
      <c r="CI269" s="119"/>
      <c r="CJ269" s="119"/>
      <c r="CK269" s="119"/>
      <c r="CL269" s="119"/>
      <c r="CM269" s="119"/>
      <c r="CN269" s="119"/>
      <c r="CO269" s="119"/>
      <c r="CP269" s="119"/>
      <c r="CQ269" s="119"/>
      <c r="CR269" s="119"/>
      <c r="CS269" s="119"/>
      <c r="CT269" s="119"/>
      <c r="CU269" s="119"/>
      <c r="CV269" s="119"/>
      <c r="CW269" s="119"/>
      <c r="CX269" s="119"/>
      <c r="CY269" s="119"/>
      <c r="CZ269" s="119"/>
      <c r="DA269" s="119"/>
      <c r="DB269" s="119"/>
      <c r="DC269" s="119"/>
      <c r="DD269" s="119"/>
      <c r="DE269" s="119"/>
      <c r="DF269" s="119"/>
      <c r="DG269" s="119"/>
      <c r="DH269" s="119"/>
      <c r="DI269" s="119"/>
      <c r="DJ269" s="119"/>
      <c r="DK269" s="119"/>
      <c r="DL269" s="119"/>
      <c r="DM269" s="119"/>
      <c r="DN269" s="119"/>
      <c r="DO269" s="119"/>
      <c r="DP269" s="119"/>
      <c r="DQ269" s="119"/>
      <c r="DR269" s="119"/>
      <c r="DS269" s="119"/>
      <c r="DT269" s="119"/>
      <c r="DU269" s="119"/>
      <c r="DV269" s="119"/>
      <c r="DW269" s="119"/>
      <c r="DX269" s="119"/>
      <c r="DY269" s="119"/>
      <c r="DZ269" s="119"/>
      <c r="EA269" s="119"/>
      <c r="EB269" s="119"/>
      <c r="EC269" s="119"/>
      <c r="ED269" s="119"/>
      <c r="EE269" s="119"/>
      <c r="EF269" s="119"/>
      <c r="EG269" s="119"/>
      <c r="EH269" s="119"/>
      <c r="EI269" s="119"/>
      <c r="EJ269" s="119"/>
      <c r="EK269" s="119"/>
      <c r="EL269" s="119"/>
      <c r="EM269" s="119"/>
      <c r="EN269" s="119"/>
      <c r="EO269" s="119"/>
      <c r="EP269" s="119"/>
    </row>
    <row r="270" spans="1:146" s="120" customFormat="1" ht="34.5" customHeight="1" outlineLevel="1">
      <c r="A270" s="107">
        <v>2922008546</v>
      </c>
      <c r="B270" s="107" t="s">
        <v>189</v>
      </c>
      <c r="C270" s="107" t="s">
        <v>247</v>
      </c>
      <c r="D270" s="107" t="s">
        <v>76</v>
      </c>
      <c r="E270" s="75"/>
      <c r="F270" s="75" t="s">
        <v>137</v>
      </c>
      <c r="G270" s="67">
        <v>64386.28</v>
      </c>
      <c r="H270" s="67">
        <v>64228.86</v>
      </c>
      <c r="I270" s="67">
        <v>60916.959999999999</v>
      </c>
      <c r="J270" s="67">
        <v>63037.46</v>
      </c>
      <c r="K270" s="67">
        <f t="shared" si="81"/>
        <v>252569.56</v>
      </c>
      <c r="L270" s="117">
        <f>'2022'!M270</f>
        <v>69.368400000000022</v>
      </c>
      <c r="M270" s="117">
        <f>(('2022'!L270+'2022'!M270)/2*1.04)*2-L270</f>
        <v>69.573936000000018</v>
      </c>
      <c r="N270" s="117">
        <f>'2022'!O270</f>
        <v>33.940607999999997</v>
      </c>
      <c r="O270" s="117">
        <f t="shared" si="82"/>
        <v>35.298232319999997</v>
      </c>
      <c r="P270" s="106">
        <f>(L270-N270)*G270</f>
        <v>2281063.7354937615</v>
      </c>
      <c r="Q270" s="106">
        <f t="shared" si="83"/>
        <v>2275486.6924771215</v>
      </c>
      <c r="R270" s="106">
        <f t="shared" si="83"/>
        <v>2087971.670046414</v>
      </c>
      <c r="S270" s="106">
        <f>(M270-O270)*J270</f>
        <v>2160653.2996998541</v>
      </c>
      <c r="T270" s="106">
        <f t="shared" si="69"/>
        <v>8805175.3977171518</v>
      </c>
      <c r="U270" s="118">
        <f>T270/'2022'!T270</f>
        <v>1.0414162413197969</v>
      </c>
      <c r="V270" s="106"/>
      <c r="W270" s="106"/>
      <c r="X270" s="106"/>
      <c r="Y270" s="119"/>
      <c r="Z270" s="156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BL270" s="119"/>
      <c r="BM270" s="119"/>
      <c r="BN270" s="119"/>
      <c r="BO270" s="119"/>
      <c r="BP270" s="119"/>
      <c r="BQ270" s="119"/>
      <c r="BR270" s="119"/>
      <c r="BS270" s="119"/>
      <c r="BT270" s="119"/>
      <c r="BU270" s="119"/>
      <c r="BV270" s="119"/>
      <c r="BW270" s="119"/>
      <c r="BX270" s="119"/>
      <c r="BY270" s="119"/>
      <c r="BZ270" s="119"/>
      <c r="CA270" s="119"/>
      <c r="CB270" s="119"/>
      <c r="CC270" s="119"/>
      <c r="CD270" s="119"/>
      <c r="CE270" s="119"/>
      <c r="CF270" s="119"/>
      <c r="CG270" s="119"/>
      <c r="CH270" s="119"/>
      <c r="CI270" s="119"/>
      <c r="CJ270" s="119"/>
      <c r="CK270" s="119"/>
      <c r="CL270" s="119"/>
      <c r="CM270" s="119"/>
      <c r="CN270" s="119"/>
      <c r="CO270" s="119"/>
      <c r="CP270" s="119"/>
      <c r="CQ270" s="119"/>
      <c r="CR270" s="119"/>
      <c r="CS270" s="119"/>
      <c r="CT270" s="119"/>
      <c r="CU270" s="119"/>
      <c r="CV270" s="119"/>
      <c r="CW270" s="119"/>
      <c r="CX270" s="119"/>
      <c r="CY270" s="119"/>
      <c r="CZ270" s="119"/>
      <c r="DA270" s="119"/>
      <c r="DB270" s="119"/>
      <c r="DC270" s="119"/>
      <c r="DD270" s="119"/>
      <c r="DE270" s="119"/>
      <c r="DF270" s="119"/>
      <c r="DG270" s="119"/>
      <c r="DH270" s="119"/>
      <c r="DI270" s="119"/>
      <c r="DJ270" s="119"/>
      <c r="DK270" s="119"/>
      <c r="DL270" s="119"/>
      <c r="DM270" s="119"/>
      <c r="DN270" s="119"/>
      <c r="DO270" s="119"/>
      <c r="DP270" s="119"/>
      <c r="DQ270" s="119"/>
      <c r="DR270" s="119"/>
      <c r="DS270" s="119"/>
      <c r="DT270" s="119"/>
      <c r="DU270" s="119"/>
      <c r="DV270" s="119"/>
      <c r="DW270" s="119"/>
      <c r="DX270" s="119"/>
      <c r="DY270" s="119"/>
      <c r="DZ270" s="119"/>
      <c r="EA270" s="119"/>
      <c r="EB270" s="119"/>
      <c r="EC270" s="119"/>
      <c r="ED270" s="119"/>
      <c r="EE270" s="119"/>
      <c r="EF270" s="119"/>
      <c r="EG270" s="119"/>
      <c r="EH270" s="119"/>
      <c r="EI270" s="119"/>
      <c r="EJ270" s="119"/>
      <c r="EK270" s="119"/>
      <c r="EL270" s="119"/>
      <c r="EM270" s="119"/>
      <c r="EN270" s="119"/>
      <c r="EO270" s="119"/>
      <c r="EP270" s="119"/>
    </row>
    <row r="271" spans="1:146" s="120" customFormat="1" ht="34.5" customHeight="1" outlineLevel="1">
      <c r="A271" s="107">
        <v>2922009317</v>
      </c>
      <c r="B271" s="107" t="s">
        <v>78</v>
      </c>
      <c r="C271" s="107" t="s">
        <v>247</v>
      </c>
      <c r="D271" s="107" t="s">
        <v>77</v>
      </c>
      <c r="E271" s="75"/>
      <c r="F271" s="75" t="s">
        <v>137</v>
      </c>
      <c r="G271" s="67">
        <v>3550.71</v>
      </c>
      <c r="H271" s="67">
        <v>3279.7280000000001</v>
      </c>
      <c r="I271" s="67">
        <v>4141.2020000000002</v>
      </c>
      <c r="J271" s="67">
        <v>2993.7259999999997</v>
      </c>
      <c r="K271" s="67">
        <f t="shared" si="81"/>
        <v>13965.365999999998</v>
      </c>
      <c r="L271" s="117">
        <f>'2022'!M271</f>
        <v>87.048000000000002</v>
      </c>
      <c r="M271" s="117">
        <f>(('2022'!L271+'2022'!M271)/2*1.04)*2-L271</f>
        <v>94.011840000000007</v>
      </c>
      <c r="N271" s="117">
        <f>'2022'!O271</f>
        <v>40.722239999999999</v>
      </c>
      <c r="O271" s="117">
        <f t="shared" si="82"/>
        <v>42.3511296</v>
      </c>
      <c r="P271" s="106">
        <f>(L271-N271)*G271</f>
        <v>164489.3392896</v>
      </c>
      <c r="Q271" s="106">
        <f t="shared" si="83"/>
        <v>151935.89219328001</v>
      </c>
      <c r="R271" s="106">
        <f t="shared" si="83"/>
        <v>213937.43722990082</v>
      </c>
      <c r="S271" s="106">
        <f>(M271-O271)*J271</f>
        <v>154658.01190295041</v>
      </c>
      <c r="T271" s="106">
        <f t="shared" si="69"/>
        <v>685020.68061573128</v>
      </c>
      <c r="U271" s="118">
        <f>T271/'2022'!T271</f>
        <v>1.041612108097929</v>
      </c>
      <c r="V271" s="106"/>
      <c r="W271" s="106"/>
      <c r="X271" s="106"/>
      <c r="Y271" s="119"/>
      <c r="Z271" s="156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H271" s="119"/>
      <c r="BI271" s="119"/>
      <c r="BJ271" s="119"/>
      <c r="BK271" s="119"/>
      <c r="BL271" s="119"/>
      <c r="BM271" s="119"/>
      <c r="BN271" s="119"/>
      <c r="BO271" s="119"/>
      <c r="BP271" s="119"/>
      <c r="BQ271" s="119"/>
      <c r="BR271" s="119"/>
      <c r="BS271" s="119"/>
      <c r="BT271" s="119"/>
      <c r="BU271" s="119"/>
      <c r="BV271" s="119"/>
      <c r="BW271" s="119"/>
      <c r="BX271" s="119"/>
      <c r="BY271" s="119"/>
      <c r="BZ271" s="119"/>
      <c r="CA271" s="119"/>
      <c r="CB271" s="119"/>
      <c r="CC271" s="119"/>
      <c r="CD271" s="119"/>
      <c r="CE271" s="119"/>
      <c r="CF271" s="119"/>
      <c r="CG271" s="119"/>
      <c r="CH271" s="119"/>
      <c r="CI271" s="119"/>
      <c r="CJ271" s="119"/>
      <c r="CK271" s="119"/>
      <c r="CL271" s="119"/>
      <c r="CM271" s="119"/>
      <c r="CN271" s="119"/>
      <c r="CO271" s="119"/>
      <c r="CP271" s="119"/>
      <c r="CQ271" s="119"/>
      <c r="CR271" s="119"/>
      <c r="CS271" s="119"/>
      <c r="CT271" s="119"/>
      <c r="CU271" s="119"/>
      <c r="CV271" s="119"/>
      <c r="CW271" s="119"/>
      <c r="CX271" s="119"/>
      <c r="CY271" s="119"/>
      <c r="CZ271" s="119"/>
      <c r="DA271" s="119"/>
      <c r="DB271" s="119"/>
      <c r="DC271" s="119"/>
      <c r="DD271" s="119"/>
      <c r="DE271" s="119"/>
      <c r="DF271" s="119"/>
      <c r="DG271" s="119"/>
      <c r="DH271" s="119"/>
      <c r="DI271" s="119"/>
      <c r="DJ271" s="119"/>
      <c r="DK271" s="119"/>
      <c r="DL271" s="119"/>
      <c r="DM271" s="119"/>
      <c r="DN271" s="119"/>
      <c r="DO271" s="119"/>
      <c r="DP271" s="119"/>
      <c r="DQ271" s="119"/>
      <c r="DR271" s="119"/>
      <c r="DS271" s="119"/>
      <c r="DT271" s="119"/>
      <c r="DU271" s="119"/>
      <c r="DV271" s="119"/>
      <c r="DW271" s="119"/>
      <c r="DX271" s="119"/>
      <c r="DY271" s="119"/>
      <c r="DZ271" s="119"/>
      <c r="EA271" s="119"/>
      <c r="EB271" s="119"/>
      <c r="EC271" s="119"/>
      <c r="ED271" s="119"/>
      <c r="EE271" s="119"/>
      <c r="EF271" s="119"/>
      <c r="EG271" s="119"/>
      <c r="EH271" s="119"/>
      <c r="EI271" s="119"/>
      <c r="EJ271" s="119"/>
      <c r="EK271" s="119"/>
      <c r="EL271" s="119"/>
      <c r="EM271" s="119"/>
      <c r="EN271" s="119"/>
      <c r="EO271" s="119"/>
      <c r="EP271" s="119"/>
    </row>
    <row r="272" spans="1:146" s="120" customFormat="1" ht="34.5" customHeight="1">
      <c r="A272" s="219" t="s">
        <v>248</v>
      </c>
      <c r="B272" s="220"/>
      <c r="C272" s="143"/>
      <c r="D272" s="129"/>
      <c r="E272" s="127"/>
      <c r="F272" s="127"/>
      <c r="G272" s="67"/>
      <c r="H272" s="67"/>
      <c r="I272" s="67"/>
      <c r="J272" s="67"/>
      <c r="K272" s="67"/>
      <c r="L272" s="132"/>
      <c r="M272" s="132"/>
      <c r="N272" s="132"/>
      <c r="O272" s="132"/>
      <c r="P272" s="106"/>
      <c r="Q272" s="106"/>
      <c r="R272" s="106"/>
      <c r="S272" s="106"/>
      <c r="T272" s="106"/>
      <c r="U272" s="118" t="e">
        <f>T272/'2022'!T272</f>
        <v>#DIV/0!</v>
      </c>
      <c r="V272" s="106"/>
      <c r="W272" s="106"/>
      <c r="X272" s="106"/>
      <c r="Y272" s="128"/>
      <c r="Z272" s="156"/>
      <c r="AA272" s="119"/>
      <c r="AB272" s="119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  <c r="CN272" s="128"/>
      <c r="CO272" s="128"/>
      <c r="CP272" s="128"/>
      <c r="CQ272" s="128"/>
      <c r="CR272" s="128"/>
      <c r="CS272" s="128"/>
      <c r="CT272" s="128"/>
      <c r="CU272" s="128"/>
      <c r="CV272" s="128"/>
      <c r="CW272" s="128"/>
      <c r="CX272" s="128"/>
      <c r="CY272" s="128"/>
      <c r="CZ272" s="128"/>
      <c r="DA272" s="128"/>
      <c r="DB272" s="128"/>
      <c r="DC272" s="128"/>
      <c r="DD272" s="128"/>
      <c r="DE272" s="128"/>
      <c r="DF272" s="128"/>
      <c r="DG272" s="128"/>
      <c r="DH272" s="128"/>
      <c r="DI272" s="128"/>
      <c r="DJ272" s="128"/>
      <c r="DK272" s="128"/>
      <c r="DL272" s="128"/>
      <c r="DM272" s="128"/>
      <c r="DN272" s="128"/>
      <c r="DO272" s="128"/>
      <c r="DP272" s="128"/>
      <c r="DQ272" s="128"/>
      <c r="DR272" s="128"/>
      <c r="DS272" s="128"/>
      <c r="DT272" s="128"/>
      <c r="DU272" s="128"/>
      <c r="DV272" s="128"/>
      <c r="DW272" s="128"/>
      <c r="DX272" s="128"/>
      <c r="DY272" s="128"/>
      <c r="DZ272" s="128"/>
      <c r="EA272" s="128"/>
      <c r="EB272" s="128"/>
      <c r="EC272" s="128"/>
      <c r="ED272" s="128"/>
      <c r="EE272" s="128"/>
      <c r="EF272" s="128"/>
      <c r="EG272" s="128"/>
      <c r="EH272" s="128"/>
      <c r="EI272" s="128"/>
      <c r="EJ272" s="128"/>
      <c r="EK272" s="128"/>
      <c r="EL272" s="128"/>
      <c r="EM272" s="128"/>
      <c r="EN272" s="128"/>
      <c r="EO272" s="128"/>
      <c r="EP272" s="128"/>
    </row>
    <row r="273" spans="1:146" s="120" customFormat="1" ht="34.5" customHeight="1" outlineLevel="1">
      <c r="A273" s="107">
        <v>2923005900</v>
      </c>
      <c r="B273" s="107" t="s">
        <v>80</v>
      </c>
      <c r="C273" s="107" t="s">
        <v>248</v>
      </c>
      <c r="D273" s="107" t="s">
        <v>79</v>
      </c>
      <c r="E273" s="75"/>
      <c r="F273" s="75" t="s">
        <v>137</v>
      </c>
      <c r="G273" s="67">
        <v>9140.5</v>
      </c>
      <c r="H273" s="67">
        <v>9983.7800000000007</v>
      </c>
      <c r="I273" s="67">
        <v>9805.9500000000007</v>
      </c>
      <c r="J273" s="67">
        <v>9178.2000000000007</v>
      </c>
      <c r="K273" s="67">
        <f t="shared" si="81"/>
        <v>38108.43</v>
      </c>
      <c r="L273" s="117">
        <f>'2022'!M273</f>
        <v>164.06840000000003</v>
      </c>
      <c r="M273" s="117">
        <f>(('2022'!L273+'2022'!M273)/2*1.04)*2-L273</f>
        <v>167.66913600000001</v>
      </c>
      <c r="N273" s="117">
        <f>'2022'!O273</f>
        <v>106.31920000000001</v>
      </c>
      <c r="O273" s="117">
        <f t="shared" si="82"/>
        <v>110.57196800000001</v>
      </c>
      <c r="P273" s="106">
        <f t="shared" ref="P273:P280" si="84">(L273-N273)*G273</f>
        <v>527856.56260000018</v>
      </c>
      <c r="Q273" s="106">
        <f t="shared" ref="Q273:R280" si="85">(L273-N273)*H273</f>
        <v>576555.30797600024</v>
      </c>
      <c r="R273" s="106">
        <f t="shared" si="85"/>
        <v>559891.97454960004</v>
      </c>
      <c r="S273" s="106">
        <f t="shared" ref="S273:S280" si="86">(M273-O273)*J273</f>
        <v>524049.22733760002</v>
      </c>
      <c r="T273" s="106">
        <f t="shared" si="69"/>
        <v>2188353.0724632004</v>
      </c>
      <c r="U273" s="118">
        <f>T273/'2022'!T273</f>
        <v>1.0401972942839055</v>
      </c>
      <c r="V273" s="106"/>
      <c r="W273" s="106"/>
      <c r="X273" s="106"/>
      <c r="Y273" s="119"/>
      <c r="Z273" s="156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  <c r="BI273" s="119"/>
      <c r="BJ273" s="119"/>
      <c r="BK273" s="119"/>
      <c r="BL273" s="119"/>
      <c r="BM273" s="119"/>
      <c r="BN273" s="119"/>
      <c r="BO273" s="119"/>
      <c r="BP273" s="119"/>
      <c r="BQ273" s="119"/>
      <c r="BR273" s="119"/>
      <c r="BS273" s="119"/>
      <c r="BT273" s="119"/>
      <c r="BU273" s="119"/>
      <c r="BV273" s="119"/>
      <c r="BW273" s="119"/>
      <c r="BX273" s="119"/>
      <c r="BY273" s="119"/>
      <c r="BZ273" s="119"/>
      <c r="CA273" s="119"/>
      <c r="CB273" s="119"/>
      <c r="CC273" s="119"/>
      <c r="CD273" s="119"/>
      <c r="CE273" s="119"/>
      <c r="CF273" s="119"/>
      <c r="CG273" s="119"/>
      <c r="CH273" s="119"/>
      <c r="CI273" s="119"/>
      <c r="CJ273" s="119"/>
      <c r="CK273" s="119"/>
      <c r="CL273" s="119"/>
      <c r="CM273" s="119"/>
      <c r="CN273" s="119"/>
      <c r="CO273" s="119"/>
      <c r="CP273" s="119"/>
      <c r="CQ273" s="119"/>
      <c r="CR273" s="119"/>
      <c r="CS273" s="119"/>
      <c r="CT273" s="119"/>
      <c r="CU273" s="119"/>
      <c r="CV273" s="119"/>
      <c r="CW273" s="119"/>
      <c r="CX273" s="119"/>
      <c r="CY273" s="119"/>
      <c r="CZ273" s="119"/>
      <c r="DA273" s="119"/>
      <c r="DB273" s="119"/>
      <c r="DC273" s="119"/>
      <c r="DD273" s="119"/>
      <c r="DE273" s="119"/>
      <c r="DF273" s="119"/>
      <c r="DG273" s="119"/>
      <c r="DH273" s="119"/>
      <c r="DI273" s="119"/>
      <c r="DJ273" s="119"/>
      <c r="DK273" s="119"/>
      <c r="DL273" s="119"/>
      <c r="DM273" s="119"/>
      <c r="DN273" s="119"/>
      <c r="DO273" s="119"/>
      <c r="DP273" s="119"/>
      <c r="DQ273" s="119"/>
      <c r="DR273" s="119"/>
      <c r="DS273" s="119"/>
      <c r="DT273" s="119"/>
      <c r="DU273" s="119"/>
      <c r="DV273" s="119"/>
      <c r="DW273" s="119"/>
      <c r="DX273" s="119"/>
      <c r="DY273" s="119"/>
      <c r="DZ273" s="119"/>
      <c r="EA273" s="119"/>
      <c r="EB273" s="119"/>
      <c r="EC273" s="119"/>
      <c r="ED273" s="119"/>
      <c r="EE273" s="119"/>
      <c r="EF273" s="119"/>
      <c r="EG273" s="119"/>
      <c r="EH273" s="119"/>
      <c r="EI273" s="119"/>
      <c r="EJ273" s="119"/>
      <c r="EK273" s="119"/>
      <c r="EL273" s="119"/>
      <c r="EM273" s="119"/>
      <c r="EN273" s="119"/>
      <c r="EO273" s="119"/>
      <c r="EP273" s="119"/>
    </row>
    <row r="274" spans="1:146" s="120" customFormat="1" ht="34.5" customHeight="1" outlineLevel="1">
      <c r="A274" s="107" t="s">
        <v>280</v>
      </c>
      <c r="B274" s="107" t="s">
        <v>281</v>
      </c>
      <c r="C274" s="107" t="s">
        <v>248</v>
      </c>
      <c r="D274" s="107" t="s">
        <v>81</v>
      </c>
      <c r="E274" s="75"/>
      <c r="F274" s="75" t="s">
        <v>137</v>
      </c>
      <c r="G274" s="67">
        <v>1523.1260000000002</v>
      </c>
      <c r="H274" s="67">
        <v>1731.6559999999999</v>
      </c>
      <c r="I274" s="67">
        <v>2360.6109999999999</v>
      </c>
      <c r="J274" s="67">
        <v>1945.712</v>
      </c>
      <c r="K274" s="67">
        <f t="shared" si="81"/>
        <v>7561.1049999999996</v>
      </c>
      <c r="L274" s="117">
        <f>'2022'!M274</f>
        <v>180.7704</v>
      </c>
      <c r="M274" s="117">
        <f>(('2022'!L274+'2022'!M274)/2*1.04)*2-L274</f>
        <v>181.306016</v>
      </c>
      <c r="N274" s="117">
        <f>'2022'!O274</f>
        <v>106.17360000000001</v>
      </c>
      <c r="O274" s="117">
        <f t="shared" si="82"/>
        <v>110.42054400000001</v>
      </c>
      <c r="P274" s="106">
        <f t="shared" si="84"/>
        <v>113620.3255968</v>
      </c>
      <c r="Q274" s="106">
        <f t="shared" si="85"/>
        <v>129175.99630079998</v>
      </c>
      <c r="R274" s="106">
        <f t="shared" si="85"/>
        <v>167333.02494339197</v>
      </c>
      <c r="S274" s="106">
        <f t="shared" si="86"/>
        <v>137922.71349606398</v>
      </c>
      <c r="T274" s="106">
        <f t="shared" si="69"/>
        <v>548052.06033705594</v>
      </c>
      <c r="U274" s="118">
        <f>T274/'2022'!T274</f>
        <v>1.0268096028375135</v>
      </c>
      <c r="V274" s="106"/>
      <c r="W274" s="106"/>
      <c r="X274" s="106"/>
      <c r="Y274" s="119"/>
      <c r="Z274" s="156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  <c r="BI274" s="119"/>
      <c r="BJ274" s="119"/>
      <c r="BK274" s="119"/>
      <c r="BL274" s="119"/>
      <c r="BM274" s="119"/>
      <c r="BN274" s="119"/>
      <c r="BO274" s="119"/>
      <c r="BP274" s="119"/>
      <c r="BQ274" s="119"/>
      <c r="BR274" s="119"/>
      <c r="BS274" s="119"/>
      <c r="BT274" s="119"/>
      <c r="BU274" s="119"/>
      <c r="BV274" s="119"/>
      <c r="BW274" s="119"/>
      <c r="BX274" s="119"/>
      <c r="BY274" s="119"/>
      <c r="BZ274" s="119"/>
      <c r="CA274" s="119"/>
      <c r="CB274" s="119"/>
      <c r="CC274" s="119"/>
      <c r="CD274" s="119"/>
      <c r="CE274" s="119"/>
      <c r="CF274" s="119"/>
      <c r="CG274" s="119"/>
      <c r="CH274" s="119"/>
      <c r="CI274" s="119"/>
      <c r="CJ274" s="119"/>
      <c r="CK274" s="119"/>
      <c r="CL274" s="119"/>
      <c r="CM274" s="119"/>
      <c r="CN274" s="119"/>
      <c r="CO274" s="119"/>
      <c r="CP274" s="119"/>
      <c r="CQ274" s="119"/>
      <c r="CR274" s="119"/>
      <c r="CS274" s="119"/>
      <c r="CT274" s="119"/>
      <c r="CU274" s="119"/>
      <c r="CV274" s="119"/>
      <c r="CW274" s="119"/>
      <c r="CX274" s="119"/>
      <c r="CY274" s="119"/>
      <c r="CZ274" s="119"/>
      <c r="DA274" s="119"/>
      <c r="DB274" s="119"/>
      <c r="DC274" s="119"/>
      <c r="DD274" s="119"/>
      <c r="DE274" s="119"/>
      <c r="DF274" s="119"/>
      <c r="DG274" s="119"/>
      <c r="DH274" s="119"/>
      <c r="DI274" s="119"/>
      <c r="DJ274" s="119"/>
      <c r="DK274" s="119"/>
      <c r="DL274" s="119"/>
      <c r="DM274" s="119"/>
      <c r="DN274" s="119"/>
      <c r="DO274" s="119"/>
      <c r="DP274" s="119"/>
      <c r="DQ274" s="119"/>
      <c r="DR274" s="119"/>
      <c r="DS274" s="119"/>
      <c r="DT274" s="119"/>
      <c r="DU274" s="119"/>
      <c r="DV274" s="119"/>
      <c r="DW274" s="119"/>
      <c r="DX274" s="119"/>
      <c r="DY274" s="119"/>
      <c r="DZ274" s="119"/>
      <c r="EA274" s="119"/>
      <c r="EB274" s="119"/>
      <c r="EC274" s="119"/>
      <c r="ED274" s="119"/>
      <c r="EE274" s="119"/>
      <c r="EF274" s="119"/>
      <c r="EG274" s="119"/>
      <c r="EH274" s="119"/>
      <c r="EI274" s="119"/>
      <c r="EJ274" s="119"/>
      <c r="EK274" s="119"/>
      <c r="EL274" s="119"/>
      <c r="EM274" s="119"/>
      <c r="EN274" s="119"/>
      <c r="EO274" s="119"/>
      <c r="EP274" s="119"/>
    </row>
    <row r="275" spans="1:146" s="120" customFormat="1" ht="34.5" customHeight="1" outlineLevel="1">
      <c r="A275" s="107" t="s">
        <v>290</v>
      </c>
      <c r="B275" s="107" t="s">
        <v>312</v>
      </c>
      <c r="C275" s="107" t="s">
        <v>248</v>
      </c>
      <c r="D275" s="107" t="s">
        <v>82</v>
      </c>
      <c r="E275" s="75"/>
      <c r="F275" s="75" t="s">
        <v>137</v>
      </c>
      <c r="G275" s="67">
        <v>5007.5</v>
      </c>
      <c r="H275" s="67">
        <v>5007.5</v>
      </c>
      <c r="I275" s="67">
        <v>5007.5</v>
      </c>
      <c r="J275" s="67">
        <v>5007.5</v>
      </c>
      <c r="K275" s="67">
        <f t="shared" si="81"/>
        <v>20030</v>
      </c>
      <c r="L275" s="117">
        <f>'2022'!M275</f>
        <v>230.76480000000001</v>
      </c>
      <c r="M275" s="117">
        <f>(('2022'!L275+'2022'!M275)/2*1.04)*2-L275</f>
        <v>248.51379200000005</v>
      </c>
      <c r="N275" s="117">
        <f>'2022'!O275</f>
        <v>166.47280000000001</v>
      </c>
      <c r="O275" s="117">
        <f t="shared" si="82"/>
        <v>173.13171200000002</v>
      </c>
      <c r="P275" s="106">
        <f t="shared" si="84"/>
        <v>321942.19</v>
      </c>
      <c r="Q275" s="106">
        <f t="shared" si="85"/>
        <v>321942.19</v>
      </c>
      <c r="R275" s="106">
        <f t="shared" si="85"/>
        <v>377475.76560000016</v>
      </c>
      <c r="S275" s="106">
        <f t="shared" si="86"/>
        <v>377475.76560000016</v>
      </c>
      <c r="T275" s="106">
        <f t="shared" si="69"/>
        <v>1398835.9112000004</v>
      </c>
      <c r="U275" s="118">
        <f>T275/'2022'!T275</f>
        <v>1.0400000000000003</v>
      </c>
      <c r="V275" s="106"/>
      <c r="W275" s="106"/>
      <c r="X275" s="106"/>
      <c r="Y275" s="119"/>
      <c r="Z275" s="156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19"/>
      <c r="BX275" s="119"/>
      <c r="BY275" s="119"/>
      <c r="BZ275" s="119"/>
      <c r="CA275" s="119"/>
      <c r="CB275" s="119"/>
      <c r="CC275" s="119"/>
      <c r="CD275" s="119"/>
      <c r="CE275" s="119"/>
      <c r="CF275" s="119"/>
      <c r="CG275" s="119"/>
      <c r="CH275" s="119"/>
      <c r="CI275" s="119"/>
      <c r="CJ275" s="119"/>
      <c r="CK275" s="119"/>
      <c r="CL275" s="119"/>
      <c r="CM275" s="119"/>
      <c r="CN275" s="119"/>
      <c r="CO275" s="119"/>
      <c r="CP275" s="119"/>
      <c r="CQ275" s="119"/>
      <c r="CR275" s="119"/>
      <c r="CS275" s="119"/>
      <c r="CT275" s="119"/>
      <c r="CU275" s="119"/>
      <c r="CV275" s="119"/>
      <c r="CW275" s="119"/>
      <c r="CX275" s="119"/>
      <c r="CY275" s="119"/>
      <c r="CZ275" s="119"/>
      <c r="DA275" s="119"/>
      <c r="DB275" s="119"/>
      <c r="DC275" s="119"/>
      <c r="DD275" s="119"/>
      <c r="DE275" s="119"/>
      <c r="DF275" s="119"/>
      <c r="DG275" s="119"/>
      <c r="DH275" s="119"/>
      <c r="DI275" s="119"/>
      <c r="DJ275" s="119"/>
      <c r="DK275" s="119"/>
      <c r="DL275" s="119"/>
      <c r="DM275" s="119"/>
      <c r="DN275" s="119"/>
      <c r="DO275" s="119"/>
      <c r="DP275" s="119"/>
      <c r="DQ275" s="119"/>
      <c r="DR275" s="119"/>
      <c r="DS275" s="119"/>
      <c r="DT275" s="119"/>
      <c r="DU275" s="119"/>
      <c r="DV275" s="119"/>
      <c r="DW275" s="119"/>
      <c r="DX275" s="119"/>
      <c r="DY275" s="119"/>
      <c r="DZ275" s="119"/>
      <c r="EA275" s="119"/>
      <c r="EB275" s="119"/>
      <c r="EC275" s="119"/>
      <c r="ED275" s="119"/>
      <c r="EE275" s="119"/>
      <c r="EF275" s="119"/>
      <c r="EG275" s="119"/>
      <c r="EH275" s="119"/>
      <c r="EI275" s="119"/>
      <c r="EJ275" s="119"/>
      <c r="EK275" s="119"/>
      <c r="EL275" s="119"/>
      <c r="EM275" s="119"/>
      <c r="EN275" s="119"/>
      <c r="EO275" s="119"/>
      <c r="EP275" s="119"/>
    </row>
    <row r="276" spans="1:146" s="120" customFormat="1" ht="40.5" customHeight="1" outlineLevel="1">
      <c r="A276" s="107" t="s">
        <v>282</v>
      </c>
      <c r="B276" s="107" t="s">
        <v>283</v>
      </c>
      <c r="C276" s="107" t="s">
        <v>248</v>
      </c>
      <c r="D276" s="107" t="s">
        <v>83</v>
      </c>
      <c r="E276" s="75"/>
      <c r="F276" s="75" t="s">
        <v>137</v>
      </c>
      <c r="G276" s="67">
        <v>18101.508999999998</v>
      </c>
      <c r="H276" s="67">
        <v>18652.75</v>
      </c>
      <c r="I276" s="67">
        <v>18510.61</v>
      </c>
      <c r="J276" s="67">
        <v>17399.383999999998</v>
      </c>
      <c r="K276" s="67">
        <f t="shared" si="81"/>
        <v>72664.252999999997</v>
      </c>
      <c r="L276" s="117">
        <f>'2022'!M276</f>
        <v>113.41559999999998</v>
      </c>
      <c r="M276" s="117">
        <f>(('2022'!L276+'2022'!M276)/2*1.04)*2-L276</f>
        <v>117.116624</v>
      </c>
      <c r="N276" s="117">
        <f>'2022'!O276</f>
        <v>85.404800000000009</v>
      </c>
      <c r="O276" s="117">
        <f t="shared" si="82"/>
        <v>88.820992000000018</v>
      </c>
      <c r="P276" s="106">
        <f t="shared" si="84"/>
        <v>507037.74829719949</v>
      </c>
      <c r="Q276" s="106">
        <f t="shared" si="85"/>
        <v>522478.44969999953</v>
      </c>
      <c r="R276" s="106">
        <f t="shared" si="85"/>
        <v>523769.40865551971</v>
      </c>
      <c r="S276" s="106">
        <f t="shared" si="86"/>
        <v>492326.56669068767</v>
      </c>
      <c r="T276" s="106">
        <f t="shared" si="69"/>
        <v>2045612.1733434065</v>
      </c>
      <c r="U276" s="118">
        <f>T276/'2022'!T276</f>
        <v>1.0403587872959599</v>
      </c>
      <c r="V276" s="106"/>
      <c r="W276" s="106"/>
      <c r="X276" s="106"/>
      <c r="Y276" s="119"/>
      <c r="Z276" s="156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  <c r="BR276" s="119"/>
      <c r="BS276" s="119"/>
      <c r="BT276" s="119"/>
      <c r="BU276" s="119"/>
      <c r="BV276" s="119"/>
      <c r="BW276" s="119"/>
      <c r="BX276" s="119"/>
      <c r="BY276" s="119"/>
      <c r="BZ276" s="119"/>
      <c r="CA276" s="119"/>
      <c r="CB276" s="119"/>
      <c r="CC276" s="119"/>
      <c r="CD276" s="119"/>
      <c r="CE276" s="119"/>
      <c r="CF276" s="119"/>
      <c r="CG276" s="119"/>
      <c r="CH276" s="119"/>
      <c r="CI276" s="119"/>
      <c r="CJ276" s="119"/>
      <c r="CK276" s="119"/>
      <c r="CL276" s="119"/>
      <c r="CM276" s="119"/>
      <c r="CN276" s="119"/>
      <c r="CO276" s="119"/>
      <c r="CP276" s="119"/>
      <c r="CQ276" s="119"/>
      <c r="CR276" s="119"/>
      <c r="CS276" s="119"/>
      <c r="CT276" s="119"/>
      <c r="CU276" s="119"/>
      <c r="CV276" s="119"/>
      <c r="CW276" s="119"/>
      <c r="CX276" s="119"/>
      <c r="CY276" s="119"/>
      <c r="CZ276" s="119"/>
      <c r="DA276" s="119"/>
      <c r="DB276" s="119"/>
      <c r="DC276" s="119"/>
      <c r="DD276" s="119"/>
      <c r="DE276" s="119"/>
      <c r="DF276" s="119"/>
      <c r="DG276" s="119"/>
      <c r="DH276" s="119"/>
      <c r="DI276" s="119"/>
      <c r="DJ276" s="119"/>
      <c r="DK276" s="119"/>
      <c r="DL276" s="119"/>
      <c r="DM276" s="119"/>
      <c r="DN276" s="119"/>
      <c r="DO276" s="119"/>
      <c r="DP276" s="119"/>
      <c r="DQ276" s="119"/>
      <c r="DR276" s="119"/>
      <c r="DS276" s="119"/>
      <c r="DT276" s="119"/>
      <c r="DU276" s="119"/>
      <c r="DV276" s="119"/>
      <c r="DW276" s="119"/>
      <c r="DX276" s="119"/>
      <c r="DY276" s="119"/>
      <c r="DZ276" s="119"/>
      <c r="EA276" s="119"/>
      <c r="EB276" s="119"/>
      <c r="EC276" s="119"/>
      <c r="ED276" s="119"/>
      <c r="EE276" s="119"/>
      <c r="EF276" s="119"/>
      <c r="EG276" s="119"/>
      <c r="EH276" s="119"/>
      <c r="EI276" s="119"/>
      <c r="EJ276" s="119"/>
      <c r="EK276" s="119"/>
      <c r="EL276" s="119"/>
      <c r="EM276" s="119"/>
      <c r="EN276" s="119"/>
      <c r="EO276" s="119"/>
      <c r="EP276" s="119"/>
    </row>
    <row r="277" spans="1:146" s="120" customFormat="1" ht="34.5" customHeight="1" outlineLevel="1">
      <c r="A277" s="107" t="s">
        <v>282</v>
      </c>
      <c r="B277" s="107" t="s">
        <v>283</v>
      </c>
      <c r="C277" s="107" t="s">
        <v>248</v>
      </c>
      <c r="D277" s="107" t="s">
        <v>84</v>
      </c>
      <c r="E277" s="75"/>
      <c r="F277" s="75" t="s">
        <v>137</v>
      </c>
      <c r="G277" s="67">
        <v>5876.56</v>
      </c>
      <c r="H277" s="67">
        <v>6426.1900000000005</v>
      </c>
      <c r="I277" s="67">
        <v>6435.9170000000004</v>
      </c>
      <c r="J277" s="67">
        <v>5646.0820000000003</v>
      </c>
      <c r="K277" s="67">
        <f t="shared" si="81"/>
        <v>24384.749000000003</v>
      </c>
      <c r="L277" s="117">
        <f>'2022'!M277</f>
        <v>155.35440000000003</v>
      </c>
      <c r="M277" s="117">
        <f>(('2022'!L277+'2022'!M277)/2*1.04)*2-L277</f>
        <v>160.05097600000002</v>
      </c>
      <c r="N277" s="117">
        <f>'2022'!O277</f>
        <v>129.17840000000001</v>
      </c>
      <c r="O277" s="117">
        <v>134.34</v>
      </c>
      <c r="P277" s="106">
        <f t="shared" si="84"/>
        <v>153824.8345600001</v>
      </c>
      <c r="Q277" s="106">
        <f t="shared" si="85"/>
        <v>168211.94944000011</v>
      </c>
      <c r="R277" s="106">
        <f t="shared" si="85"/>
        <v>165473.70752499212</v>
      </c>
      <c r="S277" s="106">
        <f t="shared" si="86"/>
        <v>145166.2787960321</v>
      </c>
      <c r="T277" s="106">
        <f t="shared" si="69"/>
        <v>632676.77032102447</v>
      </c>
      <c r="U277" s="118">
        <f>T277/'2022'!T277</f>
        <v>1.040661063073518</v>
      </c>
      <c r="V277" s="106"/>
      <c r="W277" s="106"/>
      <c r="X277" s="106"/>
      <c r="Y277" s="119"/>
      <c r="Z277" s="156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/>
      <c r="BB277" s="119"/>
      <c r="BC277" s="119"/>
      <c r="BD277" s="119"/>
      <c r="BE277" s="119"/>
      <c r="BF277" s="119"/>
      <c r="BG277" s="119"/>
      <c r="BH277" s="119"/>
      <c r="BI277" s="119"/>
      <c r="BJ277" s="119"/>
      <c r="BK277" s="119"/>
      <c r="BL277" s="119"/>
      <c r="BM277" s="119"/>
      <c r="BN277" s="119"/>
      <c r="BO277" s="119"/>
      <c r="BP277" s="119"/>
      <c r="BQ277" s="119"/>
      <c r="BR277" s="119"/>
      <c r="BS277" s="119"/>
      <c r="BT277" s="119"/>
      <c r="BU277" s="119"/>
      <c r="BV277" s="119"/>
      <c r="BW277" s="119"/>
      <c r="BX277" s="119"/>
      <c r="BY277" s="119"/>
      <c r="BZ277" s="119"/>
      <c r="CA277" s="119"/>
      <c r="CB277" s="119"/>
      <c r="CC277" s="119"/>
      <c r="CD277" s="119"/>
      <c r="CE277" s="119"/>
      <c r="CF277" s="119"/>
      <c r="CG277" s="119"/>
      <c r="CH277" s="119"/>
      <c r="CI277" s="119"/>
      <c r="CJ277" s="119"/>
      <c r="CK277" s="119"/>
      <c r="CL277" s="119"/>
      <c r="CM277" s="119"/>
      <c r="CN277" s="119"/>
      <c r="CO277" s="119"/>
      <c r="CP277" s="119"/>
      <c r="CQ277" s="119"/>
      <c r="CR277" s="119"/>
      <c r="CS277" s="119"/>
      <c r="CT277" s="119"/>
      <c r="CU277" s="119"/>
      <c r="CV277" s="119"/>
      <c r="CW277" s="119"/>
      <c r="CX277" s="119"/>
      <c r="CY277" s="119"/>
      <c r="CZ277" s="119"/>
      <c r="DA277" s="119"/>
      <c r="DB277" s="119"/>
      <c r="DC277" s="119"/>
      <c r="DD277" s="119"/>
      <c r="DE277" s="119"/>
      <c r="DF277" s="119"/>
      <c r="DG277" s="119"/>
      <c r="DH277" s="119"/>
      <c r="DI277" s="119"/>
      <c r="DJ277" s="119"/>
      <c r="DK277" s="119"/>
      <c r="DL277" s="119"/>
      <c r="DM277" s="119"/>
      <c r="DN277" s="119"/>
      <c r="DO277" s="119"/>
      <c r="DP277" s="119"/>
      <c r="DQ277" s="119"/>
      <c r="DR277" s="119"/>
      <c r="DS277" s="119"/>
      <c r="DT277" s="119"/>
      <c r="DU277" s="119"/>
      <c r="DV277" s="119"/>
      <c r="DW277" s="119"/>
      <c r="DX277" s="119"/>
      <c r="DY277" s="119"/>
      <c r="DZ277" s="119"/>
      <c r="EA277" s="119"/>
      <c r="EB277" s="119"/>
      <c r="EC277" s="119"/>
      <c r="ED277" s="119"/>
      <c r="EE277" s="119"/>
      <c r="EF277" s="119"/>
      <c r="EG277" s="119"/>
      <c r="EH277" s="119"/>
      <c r="EI277" s="119"/>
      <c r="EJ277" s="119"/>
      <c r="EK277" s="119"/>
      <c r="EL277" s="119"/>
      <c r="EM277" s="119"/>
      <c r="EN277" s="119"/>
      <c r="EO277" s="119"/>
      <c r="EP277" s="119"/>
    </row>
    <row r="278" spans="1:146" s="120" customFormat="1" ht="34.5" customHeight="1" outlineLevel="1">
      <c r="A278" s="107" t="s">
        <v>290</v>
      </c>
      <c r="B278" s="107" t="s">
        <v>312</v>
      </c>
      <c r="C278" s="107" t="s">
        <v>248</v>
      </c>
      <c r="D278" s="107" t="s">
        <v>218</v>
      </c>
      <c r="E278" s="75"/>
      <c r="F278" s="75" t="s">
        <v>137</v>
      </c>
      <c r="G278" s="67">
        <v>25005.5</v>
      </c>
      <c r="H278" s="67">
        <v>25005.5</v>
      </c>
      <c r="I278" s="67">
        <v>25005.5</v>
      </c>
      <c r="J278" s="67">
        <v>25005.5</v>
      </c>
      <c r="K278" s="67">
        <f t="shared" si="81"/>
        <v>100022</v>
      </c>
      <c r="L278" s="117">
        <f>'2022'!M278</f>
        <v>101.11680000000001</v>
      </c>
      <c r="M278" s="117">
        <f>(('2022'!L278+'2022'!M278)/2*1.04)*2-L278</f>
        <v>108.89747199999999</v>
      </c>
      <c r="N278" s="117">
        <f>'2022'!O278</f>
        <v>73.611199999999997</v>
      </c>
      <c r="O278" s="117">
        <f t="shared" si="82"/>
        <v>76.555648000000005</v>
      </c>
      <c r="P278" s="106">
        <f t="shared" si="84"/>
        <v>687791.28080000042</v>
      </c>
      <c r="Q278" s="106">
        <f t="shared" si="85"/>
        <v>687791.28080000042</v>
      </c>
      <c r="R278" s="106">
        <f t="shared" si="85"/>
        <v>808723.48003199976</v>
      </c>
      <c r="S278" s="106">
        <f t="shared" si="86"/>
        <v>808723.48003199976</v>
      </c>
      <c r="T278" s="106">
        <f t="shared" ref="T278:T317" si="87">SUM(P278:S278)</f>
        <v>2993029.5216640001</v>
      </c>
      <c r="U278" s="118">
        <f>T278/'2022'!T278</f>
        <v>1.0399999999999998</v>
      </c>
      <c r="V278" s="106"/>
      <c r="W278" s="106"/>
      <c r="X278" s="106"/>
      <c r="Y278" s="119"/>
      <c r="Z278" s="156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19"/>
      <c r="BE278" s="119"/>
      <c r="BF278" s="119"/>
      <c r="BG278" s="119"/>
      <c r="BH278" s="119"/>
      <c r="BI278" s="119"/>
      <c r="BJ278" s="119"/>
      <c r="BK278" s="119"/>
      <c r="BL278" s="119"/>
      <c r="BM278" s="119"/>
      <c r="BN278" s="119"/>
      <c r="BO278" s="119"/>
      <c r="BP278" s="119"/>
      <c r="BQ278" s="119"/>
      <c r="BR278" s="119"/>
      <c r="BS278" s="119"/>
      <c r="BT278" s="119"/>
      <c r="BU278" s="119"/>
      <c r="BV278" s="119"/>
      <c r="BW278" s="119"/>
      <c r="BX278" s="119"/>
      <c r="BY278" s="119"/>
      <c r="BZ278" s="119"/>
      <c r="CA278" s="119"/>
      <c r="CB278" s="119"/>
      <c r="CC278" s="119"/>
      <c r="CD278" s="119"/>
      <c r="CE278" s="119"/>
      <c r="CF278" s="119"/>
      <c r="CG278" s="119"/>
      <c r="CH278" s="119"/>
      <c r="CI278" s="119"/>
      <c r="CJ278" s="119"/>
      <c r="CK278" s="119"/>
      <c r="CL278" s="119"/>
      <c r="CM278" s="119"/>
      <c r="CN278" s="119"/>
      <c r="CO278" s="119"/>
      <c r="CP278" s="119"/>
      <c r="CQ278" s="119"/>
      <c r="CR278" s="119"/>
      <c r="CS278" s="119"/>
      <c r="CT278" s="119"/>
      <c r="CU278" s="119"/>
      <c r="CV278" s="119"/>
      <c r="CW278" s="119"/>
      <c r="CX278" s="119"/>
      <c r="CY278" s="119"/>
      <c r="CZ278" s="119"/>
      <c r="DA278" s="119"/>
      <c r="DB278" s="119"/>
      <c r="DC278" s="119"/>
      <c r="DD278" s="119"/>
      <c r="DE278" s="119"/>
      <c r="DF278" s="119"/>
      <c r="DG278" s="119"/>
      <c r="DH278" s="119"/>
      <c r="DI278" s="119"/>
      <c r="DJ278" s="119"/>
      <c r="DK278" s="119"/>
      <c r="DL278" s="119"/>
      <c r="DM278" s="119"/>
      <c r="DN278" s="119"/>
      <c r="DO278" s="119"/>
      <c r="DP278" s="119"/>
      <c r="DQ278" s="119"/>
      <c r="DR278" s="119"/>
      <c r="DS278" s="119"/>
      <c r="DT278" s="119"/>
      <c r="DU278" s="119"/>
      <c r="DV278" s="119"/>
      <c r="DW278" s="119"/>
      <c r="DX278" s="119"/>
      <c r="DY278" s="119"/>
      <c r="DZ278" s="119"/>
      <c r="EA278" s="119"/>
      <c r="EB278" s="119"/>
      <c r="EC278" s="119"/>
      <c r="ED278" s="119"/>
      <c r="EE278" s="119"/>
      <c r="EF278" s="119"/>
      <c r="EG278" s="119"/>
      <c r="EH278" s="119"/>
      <c r="EI278" s="119"/>
      <c r="EJ278" s="119"/>
      <c r="EK278" s="119"/>
      <c r="EL278" s="119"/>
      <c r="EM278" s="119"/>
      <c r="EN278" s="119"/>
      <c r="EO278" s="119"/>
      <c r="EP278" s="119"/>
    </row>
    <row r="279" spans="1:146" s="120" customFormat="1" ht="34.5" customHeight="1" outlineLevel="1">
      <c r="A279" s="107">
        <v>2923006012</v>
      </c>
      <c r="B279" s="107" t="s">
        <v>190</v>
      </c>
      <c r="C279" s="107" t="s">
        <v>248</v>
      </c>
      <c r="D279" s="107" t="s">
        <v>85</v>
      </c>
      <c r="E279" s="75"/>
      <c r="F279" s="75" t="s">
        <v>137</v>
      </c>
      <c r="G279" s="67">
        <v>3221.0590000000002</v>
      </c>
      <c r="H279" s="67">
        <v>2975.2929999999997</v>
      </c>
      <c r="I279" s="67">
        <v>2643.4360000000001</v>
      </c>
      <c r="J279" s="67">
        <v>3022.1109999999999</v>
      </c>
      <c r="K279" s="67">
        <f t="shared" si="81"/>
        <v>11861.899000000001</v>
      </c>
      <c r="L279" s="117">
        <f>'2022'!M279</f>
        <v>241.22</v>
      </c>
      <c r="M279" s="117">
        <f>(('2022'!L279+'2022'!M279)/2*1.04)*2-L279</f>
        <v>241.94320000000008</v>
      </c>
      <c r="N279" s="117">
        <f>'2022'!O279</f>
        <v>168.63600000000002</v>
      </c>
      <c r="O279" s="117">
        <f t="shared" si="82"/>
        <v>175.38144000000003</v>
      </c>
      <c r="P279" s="106">
        <f t="shared" si="84"/>
        <v>233797.34645599994</v>
      </c>
      <c r="Q279" s="106">
        <f t="shared" si="85"/>
        <v>215958.66711199991</v>
      </c>
      <c r="R279" s="106">
        <f t="shared" si="85"/>
        <v>175951.75260736013</v>
      </c>
      <c r="S279" s="106">
        <f t="shared" si="86"/>
        <v>201157.02707536015</v>
      </c>
      <c r="T279" s="106">
        <f t="shared" si="87"/>
        <v>826864.79325072013</v>
      </c>
      <c r="U279" s="118">
        <f>T279/'2022'!T279</f>
        <v>1.0459933112423414</v>
      </c>
      <c r="V279" s="106"/>
      <c r="W279" s="106"/>
      <c r="X279" s="106"/>
      <c r="Y279" s="119"/>
      <c r="Z279" s="156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  <c r="BI279" s="119"/>
      <c r="BJ279" s="119"/>
      <c r="BK279" s="119"/>
      <c r="BL279" s="119"/>
      <c r="BM279" s="119"/>
      <c r="BN279" s="119"/>
      <c r="BO279" s="119"/>
      <c r="BP279" s="119"/>
      <c r="BQ279" s="119"/>
      <c r="BR279" s="119"/>
      <c r="BS279" s="119"/>
      <c r="BT279" s="119"/>
      <c r="BU279" s="119"/>
      <c r="BV279" s="119"/>
      <c r="BW279" s="119"/>
      <c r="BX279" s="119"/>
      <c r="BY279" s="119"/>
      <c r="BZ279" s="119"/>
      <c r="CA279" s="119"/>
      <c r="CB279" s="119"/>
      <c r="CC279" s="119"/>
      <c r="CD279" s="119"/>
      <c r="CE279" s="119"/>
      <c r="CF279" s="119"/>
      <c r="CG279" s="119"/>
      <c r="CH279" s="119"/>
      <c r="CI279" s="119"/>
      <c r="CJ279" s="119"/>
      <c r="CK279" s="119"/>
      <c r="CL279" s="119"/>
      <c r="CM279" s="119"/>
      <c r="CN279" s="119"/>
      <c r="CO279" s="119"/>
      <c r="CP279" s="119"/>
      <c r="CQ279" s="119"/>
      <c r="CR279" s="119"/>
      <c r="CS279" s="119"/>
      <c r="CT279" s="119"/>
      <c r="CU279" s="119"/>
      <c r="CV279" s="119"/>
      <c r="CW279" s="119"/>
      <c r="CX279" s="119"/>
      <c r="CY279" s="119"/>
      <c r="CZ279" s="119"/>
      <c r="DA279" s="119"/>
      <c r="DB279" s="119"/>
      <c r="DC279" s="119"/>
      <c r="DD279" s="119"/>
      <c r="DE279" s="119"/>
      <c r="DF279" s="119"/>
      <c r="DG279" s="119"/>
      <c r="DH279" s="119"/>
      <c r="DI279" s="119"/>
      <c r="DJ279" s="119"/>
      <c r="DK279" s="119"/>
      <c r="DL279" s="119"/>
      <c r="DM279" s="119"/>
      <c r="DN279" s="119"/>
      <c r="DO279" s="119"/>
      <c r="DP279" s="119"/>
      <c r="DQ279" s="119"/>
      <c r="DR279" s="119"/>
      <c r="DS279" s="119"/>
      <c r="DT279" s="119"/>
      <c r="DU279" s="119"/>
      <c r="DV279" s="119"/>
      <c r="DW279" s="119"/>
      <c r="DX279" s="119"/>
      <c r="DY279" s="119"/>
      <c r="DZ279" s="119"/>
      <c r="EA279" s="119"/>
      <c r="EB279" s="119"/>
      <c r="EC279" s="119"/>
      <c r="ED279" s="119"/>
      <c r="EE279" s="119"/>
      <c r="EF279" s="119"/>
      <c r="EG279" s="119"/>
      <c r="EH279" s="119"/>
      <c r="EI279" s="119"/>
      <c r="EJ279" s="119"/>
      <c r="EK279" s="119"/>
      <c r="EL279" s="119"/>
      <c r="EM279" s="119"/>
      <c r="EN279" s="119"/>
      <c r="EO279" s="119"/>
      <c r="EP279" s="119"/>
    </row>
    <row r="280" spans="1:146" s="120" customFormat="1" ht="34.5" customHeight="1" outlineLevel="1">
      <c r="A280" s="107">
        <v>2923006943</v>
      </c>
      <c r="B280" s="107" t="s">
        <v>134</v>
      </c>
      <c r="C280" s="107" t="s">
        <v>248</v>
      </c>
      <c r="D280" s="107" t="s">
        <v>13</v>
      </c>
      <c r="E280" s="75"/>
      <c r="F280" s="75" t="s">
        <v>137</v>
      </c>
      <c r="G280" s="67">
        <f>K280/4</f>
        <v>480.5</v>
      </c>
      <c r="H280" s="67">
        <f>K280/4</f>
        <v>480.5</v>
      </c>
      <c r="I280" s="67">
        <f>K280/4</f>
        <v>480.5</v>
      </c>
      <c r="J280" s="67">
        <f>K280/4</f>
        <v>480.5</v>
      </c>
      <c r="K280" s="67">
        <f>'2021'!K281</f>
        <v>1922</v>
      </c>
      <c r="L280" s="117">
        <f>'2022'!M280</f>
        <v>52.077600000000004</v>
      </c>
      <c r="M280" s="117">
        <f>(('2022'!L280+'2022'!M280)/2*1.04)*2-L280</f>
        <v>52.231904</v>
      </c>
      <c r="N280" s="117">
        <f>'2022'!O280</f>
        <v>48.72</v>
      </c>
      <c r="O280" s="117">
        <f t="shared" si="82"/>
        <v>50.668799999999997</v>
      </c>
      <c r="P280" s="106">
        <f t="shared" si="84"/>
        <v>1613.3268000000023</v>
      </c>
      <c r="Q280" s="106">
        <f t="shared" si="85"/>
        <v>1613.3268000000023</v>
      </c>
      <c r="R280" s="106">
        <f t="shared" si="85"/>
        <v>751.07147200000134</v>
      </c>
      <c r="S280" s="106">
        <f t="shared" si="86"/>
        <v>751.07147200000134</v>
      </c>
      <c r="T280" s="106">
        <f>SUM(P280:S280)</f>
        <v>4728.7965440000071</v>
      </c>
      <c r="U280" s="118">
        <f>T280/'2022'!T280</f>
        <v>1.0386491050320852</v>
      </c>
      <c r="V280" s="106"/>
      <c r="W280" s="106"/>
      <c r="X280" s="106"/>
      <c r="Y280" s="119"/>
      <c r="Z280" s="156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  <c r="BR280" s="119"/>
      <c r="BS280" s="119"/>
      <c r="BT280" s="119"/>
      <c r="BU280" s="119"/>
      <c r="BV280" s="119"/>
      <c r="BW280" s="119"/>
      <c r="BX280" s="119"/>
      <c r="BY280" s="119"/>
      <c r="BZ280" s="119"/>
      <c r="CA280" s="119"/>
      <c r="CB280" s="119"/>
      <c r="CC280" s="119"/>
      <c r="CD280" s="119"/>
      <c r="CE280" s="119"/>
      <c r="CF280" s="119"/>
      <c r="CG280" s="119"/>
      <c r="CH280" s="119"/>
      <c r="CI280" s="119"/>
      <c r="CJ280" s="119"/>
      <c r="CK280" s="119"/>
      <c r="CL280" s="119"/>
      <c r="CM280" s="119"/>
      <c r="CN280" s="119"/>
      <c r="CO280" s="119"/>
      <c r="CP280" s="119"/>
      <c r="CQ280" s="119"/>
      <c r="CR280" s="119"/>
      <c r="CS280" s="119"/>
      <c r="CT280" s="119"/>
      <c r="CU280" s="119"/>
      <c r="CV280" s="119"/>
      <c r="CW280" s="119"/>
      <c r="CX280" s="119"/>
      <c r="CY280" s="119"/>
      <c r="CZ280" s="119"/>
      <c r="DA280" s="119"/>
      <c r="DB280" s="119"/>
      <c r="DC280" s="119"/>
      <c r="DD280" s="119"/>
      <c r="DE280" s="119"/>
      <c r="DF280" s="119"/>
      <c r="DG280" s="119"/>
      <c r="DH280" s="119"/>
      <c r="DI280" s="119"/>
      <c r="DJ280" s="119"/>
      <c r="DK280" s="119"/>
      <c r="DL280" s="119"/>
      <c r="DM280" s="119"/>
      <c r="DN280" s="119"/>
      <c r="DO280" s="119"/>
      <c r="DP280" s="119"/>
      <c r="DQ280" s="119"/>
      <c r="DR280" s="119"/>
      <c r="DS280" s="119"/>
      <c r="DT280" s="119"/>
      <c r="DU280" s="119"/>
      <c r="DV280" s="119"/>
      <c r="DW280" s="119"/>
      <c r="DX280" s="119"/>
      <c r="DY280" s="119"/>
      <c r="DZ280" s="119"/>
      <c r="EA280" s="119"/>
      <c r="EB280" s="119"/>
      <c r="EC280" s="119"/>
      <c r="ED280" s="119"/>
      <c r="EE280" s="119"/>
      <c r="EF280" s="119"/>
      <c r="EG280" s="119"/>
      <c r="EH280" s="119"/>
      <c r="EI280" s="119"/>
      <c r="EJ280" s="119"/>
      <c r="EK280" s="119"/>
      <c r="EL280" s="119"/>
      <c r="EM280" s="119"/>
      <c r="EN280" s="119"/>
      <c r="EO280" s="119"/>
      <c r="EP280" s="119"/>
    </row>
    <row r="281" spans="1:146" s="120" customFormat="1" ht="34.5" customHeight="1">
      <c r="A281" s="219" t="s">
        <v>249</v>
      </c>
      <c r="B281" s="220"/>
      <c r="C281" s="143"/>
      <c r="D281" s="129"/>
      <c r="E281" s="127"/>
      <c r="F281" s="127"/>
      <c r="G281" s="67"/>
      <c r="H281" s="67"/>
      <c r="I281" s="67"/>
      <c r="J281" s="67"/>
      <c r="K281" s="67"/>
      <c r="L281" s="132"/>
      <c r="M281" s="132"/>
      <c r="N281" s="132"/>
      <c r="O281" s="132"/>
      <c r="P281" s="106"/>
      <c r="Q281" s="106"/>
      <c r="R281" s="106"/>
      <c r="S281" s="106"/>
      <c r="T281" s="106"/>
      <c r="U281" s="118" t="e">
        <f>T281/'2022'!T281</f>
        <v>#DIV/0!</v>
      </c>
      <c r="V281" s="106"/>
      <c r="W281" s="106"/>
      <c r="X281" s="106"/>
      <c r="Y281" s="128"/>
      <c r="Z281" s="156"/>
      <c r="AA281" s="119"/>
      <c r="AB281" s="119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  <c r="CW281" s="128"/>
      <c r="CX281" s="128"/>
      <c r="CY281" s="128"/>
      <c r="CZ281" s="128"/>
      <c r="DA281" s="128"/>
      <c r="DB281" s="128"/>
      <c r="DC281" s="128"/>
      <c r="DD281" s="128"/>
      <c r="DE281" s="128"/>
      <c r="DF281" s="128"/>
      <c r="DG281" s="128"/>
      <c r="DH281" s="128"/>
      <c r="DI281" s="128"/>
      <c r="DJ281" s="128"/>
      <c r="DK281" s="128"/>
      <c r="DL281" s="128"/>
      <c r="DM281" s="128"/>
      <c r="DN281" s="128"/>
      <c r="DO281" s="128"/>
      <c r="DP281" s="128"/>
      <c r="DQ281" s="128"/>
      <c r="DR281" s="128"/>
      <c r="DS281" s="128"/>
      <c r="DT281" s="128"/>
      <c r="DU281" s="128"/>
      <c r="DV281" s="128"/>
      <c r="DW281" s="128"/>
      <c r="DX281" s="128"/>
      <c r="DY281" s="128"/>
      <c r="DZ281" s="128"/>
      <c r="EA281" s="128"/>
      <c r="EB281" s="128"/>
      <c r="EC281" s="128"/>
      <c r="ED281" s="128"/>
      <c r="EE281" s="128"/>
      <c r="EF281" s="128"/>
      <c r="EG281" s="128"/>
      <c r="EH281" s="128"/>
      <c r="EI281" s="128"/>
      <c r="EJ281" s="128"/>
      <c r="EK281" s="128"/>
      <c r="EL281" s="128"/>
      <c r="EM281" s="128"/>
      <c r="EN281" s="128"/>
      <c r="EO281" s="128"/>
      <c r="EP281" s="128"/>
    </row>
    <row r="282" spans="1:146" s="120" customFormat="1" ht="34.5" customHeight="1" outlineLevel="1">
      <c r="A282" s="107">
        <v>2924005702</v>
      </c>
      <c r="B282" s="107" t="s">
        <v>185</v>
      </c>
      <c r="C282" s="107" t="s">
        <v>249</v>
      </c>
      <c r="D282" s="107" t="s">
        <v>86</v>
      </c>
      <c r="E282" s="75"/>
      <c r="F282" s="75"/>
      <c r="G282" s="67">
        <v>2697.6800000000003</v>
      </c>
      <c r="H282" s="67">
        <v>2922.6499999999996</v>
      </c>
      <c r="I282" s="67">
        <v>2541.41</v>
      </c>
      <c r="J282" s="67">
        <v>2867.9</v>
      </c>
      <c r="K282" s="67">
        <f>G282+H282+I282+J282</f>
        <v>11029.64</v>
      </c>
      <c r="L282" s="117">
        <f>'2022'!M282</f>
        <v>63.79</v>
      </c>
      <c r="M282" s="117">
        <f>(('2022'!L282+'2022'!M282)/2*1.04)*2-L282</f>
        <v>63.984400000000001</v>
      </c>
      <c r="N282" s="117">
        <f>'2022'!O282</f>
        <v>44.313152000000002</v>
      </c>
      <c r="O282" s="117">
        <f>N282*1.04</f>
        <v>46.085678080000001</v>
      </c>
      <c r="P282" s="106">
        <f>(L282-N282)*G282</f>
        <v>52542.303312639997</v>
      </c>
      <c r="Q282" s="106">
        <f>(L282-N282)*H282</f>
        <v>56924.009807199982</v>
      </c>
      <c r="R282" s="106">
        <f>(M282-O282)*I282</f>
        <v>45487.990874707197</v>
      </c>
      <c r="S282" s="106">
        <f>(M282-O282)*J282</f>
        <v>51331.744594368</v>
      </c>
      <c r="T282" s="106">
        <f t="shared" si="87"/>
        <v>206286.04858891518</v>
      </c>
      <c r="U282" s="118">
        <f>T282/'2022'!T282</f>
        <v>1.0425138074543607</v>
      </c>
      <c r="V282" s="106"/>
      <c r="W282" s="106"/>
      <c r="X282" s="106"/>
      <c r="Y282" s="119"/>
      <c r="Z282" s="156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  <c r="BS282" s="119"/>
      <c r="BT282" s="119"/>
      <c r="BU282" s="119"/>
      <c r="BV282" s="119"/>
      <c r="BW282" s="119"/>
      <c r="BX282" s="119"/>
      <c r="BY282" s="119"/>
      <c r="BZ282" s="119"/>
      <c r="CA282" s="119"/>
      <c r="CB282" s="119"/>
      <c r="CC282" s="119"/>
      <c r="CD282" s="119"/>
      <c r="CE282" s="119"/>
      <c r="CF282" s="119"/>
      <c r="CG282" s="119"/>
      <c r="CH282" s="119"/>
      <c r="CI282" s="119"/>
      <c r="CJ282" s="119"/>
      <c r="CK282" s="119"/>
      <c r="CL282" s="119"/>
      <c r="CM282" s="119"/>
      <c r="CN282" s="119"/>
      <c r="CO282" s="119"/>
      <c r="CP282" s="119"/>
      <c r="CQ282" s="119"/>
      <c r="CR282" s="119"/>
      <c r="CS282" s="119"/>
      <c r="CT282" s="119"/>
      <c r="CU282" s="119"/>
      <c r="CV282" s="119"/>
      <c r="CW282" s="119"/>
      <c r="CX282" s="119"/>
      <c r="CY282" s="119"/>
      <c r="CZ282" s="119"/>
      <c r="DA282" s="119"/>
      <c r="DB282" s="119"/>
      <c r="DC282" s="119"/>
      <c r="DD282" s="119"/>
      <c r="DE282" s="119"/>
      <c r="DF282" s="119"/>
      <c r="DG282" s="119"/>
      <c r="DH282" s="119"/>
      <c r="DI282" s="119"/>
      <c r="DJ282" s="119"/>
      <c r="DK282" s="119"/>
      <c r="DL282" s="119"/>
      <c r="DM282" s="119"/>
      <c r="DN282" s="119"/>
      <c r="DO282" s="119"/>
      <c r="DP282" s="119"/>
      <c r="DQ282" s="119"/>
      <c r="DR282" s="119"/>
      <c r="DS282" s="119"/>
      <c r="DT282" s="119"/>
      <c r="DU282" s="119"/>
      <c r="DV282" s="119"/>
      <c r="DW282" s="119"/>
      <c r="DX282" s="119"/>
      <c r="DY282" s="119"/>
      <c r="DZ282" s="119"/>
      <c r="EA282" s="119"/>
      <c r="EB282" s="119"/>
      <c r="EC282" s="119"/>
      <c r="ED282" s="119"/>
      <c r="EE282" s="119"/>
      <c r="EF282" s="119"/>
      <c r="EG282" s="119"/>
      <c r="EH282" s="119"/>
      <c r="EI282" s="119"/>
      <c r="EJ282" s="119"/>
      <c r="EK282" s="119"/>
      <c r="EL282" s="119"/>
      <c r="EM282" s="119"/>
      <c r="EN282" s="119"/>
      <c r="EO282" s="119"/>
      <c r="EP282" s="119"/>
    </row>
    <row r="283" spans="1:146" s="142" customFormat="1" ht="34.5" customHeight="1">
      <c r="A283" s="147" t="s">
        <v>145</v>
      </c>
      <c r="B283" s="129"/>
      <c r="C283" s="129"/>
      <c r="D283" s="129"/>
      <c r="E283" s="127"/>
      <c r="F283" s="127"/>
      <c r="G283" s="100">
        <f>SUM(G182:G282)</f>
        <v>9337679.4759999979</v>
      </c>
      <c r="H283" s="100">
        <f>SUM(H182:H282)</f>
        <v>9284950.481999997</v>
      </c>
      <c r="I283" s="100">
        <f>SUM(I182:I282)</f>
        <v>8706814.4549999982</v>
      </c>
      <c r="J283" s="100">
        <f>SUM(J182:J282)</f>
        <v>9246228.4359999988</v>
      </c>
      <c r="K283" s="100">
        <f>G283+H283+I283+J283</f>
        <v>36575672.848999992</v>
      </c>
      <c r="L283" s="139"/>
      <c r="M283" s="139"/>
      <c r="N283" s="139"/>
      <c r="O283" s="139"/>
      <c r="P283" s="131">
        <f>SUM(P182:P282)</f>
        <v>127288575.66505548</v>
      </c>
      <c r="Q283" s="131">
        <f>SUM(Q182:Q282)</f>
        <v>128118228.39963385</v>
      </c>
      <c r="R283" s="131">
        <f>SUM(R182:R282)</f>
        <v>131759134.45481329</v>
      </c>
      <c r="S283" s="131">
        <f>SUM(S182:S282)</f>
        <v>143743113.14222389</v>
      </c>
      <c r="T283" s="131">
        <f>SUM(T182:T282)</f>
        <v>530909051.66172647</v>
      </c>
      <c r="U283" s="148">
        <f>T283/'2022'!T283</f>
        <v>1.0382295621301627</v>
      </c>
      <c r="V283" s="131"/>
      <c r="W283" s="131"/>
      <c r="X283" s="131"/>
      <c r="Y283" s="141"/>
      <c r="Z283" s="178"/>
      <c r="AA283" s="119"/>
      <c r="AB283" s="119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  <c r="CN283" s="128"/>
      <c r="CO283" s="128"/>
      <c r="CP283" s="128"/>
      <c r="CQ283" s="128"/>
      <c r="CR283" s="128"/>
      <c r="CS283" s="128"/>
      <c r="CT283" s="128"/>
      <c r="CU283" s="128"/>
      <c r="CV283" s="128"/>
      <c r="CW283" s="128"/>
      <c r="CX283" s="128"/>
      <c r="CY283" s="128"/>
      <c r="CZ283" s="128"/>
      <c r="DA283" s="128"/>
      <c r="DB283" s="128"/>
      <c r="DC283" s="128"/>
      <c r="DD283" s="128"/>
      <c r="DE283" s="128"/>
      <c r="DF283" s="128"/>
      <c r="DG283" s="128"/>
      <c r="DH283" s="128"/>
      <c r="DI283" s="128"/>
      <c r="DJ283" s="128"/>
      <c r="DK283" s="128"/>
      <c r="DL283" s="128"/>
      <c r="DM283" s="128"/>
      <c r="DN283" s="128"/>
      <c r="DO283" s="128"/>
      <c r="DP283" s="128"/>
      <c r="DQ283" s="128"/>
      <c r="DR283" s="128"/>
      <c r="DS283" s="128"/>
      <c r="DT283" s="128"/>
      <c r="DU283" s="128"/>
      <c r="DV283" s="128"/>
      <c r="DW283" s="128"/>
      <c r="DX283" s="128"/>
      <c r="DY283" s="128"/>
      <c r="DZ283" s="128"/>
      <c r="EA283" s="128"/>
      <c r="EB283" s="128"/>
      <c r="EC283" s="128"/>
      <c r="ED283" s="128"/>
      <c r="EE283" s="128"/>
      <c r="EF283" s="128"/>
      <c r="EG283" s="128"/>
      <c r="EH283" s="128"/>
      <c r="EI283" s="128"/>
      <c r="EJ283" s="128"/>
      <c r="EK283" s="128"/>
      <c r="EL283" s="128"/>
      <c r="EM283" s="128"/>
      <c r="EN283" s="128"/>
      <c r="EO283" s="128"/>
      <c r="EP283" s="128"/>
    </row>
    <row r="284" spans="1:146" s="120" customFormat="1" ht="34.5" customHeight="1">
      <c r="A284" s="219" t="s">
        <v>226</v>
      </c>
      <c r="B284" s="220"/>
      <c r="C284" s="143"/>
      <c r="D284" s="129"/>
      <c r="E284" s="127"/>
      <c r="F284" s="127"/>
      <c r="G284" s="100"/>
      <c r="H284" s="184"/>
      <c r="I284" s="184"/>
      <c r="J284" s="184"/>
      <c r="K284" s="184"/>
      <c r="L284" s="144"/>
      <c r="M284" s="144"/>
      <c r="N284" s="144"/>
      <c r="O284" s="144"/>
      <c r="P284" s="106"/>
      <c r="Q284" s="106">
        <f t="shared" ref="Q284:R286" si="88">(L284-N284)*H284</f>
        <v>0</v>
      </c>
      <c r="R284" s="106">
        <f t="shared" si="88"/>
        <v>0</v>
      </c>
      <c r="S284" s="106">
        <f>(M284-O284)*J284</f>
        <v>0</v>
      </c>
      <c r="T284" s="106">
        <f t="shared" si="87"/>
        <v>0</v>
      </c>
      <c r="U284" s="118" t="e">
        <f>T284/'2022'!T284</f>
        <v>#DIV/0!</v>
      </c>
      <c r="V284" s="131"/>
      <c r="W284" s="106"/>
      <c r="X284" s="106"/>
      <c r="Y284" s="128"/>
      <c r="Z284" s="156"/>
      <c r="AA284" s="119"/>
      <c r="AB284" s="119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28"/>
      <c r="CO284" s="128"/>
      <c r="CP284" s="128"/>
      <c r="CQ284" s="128"/>
      <c r="CR284" s="128"/>
      <c r="CS284" s="128"/>
      <c r="CT284" s="128"/>
      <c r="CU284" s="128"/>
      <c r="CV284" s="128"/>
      <c r="CW284" s="128"/>
      <c r="CX284" s="128"/>
      <c r="CY284" s="128"/>
      <c r="CZ284" s="128"/>
      <c r="DA284" s="128"/>
      <c r="DB284" s="128"/>
      <c r="DC284" s="128"/>
      <c r="DD284" s="128"/>
      <c r="DE284" s="128"/>
      <c r="DF284" s="128"/>
      <c r="DG284" s="128"/>
      <c r="DH284" s="128"/>
      <c r="DI284" s="128"/>
      <c r="DJ284" s="128"/>
      <c r="DK284" s="128"/>
      <c r="DL284" s="128"/>
      <c r="DM284" s="128"/>
      <c r="DN284" s="128"/>
      <c r="DO284" s="128"/>
      <c r="DP284" s="128"/>
      <c r="DQ284" s="128"/>
      <c r="DR284" s="128"/>
      <c r="DS284" s="128"/>
      <c r="DT284" s="128"/>
      <c r="DU284" s="128"/>
      <c r="DV284" s="128"/>
      <c r="DW284" s="128"/>
      <c r="DX284" s="128"/>
      <c r="DY284" s="128"/>
      <c r="DZ284" s="128"/>
      <c r="EA284" s="128"/>
      <c r="EB284" s="128"/>
      <c r="EC284" s="128"/>
      <c r="ED284" s="128"/>
      <c r="EE284" s="128"/>
      <c r="EF284" s="128"/>
      <c r="EG284" s="128"/>
      <c r="EH284" s="128"/>
      <c r="EI284" s="128"/>
      <c r="EJ284" s="128"/>
      <c r="EK284" s="128"/>
      <c r="EL284" s="128"/>
      <c r="EM284" s="128"/>
      <c r="EN284" s="128"/>
      <c r="EO284" s="128"/>
      <c r="EP284" s="128"/>
    </row>
    <row r="285" spans="1:146" s="120" customFormat="1" ht="34.5" customHeight="1">
      <c r="A285" s="107">
        <v>2907015570</v>
      </c>
      <c r="B285" s="107" t="s">
        <v>135</v>
      </c>
      <c r="C285" s="107" t="s">
        <v>226</v>
      </c>
      <c r="D285" s="107" t="s">
        <v>10</v>
      </c>
      <c r="E285" s="75"/>
      <c r="F285" s="75" t="s">
        <v>251</v>
      </c>
      <c r="G285" s="67">
        <v>1273.173</v>
      </c>
      <c r="H285" s="67">
        <v>1230.972</v>
      </c>
      <c r="I285" s="67">
        <v>1184.712</v>
      </c>
      <c r="J285" s="67">
        <v>1258.24</v>
      </c>
      <c r="K285" s="67">
        <f t="shared" ref="K285:K311" si="89">G285+H285+I285+J285</f>
        <v>4947.0969999999998</v>
      </c>
      <c r="L285" s="108">
        <f>L18*1.2</f>
        <v>80.421120000000016</v>
      </c>
      <c r="M285" s="108">
        <f>M18*1.2</f>
        <v>86.60820480000001</v>
      </c>
      <c r="N285" s="117">
        <f>'2022'!O285</f>
        <v>33.237568000000003</v>
      </c>
      <c r="O285" s="117">
        <f>N285*1.04</f>
        <v>34.567070720000004</v>
      </c>
      <c r="P285" s="106">
        <f>(L285-N285)*G285</f>
        <v>60072.824450496017</v>
      </c>
      <c r="Q285" s="106">
        <f t="shared" si="88"/>
        <v>58081.631372544012</v>
      </c>
      <c r="R285" s="106">
        <f t="shared" si="88"/>
        <v>61653.756038184969</v>
      </c>
      <c r="S285" s="106">
        <f>(M285-O285)*J285</f>
        <v>65480.236544819207</v>
      </c>
      <c r="T285" s="106">
        <f t="shared" si="87"/>
        <v>245288.44840604419</v>
      </c>
      <c r="U285" s="118">
        <f>T285/'2022'!T285</f>
        <v>1.0392299341943767</v>
      </c>
      <c r="V285" s="106"/>
      <c r="W285" s="106"/>
      <c r="X285" s="106"/>
      <c r="Y285" s="119"/>
      <c r="Z285" s="156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  <c r="BI285" s="119"/>
      <c r="BJ285" s="119"/>
      <c r="BK285" s="119"/>
      <c r="BL285" s="119"/>
      <c r="BM285" s="119"/>
      <c r="BN285" s="119"/>
      <c r="BO285" s="119"/>
      <c r="BP285" s="119"/>
      <c r="BQ285" s="119"/>
      <c r="BR285" s="119"/>
      <c r="BS285" s="119"/>
      <c r="BT285" s="119"/>
      <c r="BU285" s="119"/>
      <c r="BV285" s="119"/>
      <c r="BW285" s="119"/>
      <c r="BX285" s="119"/>
      <c r="BY285" s="119"/>
      <c r="BZ285" s="119"/>
      <c r="CA285" s="119"/>
      <c r="CB285" s="119"/>
      <c r="CC285" s="119"/>
      <c r="CD285" s="119"/>
      <c r="CE285" s="119"/>
      <c r="CF285" s="119"/>
      <c r="CG285" s="119"/>
      <c r="CH285" s="119"/>
      <c r="CI285" s="119"/>
      <c r="CJ285" s="119"/>
      <c r="CK285" s="119"/>
      <c r="CL285" s="119"/>
      <c r="CM285" s="119"/>
      <c r="CN285" s="119"/>
      <c r="CO285" s="119"/>
      <c r="CP285" s="119"/>
      <c r="CQ285" s="119"/>
      <c r="CR285" s="119"/>
      <c r="CS285" s="119"/>
      <c r="CT285" s="119"/>
      <c r="CU285" s="119"/>
      <c r="CV285" s="119"/>
      <c r="CW285" s="119"/>
      <c r="CX285" s="119"/>
      <c r="CY285" s="119"/>
      <c r="CZ285" s="119"/>
      <c r="DA285" s="119"/>
      <c r="DB285" s="119"/>
      <c r="DC285" s="119"/>
      <c r="DD285" s="119"/>
      <c r="DE285" s="119"/>
      <c r="DF285" s="119"/>
      <c r="DG285" s="119"/>
      <c r="DH285" s="119"/>
      <c r="DI285" s="119"/>
      <c r="DJ285" s="119"/>
      <c r="DK285" s="119"/>
      <c r="DL285" s="119"/>
      <c r="DM285" s="119"/>
      <c r="DN285" s="119"/>
      <c r="DO285" s="119"/>
      <c r="DP285" s="119"/>
      <c r="DQ285" s="119"/>
      <c r="DR285" s="119"/>
      <c r="DS285" s="119"/>
      <c r="DT285" s="119"/>
      <c r="DU285" s="119"/>
      <c r="DV285" s="119"/>
      <c r="DW285" s="119"/>
      <c r="DX285" s="119"/>
      <c r="DY285" s="119"/>
      <c r="DZ285" s="119"/>
      <c r="EA285" s="119"/>
      <c r="EB285" s="119"/>
      <c r="EC285" s="119"/>
      <c r="ED285" s="119"/>
      <c r="EE285" s="119"/>
      <c r="EF285" s="119"/>
      <c r="EG285" s="119"/>
      <c r="EH285" s="119"/>
      <c r="EI285" s="119"/>
      <c r="EJ285" s="119"/>
      <c r="EK285" s="119"/>
      <c r="EL285" s="119"/>
      <c r="EM285" s="119"/>
      <c r="EN285" s="119"/>
      <c r="EO285" s="119"/>
      <c r="EP285" s="119"/>
    </row>
    <row r="286" spans="1:146" s="120" customFormat="1" ht="34.5" customHeight="1">
      <c r="A286" s="107">
        <v>3525369837</v>
      </c>
      <c r="B286" s="107" t="s">
        <v>220</v>
      </c>
      <c r="C286" s="146" t="s">
        <v>226</v>
      </c>
      <c r="D286" s="107" t="s">
        <v>10</v>
      </c>
      <c r="E286" s="75"/>
      <c r="F286" s="75" t="s">
        <v>251</v>
      </c>
      <c r="G286" s="67">
        <v>2500</v>
      </c>
      <c r="H286" s="67">
        <v>2500</v>
      </c>
      <c r="I286" s="67">
        <v>2500</v>
      </c>
      <c r="J286" s="67">
        <v>2500</v>
      </c>
      <c r="K286" s="67">
        <f t="shared" si="89"/>
        <v>10000</v>
      </c>
      <c r="L286" s="108">
        <f>L285</f>
        <v>80.421120000000016</v>
      </c>
      <c r="M286" s="108">
        <f>M285</f>
        <v>86.60820480000001</v>
      </c>
      <c r="N286" s="117">
        <f>'2022'!O286</f>
        <v>33.237568000000003</v>
      </c>
      <c r="O286" s="117">
        <f>N286*1.04</f>
        <v>34.567070720000004</v>
      </c>
      <c r="P286" s="106">
        <f>(L286-N286)*G286</f>
        <v>117958.88000000003</v>
      </c>
      <c r="Q286" s="106">
        <f t="shared" si="88"/>
        <v>117958.88000000003</v>
      </c>
      <c r="R286" s="106">
        <f t="shared" si="88"/>
        <v>130102.83520000002</v>
      </c>
      <c r="S286" s="106">
        <f>(M286-O286)*J286</f>
        <v>130102.83520000002</v>
      </c>
      <c r="T286" s="106">
        <f t="shared" si="87"/>
        <v>496123.43040000013</v>
      </c>
      <c r="U286" s="118">
        <f>T286/'2022'!T286</f>
        <v>1.0400000000000003</v>
      </c>
      <c r="V286" s="106"/>
      <c r="W286" s="106"/>
      <c r="X286" s="106"/>
      <c r="Y286" s="119"/>
      <c r="Z286" s="156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/>
      <c r="BL286" s="119"/>
      <c r="BM286" s="119"/>
      <c r="BN286" s="119"/>
      <c r="BO286" s="119"/>
      <c r="BP286" s="119"/>
      <c r="BQ286" s="119"/>
      <c r="BR286" s="119"/>
      <c r="BS286" s="119"/>
      <c r="BT286" s="119"/>
      <c r="BU286" s="119"/>
      <c r="BV286" s="119"/>
      <c r="BW286" s="119"/>
      <c r="BX286" s="119"/>
      <c r="BY286" s="119"/>
      <c r="BZ286" s="119"/>
      <c r="CA286" s="119"/>
      <c r="CB286" s="119"/>
      <c r="CC286" s="119"/>
      <c r="CD286" s="119"/>
      <c r="CE286" s="119"/>
      <c r="CF286" s="119"/>
      <c r="CG286" s="119"/>
      <c r="CH286" s="119"/>
      <c r="CI286" s="119"/>
      <c r="CJ286" s="119"/>
      <c r="CK286" s="119"/>
      <c r="CL286" s="119"/>
      <c r="CM286" s="119"/>
      <c r="CN286" s="119"/>
      <c r="CO286" s="119"/>
      <c r="CP286" s="119"/>
      <c r="CQ286" s="119"/>
      <c r="CR286" s="119"/>
      <c r="CS286" s="119"/>
      <c r="CT286" s="119"/>
      <c r="CU286" s="119"/>
      <c r="CV286" s="119"/>
      <c r="CW286" s="119"/>
      <c r="CX286" s="119"/>
      <c r="CY286" s="119"/>
      <c r="CZ286" s="119"/>
      <c r="DA286" s="119"/>
      <c r="DB286" s="119"/>
      <c r="DC286" s="119"/>
      <c r="DD286" s="119"/>
      <c r="DE286" s="119"/>
      <c r="DF286" s="119"/>
      <c r="DG286" s="119"/>
      <c r="DH286" s="119"/>
      <c r="DI286" s="119"/>
      <c r="DJ286" s="119"/>
      <c r="DK286" s="119"/>
      <c r="DL286" s="119"/>
      <c r="DM286" s="119"/>
      <c r="DN286" s="119"/>
      <c r="DO286" s="119"/>
      <c r="DP286" s="119"/>
      <c r="DQ286" s="119"/>
      <c r="DR286" s="119"/>
      <c r="DS286" s="119"/>
      <c r="DT286" s="119"/>
      <c r="DU286" s="119"/>
      <c r="DV286" s="119"/>
      <c r="DW286" s="119"/>
      <c r="DX286" s="119"/>
      <c r="DY286" s="119"/>
      <c r="DZ286" s="119"/>
      <c r="EA286" s="119"/>
      <c r="EB286" s="119"/>
      <c r="EC286" s="119"/>
      <c r="ED286" s="119"/>
      <c r="EE286" s="119"/>
      <c r="EF286" s="119"/>
      <c r="EG286" s="119"/>
      <c r="EH286" s="119"/>
      <c r="EI286" s="119"/>
      <c r="EJ286" s="119"/>
      <c r="EK286" s="119"/>
      <c r="EL286" s="119"/>
      <c r="EM286" s="119"/>
      <c r="EN286" s="119"/>
      <c r="EO286" s="119"/>
      <c r="EP286" s="119"/>
    </row>
    <row r="287" spans="1:146" s="120" customFormat="1" ht="34.5" customHeight="1">
      <c r="A287" s="219" t="s">
        <v>227</v>
      </c>
      <c r="B287" s="220"/>
      <c r="C287" s="143"/>
      <c r="D287" s="129"/>
      <c r="E287" s="127"/>
      <c r="F287" s="127"/>
      <c r="G287" s="67"/>
      <c r="H287" s="67"/>
      <c r="I287" s="67"/>
      <c r="J287" s="67"/>
      <c r="K287" s="67"/>
      <c r="L287" s="108"/>
      <c r="M287" s="108"/>
      <c r="N287" s="132"/>
      <c r="O287" s="132"/>
      <c r="P287" s="106"/>
      <c r="Q287" s="106"/>
      <c r="R287" s="106"/>
      <c r="S287" s="106"/>
      <c r="T287" s="106"/>
      <c r="U287" s="118" t="e">
        <f>T287/'2022'!T287</f>
        <v>#DIV/0!</v>
      </c>
      <c r="V287" s="106"/>
      <c r="W287" s="106"/>
      <c r="X287" s="106"/>
      <c r="Y287" s="128"/>
      <c r="Z287" s="156"/>
      <c r="AA287" s="119"/>
      <c r="AB287" s="119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CM287" s="128"/>
      <c r="CN287" s="128"/>
      <c r="CO287" s="128"/>
      <c r="CP287" s="128"/>
      <c r="CQ287" s="128"/>
      <c r="CR287" s="128"/>
      <c r="CS287" s="128"/>
      <c r="CT287" s="128"/>
      <c r="CU287" s="128"/>
      <c r="CV287" s="128"/>
      <c r="CW287" s="128"/>
      <c r="CX287" s="128"/>
      <c r="CY287" s="128"/>
      <c r="CZ287" s="128"/>
      <c r="DA287" s="128"/>
      <c r="DB287" s="128"/>
      <c r="DC287" s="128"/>
      <c r="DD287" s="128"/>
      <c r="DE287" s="128"/>
      <c r="DF287" s="128"/>
      <c r="DG287" s="128"/>
      <c r="DH287" s="128"/>
      <c r="DI287" s="128"/>
      <c r="DJ287" s="128"/>
      <c r="DK287" s="128"/>
      <c r="DL287" s="128"/>
      <c r="DM287" s="128"/>
      <c r="DN287" s="128"/>
      <c r="DO287" s="128"/>
      <c r="DP287" s="128"/>
      <c r="DQ287" s="128"/>
      <c r="DR287" s="128"/>
      <c r="DS287" s="128"/>
      <c r="DT287" s="128"/>
      <c r="DU287" s="128"/>
      <c r="DV287" s="128"/>
      <c r="DW287" s="128"/>
      <c r="DX287" s="128"/>
      <c r="DY287" s="128"/>
      <c r="DZ287" s="128"/>
      <c r="EA287" s="128"/>
      <c r="EB287" s="128"/>
      <c r="EC287" s="128"/>
      <c r="ED287" s="128"/>
      <c r="EE287" s="128"/>
      <c r="EF287" s="128"/>
      <c r="EG287" s="128"/>
      <c r="EH287" s="128"/>
      <c r="EI287" s="128"/>
      <c r="EJ287" s="128"/>
      <c r="EK287" s="128"/>
      <c r="EL287" s="128"/>
      <c r="EM287" s="128"/>
      <c r="EN287" s="128"/>
      <c r="EO287" s="128"/>
      <c r="EP287" s="128"/>
    </row>
    <row r="288" spans="1:146" s="120" customFormat="1" ht="34.5" customHeight="1">
      <c r="A288" s="107">
        <v>2901179251</v>
      </c>
      <c r="B288" s="107" t="s">
        <v>25</v>
      </c>
      <c r="C288" s="107" t="s">
        <v>227</v>
      </c>
      <c r="D288" s="107" t="s">
        <v>13</v>
      </c>
      <c r="E288" s="75"/>
      <c r="F288" s="75" t="s">
        <v>251</v>
      </c>
      <c r="G288" s="67">
        <v>1056.3209999999999</v>
      </c>
      <c r="H288" s="67">
        <v>774.6389999999999</v>
      </c>
      <c r="I288" s="67">
        <v>160.142</v>
      </c>
      <c r="J288" s="67">
        <v>696.6579999999999</v>
      </c>
      <c r="K288" s="67">
        <f t="shared" si="89"/>
        <v>2687.7599999999998</v>
      </c>
      <c r="L288" s="108">
        <f>L30</f>
        <v>107.3216</v>
      </c>
      <c r="M288" s="108">
        <f>M30</f>
        <v>110.4</v>
      </c>
      <c r="N288" s="117">
        <f>'2022'!O288</f>
        <v>39.186368000000002</v>
      </c>
      <c r="O288" s="117">
        <f>N288*1.04</f>
        <v>40.753822720000002</v>
      </c>
      <c r="P288" s="106">
        <f>(L288-N288)*G288</f>
        <v>71972.676401471996</v>
      </c>
      <c r="Q288" s="106">
        <f>(L288-N288)*H288</f>
        <v>52780.207981247993</v>
      </c>
      <c r="R288" s="106">
        <f>(M288-O288)*I288</f>
        <v>11153.278121973761</v>
      </c>
      <c r="S288" s="106">
        <f>(M288-O288)*J288</f>
        <v>48519.566571530238</v>
      </c>
      <c r="T288" s="106">
        <f t="shared" si="87"/>
        <v>184425.729076224</v>
      </c>
      <c r="U288" s="118">
        <f>T288/'2022'!T288</f>
        <v>1.0467808953196618</v>
      </c>
      <c r="V288" s="106"/>
      <c r="W288" s="106"/>
      <c r="X288" s="106"/>
      <c r="Y288" s="119"/>
      <c r="Z288" s="156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H288" s="119"/>
      <c r="BI288" s="119"/>
      <c r="BJ288" s="119"/>
      <c r="BK288" s="119"/>
      <c r="BL288" s="119"/>
      <c r="BM288" s="119"/>
      <c r="BN288" s="119"/>
      <c r="BO288" s="119"/>
      <c r="BP288" s="119"/>
      <c r="BQ288" s="119"/>
      <c r="BR288" s="119"/>
      <c r="BS288" s="119"/>
      <c r="BT288" s="119"/>
      <c r="BU288" s="119"/>
      <c r="BV288" s="119"/>
      <c r="BW288" s="119"/>
      <c r="BX288" s="119"/>
      <c r="BY288" s="119"/>
      <c r="BZ288" s="119"/>
      <c r="CA288" s="119"/>
      <c r="CB288" s="119"/>
      <c r="CC288" s="119"/>
      <c r="CD288" s="119"/>
      <c r="CE288" s="119"/>
      <c r="CF288" s="119"/>
      <c r="CG288" s="119"/>
      <c r="CH288" s="119"/>
      <c r="CI288" s="119"/>
      <c r="CJ288" s="119"/>
      <c r="CK288" s="119"/>
      <c r="CL288" s="119"/>
      <c r="CM288" s="119"/>
      <c r="CN288" s="119"/>
      <c r="CO288" s="119"/>
      <c r="CP288" s="119"/>
      <c r="CQ288" s="119"/>
      <c r="CR288" s="119"/>
      <c r="CS288" s="119"/>
      <c r="CT288" s="119"/>
      <c r="CU288" s="119"/>
      <c r="CV288" s="119"/>
      <c r="CW288" s="119"/>
      <c r="CX288" s="119"/>
      <c r="CY288" s="119"/>
      <c r="CZ288" s="119"/>
      <c r="DA288" s="119"/>
      <c r="DB288" s="119"/>
      <c r="DC288" s="119"/>
      <c r="DD288" s="119"/>
      <c r="DE288" s="119"/>
      <c r="DF288" s="119"/>
      <c r="DG288" s="119"/>
      <c r="DH288" s="119"/>
      <c r="DI288" s="119"/>
      <c r="DJ288" s="119"/>
      <c r="DK288" s="119"/>
      <c r="DL288" s="119"/>
      <c r="DM288" s="119"/>
      <c r="DN288" s="119"/>
      <c r="DO288" s="119"/>
      <c r="DP288" s="119"/>
      <c r="DQ288" s="119"/>
      <c r="DR288" s="119"/>
      <c r="DS288" s="119"/>
      <c r="DT288" s="119"/>
      <c r="DU288" s="119"/>
      <c r="DV288" s="119"/>
      <c r="DW288" s="119"/>
      <c r="DX288" s="119"/>
      <c r="DY288" s="119"/>
      <c r="DZ288" s="119"/>
      <c r="EA288" s="119"/>
      <c r="EB288" s="119"/>
      <c r="EC288" s="119"/>
      <c r="ED288" s="119"/>
      <c r="EE288" s="119"/>
      <c r="EF288" s="119"/>
      <c r="EG288" s="119"/>
      <c r="EH288" s="119"/>
      <c r="EI288" s="119"/>
      <c r="EJ288" s="119"/>
      <c r="EK288" s="119"/>
      <c r="EL288" s="119"/>
      <c r="EM288" s="119"/>
      <c r="EN288" s="119"/>
      <c r="EO288" s="119"/>
      <c r="EP288" s="119"/>
    </row>
    <row r="289" spans="1:146" s="120" customFormat="1" ht="34.5" customHeight="1">
      <c r="A289" s="219" t="s">
        <v>229</v>
      </c>
      <c r="B289" s="220"/>
      <c r="C289" s="143"/>
      <c r="D289" s="129"/>
      <c r="E289" s="127"/>
      <c r="F289" s="127"/>
      <c r="G289" s="67"/>
      <c r="H289" s="67"/>
      <c r="I289" s="67"/>
      <c r="J289" s="67"/>
      <c r="K289" s="67"/>
      <c r="L289" s="108"/>
      <c r="M289" s="108"/>
      <c r="N289" s="132"/>
      <c r="O289" s="132"/>
      <c r="P289" s="106"/>
      <c r="Q289" s="106"/>
      <c r="R289" s="106"/>
      <c r="S289" s="106"/>
      <c r="T289" s="106"/>
      <c r="U289" s="118" t="e">
        <f>T289/'2022'!T289</f>
        <v>#DIV/0!</v>
      </c>
      <c r="V289" s="106"/>
      <c r="W289" s="106"/>
      <c r="X289" s="106"/>
      <c r="Y289" s="128"/>
      <c r="Z289" s="156"/>
      <c r="AA289" s="119"/>
      <c r="AB289" s="119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  <c r="CN289" s="128"/>
      <c r="CO289" s="128"/>
      <c r="CP289" s="128"/>
      <c r="CQ289" s="128"/>
      <c r="CR289" s="128"/>
      <c r="CS289" s="128"/>
      <c r="CT289" s="128"/>
      <c r="CU289" s="128"/>
      <c r="CV289" s="128"/>
      <c r="CW289" s="128"/>
      <c r="CX289" s="128"/>
      <c r="CY289" s="128"/>
      <c r="CZ289" s="128"/>
      <c r="DA289" s="128"/>
      <c r="DB289" s="128"/>
      <c r="DC289" s="128"/>
      <c r="DD289" s="128"/>
      <c r="DE289" s="128"/>
      <c r="DF289" s="128"/>
      <c r="DG289" s="128"/>
      <c r="DH289" s="128"/>
      <c r="DI289" s="128"/>
      <c r="DJ289" s="128"/>
      <c r="DK289" s="128"/>
      <c r="DL289" s="128"/>
      <c r="DM289" s="128"/>
      <c r="DN289" s="128"/>
      <c r="DO289" s="128"/>
      <c r="DP289" s="128"/>
      <c r="DQ289" s="128"/>
      <c r="DR289" s="128"/>
      <c r="DS289" s="128"/>
      <c r="DT289" s="128"/>
      <c r="DU289" s="128"/>
      <c r="DV289" s="128"/>
      <c r="DW289" s="128"/>
      <c r="DX289" s="128"/>
      <c r="DY289" s="128"/>
      <c r="DZ289" s="128"/>
      <c r="EA289" s="128"/>
      <c r="EB289" s="128"/>
      <c r="EC289" s="128"/>
      <c r="ED289" s="128"/>
      <c r="EE289" s="128"/>
      <c r="EF289" s="128"/>
      <c r="EG289" s="128"/>
      <c r="EH289" s="128"/>
      <c r="EI289" s="128"/>
      <c r="EJ289" s="128"/>
      <c r="EK289" s="128"/>
      <c r="EL289" s="128"/>
      <c r="EM289" s="128"/>
      <c r="EN289" s="128"/>
      <c r="EO289" s="128"/>
      <c r="EP289" s="128"/>
    </row>
    <row r="290" spans="1:146" s="153" customFormat="1" ht="34.5" customHeight="1">
      <c r="A290" s="107" t="s">
        <v>297</v>
      </c>
      <c r="B290" s="107" t="s">
        <v>298</v>
      </c>
      <c r="C290" s="146" t="s">
        <v>229</v>
      </c>
      <c r="D290" s="149"/>
      <c r="E290" s="150"/>
      <c r="F290" s="75" t="s">
        <v>251</v>
      </c>
      <c r="G290" s="67">
        <v>80656.054000000004</v>
      </c>
      <c r="H290" s="67">
        <v>74366.558000000005</v>
      </c>
      <c r="I290" s="67">
        <v>74500</v>
      </c>
      <c r="J290" s="67">
        <v>80600</v>
      </c>
      <c r="K290" s="67">
        <f t="shared" si="89"/>
        <v>310122.61200000002</v>
      </c>
      <c r="L290" s="108">
        <f>L41</f>
        <v>64.881199999999993</v>
      </c>
      <c r="M290" s="108">
        <f>M41</f>
        <v>69.269648000000004</v>
      </c>
      <c r="N290" s="117">
        <f>'2021'!O291</f>
        <v>34.96</v>
      </c>
      <c r="O290" s="117">
        <f>N290*1.04</f>
        <v>36.358400000000003</v>
      </c>
      <c r="P290" s="106">
        <f>(L290-N290)*G290</f>
        <v>2413325.9229447995</v>
      </c>
      <c r="Q290" s="106">
        <f>(L290-N290)*H290</f>
        <v>2225136.6552295997</v>
      </c>
      <c r="R290" s="106">
        <f>(M290-O290)*I290</f>
        <v>2451887.9760000003</v>
      </c>
      <c r="S290" s="106">
        <f>(M290-O290)*J290</f>
        <v>2652646.5888</v>
      </c>
      <c r="T290" s="106">
        <f t="shared" si="87"/>
        <v>9742997.142974399</v>
      </c>
      <c r="U290" s="118">
        <f>T290/'2022'!T290</f>
        <v>1.0894800434998988</v>
      </c>
      <c r="V290" s="151"/>
      <c r="W290" s="106"/>
      <c r="X290" s="106"/>
      <c r="Y290" s="152"/>
      <c r="Z290" s="156"/>
      <c r="AA290" s="119"/>
      <c r="AB290" s="119"/>
      <c r="AC290" s="152"/>
      <c r="AD290" s="152"/>
      <c r="AE290" s="152"/>
      <c r="AF290" s="152"/>
      <c r="AG290" s="152"/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  <c r="BI290" s="152"/>
      <c r="BJ290" s="152"/>
      <c r="BK290" s="152"/>
      <c r="BL290" s="152"/>
      <c r="BM290" s="152"/>
      <c r="BN290" s="152"/>
      <c r="BO290" s="152"/>
      <c r="BP290" s="152"/>
      <c r="BQ290" s="152"/>
      <c r="BR290" s="152"/>
      <c r="BS290" s="152"/>
      <c r="BT290" s="152"/>
      <c r="BU290" s="152"/>
      <c r="BV290" s="152"/>
      <c r="BW290" s="152"/>
      <c r="BX290" s="152"/>
      <c r="BY290" s="152"/>
      <c r="BZ290" s="152"/>
      <c r="CA290" s="152"/>
      <c r="CB290" s="152"/>
      <c r="CC290" s="152"/>
      <c r="CD290" s="152"/>
      <c r="CE290" s="152"/>
      <c r="CF290" s="152"/>
      <c r="CG290" s="152"/>
      <c r="CH290" s="152"/>
      <c r="CI290" s="152"/>
      <c r="CJ290" s="152"/>
      <c r="CK290" s="152"/>
      <c r="CL290" s="152"/>
      <c r="CM290" s="152"/>
      <c r="CN290" s="152"/>
      <c r="CO290" s="152"/>
      <c r="CP290" s="152"/>
      <c r="CQ290" s="152"/>
      <c r="CR290" s="152"/>
      <c r="CS290" s="152"/>
      <c r="CT290" s="152"/>
      <c r="CU290" s="152"/>
      <c r="CV290" s="152"/>
      <c r="CW290" s="152"/>
      <c r="CX290" s="152"/>
      <c r="CY290" s="152"/>
      <c r="CZ290" s="152"/>
      <c r="DA290" s="152"/>
      <c r="DB290" s="152"/>
      <c r="DC290" s="152"/>
      <c r="DD290" s="152"/>
      <c r="DE290" s="152"/>
      <c r="DF290" s="152"/>
      <c r="DG290" s="152"/>
      <c r="DH290" s="152"/>
      <c r="DI290" s="152"/>
      <c r="DJ290" s="152"/>
      <c r="DK290" s="152"/>
      <c r="DL290" s="152"/>
      <c r="DM290" s="152"/>
      <c r="DN290" s="152"/>
      <c r="DO290" s="152"/>
      <c r="DP290" s="152"/>
      <c r="DQ290" s="152"/>
      <c r="DR290" s="152"/>
      <c r="DS290" s="152"/>
      <c r="DT290" s="152"/>
      <c r="DU290" s="152"/>
      <c r="DV290" s="152"/>
      <c r="DW290" s="152"/>
      <c r="DX290" s="152"/>
      <c r="DY290" s="152"/>
      <c r="DZ290" s="152"/>
      <c r="EA290" s="152"/>
      <c r="EB290" s="152"/>
      <c r="EC290" s="152"/>
      <c r="ED290" s="152"/>
      <c r="EE290" s="152"/>
      <c r="EF290" s="152"/>
      <c r="EG290" s="152"/>
      <c r="EH290" s="152"/>
      <c r="EI290" s="152"/>
      <c r="EJ290" s="152"/>
      <c r="EK290" s="152"/>
      <c r="EL290" s="152"/>
      <c r="EM290" s="152"/>
      <c r="EN290" s="152"/>
      <c r="EO290" s="152"/>
      <c r="EP290" s="152"/>
    </row>
    <row r="291" spans="1:146" s="120" customFormat="1" ht="34.5" customHeight="1">
      <c r="A291" s="219" t="s">
        <v>232</v>
      </c>
      <c r="B291" s="220"/>
      <c r="C291" s="143"/>
      <c r="D291" s="129"/>
      <c r="E291" s="127"/>
      <c r="G291" s="67"/>
      <c r="H291" s="67"/>
      <c r="I291" s="67"/>
      <c r="J291" s="67"/>
      <c r="K291" s="67"/>
      <c r="L291" s="108"/>
      <c r="M291" s="108"/>
      <c r="N291" s="132"/>
      <c r="O291" s="132"/>
      <c r="P291" s="106"/>
      <c r="Q291" s="106"/>
      <c r="R291" s="106"/>
      <c r="S291" s="106"/>
      <c r="T291" s="106"/>
      <c r="U291" s="118" t="e">
        <f>T291/'2022'!T291</f>
        <v>#DIV/0!</v>
      </c>
      <c r="V291" s="106"/>
      <c r="W291" s="106"/>
      <c r="X291" s="106"/>
      <c r="Y291" s="128"/>
      <c r="Z291" s="156"/>
      <c r="AA291" s="119"/>
      <c r="AB291" s="119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  <c r="BX291" s="128"/>
      <c r="BY291" s="128"/>
      <c r="BZ291" s="128"/>
      <c r="CA291" s="128"/>
      <c r="CB291" s="128"/>
      <c r="CC291" s="128"/>
      <c r="CD291" s="128"/>
      <c r="CE291" s="128"/>
      <c r="CF291" s="128"/>
      <c r="CG291" s="128"/>
      <c r="CH291" s="128"/>
      <c r="CI291" s="128"/>
      <c r="CJ291" s="128"/>
      <c r="CK291" s="128"/>
      <c r="CL291" s="128"/>
      <c r="CM291" s="128"/>
      <c r="CN291" s="128"/>
      <c r="CO291" s="128"/>
      <c r="CP291" s="128"/>
      <c r="CQ291" s="128"/>
      <c r="CR291" s="128"/>
      <c r="CS291" s="128"/>
      <c r="CT291" s="128"/>
      <c r="CU291" s="128"/>
      <c r="CV291" s="128"/>
      <c r="CW291" s="128"/>
      <c r="CX291" s="128"/>
      <c r="CY291" s="128"/>
      <c r="CZ291" s="128"/>
      <c r="DA291" s="128"/>
      <c r="DB291" s="128"/>
      <c r="DC291" s="128"/>
      <c r="DD291" s="128"/>
      <c r="DE291" s="128"/>
      <c r="DF291" s="128"/>
      <c r="DG291" s="128"/>
      <c r="DH291" s="128"/>
      <c r="DI291" s="128"/>
      <c r="DJ291" s="128"/>
      <c r="DK291" s="128"/>
      <c r="DL291" s="128"/>
      <c r="DM291" s="128"/>
      <c r="DN291" s="128"/>
      <c r="DO291" s="128"/>
      <c r="DP291" s="128"/>
      <c r="DQ291" s="128"/>
      <c r="DR291" s="128"/>
      <c r="DS291" s="128"/>
      <c r="DT291" s="128"/>
      <c r="DU291" s="128"/>
      <c r="DV291" s="128"/>
      <c r="DW291" s="128"/>
      <c r="DX291" s="128"/>
      <c r="DY291" s="128"/>
      <c r="DZ291" s="128"/>
      <c r="EA291" s="128"/>
      <c r="EB291" s="128"/>
      <c r="EC291" s="128"/>
      <c r="ED291" s="128"/>
      <c r="EE291" s="128"/>
      <c r="EF291" s="128"/>
      <c r="EG291" s="128"/>
      <c r="EH291" s="128"/>
      <c r="EI291" s="128"/>
      <c r="EJ291" s="128"/>
      <c r="EK291" s="128"/>
      <c r="EL291" s="128"/>
      <c r="EM291" s="128"/>
      <c r="EN291" s="128"/>
      <c r="EO291" s="128"/>
      <c r="EP291" s="128"/>
    </row>
    <row r="292" spans="1:146" s="120" customFormat="1" ht="34.5" customHeight="1">
      <c r="A292" s="107">
        <v>7708503727</v>
      </c>
      <c r="B292" s="107" t="s">
        <v>147</v>
      </c>
      <c r="C292" s="107" t="s">
        <v>232</v>
      </c>
      <c r="D292" s="107" t="s">
        <v>19</v>
      </c>
      <c r="E292" s="75"/>
      <c r="F292" s="75" t="s">
        <v>251</v>
      </c>
      <c r="G292" s="67">
        <v>240.25</v>
      </c>
      <c r="H292" s="67">
        <v>111.98</v>
      </c>
      <c r="I292" s="67">
        <v>240.25</v>
      </c>
      <c r="J292" s="67">
        <v>240.25</v>
      </c>
      <c r="K292" s="67">
        <f t="shared" si="89"/>
        <v>832.73</v>
      </c>
      <c r="L292" s="108">
        <f>L55</f>
        <v>45.158400000000015</v>
      </c>
      <c r="M292" s="108">
        <f>M55</f>
        <v>48.08</v>
      </c>
      <c r="N292" s="117">
        <f>'2021'!O293</f>
        <v>41.2776</v>
      </c>
      <c r="O292" s="117">
        <f>N292*1.04</f>
        <v>42.928704000000003</v>
      </c>
      <c r="P292" s="106">
        <f>(L292-N292)*G292</f>
        <v>932.36220000000355</v>
      </c>
      <c r="Q292" s="106">
        <f t="shared" ref="Q292:R294" si="90">(L292-N292)*H292</f>
        <v>434.57198400000169</v>
      </c>
      <c r="R292" s="106">
        <f t="shared" si="90"/>
        <v>1237.5988639999987</v>
      </c>
      <c r="S292" s="106">
        <f>(M292-O292)*J292</f>
        <v>1237.5988639999987</v>
      </c>
      <c r="T292" s="106">
        <f t="shared" si="87"/>
        <v>3842.1319120000026</v>
      </c>
      <c r="U292" s="118">
        <f>T292/'2022'!T292</f>
        <v>1.7413618690050592</v>
      </c>
      <c r="V292" s="106"/>
      <c r="W292" s="106"/>
      <c r="X292" s="106"/>
      <c r="Y292" s="119"/>
      <c r="Z292" s="156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H292" s="119"/>
      <c r="BI292" s="119"/>
      <c r="BJ292" s="119"/>
      <c r="BK292" s="119"/>
      <c r="BL292" s="119"/>
      <c r="BM292" s="119"/>
      <c r="BN292" s="119"/>
      <c r="BO292" s="119"/>
      <c r="BP292" s="119"/>
      <c r="BQ292" s="119"/>
      <c r="BR292" s="119"/>
      <c r="BS292" s="119"/>
      <c r="BT292" s="119"/>
      <c r="BU292" s="119"/>
      <c r="BV292" s="119"/>
      <c r="BW292" s="119"/>
      <c r="BX292" s="119"/>
      <c r="BY292" s="119"/>
      <c r="BZ292" s="119"/>
      <c r="CA292" s="119"/>
      <c r="CB292" s="119"/>
      <c r="CC292" s="119"/>
      <c r="CD292" s="119"/>
      <c r="CE292" s="119"/>
      <c r="CF292" s="119"/>
      <c r="CG292" s="119"/>
      <c r="CH292" s="119"/>
      <c r="CI292" s="119"/>
      <c r="CJ292" s="119"/>
      <c r="CK292" s="119"/>
      <c r="CL292" s="119"/>
      <c r="CM292" s="119"/>
      <c r="CN292" s="119"/>
      <c r="CO292" s="119"/>
      <c r="CP292" s="119"/>
      <c r="CQ292" s="119"/>
      <c r="CR292" s="119"/>
      <c r="CS292" s="119"/>
      <c r="CT292" s="119"/>
      <c r="CU292" s="119"/>
      <c r="CV292" s="119"/>
      <c r="CW292" s="119"/>
      <c r="CX292" s="119"/>
      <c r="CY292" s="119"/>
      <c r="CZ292" s="119"/>
      <c r="DA292" s="119"/>
      <c r="DB292" s="119"/>
      <c r="DC292" s="119"/>
      <c r="DD292" s="119"/>
      <c r="DE292" s="119"/>
      <c r="DF292" s="119"/>
      <c r="DG292" s="119"/>
      <c r="DH292" s="119"/>
      <c r="DI292" s="119"/>
      <c r="DJ292" s="119"/>
      <c r="DK292" s="119"/>
      <c r="DL292" s="119"/>
      <c r="DM292" s="119"/>
      <c r="DN292" s="119"/>
      <c r="DO292" s="119"/>
      <c r="DP292" s="119"/>
      <c r="DQ292" s="119"/>
      <c r="DR292" s="119"/>
      <c r="DS292" s="119"/>
      <c r="DT292" s="119"/>
      <c r="DU292" s="119"/>
      <c r="DV292" s="119"/>
      <c r="DW292" s="119"/>
      <c r="DX292" s="119"/>
      <c r="DY292" s="119"/>
      <c r="DZ292" s="119"/>
      <c r="EA292" s="119"/>
      <c r="EB292" s="119"/>
      <c r="EC292" s="119"/>
      <c r="ED292" s="119"/>
      <c r="EE292" s="119"/>
      <c r="EF292" s="119"/>
      <c r="EG292" s="119"/>
      <c r="EH292" s="119"/>
      <c r="EI292" s="119"/>
      <c r="EJ292" s="119"/>
      <c r="EK292" s="119"/>
      <c r="EL292" s="119"/>
      <c r="EM292" s="119"/>
      <c r="EN292" s="119"/>
      <c r="EO292" s="119"/>
      <c r="EP292" s="119"/>
    </row>
    <row r="293" spans="1:146" s="120" customFormat="1" ht="34.5" customHeight="1">
      <c r="A293" s="107">
        <v>2912004912</v>
      </c>
      <c r="B293" s="107" t="s">
        <v>197</v>
      </c>
      <c r="C293" s="107" t="s">
        <v>232</v>
      </c>
      <c r="D293" s="107" t="s">
        <v>19</v>
      </c>
      <c r="E293" s="75"/>
      <c r="F293" s="75" t="s">
        <v>251</v>
      </c>
      <c r="G293" s="67">
        <v>854.91</v>
      </c>
      <c r="H293" s="67">
        <v>460.28</v>
      </c>
      <c r="I293" s="67">
        <v>125.27</v>
      </c>
      <c r="J293" s="67">
        <v>596.16000000000008</v>
      </c>
      <c r="K293" s="67">
        <f t="shared" si="89"/>
        <v>2036.6200000000001</v>
      </c>
      <c r="L293" s="108">
        <f>L54</f>
        <v>58.308800000000005</v>
      </c>
      <c r="M293" s="108">
        <f>M54</f>
        <v>62.79</v>
      </c>
      <c r="N293" s="117">
        <f>'2021'!O294</f>
        <v>45.933333333333337</v>
      </c>
      <c r="O293" s="117">
        <f>N293*1.04</f>
        <v>47.770666666666671</v>
      </c>
      <c r="P293" s="106">
        <f>(L293-N293)*G293</f>
        <v>10579.910208000001</v>
      </c>
      <c r="Q293" s="106">
        <f t="shared" si="90"/>
        <v>5696.1797973333332</v>
      </c>
      <c r="R293" s="106">
        <f t="shared" si="90"/>
        <v>1881.471886666666</v>
      </c>
      <c r="S293" s="106">
        <f>(M293-O293)*J293</f>
        <v>8953.9257599999983</v>
      </c>
      <c r="T293" s="106">
        <f t="shared" si="87"/>
        <v>27111.487652</v>
      </c>
      <c r="U293" s="118">
        <f>T293/'2022'!T293</f>
        <v>1.146042732842679</v>
      </c>
      <c r="V293" s="106"/>
      <c r="W293" s="106"/>
      <c r="X293" s="106"/>
      <c r="Y293" s="119"/>
      <c r="Z293" s="156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H293" s="119"/>
      <c r="BI293" s="119"/>
      <c r="BJ293" s="119"/>
      <c r="BK293" s="119"/>
      <c r="BL293" s="119"/>
      <c r="BM293" s="119"/>
      <c r="BN293" s="119"/>
      <c r="BO293" s="119"/>
      <c r="BP293" s="119"/>
      <c r="BQ293" s="119"/>
      <c r="BR293" s="119"/>
      <c r="BS293" s="119"/>
      <c r="BT293" s="119"/>
      <c r="BU293" s="119"/>
      <c r="BV293" s="119"/>
      <c r="BW293" s="119"/>
      <c r="BX293" s="119"/>
      <c r="BY293" s="119"/>
      <c r="BZ293" s="119"/>
      <c r="CA293" s="119"/>
      <c r="CB293" s="119"/>
      <c r="CC293" s="119"/>
      <c r="CD293" s="119"/>
      <c r="CE293" s="119"/>
      <c r="CF293" s="119"/>
      <c r="CG293" s="119"/>
      <c r="CH293" s="119"/>
      <c r="CI293" s="119"/>
      <c r="CJ293" s="119"/>
      <c r="CK293" s="119"/>
      <c r="CL293" s="119"/>
      <c r="CM293" s="119"/>
      <c r="CN293" s="119"/>
      <c r="CO293" s="119"/>
      <c r="CP293" s="119"/>
      <c r="CQ293" s="119"/>
      <c r="CR293" s="119"/>
      <c r="CS293" s="119"/>
      <c r="CT293" s="119"/>
      <c r="CU293" s="119"/>
      <c r="CV293" s="119"/>
      <c r="CW293" s="119"/>
      <c r="CX293" s="119"/>
      <c r="CY293" s="119"/>
      <c r="CZ293" s="119"/>
      <c r="DA293" s="119"/>
      <c r="DB293" s="119"/>
      <c r="DC293" s="119"/>
      <c r="DD293" s="119"/>
      <c r="DE293" s="119"/>
      <c r="DF293" s="119"/>
      <c r="DG293" s="119"/>
      <c r="DH293" s="119"/>
      <c r="DI293" s="119"/>
      <c r="DJ293" s="119"/>
      <c r="DK293" s="119"/>
      <c r="DL293" s="119"/>
      <c r="DM293" s="119"/>
      <c r="DN293" s="119"/>
      <c r="DO293" s="119"/>
      <c r="DP293" s="119"/>
      <c r="DQ293" s="119"/>
      <c r="DR293" s="119"/>
      <c r="DS293" s="119"/>
      <c r="DT293" s="119"/>
      <c r="DU293" s="119"/>
      <c r="DV293" s="119"/>
      <c r="DW293" s="119"/>
      <c r="DX293" s="119"/>
      <c r="DY293" s="119"/>
      <c r="DZ293" s="119"/>
      <c r="EA293" s="119"/>
      <c r="EB293" s="119"/>
      <c r="EC293" s="119"/>
      <c r="ED293" s="119"/>
      <c r="EE293" s="119"/>
      <c r="EF293" s="119"/>
      <c r="EG293" s="119"/>
      <c r="EH293" s="119"/>
      <c r="EI293" s="119"/>
      <c r="EJ293" s="119"/>
      <c r="EK293" s="119"/>
      <c r="EL293" s="119"/>
      <c r="EM293" s="119"/>
      <c r="EN293" s="119"/>
      <c r="EO293" s="119"/>
      <c r="EP293" s="119"/>
    </row>
    <row r="294" spans="1:146" s="120" customFormat="1" ht="34.5" customHeight="1">
      <c r="A294" s="107">
        <v>2912006620</v>
      </c>
      <c r="B294" s="107" t="s">
        <v>136</v>
      </c>
      <c r="C294" s="107" t="s">
        <v>232</v>
      </c>
      <c r="D294" s="107" t="s">
        <v>19</v>
      </c>
      <c r="E294" s="75"/>
      <c r="F294" s="75" t="s">
        <v>251</v>
      </c>
      <c r="G294" s="67">
        <v>1643.4860000000001</v>
      </c>
      <c r="H294" s="67">
        <v>1030.654</v>
      </c>
      <c r="I294" s="67">
        <v>217.19</v>
      </c>
      <c r="J294" s="67">
        <v>1540.1979999999999</v>
      </c>
      <c r="K294" s="67">
        <f t="shared" si="89"/>
        <v>4431.5280000000002</v>
      </c>
      <c r="L294" s="108">
        <f>L293</f>
        <v>58.308800000000005</v>
      </c>
      <c r="M294" s="108">
        <f>M293</f>
        <v>62.79</v>
      </c>
      <c r="N294" s="117">
        <f>'2021'!O295</f>
        <v>55.120000000000005</v>
      </c>
      <c r="O294" s="117">
        <f>N294*1.04</f>
        <v>57.324800000000003</v>
      </c>
      <c r="P294" s="106">
        <f>(L294-N294)*G294</f>
        <v>5240.7481568000012</v>
      </c>
      <c r="Q294" s="106">
        <f t="shared" si="90"/>
        <v>3286.5494752000004</v>
      </c>
      <c r="R294" s="106">
        <f t="shared" si="90"/>
        <v>1186.986787999999</v>
      </c>
      <c r="S294" s="106">
        <f>(M294-O294)*J294</f>
        <v>8417.4901095999921</v>
      </c>
      <c r="T294" s="106">
        <f t="shared" si="87"/>
        <v>18131.774529599992</v>
      </c>
      <c r="U294" s="118">
        <f>T294/'2022'!T294</f>
        <v>1.8492050353497753</v>
      </c>
      <c r="V294" s="106"/>
      <c r="W294" s="106"/>
      <c r="X294" s="106"/>
      <c r="Y294" s="119"/>
      <c r="Z294" s="156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H294" s="119"/>
      <c r="BI294" s="119"/>
      <c r="BJ294" s="119"/>
      <c r="BK294" s="119"/>
      <c r="BL294" s="119"/>
      <c r="BM294" s="119"/>
      <c r="BN294" s="119"/>
      <c r="BO294" s="119"/>
      <c r="BP294" s="119"/>
      <c r="BQ294" s="119"/>
      <c r="BR294" s="119"/>
      <c r="BS294" s="119"/>
      <c r="BT294" s="119"/>
      <c r="BU294" s="119"/>
      <c r="BV294" s="119"/>
      <c r="BW294" s="119"/>
      <c r="BX294" s="119"/>
      <c r="BY294" s="119"/>
      <c r="BZ294" s="119"/>
      <c r="CA294" s="119"/>
      <c r="CB294" s="119"/>
      <c r="CC294" s="119"/>
      <c r="CD294" s="119"/>
      <c r="CE294" s="119"/>
      <c r="CF294" s="119"/>
      <c r="CG294" s="119"/>
      <c r="CH294" s="119"/>
      <c r="CI294" s="119"/>
      <c r="CJ294" s="119"/>
      <c r="CK294" s="119"/>
      <c r="CL294" s="119"/>
      <c r="CM294" s="119"/>
      <c r="CN294" s="119"/>
      <c r="CO294" s="119"/>
      <c r="CP294" s="119"/>
      <c r="CQ294" s="119"/>
      <c r="CR294" s="119"/>
      <c r="CS294" s="119"/>
      <c r="CT294" s="119"/>
      <c r="CU294" s="119"/>
      <c r="CV294" s="119"/>
      <c r="CW294" s="119"/>
      <c r="CX294" s="119"/>
      <c r="CY294" s="119"/>
      <c r="CZ294" s="119"/>
      <c r="DA294" s="119"/>
      <c r="DB294" s="119"/>
      <c r="DC294" s="119"/>
      <c r="DD294" s="119"/>
      <c r="DE294" s="119"/>
      <c r="DF294" s="119"/>
      <c r="DG294" s="119"/>
      <c r="DH294" s="119"/>
      <c r="DI294" s="119"/>
      <c r="DJ294" s="119"/>
      <c r="DK294" s="119"/>
      <c r="DL294" s="119"/>
      <c r="DM294" s="119"/>
      <c r="DN294" s="119"/>
      <c r="DO294" s="119"/>
      <c r="DP294" s="119"/>
      <c r="DQ294" s="119"/>
      <c r="DR294" s="119"/>
      <c r="DS294" s="119"/>
      <c r="DT294" s="119"/>
      <c r="DU294" s="119"/>
      <c r="DV294" s="119"/>
      <c r="DW294" s="119"/>
      <c r="DX294" s="119"/>
      <c r="DY294" s="119"/>
      <c r="DZ294" s="119"/>
      <c r="EA294" s="119"/>
      <c r="EB294" s="119"/>
      <c r="EC294" s="119"/>
      <c r="ED294" s="119"/>
      <c r="EE294" s="119"/>
      <c r="EF294" s="119"/>
      <c r="EG294" s="119"/>
      <c r="EH294" s="119"/>
      <c r="EI294" s="119"/>
      <c r="EJ294" s="119"/>
      <c r="EK294" s="119"/>
      <c r="EL294" s="119"/>
      <c r="EM294" s="119"/>
      <c r="EN294" s="119"/>
      <c r="EO294" s="119"/>
      <c r="EP294" s="119"/>
    </row>
    <row r="295" spans="1:146" s="120" customFormat="1" ht="34.5" customHeight="1">
      <c r="A295" s="219" t="s">
        <v>234</v>
      </c>
      <c r="B295" s="220"/>
      <c r="C295" s="143"/>
      <c r="D295" s="129"/>
      <c r="E295" s="127"/>
      <c r="F295" s="127"/>
      <c r="G295" s="67"/>
      <c r="H295" s="67"/>
      <c r="I295" s="67"/>
      <c r="J295" s="67"/>
      <c r="K295" s="67"/>
      <c r="L295" s="108"/>
      <c r="M295" s="108"/>
      <c r="N295" s="132"/>
      <c r="O295" s="132"/>
      <c r="P295" s="106"/>
      <c r="Q295" s="106"/>
      <c r="R295" s="106"/>
      <c r="S295" s="106"/>
      <c r="T295" s="106"/>
      <c r="U295" s="118" t="e">
        <f>T295/'2022'!T295</f>
        <v>#DIV/0!</v>
      </c>
      <c r="V295" s="106"/>
      <c r="W295" s="106"/>
      <c r="X295" s="106"/>
      <c r="Y295" s="128"/>
      <c r="Z295" s="156"/>
      <c r="AA295" s="119"/>
      <c r="AB295" s="119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  <c r="CN295" s="128"/>
      <c r="CO295" s="128"/>
      <c r="CP295" s="128"/>
      <c r="CQ295" s="128"/>
      <c r="CR295" s="128"/>
      <c r="CS295" s="128"/>
      <c r="CT295" s="128"/>
      <c r="CU295" s="128"/>
      <c r="CV295" s="128"/>
      <c r="CW295" s="128"/>
      <c r="CX295" s="128"/>
      <c r="CY295" s="128"/>
      <c r="CZ295" s="128"/>
      <c r="DA295" s="128"/>
      <c r="DB295" s="128"/>
      <c r="DC295" s="128"/>
      <c r="DD295" s="128"/>
      <c r="DE295" s="128"/>
      <c r="DF295" s="128"/>
      <c r="DG295" s="128"/>
      <c r="DH295" s="128"/>
      <c r="DI295" s="128"/>
      <c r="DJ295" s="128"/>
      <c r="DK295" s="128"/>
      <c r="DL295" s="128"/>
      <c r="DM295" s="128"/>
      <c r="DN295" s="128"/>
      <c r="DO295" s="128"/>
      <c r="DP295" s="128"/>
      <c r="DQ295" s="128"/>
      <c r="DR295" s="128"/>
      <c r="DS295" s="128"/>
      <c r="DT295" s="128"/>
      <c r="DU295" s="128"/>
      <c r="DV295" s="128"/>
      <c r="DW295" s="128"/>
      <c r="DX295" s="128"/>
      <c r="DY295" s="128"/>
      <c r="DZ295" s="128"/>
      <c r="EA295" s="128"/>
      <c r="EB295" s="128"/>
      <c r="EC295" s="128"/>
      <c r="ED295" s="128"/>
      <c r="EE295" s="128"/>
      <c r="EF295" s="128"/>
      <c r="EG295" s="128"/>
      <c r="EH295" s="128"/>
      <c r="EI295" s="128"/>
      <c r="EJ295" s="128"/>
      <c r="EK295" s="128"/>
      <c r="EL295" s="128"/>
      <c r="EM295" s="128"/>
      <c r="EN295" s="128"/>
      <c r="EO295" s="128"/>
      <c r="EP295" s="128"/>
    </row>
    <row r="296" spans="1:146" s="120" customFormat="1" ht="34.5" customHeight="1">
      <c r="A296" s="107" t="s">
        <v>291</v>
      </c>
      <c r="B296" s="107" t="s">
        <v>223</v>
      </c>
      <c r="C296" s="107" t="s">
        <v>234</v>
      </c>
      <c r="D296" s="107"/>
      <c r="E296" s="75" t="s">
        <v>293</v>
      </c>
      <c r="F296" s="75" t="s">
        <v>251</v>
      </c>
      <c r="G296" s="67">
        <v>57793.663</v>
      </c>
      <c r="H296" s="67">
        <v>57442.423999999999</v>
      </c>
      <c r="I296" s="67">
        <v>45223.837</v>
      </c>
      <c r="J296" s="67">
        <v>55662.288</v>
      </c>
      <c r="K296" s="67">
        <f t="shared" si="89"/>
        <v>216122.212</v>
      </c>
      <c r="L296" s="108">
        <f t="shared" ref="L296:O297" si="91">L67</f>
        <v>48.968400000000003</v>
      </c>
      <c r="M296" s="108">
        <f t="shared" si="91"/>
        <v>52.887535999999997</v>
      </c>
      <c r="N296" s="117">
        <f t="shared" si="91"/>
        <v>34.860800000000005</v>
      </c>
      <c r="O296" s="117">
        <f t="shared" si="91"/>
        <v>36.25</v>
      </c>
      <c r="P296" s="106">
        <f>(L296-N296)*G296</f>
        <v>815329.8801387999</v>
      </c>
      <c r="Q296" s="106">
        <f t="shared" ref="Q296:R298" si="92">(L296-N296)*H296</f>
        <v>810374.74082239985</v>
      </c>
      <c r="R296" s="106">
        <f t="shared" si="92"/>
        <v>752413.21614563186</v>
      </c>
      <c r="S296" s="106">
        <f>(M296-O296)*J296</f>
        <v>926083.32044236781</v>
      </c>
      <c r="T296" s="106">
        <f t="shared" si="87"/>
        <v>3304201.1575491992</v>
      </c>
      <c r="U296" s="118">
        <f>T296/'2022'!T296</f>
        <v>1.0313836546304258</v>
      </c>
      <c r="V296" s="106"/>
      <c r="W296" s="106"/>
      <c r="X296" s="106"/>
      <c r="Y296" s="119"/>
      <c r="Z296" s="156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H296" s="119"/>
      <c r="BI296" s="119"/>
      <c r="BJ296" s="119"/>
      <c r="BK296" s="119"/>
      <c r="BL296" s="119"/>
      <c r="BM296" s="119"/>
      <c r="BN296" s="119"/>
      <c r="BO296" s="119"/>
      <c r="BP296" s="119"/>
      <c r="BQ296" s="119"/>
      <c r="BR296" s="119"/>
      <c r="BS296" s="119"/>
      <c r="BT296" s="119"/>
      <c r="BU296" s="119"/>
      <c r="BV296" s="119"/>
      <c r="BW296" s="119"/>
      <c r="BX296" s="119"/>
      <c r="BY296" s="119"/>
      <c r="BZ296" s="119"/>
      <c r="CA296" s="119"/>
      <c r="CB296" s="119"/>
      <c r="CC296" s="119"/>
      <c r="CD296" s="119"/>
      <c r="CE296" s="119"/>
      <c r="CF296" s="119"/>
      <c r="CG296" s="119"/>
      <c r="CH296" s="119"/>
      <c r="CI296" s="119"/>
      <c r="CJ296" s="119"/>
      <c r="CK296" s="119"/>
      <c r="CL296" s="119"/>
      <c r="CM296" s="119"/>
      <c r="CN296" s="119"/>
      <c r="CO296" s="119"/>
      <c r="CP296" s="119"/>
      <c r="CQ296" s="119"/>
      <c r="CR296" s="119"/>
      <c r="CS296" s="119"/>
      <c r="CT296" s="119"/>
      <c r="CU296" s="119"/>
      <c r="CV296" s="119"/>
      <c r="CW296" s="119"/>
      <c r="CX296" s="119"/>
      <c r="CY296" s="119"/>
      <c r="CZ296" s="119"/>
      <c r="DA296" s="119"/>
      <c r="DB296" s="119"/>
      <c r="DC296" s="119"/>
      <c r="DD296" s="119"/>
      <c r="DE296" s="119"/>
      <c r="DF296" s="119"/>
      <c r="DG296" s="119"/>
      <c r="DH296" s="119"/>
      <c r="DI296" s="119"/>
      <c r="DJ296" s="119"/>
      <c r="DK296" s="119"/>
      <c r="DL296" s="119"/>
      <c r="DM296" s="119"/>
      <c r="DN296" s="119"/>
      <c r="DO296" s="119"/>
      <c r="DP296" s="119"/>
      <c r="DQ296" s="119"/>
      <c r="DR296" s="119"/>
      <c r="DS296" s="119"/>
      <c r="DT296" s="119"/>
      <c r="DU296" s="119"/>
      <c r="DV296" s="119"/>
      <c r="DW296" s="119"/>
      <c r="DX296" s="119"/>
      <c r="DY296" s="119"/>
      <c r="DZ296" s="119"/>
      <c r="EA296" s="119"/>
      <c r="EB296" s="119"/>
      <c r="EC296" s="119"/>
      <c r="ED296" s="119"/>
      <c r="EE296" s="119"/>
      <c r="EF296" s="119"/>
      <c r="EG296" s="119"/>
      <c r="EH296" s="119"/>
      <c r="EI296" s="119"/>
      <c r="EJ296" s="119"/>
      <c r="EK296" s="119"/>
      <c r="EL296" s="119"/>
      <c r="EM296" s="119"/>
      <c r="EN296" s="119"/>
      <c r="EO296" s="119"/>
      <c r="EP296" s="119"/>
    </row>
    <row r="297" spans="1:146" s="120" customFormat="1" ht="34.5" customHeight="1">
      <c r="A297" s="107" t="s">
        <v>291</v>
      </c>
      <c r="B297" s="107" t="s">
        <v>292</v>
      </c>
      <c r="C297" s="107" t="s">
        <v>234</v>
      </c>
      <c r="D297" s="107"/>
      <c r="E297" s="75" t="s">
        <v>294</v>
      </c>
      <c r="F297" s="75" t="s">
        <v>251</v>
      </c>
      <c r="G297" s="67">
        <v>28498.775999999998</v>
      </c>
      <c r="H297" s="67">
        <v>28447.715</v>
      </c>
      <c r="I297" s="67">
        <v>22055.690000000002</v>
      </c>
      <c r="J297" s="67">
        <v>28860.435999999998</v>
      </c>
      <c r="K297" s="67">
        <f t="shared" si="89"/>
        <v>107862.617</v>
      </c>
      <c r="L297" s="108">
        <f t="shared" si="91"/>
        <v>59.810400000000001</v>
      </c>
      <c r="M297" s="108">
        <f t="shared" si="91"/>
        <v>64.599999999999994</v>
      </c>
      <c r="N297" s="117">
        <f t="shared" si="91"/>
        <v>34.159999999999997</v>
      </c>
      <c r="O297" s="117">
        <f t="shared" si="91"/>
        <v>35.520000000000003</v>
      </c>
      <c r="P297" s="106">
        <f>(L297-N297)*G297</f>
        <v>731005.00391040009</v>
      </c>
      <c r="Q297" s="106">
        <f t="shared" si="92"/>
        <v>729695.26883600012</v>
      </c>
      <c r="R297" s="106">
        <f t="shared" si="92"/>
        <v>641379.46519999986</v>
      </c>
      <c r="S297" s="106">
        <f>(M297-O297)*J297</f>
        <v>839261.47887999972</v>
      </c>
      <c r="T297" s="106">
        <f t="shared" si="87"/>
        <v>2941341.2168263998</v>
      </c>
      <c r="U297" s="118">
        <f>T297/'2022'!T297</f>
        <v>1.0350035367905377</v>
      </c>
      <c r="V297" s="106"/>
      <c r="W297" s="106"/>
      <c r="X297" s="106"/>
      <c r="Y297" s="119"/>
      <c r="Z297" s="156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  <c r="BI297" s="119"/>
      <c r="BJ297" s="119"/>
      <c r="BK297" s="119"/>
      <c r="BL297" s="119"/>
      <c r="BM297" s="119"/>
      <c r="BN297" s="119"/>
      <c r="BO297" s="119"/>
      <c r="BP297" s="119"/>
      <c r="BQ297" s="119"/>
      <c r="BR297" s="119"/>
      <c r="BS297" s="119"/>
      <c r="BT297" s="119"/>
      <c r="BU297" s="119"/>
      <c r="BV297" s="119"/>
      <c r="BW297" s="119"/>
      <c r="BX297" s="119"/>
      <c r="BY297" s="119"/>
      <c r="BZ297" s="119"/>
      <c r="CA297" s="119"/>
      <c r="CB297" s="119"/>
      <c r="CC297" s="119"/>
      <c r="CD297" s="119"/>
      <c r="CE297" s="119"/>
      <c r="CF297" s="119"/>
      <c r="CG297" s="119"/>
      <c r="CH297" s="119"/>
      <c r="CI297" s="119"/>
      <c r="CJ297" s="119"/>
      <c r="CK297" s="119"/>
      <c r="CL297" s="119"/>
      <c r="CM297" s="119"/>
      <c r="CN297" s="119"/>
      <c r="CO297" s="119"/>
      <c r="CP297" s="119"/>
      <c r="CQ297" s="119"/>
      <c r="CR297" s="119"/>
      <c r="CS297" s="119"/>
      <c r="CT297" s="119"/>
      <c r="CU297" s="119"/>
      <c r="CV297" s="119"/>
      <c r="CW297" s="119"/>
      <c r="CX297" s="119"/>
      <c r="CY297" s="119"/>
      <c r="CZ297" s="119"/>
      <c r="DA297" s="119"/>
      <c r="DB297" s="119"/>
      <c r="DC297" s="119"/>
      <c r="DD297" s="119"/>
      <c r="DE297" s="119"/>
      <c r="DF297" s="119"/>
      <c r="DG297" s="119"/>
      <c r="DH297" s="119"/>
      <c r="DI297" s="119"/>
      <c r="DJ297" s="119"/>
      <c r="DK297" s="119"/>
      <c r="DL297" s="119"/>
      <c r="DM297" s="119"/>
      <c r="DN297" s="119"/>
      <c r="DO297" s="119"/>
      <c r="DP297" s="119"/>
      <c r="DQ297" s="119"/>
      <c r="DR297" s="119"/>
      <c r="DS297" s="119"/>
      <c r="DT297" s="119"/>
      <c r="DU297" s="119"/>
      <c r="DV297" s="119"/>
      <c r="DW297" s="119"/>
      <c r="DX297" s="119"/>
      <c r="DY297" s="119"/>
      <c r="DZ297" s="119"/>
      <c r="EA297" s="119"/>
      <c r="EB297" s="119"/>
      <c r="EC297" s="119"/>
      <c r="ED297" s="119"/>
      <c r="EE297" s="119"/>
      <c r="EF297" s="119"/>
      <c r="EG297" s="119"/>
      <c r="EH297" s="119"/>
      <c r="EI297" s="119"/>
      <c r="EJ297" s="119"/>
      <c r="EK297" s="119"/>
      <c r="EL297" s="119"/>
      <c r="EM297" s="119"/>
      <c r="EN297" s="119"/>
      <c r="EO297" s="119"/>
      <c r="EP297" s="119"/>
    </row>
    <row r="298" spans="1:146" s="120" customFormat="1" ht="34.5" customHeight="1">
      <c r="A298" s="107">
        <v>7708503727</v>
      </c>
      <c r="B298" s="107" t="s">
        <v>21</v>
      </c>
      <c r="C298" s="107" t="s">
        <v>234</v>
      </c>
      <c r="D298" s="107"/>
      <c r="E298" s="75"/>
      <c r="F298" s="75" t="s">
        <v>251</v>
      </c>
      <c r="G298" s="67">
        <v>5333.2690000000002</v>
      </c>
      <c r="H298" s="67">
        <v>5622.6850000000004</v>
      </c>
      <c r="I298" s="67">
        <v>4205.1490000000003</v>
      </c>
      <c r="J298" s="67">
        <v>5331.6360000000004</v>
      </c>
      <c r="K298" s="67">
        <f t="shared" si="89"/>
        <v>20492.739000000001</v>
      </c>
      <c r="L298" s="108">
        <f>L296</f>
        <v>48.968400000000003</v>
      </c>
      <c r="M298" s="108">
        <f>M296</f>
        <v>52.887535999999997</v>
      </c>
      <c r="N298" s="117">
        <f>N297</f>
        <v>34.159999999999997</v>
      </c>
      <c r="O298" s="117">
        <f>O297</f>
        <v>35.520000000000003</v>
      </c>
      <c r="P298" s="106">
        <f>(L298-N298)*G298</f>
        <v>78977.180659600039</v>
      </c>
      <c r="Q298" s="106">
        <f t="shared" si="92"/>
        <v>83262.968554000036</v>
      </c>
      <c r="R298" s="106">
        <f t="shared" si="92"/>
        <v>73033.076642863976</v>
      </c>
      <c r="S298" s="106">
        <f>(M298-O298)*J298</f>
        <v>92597.380168895979</v>
      </c>
      <c r="T298" s="106">
        <f t="shared" si="87"/>
        <v>327870.60602536006</v>
      </c>
      <c r="U298" s="118">
        <f>T298/'2022'!T298</f>
        <v>1.0312210294314597</v>
      </c>
      <c r="V298" s="106"/>
      <c r="W298" s="106"/>
      <c r="X298" s="106"/>
      <c r="Y298" s="119"/>
      <c r="Z298" s="156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H298" s="119"/>
      <c r="BI298" s="119"/>
      <c r="BJ298" s="119"/>
      <c r="BK298" s="119"/>
      <c r="BL298" s="119"/>
      <c r="BM298" s="119"/>
      <c r="BN298" s="119"/>
      <c r="BO298" s="119"/>
      <c r="BP298" s="119"/>
      <c r="BQ298" s="119"/>
      <c r="BR298" s="119"/>
      <c r="BS298" s="119"/>
      <c r="BT298" s="119"/>
      <c r="BU298" s="119"/>
      <c r="BV298" s="119"/>
      <c r="BW298" s="119"/>
      <c r="BX298" s="119"/>
      <c r="BY298" s="119"/>
      <c r="BZ298" s="119"/>
      <c r="CA298" s="119"/>
      <c r="CB298" s="119"/>
      <c r="CC298" s="119"/>
      <c r="CD298" s="119"/>
      <c r="CE298" s="119"/>
      <c r="CF298" s="119"/>
      <c r="CG298" s="119"/>
      <c r="CH298" s="119"/>
      <c r="CI298" s="119"/>
      <c r="CJ298" s="119"/>
      <c r="CK298" s="119"/>
      <c r="CL298" s="119"/>
      <c r="CM298" s="119"/>
      <c r="CN298" s="119"/>
      <c r="CO298" s="119"/>
      <c r="CP298" s="119"/>
      <c r="CQ298" s="119"/>
      <c r="CR298" s="119"/>
      <c r="CS298" s="119"/>
      <c r="CT298" s="119"/>
      <c r="CU298" s="119"/>
      <c r="CV298" s="119"/>
      <c r="CW298" s="119"/>
      <c r="CX298" s="119"/>
      <c r="CY298" s="119"/>
      <c r="CZ298" s="119"/>
      <c r="DA298" s="119"/>
      <c r="DB298" s="119"/>
      <c r="DC298" s="119"/>
      <c r="DD298" s="119"/>
      <c r="DE298" s="119"/>
      <c r="DF298" s="119"/>
      <c r="DG298" s="119"/>
      <c r="DH298" s="119"/>
      <c r="DI298" s="119"/>
      <c r="DJ298" s="119"/>
      <c r="DK298" s="119"/>
      <c r="DL298" s="119"/>
      <c r="DM298" s="119"/>
      <c r="DN298" s="119"/>
      <c r="DO298" s="119"/>
      <c r="DP298" s="119"/>
      <c r="DQ298" s="119"/>
      <c r="DR298" s="119"/>
      <c r="DS298" s="119"/>
      <c r="DT298" s="119"/>
      <c r="DU298" s="119"/>
      <c r="DV298" s="119"/>
      <c r="DW298" s="119"/>
      <c r="DX298" s="119"/>
      <c r="DY298" s="119"/>
      <c r="DZ298" s="119"/>
      <c r="EA298" s="119"/>
      <c r="EB298" s="119"/>
      <c r="EC298" s="119"/>
      <c r="ED298" s="119"/>
      <c r="EE298" s="119"/>
      <c r="EF298" s="119"/>
      <c r="EG298" s="119"/>
      <c r="EH298" s="119"/>
      <c r="EI298" s="119"/>
      <c r="EJ298" s="119"/>
      <c r="EK298" s="119"/>
      <c r="EL298" s="119"/>
      <c r="EM298" s="119"/>
      <c r="EN298" s="119"/>
      <c r="EO298" s="119"/>
      <c r="EP298" s="119"/>
    </row>
    <row r="299" spans="1:146" s="120" customFormat="1" ht="34.5" customHeight="1">
      <c r="A299" s="219" t="s">
        <v>235</v>
      </c>
      <c r="B299" s="220"/>
      <c r="C299" s="143"/>
      <c r="D299" s="129"/>
      <c r="E299" s="127"/>
      <c r="F299" s="127"/>
      <c r="G299" s="67"/>
      <c r="H299" s="67"/>
      <c r="I299" s="67"/>
      <c r="J299" s="67"/>
      <c r="K299" s="67"/>
      <c r="L299" s="108"/>
      <c r="M299" s="108"/>
      <c r="N299" s="132"/>
      <c r="O299" s="132"/>
      <c r="P299" s="106"/>
      <c r="Q299" s="106"/>
      <c r="R299" s="106"/>
      <c r="S299" s="106"/>
      <c r="T299" s="106"/>
      <c r="U299" s="118" t="e">
        <f>T299/'2022'!T299</f>
        <v>#DIV/0!</v>
      </c>
      <c r="V299" s="106"/>
      <c r="W299" s="106"/>
      <c r="X299" s="106"/>
      <c r="Y299" s="128"/>
      <c r="Z299" s="156"/>
      <c r="AA299" s="119"/>
      <c r="AB299" s="119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  <c r="CN299" s="128"/>
      <c r="CO299" s="128"/>
      <c r="CP299" s="128"/>
      <c r="CQ299" s="128"/>
      <c r="CR299" s="128"/>
      <c r="CS299" s="128"/>
      <c r="CT299" s="128"/>
      <c r="CU299" s="128"/>
      <c r="CV299" s="128"/>
      <c r="CW299" s="128"/>
      <c r="CX299" s="128"/>
      <c r="CY299" s="128"/>
      <c r="CZ299" s="128"/>
      <c r="DA299" s="128"/>
      <c r="DB299" s="128"/>
      <c r="DC299" s="128"/>
      <c r="DD299" s="128"/>
      <c r="DE299" s="128"/>
      <c r="DF299" s="128"/>
      <c r="DG299" s="128"/>
      <c r="DH299" s="128"/>
      <c r="DI299" s="128"/>
      <c r="DJ299" s="128"/>
      <c r="DK299" s="128"/>
      <c r="DL299" s="128"/>
      <c r="DM299" s="128"/>
      <c r="DN299" s="128"/>
      <c r="DO299" s="128"/>
      <c r="DP299" s="128"/>
      <c r="DQ299" s="128"/>
      <c r="DR299" s="128"/>
      <c r="DS299" s="128"/>
      <c r="DT299" s="128"/>
      <c r="DU299" s="128"/>
      <c r="DV299" s="128"/>
      <c r="DW299" s="128"/>
      <c r="DX299" s="128"/>
      <c r="DY299" s="128"/>
      <c r="DZ299" s="128"/>
      <c r="EA299" s="128"/>
      <c r="EB299" s="128"/>
      <c r="EC299" s="128"/>
      <c r="ED299" s="128"/>
      <c r="EE299" s="128"/>
      <c r="EF299" s="128"/>
      <c r="EG299" s="128"/>
      <c r="EH299" s="128"/>
      <c r="EI299" s="128"/>
      <c r="EJ299" s="128"/>
      <c r="EK299" s="128"/>
      <c r="EL299" s="128"/>
      <c r="EM299" s="128"/>
      <c r="EN299" s="128"/>
      <c r="EO299" s="128"/>
      <c r="EP299" s="128"/>
    </row>
    <row r="300" spans="1:146" s="120" customFormat="1" ht="34.5" customHeight="1">
      <c r="A300" s="107">
        <v>2901179251</v>
      </c>
      <c r="B300" s="107" t="s">
        <v>25</v>
      </c>
      <c r="C300" s="107" t="s">
        <v>235</v>
      </c>
      <c r="D300" s="107" t="s">
        <v>22</v>
      </c>
      <c r="E300" s="75"/>
      <c r="F300" s="75" t="s">
        <v>251</v>
      </c>
      <c r="G300" s="67">
        <v>931.13000000000011</v>
      </c>
      <c r="H300" s="67">
        <v>828.24299999999994</v>
      </c>
      <c r="I300" s="67">
        <v>781.06299999999999</v>
      </c>
      <c r="J300" s="67">
        <v>863.43300000000011</v>
      </c>
      <c r="K300" s="67">
        <f t="shared" si="89"/>
        <v>3403.8690000000001</v>
      </c>
      <c r="L300" s="108">
        <f>L70</f>
        <v>117.29640000000001</v>
      </c>
      <c r="M300" s="108">
        <f>M70</f>
        <v>126.68011200000001</v>
      </c>
      <c r="N300" s="117">
        <f>'2022'!O300</f>
        <v>94.564288000000019</v>
      </c>
      <c r="O300" s="117">
        <f>N300*1.04</f>
        <v>98.346859520000024</v>
      </c>
      <c r="P300" s="106">
        <f>(L300-N300)*G300</f>
        <v>21166.551446559992</v>
      </c>
      <c r="Q300" s="106">
        <f t="shared" ref="Q300:R302" si="93">(L300-N300)*H300</f>
        <v>18827.712639215988</v>
      </c>
      <c r="R300" s="106">
        <f t="shared" si="93"/>
        <v>22130.055181786229</v>
      </c>
      <c r="S300" s="106">
        <f>(M300-O300)*J300</f>
        <v>24463.865188563828</v>
      </c>
      <c r="T300" s="106">
        <f t="shared" si="87"/>
        <v>86588.184456126037</v>
      </c>
      <c r="U300" s="118">
        <f>T300/'2022'!T300</f>
        <v>1.0335663491624085</v>
      </c>
      <c r="V300" s="106"/>
      <c r="W300" s="106"/>
      <c r="X300" s="106"/>
      <c r="Y300" s="119"/>
      <c r="Z300" s="156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H300" s="119"/>
      <c r="BI300" s="119"/>
      <c r="BJ300" s="119"/>
      <c r="BK300" s="119"/>
      <c r="BL300" s="119"/>
      <c r="BM300" s="119"/>
      <c r="BN300" s="119"/>
      <c r="BO300" s="119"/>
      <c r="BP300" s="119"/>
      <c r="BQ300" s="119"/>
      <c r="BR300" s="119"/>
      <c r="BS300" s="119"/>
      <c r="BT300" s="119"/>
      <c r="BU300" s="119"/>
      <c r="BV300" s="119"/>
      <c r="BW300" s="119"/>
      <c r="BX300" s="119"/>
      <c r="BY300" s="119"/>
      <c r="BZ300" s="119"/>
      <c r="CA300" s="119"/>
      <c r="CB300" s="119"/>
      <c r="CC300" s="119"/>
      <c r="CD300" s="119"/>
      <c r="CE300" s="119"/>
      <c r="CF300" s="119"/>
      <c r="CG300" s="119"/>
      <c r="CH300" s="119"/>
      <c r="CI300" s="119"/>
      <c r="CJ300" s="119"/>
      <c r="CK300" s="119"/>
      <c r="CL300" s="119"/>
      <c r="CM300" s="119"/>
      <c r="CN300" s="119"/>
      <c r="CO300" s="119"/>
      <c r="CP300" s="119"/>
      <c r="CQ300" s="119"/>
      <c r="CR300" s="119"/>
      <c r="CS300" s="119"/>
      <c r="CT300" s="119"/>
      <c r="CU300" s="119"/>
      <c r="CV300" s="119"/>
      <c r="CW300" s="119"/>
      <c r="CX300" s="119"/>
      <c r="CY300" s="119"/>
      <c r="CZ300" s="119"/>
      <c r="DA300" s="119"/>
      <c r="DB300" s="119"/>
      <c r="DC300" s="119"/>
      <c r="DD300" s="119"/>
      <c r="DE300" s="119"/>
      <c r="DF300" s="119"/>
      <c r="DG300" s="119"/>
      <c r="DH300" s="119"/>
      <c r="DI300" s="119"/>
      <c r="DJ300" s="119"/>
      <c r="DK300" s="119"/>
      <c r="DL300" s="119"/>
      <c r="DM300" s="119"/>
      <c r="DN300" s="119"/>
      <c r="DO300" s="119"/>
      <c r="DP300" s="119"/>
      <c r="DQ300" s="119"/>
      <c r="DR300" s="119"/>
      <c r="DS300" s="119"/>
      <c r="DT300" s="119"/>
      <c r="DU300" s="119"/>
      <c r="DV300" s="119"/>
      <c r="DW300" s="119"/>
      <c r="DX300" s="119"/>
      <c r="DY300" s="119"/>
      <c r="DZ300" s="119"/>
      <c r="EA300" s="119"/>
      <c r="EB300" s="119"/>
      <c r="EC300" s="119"/>
      <c r="ED300" s="119"/>
      <c r="EE300" s="119"/>
      <c r="EF300" s="119"/>
      <c r="EG300" s="119"/>
      <c r="EH300" s="119"/>
      <c r="EI300" s="119"/>
      <c r="EJ300" s="119"/>
      <c r="EK300" s="119"/>
      <c r="EL300" s="119"/>
      <c r="EM300" s="119"/>
      <c r="EN300" s="119"/>
      <c r="EO300" s="119"/>
      <c r="EP300" s="119"/>
    </row>
    <row r="301" spans="1:146" s="120" customFormat="1" ht="34.5" customHeight="1">
      <c r="A301" s="107">
        <v>2901179251</v>
      </c>
      <c r="B301" s="107" t="s">
        <v>25</v>
      </c>
      <c r="C301" s="107" t="s">
        <v>235</v>
      </c>
      <c r="D301" s="107" t="s">
        <v>23</v>
      </c>
      <c r="E301" s="75" t="s">
        <v>24</v>
      </c>
      <c r="F301" s="75" t="s">
        <v>251</v>
      </c>
      <c r="G301" s="67">
        <v>1144.944</v>
      </c>
      <c r="H301" s="67">
        <v>1196.748</v>
      </c>
      <c r="I301" s="67">
        <v>915.86500000000001</v>
      </c>
      <c r="J301" s="67">
        <v>1033.607</v>
      </c>
      <c r="K301" s="67">
        <f t="shared" si="89"/>
        <v>4291.1639999999998</v>
      </c>
      <c r="L301" s="108">
        <f>L73</f>
        <v>176.04000000000002</v>
      </c>
      <c r="M301" s="108">
        <f>M73</f>
        <v>176.5616</v>
      </c>
      <c r="N301" s="117">
        <f>'2022'!O301</f>
        <v>81.525599999999997</v>
      </c>
      <c r="O301" s="117">
        <f>N301*1.04</f>
        <v>84.786624000000003</v>
      </c>
      <c r="P301" s="106">
        <f>(L301-N301)*G301</f>
        <v>108213.69519360003</v>
      </c>
      <c r="Q301" s="106">
        <f t="shared" si="93"/>
        <v>113109.91917120003</v>
      </c>
      <c r="R301" s="106">
        <f t="shared" si="93"/>
        <v>84053.48839423999</v>
      </c>
      <c r="S301" s="106">
        <f>(M301-O301)*J301</f>
        <v>94859.257618431991</v>
      </c>
      <c r="T301" s="106">
        <f t="shared" si="87"/>
        <v>400236.36037747201</v>
      </c>
      <c r="U301" s="118">
        <f>T301/'2022'!T301</f>
        <v>1.0466877174832137</v>
      </c>
      <c r="V301" s="106"/>
      <c r="W301" s="106"/>
      <c r="X301" s="106"/>
      <c r="Y301" s="119"/>
      <c r="Z301" s="156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  <c r="BI301" s="119"/>
      <c r="BJ301" s="119"/>
      <c r="BK301" s="119"/>
      <c r="BL301" s="119"/>
      <c r="BM301" s="119"/>
      <c r="BN301" s="119"/>
      <c r="BO301" s="119"/>
      <c r="BP301" s="119"/>
      <c r="BQ301" s="119"/>
      <c r="BR301" s="119"/>
      <c r="BS301" s="119"/>
      <c r="BT301" s="119"/>
      <c r="BU301" s="119"/>
      <c r="BV301" s="119"/>
      <c r="BW301" s="119"/>
      <c r="BX301" s="119"/>
      <c r="BY301" s="119"/>
      <c r="BZ301" s="119"/>
      <c r="CA301" s="119"/>
      <c r="CB301" s="119"/>
      <c r="CC301" s="119"/>
      <c r="CD301" s="119"/>
      <c r="CE301" s="119"/>
      <c r="CF301" s="119"/>
      <c r="CG301" s="119"/>
      <c r="CH301" s="119"/>
      <c r="CI301" s="119"/>
      <c r="CJ301" s="119"/>
      <c r="CK301" s="119"/>
      <c r="CL301" s="119"/>
      <c r="CM301" s="119"/>
      <c r="CN301" s="119"/>
      <c r="CO301" s="119"/>
      <c r="CP301" s="119"/>
      <c r="CQ301" s="119"/>
      <c r="CR301" s="119"/>
      <c r="CS301" s="119"/>
      <c r="CT301" s="119"/>
      <c r="CU301" s="119"/>
      <c r="CV301" s="119"/>
      <c r="CW301" s="119"/>
      <c r="CX301" s="119"/>
      <c r="CY301" s="119"/>
      <c r="CZ301" s="119"/>
      <c r="DA301" s="119"/>
      <c r="DB301" s="119"/>
      <c r="DC301" s="119"/>
      <c r="DD301" s="119"/>
      <c r="DE301" s="119"/>
      <c r="DF301" s="119"/>
      <c r="DG301" s="119"/>
      <c r="DH301" s="119"/>
      <c r="DI301" s="119"/>
      <c r="DJ301" s="119"/>
      <c r="DK301" s="119"/>
      <c r="DL301" s="119"/>
      <c r="DM301" s="119"/>
      <c r="DN301" s="119"/>
      <c r="DO301" s="119"/>
      <c r="DP301" s="119"/>
      <c r="DQ301" s="119"/>
      <c r="DR301" s="119"/>
      <c r="DS301" s="119"/>
      <c r="DT301" s="119"/>
      <c r="DU301" s="119"/>
      <c r="DV301" s="119"/>
      <c r="DW301" s="119"/>
      <c r="DX301" s="119"/>
      <c r="DY301" s="119"/>
      <c r="DZ301" s="119"/>
      <c r="EA301" s="119"/>
      <c r="EB301" s="119"/>
      <c r="EC301" s="119"/>
      <c r="ED301" s="119"/>
      <c r="EE301" s="119"/>
      <c r="EF301" s="119"/>
      <c r="EG301" s="119"/>
      <c r="EH301" s="119"/>
      <c r="EI301" s="119"/>
      <c r="EJ301" s="119"/>
      <c r="EK301" s="119"/>
      <c r="EL301" s="119"/>
      <c r="EM301" s="119"/>
      <c r="EN301" s="119"/>
      <c r="EO301" s="119"/>
      <c r="EP301" s="119"/>
    </row>
    <row r="302" spans="1:146" s="120" customFormat="1" ht="34.5" customHeight="1">
      <c r="A302" s="107">
        <v>2901179251</v>
      </c>
      <c r="B302" s="107" t="s">
        <v>25</v>
      </c>
      <c r="C302" s="107" t="s">
        <v>235</v>
      </c>
      <c r="D302" s="107" t="s">
        <v>23</v>
      </c>
      <c r="E302" s="75" t="s">
        <v>207</v>
      </c>
      <c r="F302" s="75" t="s">
        <v>251</v>
      </c>
      <c r="G302" s="67">
        <v>4409.25</v>
      </c>
      <c r="H302" s="67">
        <v>4409.25</v>
      </c>
      <c r="I302" s="67">
        <v>4409.25</v>
      </c>
      <c r="J302" s="67">
        <v>4409.25</v>
      </c>
      <c r="K302" s="67">
        <f t="shared" si="89"/>
        <v>17637</v>
      </c>
      <c r="L302" s="108">
        <f>L72</f>
        <v>72</v>
      </c>
      <c r="M302" s="108">
        <f>M72</f>
        <v>72.206400000000002</v>
      </c>
      <c r="N302" s="117">
        <f>'2022'!O302</f>
        <v>65.912704000000005</v>
      </c>
      <c r="O302" s="117">
        <f>N302*1.04</f>
        <v>68.54921216000001</v>
      </c>
      <c r="P302" s="106">
        <f>(L302-N302)*G302</f>
        <v>26840.409887999976</v>
      </c>
      <c r="Q302" s="106">
        <f t="shared" si="93"/>
        <v>26840.409887999976</v>
      </c>
      <c r="R302" s="106">
        <f t="shared" si="93"/>
        <v>16125.455483519963</v>
      </c>
      <c r="S302" s="106">
        <f>(M302-O302)*J302</f>
        <v>16125.455483519963</v>
      </c>
      <c r="T302" s="106">
        <f t="shared" si="87"/>
        <v>85931.73074303988</v>
      </c>
      <c r="U302" s="118">
        <f>T302/'2022'!T302</f>
        <v>1.0399999999999996</v>
      </c>
      <c r="V302" s="106"/>
      <c r="W302" s="106"/>
      <c r="X302" s="106"/>
      <c r="Y302" s="119"/>
      <c r="Z302" s="156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H302" s="119"/>
      <c r="BI302" s="119"/>
      <c r="BJ302" s="119"/>
      <c r="BK302" s="119"/>
      <c r="BL302" s="119"/>
      <c r="BM302" s="119"/>
      <c r="BN302" s="119"/>
      <c r="BO302" s="119"/>
      <c r="BP302" s="119"/>
      <c r="BQ302" s="119"/>
      <c r="BR302" s="119"/>
      <c r="BS302" s="119"/>
      <c r="BT302" s="119"/>
      <c r="BU302" s="119"/>
      <c r="BV302" s="119"/>
      <c r="BW302" s="119"/>
      <c r="BX302" s="119"/>
      <c r="BY302" s="119"/>
      <c r="BZ302" s="119"/>
      <c r="CA302" s="119"/>
      <c r="CB302" s="119"/>
      <c r="CC302" s="119"/>
      <c r="CD302" s="119"/>
      <c r="CE302" s="119"/>
      <c r="CF302" s="119"/>
      <c r="CG302" s="119"/>
      <c r="CH302" s="119"/>
      <c r="CI302" s="119"/>
      <c r="CJ302" s="119"/>
      <c r="CK302" s="119"/>
      <c r="CL302" s="119"/>
      <c r="CM302" s="119"/>
      <c r="CN302" s="119"/>
      <c r="CO302" s="119"/>
      <c r="CP302" s="119"/>
      <c r="CQ302" s="119"/>
      <c r="CR302" s="119"/>
      <c r="CS302" s="119"/>
      <c r="CT302" s="119"/>
      <c r="CU302" s="119"/>
      <c r="CV302" s="119"/>
      <c r="CW302" s="119"/>
      <c r="CX302" s="119"/>
      <c r="CY302" s="119"/>
      <c r="CZ302" s="119"/>
      <c r="DA302" s="119"/>
      <c r="DB302" s="119"/>
      <c r="DC302" s="119"/>
      <c r="DD302" s="119"/>
      <c r="DE302" s="119"/>
      <c r="DF302" s="119"/>
      <c r="DG302" s="119"/>
      <c r="DH302" s="119"/>
      <c r="DI302" s="119"/>
      <c r="DJ302" s="119"/>
      <c r="DK302" s="119"/>
      <c r="DL302" s="119"/>
      <c r="DM302" s="119"/>
      <c r="DN302" s="119"/>
      <c r="DO302" s="119"/>
      <c r="DP302" s="119"/>
      <c r="DQ302" s="119"/>
      <c r="DR302" s="119"/>
      <c r="DS302" s="119"/>
      <c r="DT302" s="119"/>
      <c r="DU302" s="119"/>
      <c r="DV302" s="119"/>
      <c r="DW302" s="119"/>
      <c r="DX302" s="119"/>
      <c r="DY302" s="119"/>
      <c r="DZ302" s="119"/>
      <c r="EA302" s="119"/>
      <c r="EB302" s="119"/>
      <c r="EC302" s="119"/>
      <c r="ED302" s="119"/>
      <c r="EE302" s="119"/>
      <c r="EF302" s="119"/>
      <c r="EG302" s="119"/>
      <c r="EH302" s="119"/>
      <c r="EI302" s="119"/>
      <c r="EJ302" s="119"/>
      <c r="EK302" s="119"/>
      <c r="EL302" s="119"/>
      <c r="EM302" s="119"/>
      <c r="EN302" s="119"/>
      <c r="EO302" s="119"/>
      <c r="EP302" s="119"/>
    </row>
    <row r="303" spans="1:146" s="120" customFormat="1" ht="34.5" customHeight="1">
      <c r="A303" s="219" t="s">
        <v>237</v>
      </c>
      <c r="B303" s="220"/>
      <c r="C303" s="143"/>
      <c r="D303" s="129"/>
      <c r="E303" s="127"/>
      <c r="F303" s="127"/>
      <c r="G303" s="67"/>
      <c r="H303" s="67"/>
      <c r="I303" s="67"/>
      <c r="J303" s="67"/>
      <c r="K303" s="67"/>
      <c r="L303" s="108"/>
      <c r="M303" s="108"/>
      <c r="N303" s="132"/>
      <c r="O303" s="132"/>
      <c r="P303" s="106"/>
      <c r="Q303" s="106"/>
      <c r="R303" s="106"/>
      <c r="S303" s="106"/>
      <c r="T303" s="106"/>
      <c r="U303" s="118" t="e">
        <f>T303/'2022'!T303</f>
        <v>#DIV/0!</v>
      </c>
      <c r="V303" s="106"/>
      <c r="W303" s="106"/>
      <c r="X303" s="106"/>
      <c r="Y303" s="128"/>
      <c r="Z303" s="156"/>
      <c r="AA303" s="119"/>
      <c r="AB303" s="119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  <c r="CW303" s="128"/>
      <c r="CX303" s="128"/>
      <c r="CY303" s="128"/>
      <c r="CZ303" s="128"/>
      <c r="DA303" s="128"/>
      <c r="DB303" s="128"/>
      <c r="DC303" s="128"/>
      <c r="DD303" s="128"/>
      <c r="DE303" s="128"/>
      <c r="DF303" s="128"/>
      <c r="DG303" s="128"/>
      <c r="DH303" s="128"/>
      <c r="DI303" s="128"/>
      <c r="DJ303" s="128"/>
      <c r="DK303" s="128"/>
      <c r="DL303" s="128"/>
      <c r="DM303" s="128"/>
      <c r="DN303" s="128"/>
      <c r="DO303" s="128"/>
      <c r="DP303" s="128"/>
      <c r="DQ303" s="128"/>
      <c r="DR303" s="128"/>
      <c r="DS303" s="128"/>
      <c r="DT303" s="128"/>
      <c r="DU303" s="128"/>
      <c r="DV303" s="128"/>
      <c r="DW303" s="128"/>
      <c r="DX303" s="128"/>
      <c r="DY303" s="128"/>
      <c r="DZ303" s="128"/>
      <c r="EA303" s="128"/>
      <c r="EB303" s="128"/>
      <c r="EC303" s="128"/>
      <c r="ED303" s="128"/>
      <c r="EE303" s="128"/>
      <c r="EF303" s="128"/>
      <c r="EG303" s="128"/>
      <c r="EH303" s="128"/>
      <c r="EI303" s="128"/>
      <c r="EJ303" s="128"/>
      <c r="EK303" s="128"/>
      <c r="EL303" s="128"/>
      <c r="EM303" s="128"/>
      <c r="EN303" s="128"/>
      <c r="EO303" s="128"/>
      <c r="EP303" s="128"/>
    </row>
    <row r="304" spans="1:146" s="120" customFormat="1" ht="34.5" customHeight="1">
      <c r="A304" s="107">
        <v>7736186950</v>
      </c>
      <c r="B304" s="107" t="s">
        <v>152</v>
      </c>
      <c r="C304" s="107" t="s">
        <v>237</v>
      </c>
      <c r="D304" s="107" t="s">
        <v>155</v>
      </c>
      <c r="E304" s="75"/>
      <c r="F304" s="75" t="s">
        <v>251</v>
      </c>
      <c r="G304" s="67">
        <v>2623.16</v>
      </c>
      <c r="H304" s="67">
        <v>2623.16</v>
      </c>
      <c r="I304" s="67">
        <v>2641.9059999999999</v>
      </c>
      <c r="J304" s="67">
        <v>2638.5140000000001</v>
      </c>
      <c r="K304" s="67">
        <f t="shared" si="89"/>
        <v>10526.74</v>
      </c>
      <c r="L304" s="108">
        <f>L83</f>
        <v>73.213200000000015</v>
      </c>
      <c r="M304" s="108">
        <f>M83</f>
        <v>73.430128000000011</v>
      </c>
      <c r="N304" s="117">
        <f>'2022'!O304</f>
        <v>22.630400000000002</v>
      </c>
      <c r="O304" s="117">
        <f>N304*1.04</f>
        <v>23.535616000000001</v>
      </c>
      <c r="P304" s="106">
        <f>(L304-N304)*G304</f>
        <v>132686.77764800002</v>
      </c>
      <c r="Q304" s="106">
        <f>(L304-N304)*H304</f>
        <v>132686.77764800002</v>
      </c>
      <c r="R304" s="106">
        <f>(M304-O304)*I304</f>
        <v>131816.61061987202</v>
      </c>
      <c r="S304" s="106">
        <f>(M304-O304)*J304</f>
        <v>131647.36843516803</v>
      </c>
      <c r="T304" s="106">
        <f t="shared" si="87"/>
        <v>528837.53435104014</v>
      </c>
      <c r="U304" s="118">
        <f>T304/'2022'!T304</f>
        <v>1.0398181910982247</v>
      </c>
      <c r="V304" s="106"/>
      <c r="W304" s="106"/>
      <c r="X304" s="106"/>
      <c r="Y304" s="119"/>
      <c r="Z304" s="156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  <c r="BI304" s="119"/>
      <c r="BJ304" s="119"/>
      <c r="BK304" s="119"/>
      <c r="BL304" s="119"/>
      <c r="BM304" s="119"/>
      <c r="BN304" s="119"/>
      <c r="BO304" s="119"/>
      <c r="BP304" s="119"/>
      <c r="BQ304" s="119"/>
      <c r="BR304" s="119"/>
      <c r="BS304" s="119"/>
      <c r="BT304" s="119"/>
      <c r="BU304" s="119"/>
      <c r="BV304" s="119"/>
      <c r="BW304" s="119"/>
      <c r="BX304" s="119"/>
      <c r="BY304" s="119"/>
      <c r="BZ304" s="119"/>
      <c r="CA304" s="119"/>
      <c r="CB304" s="119"/>
      <c r="CC304" s="119"/>
      <c r="CD304" s="119"/>
      <c r="CE304" s="119"/>
      <c r="CF304" s="119"/>
      <c r="CG304" s="119"/>
      <c r="CH304" s="119"/>
      <c r="CI304" s="119"/>
      <c r="CJ304" s="119"/>
      <c r="CK304" s="119"/>
      <c r="CL304" s="119"/>
      <c r="CM304" s="119"/>
      <c r="CN304" s="119"/>
      <c r="CO304" s="119"/>
      <c r="CP304" s="119"/>
      <c r="CQ304" s="119"/>
      <c r="CR304" s="119"/>
      <c r="CS304" s="119"/>
      <c r="CT304" s="119"/>
      <c r="CU304" s="119"/>
      <c r="CV304" s="119"/>
      <c r="CW304" s="119"/>
      <c r="CX304" s="119"/>
      <c r="CY304" s="119"/>
      <c r="CZ304" s="119"/>
      <c r="DA304" s="119"/>
      <c r="DB304" s="119"/>
      <c r="DC304" s="119"/>
      <c r="DD304" s="119"/>
      <c r="DE304" s="119"/>
      <c r="DF304" s="119"/>
      <c r="DG304" s="119"/>
      <c r="DH304" s="119"/>
      <c r="DI304" s="119"/>
      <c r="DJ304" s="119"/>
      <c r="DK304" s="119"/>
      <c r="DL304" s="119"/>
      <c r="DM304" s="119"/>
      <c r="DN304" s="119"/>
      <c r="DO304" s="119"/>
      <c r="DP304" s="119"/>
      <c r="DQ304" s="119"/>
      <c r="DR304" s="119"/>
      <c r="DS304" s="119"/>
      <c r="DT304" s="119"/>
      <c r="DU304" s="119"/>
      <c r="DV304" s="119"/>
      <c r="DW304" s="119"/>
      <c r="DX304" s="119"/>
      <c r="DY304" s="119"/>
      <c r="DZ304" s="119"/>
      <c r="EA304" s="119"/>
      <c r="EB304" s="119"/>
      <c r="EC304" s="119"/>
      <c r="ED304" s="119"/>
      <c r="EE304" s="119"/>
      <c r="EF304" s="119"/>
      <c r="EG304" s="119"/>
      <c r="EH304" s="119"/>
      <c r="EI304" s="119"/>
      <c r="EJ304" s="119"/>
      <c r="EK304" s="119"/>
      <c r="EL304" s="119"/>
      <c r="EM304" s="119"/>
      <c r="EN304" s="119"/>
      <c r="EO304" s="119"/>
      <c r="EP304" s="119"/>
    </row>
    <row r="305" spans="1:146" s="120" customFormat="1" ht="34.5" customHeight="1">
      <c r="A305" s="219" t="s">
        <v>241</v>
      </c>
      <c r="B305" s="220"/>
      <c r="C305" s="143"/>
      <c r="D305" s="129"/>
      <c r="E305" s="127"/>
      <c r="F305" s="127"/>
      <c r="G305" s="67"/>
      <c r="H305" s="67"/>
      <c r="I305" s="67"/>
      <c r="J305" s="67"/>
      <c r="K305" s="67"/>
      <c r="L305" s="108"/>
      <c r="M305" s="108"/>
      <c r="N305" s="132"/>
      <c r="O305" s="132"/>
      <c r="P305" s="106"/>
      <c r="Q305" s="106"/>
      <c r="R305" s="106"/>
      <c r="S305" s="106"/>
      <c r="T305" s="106"/>
      <c r="U305" s="118" t="e">
        <f>T305/'2022'!T305</f>
        <v>#DIV/0!</v>
      </c>
      <c r="V305" s="106"/>
      <c r="W305" s="106"/>
      <c r="X305" s="106"/>
      <c r="Y305" s="128"/>
      <c r="Z305" s="156"/>
      <c r="AA305" s="119"/>
      <c r="AB305" s="119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  <c r="CN305" s="128"/>
      <c r="CO305" s="128"/>
      <c r="CP305" s="128"/>
      <c r="CQ305" s="128"/>
      <c r="CR305" s="128"/>
      <c r="CS305" s="128"/>
      <c r="CT305" s="128"/>
      <c r="CU305" s="128"/>
      <c r="CV305" s="128"/>
      <c r="CW305" s="128"/>
      <c r="CX305" s="128"/>
      <c r="CY305" s="128"/>
      <c r="CZ305" s="128"/>
      <c r="DA305" s="128"/>
      <c r="DB305" s="128"/>
      <c r="DC305" s="128"/>
      <c r="DD305" s="128"/>
      <c r="DE305" s="128"/>
      <c r="DF305" s="128"/>
      <c r="DG305" s="128"/>
      <c r="DH305" s="128"/>
      <c r="DI305" s="128"/>
      <c r="DJ305" s="128"/>
      <c r="DK305" s="128"/>
      <c r="DL305" s="128"/>
      <c r="DM305" s="128"/>
      <c r="DN305" s="128"/>
      <c r="DO305" s="128"/>
      <c r="DP305" s="128"/>
      <c r="DQ305" s="128"/>
      <c r="DR305" s="128"/>
      <c r="DS305" s="128"/>
      <c r="DT305" s="128"/>
      <c r="DU305" s="128"/>
      <c r="DV305" s="128"/>
      <c r="DW305" s="128"/>
      <c r="DX305" s="128"/>
      <c r="DY305" s="128"/>
      <c r="DZ305" s="128"/>
      <c r="EA305" s="128"/>
      <c r="EB305" s="128"/>
      <c r="EC305" s="128"/>
      <c r="ED305" s="128"/>
      <c r="EE305" s="128"/>
      <c r="EF305" s="128"/>
      <c r="EG305" s="128"/>
      <c r="EH305" s="128"/>
      <c r="EI305" s="128"/>
      <c r="EJ305" s="128"/>
      <c r="EK305" s="128"/>
      <c r="EL305" s="128"/>
      <c r="EM305" s="128"/>
      <c r="EN305" s="128"/>
      <c r="EO305" s="128"/>
      <c r="EP305" s="128"/>
    </row>
    <row r="306" spans="1:146" s="120" customFormat="1" ht="55.5" customHeight="1">
      <c r="A306" s="107">
        <v>7708503727</v>
      </c>
      <c r="B306" s="107" t="s">
        <v>147</v>
      </c>
      <c r="C306" s="107" t="s">
        <v>241</v>
      </c>
      <c r="D306" s="107" t="s">
        <v>31</v>
      </c>
      <c r="E306" s="75" t="s">
        <v>176</v>
      </c>
      <c r="F306" s="75" t="s">
        <v>251</v>
      </c>
      <c r="G306" s="67">
        <v>1271.5899999999999</v>
      </c>
      <c r="H306" s="67">
        <v>1271.5899999999999</v>
      </c>
      <c r="I306" s="67">
        <v>1386.4559999999999</v>
      </c>
      <c r="J306" s="67">
        <v>1358.6859999999999</v>
      </c>
      <c r="K306" s="67">
        <f t="shared" si="89"/>
        <v>5288.3219999999992</v>
      </c>
      <c r="L306" s="108">
        <f>L98</f>
        <v>86.79</v>
      </c>
      <c r="M306" s="108">
        <f>M98</f>
        <v>87.71</v>
      </c>
      <c r="N306" s="117">
        <f>'2022'!O306</f>
        <v>43.750720000000008</v>
      </c>
      <c r="O306" s="117">
        <f>N306*1.04</f>
        <v>45.500748800000011</v>
      </c>
      <c r="P306" s="106">
        <f>(L306-N306)*G306</f>
        <v>54728.31805519999</v>
      </c>
      <c r="Q306" s="106">
        <f t="shared" ref="Q306:R308" si="94">(L306-N306)*H306</f>
        <v>54728.31805519999</v>
      </c>
      <c r="R306" s="106">
        <f t="shared" si="94"/>
        <v>58521.269581747169</v>
      </c>
      <c r="S306" s="106">
        <f>(M306-O306)*J306</f>
        <v>57349.118675923171</v>
      </c>
      <c r="T306" s="106">
        <f t="shared" si="87"/>
        <v>225327.02436807033</v>
      </c>
      <c r="U306" s="118">
        <f>T306/'2022'!T306</f>
        <v>1.0377297663090068</v>
      </c>
      <c r="V306" s="106"/>
      <c r="W306" s="106"/>
      <c r="X306" s="106"/>
      <c r="Y306" s="128"/>
      <c r="Z306" s="156"/>
      <c r="AA306" s="119"/>
      <c r="AB306" s="119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  <c r="CN306" s="128"/>
      <c r="CO306" s="128"/>
      <c r="CP306" s="128"/>
      <c r="CQ306" s="128"/>
      <c r="CR306" s="128"/>
      <c r="CS306" s="128"/>
      <c r="CT306" s="128"/>
      <c r="CU306" s="128"/>
      <c r="CV306" s="128"/>
      <c r="CW306" s="128"/>
      <c r="CX306" s="128"/>
      <c r="CY306" s="128"/>
      <c r="CZ306" s="128"/>
      <c r="DA306" s="128"/>
      <c r="DB306" s="128"/>
      <c r="DC306" s="128"/>
      <c r="DD306" s="128"/>
      <c r="DE306" s="128"/>
      <c r="DF306" s="128"/>
      <c r="DG306" s="128"/>
      <c r="DH306" s="128"/>
      <c r="DI306" s="128"/>
      <c r="DJ306" s="128"/>
      <c r="DK306" s="128"/>
      <c r="DL306" s="128"/>
      <c r="DM306" s="128"/>
      <c r="DN306" s="128"/>
      <c r="DO306" s="128"/>
      <c r="DP306" s="128"/>
      <c r="DQ306" s="128"/>
      <c r="DR306" s="128"/>
      <c r="DS306" s="128"/>
      <c r="DT306" s="128"/>
      <c r="DU306" s="128"/>
      <c r="DV306" s="128"/>
      <c r="DW306" s="128"/>
      <c r="DX306" s="128"/>
      <c r="DY306" s="128"/>
      <c r="DZ306" s="128"/>
      <c r="EA306" s="128"/>
      <c r="EB306" s="128"/>
      <c r="EC306" s="128"/>
      <c r="ED306" s="128"/>
      <c r="EE306" s="128"/>
      <c r="EF306" s="128"/>
      <c r="EG306" s="128"/>
      <c r="EH306" s="128"/>
      <c r="EI306" s="128"/>
      <c r="EJ306" s="128"/>
      <c r="EK306" s="128"/>
      <c r="EL306" s="128"/>
      <c r="EM306" s="128"/>
      <c r="EN306" s="128"/>
      <c r="EO306" s="128"/>
      <c r="EP306" s="128"/>
    </row>
    <row r="307" spans="1:146" s="120" customFormat="1" ht="55.5" customHeight="1">
      <c r="A307" s="107">
        <v>7708503727</v>
      </c>
      <c r="B307" s="107" t="s">
        <v>147</v>
      </c>
      <c r="C307" s="107" t="s">
        <v>241</v>
      </c>
      <c r="D307" s="107" t="s">
        <v>31</v>
      </c>
      <c r="E307" s="75" t="s">
        <v>175</v>
      </c>
      <c r="F307" s="75" t="s">
        <v>251</v>
      </c>
      <c r="G307" s="67">
        <v>551.66999999999996</v>
      </c>
      <c r="H307" s="67">
        <v>551.66999999999996</v>
      </c>
      <c r="I307" s="67">
        <v>1550</v>
      </c>
      <c r="J307" s="67">
        <v>1550</v>
      </c>
      <c r="K307" s="67">
        <f t="shared" si="89"/>
        <v>4203.34</v>
      </c>
      <c r="L307" s="108">
        <f>L96</f>
        <v>45.158400000000015</v>
      </c>
      <c r="M307" s="108">
        <f>M96</f>
        <v>48.08</v>
      </c>
      <c r="N307" s="117">
        <f>'2022'!O307</f>
        <v>44.033600000000007</v>
      </c>
      <c r="O307" s="117">
        <f>N307*1.04</f>
        <v>45.794944000000008</v>
      </c>
      <c r="P307" s="106">
        <f>(L307-N307)*G307</f>
        <v>620.51841600000409</v>
      </c>
      <c r="Q307" s="106">
        <f t="shared" si="94"/>
        <v>620.51841600000409</v>
      </c>
      <c r="R307" s="106">
        <f t="shared" si="94"/>
        <v>3541.836799999985</v>
      </c>
      <c r="S307" s="106">
        <f>(M307-O307)*J307</f>
        <v>3541.836799999985</v>
      </c>
      <c r="T307" s="106">
        <f t="shared" si="87"/>
        <v>8324.710431999978</v>
      </c>
      <c r="U307" s="118">
        <f>T307/'2022'!T307</f>
        <v>1.4181561427700295</v>
      </c>
      <c r="V307" s="106"/>
      <c r="W307" s="106"/>
      <c r="X307" s="106"/>
      <c r="Y307" s="128"/>
      <c r="Z307" s="156"/>
      <c r="AA307" s="119"/>
      <c r="AB307" s="119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  <c r="CN307" s="128"/>
      <c r="CO307" s="128"/>
      <c r="CP307" s="128"/>
      <c r="CQ307" s="128"/>
      <c r="CR307" s="128"/>
      <c r="CS307" s="128"/>
      <c r="CT307" s="128"/>
      <c r="CU307" s="128"/>
      <c r="CV307" s="128"/>
      <c r="CW307" s="128"/>
      <c r="CX307" s="128"/>
      <c r="CY307" s="128"/>
      <c r="CZ307" s="128"/>
      <c r="DA307" s="128"/>
      <c r="DB307" s="128"/>
      <c r="DC307" s="128"/>
      <c r="DD307" s="128"/>
      <c r="DE307" s="128"/>
      <c r="DF307" s="128"/>
      <c r="DG307" s="128"/>
      <c r="DH307" s="128"/>
      <c r="DI307" s="128"/>
      <c r="DJ307" s="128"/>
      <c r="DK307" s="128"/>
      <c r="DL307" s="128"/>
      <c r="DM307" s="128"/>
      <c r="DN307" s="128"/>
      <c r="DO307" s="128"/>
      <c r="DP307" s="128"/>
      <c r="DQ307" s="128"/>
      <c r="DR307" s="128"/>
      <c r="DS307" s="128"/>
      <c r="DT307" s="128"/>
      <c r="DU307" s="128"/>
      <c r="DV307" s="128"/>
      <c r="DW307" s="128"/>
      <c r="DX307" s="128"/>
      <c r="DY307" s="128"/>
      <c r="DZ307" s="128"/>
      <c r="EA307" s="128"/>
      <c r="EB307" s="128"/>
      <c r="EC307" s="128"/>
      <c r="ED307" s="128"/>
      <c r="EE307" s="128"/>
      <c r="EF307" s="128"/>
      <c r="EG307" s="128"/>
      <c r="EH307" s="128"/>
      <c r="EI307" s="128"/>
      <c r="EJ307" s="128"/>
      <c r="EK307" s="128"/>
      <c r="EL307" s="128"/>
      <c r="EM307" s="128"/>
      <c r="EN307" s="128"/>
      <c r="EO307" s="128"/>
      <c r="EP307" s="128"/>
    </row>
    <row r="308" spans="1:146" s="120" customFormat="1" ht="34.5" customHeight="1">
      <c r="A308" s="107">
        <v>2901179251</v>
      </c>
      <c r="B308" s="107" t="s">
        <v>25</v>
      </c>
      <c r="C308" s="107" t="s">
        <v>241</v>
      </c>
      <c r="D308" s="107" t="s">
        <v>31</v>
      </c>
      <c r="E308" s="75"/>
      <c r="F308" s="75" t="s">
        <v>251</v>
      </c>
      <c r="G308" s="67">
        <v>24923.721000000001</v>
      </c>
      <c r="H308" s="67">
        <v>19899.096000000001</v>
      </c>
      <c r="I308" s="67">
        <v>4113.7499999999991</v>
      </c>
      <c r="J308" s="67">
        <v>18318.152000000002</v>
      </c>
      <c r="K308" s="67">
        <f t="shared" si="89"/>
        <v>67254.719000000012</v>
      </c>
      <c r="L308" s="108">
        <f>L306</f>
        <v>86.79</v>
      </c>
      <c r="M308" s="108">
        <f>M306</f>
        <v>87.71</v>
      </c>
      <c r="N308" s="117">
        <f>'2022'!O308</f>
        <v>47.75264</v>
      </c>
      <c r="O308" s="117">
        <f>N308*1.04</f>
        <v>49.662745600000001</v>
      </c>
      <c r="P308" s="106">
        <f>(L308-N308)*G308</f>
        <v>972956.26921656018</v>
      </c>
      <c r="Q308" s="106">
        <f t="shared" si="94"/>
        <v>776808.17422656016</v>
      </c>
      <c r="R308" s="106">
        <f t="shared" si="94"/>
        <v>156516.89278799994</v>
      </c>
      <c r="S308" s="106">
        <f>(M308-O308)*J308</f>
        <v>696955.3892818687</v>
      </c>
      <c r="T308" s="106">
        <f t="shared" si="87"/>
        <v>2603236.7255129889</v>
      </c>
      <c r="U308" s="118">
        <f>T308/'2022'!T308</f>
        <v>1.0635015741278904</v>
      </c>
      <c r="V308" s="106"/>
      <c r="W308" s="106"/>
      <c r="X308" s="106"/>
      <c r="Y308" s="119"/>
      <c r="Z308" s="156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H308" s="119"/>
      <c r="BI308" s="119"/>
      <c r="BJ308" s="119"/>
      <c r="BK308" s="119"/>
      <c r="BL308" s="119"/>
      <c r="BM308" s="119"/>
      <c r="BN308" s="119"/>
      <c r="BO308" s="119"/>
      <c r="BP308" s="119"/>
      <c r="BQ308" s="119"/>
      <c r="BR308" s="119"/>
      <c r="BS308" s="119"/>
      <c r="BT308" s="119"/>
      <c r="BU308" s="119"/>
      <c r="BV308" s="119"/>
      <c r="BW308" s="119"/>
      <c r="BX308" s="119"/>
      <c r="BY308" s="119"/>
      <c r="BZ308" s="119"/>
      <c r="CA308" s="119"/>
      <c r="CB308" s="119"/>
      <c r="CC308" s="119"/>
      <c r="CD308" s="119"/>
      <c r="CE308" s="119"/>
      <c r="CF308" s="119"/>
      <c r="CG308" s="119"/>
      <c r="CH308" s="119"/>
      <c r="CI308" s="119"/>
      <c r="CJ308" s="119"/>
      <c r="CK308" s="119"/>
      <c r="CL308" s="119"/>
      <c r="CM308" s="119"/>
      <c r="CN308" s="119"/>
      <c r="CO308" s="119"/>
      <c r="CP308" s="119"/>
      <c r="CQ308" s="119"/>
      <c r="CR308" s="119"/>
      <c r="CS308" s="119"/>
      <c r="CT308" s="119"/>
      <c r="CU308" s="119"/>
      <c r="CV308" s="119"/>
      <c r="CW308" s="119"/>
      <c r="CX308" s="119"/>
      <c r="CY308" s="119"/>
      <c r="CZ308" s="119"/>
      <c r="DA308" s="119"/>
      <c r="DB308" s="119"/>
      <c r="DC308" s="119"/>
      <c r="DD308" s="119"/>
      <c r="DE308" s="119"/>
      <c r="DF308" s="119"/>
      <c r="DG308" s="119"/>
      <c r="DH308" s="119"/>
      <c r="DI308" s="119"/>
      <c r="DJ308" s="119"/>
      <c r="DK308" s="119"/>
      <c r="DL308" s="119"/>
      <c r="DM308" s="119"/>
      <c r="DN308" s="119"/>
      <c r="DO308" s="119"/>
      <c r="DP308" s="119"/>
      <c r="DQ308" s="119"/>
      <c r="DR308" s="119"/>
      <c r="DS308" s="119"/>
      <c r="DT308" s="119"/>
      <c r="DU308" s="119"/>
      <c r="DV308" s="119"/>
      <c r="DW308" s="119"/>
      <c r="DX308" s="119"/>
      <c r="DY308" s="119"/>
      <c r="DZ308" s="119"/>
      <c r="EA308" s="119"/>
      <c r="EB308" s="119"/>
      <c r="EC308" s="119"/>
      <c r="ED308" s="119"/>
      <c r="EE308" s="119"/>
      <c r="EF308" s="119"/>
      <c r="EG308" s="119"/>
      <c r="EH308" s="119"/>
      <c r="EI308" s="119"/>
      <c r="EJ308" s="119"/>
      <c r="EK308" s="119"/>
      <c r="EL308" s="119"/>
      <c r="EM308" s="119"/>
      <c r="EN308" s="119"/>
      <c r="EO308" s="119"/>
      <c r="EP308" s="119"/>
    </row>
    <row r="309" spans="1:146" s="120" customFormat="1" ht="34.5" customHeight="1">
      <c r="A309" s="219" t="s">
        <v>242</v>
      </c>
      <c r="B309" s="220"/>
      <c r="C309" s="143"/>
      <c r="D309" s="129"/>
      <c r="E309" s="127"/>
      <c r="F309" s="127"/>
      <c r="G309" s="67"/>
      <c r="H309" s="67"/>
      <c r="I309" s="67"/>
      <c r="J309" s="67"/>
      <c r="K309" s="67"/>
      <c r="L309" s="108"/>
      <c r="M309" s="108"/>
      <c r="N309" s="132"/>
      <c r="O309" s="132"/>
      <c r="P309" s="106"/>
      <c r="Q309" s="106"/>
      <c r="R309" s="106"/>
      <c r="S309" s="106"/>
      <c r="T309" s="106"/>
      <c r="U309" s="118" t="e">
        <f>T309/'2022'!T309</f>
        <v>#DIV/0!</v>
      </c>
      <c r="V309" s="106"/>
      <c r="W309" s="106"/>
      <c r="X309" s="106"/>
      <c r="Y309" s="128"/>
      <c r="Z309" s="156"/>
      <c r="AA309" s="119"/>
      <c r="AB309" s="119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  <c r="CN309" s="128"/>
      <c r="CO309" s="128"/>
      <c r="CP309" s="128"/>
      <c r="CQ309" s="128"/>
      <c r="CR309" s="128"/>
      <c r="CS309" s="128"/>
      <c r="CT309" s="128"/>
      <c r="CU309" s="128"/>
      <c r="CV309" s="128"/>
      <c r="CW309" s="128"/>
      <c r="CX309" s="128"/>
      <c r="CY309" s="128"/>
      <c r="CZ309" s="128"/>
      <c r="DA309" s="128"/>
      <c r="DB309" s="128"/>
      <c r="DC309" s="128"/>
      <c r="DD309" s="128"/>
      <c r="DE309" s="128"/>
      <c r="DF309" s="128"/>
      <c r="DG309" s="128"/>
      <c r="DH309" s="128"/>
      <c r="DI309" s="128"/>
      <c r="DJ309" s="128"/>
      <c r="DK309" s="128"/>
      <c r="DL309" s="128"/>
      <c r="DM309" s="128"/>
      <c r="DN309" s="128"/>
      <c r="DO309" s="128"/>
      <c r="DP309" s="128"/>
      <c r="DQ309" s="128"/>
      <c r="DR309" s="128"/>
      <c r="DS309" s="128"/>
      <c r="DT309" s="128"/>
      <c r="DU309" s="128"/>
      <c r="DV309" s="128"/>
      <c r="DW309" s="128"/>
      <c r="DX309" s="128"/>
      <c r="DY309" s="128"/>
      <c r="DZ309" s="128"/>
      <c r="EA309" s="128"/>
      <c r="EB309" s="128"/>
      <c r="EC309" s="128"/>
      <c r="ED309" s="128"/>
      <c r="EE309" s="128"/>
      <c r="EF309" s="128"/>
      <c r="EG309" s="128"/>
      <c r="EH309" s="128"/>
      <c r="EI309" s="128"/>
      <c r="EJ309" s="128"/>
      <c r="EK309" s="128"/>
      <c r="EL309" s="128"/>
      <c r="EM309" s="128"/>
      <c r="EN309" s="128"/>
      <c r="EO309" s="128"/>
      <c r="EP309" s="128"/>
    </row>
    <row r="310" spans="1:146" s="120" customFormat="1" ht="34.5" customHeight="1">
      <c r="A310" s="107">
        <v>7708503727</v>
      </c>
      <c r="B310" s="107" t="s">
        <v>147</v>
      </c>
      <c r="C310" s="107" t="s">
        <v>242</v>
      </c>
      <c r="D310" s="107" t="s">
        <v>174</v>
      </c>
      <c r="E310" s="127"/>
      <c r="F310" s="75" t="s">
        <v>251</v>
      </c>
      <c r="G310" s="67">
        <v>51</v>
      </c>
      <c r="H310" s="67">
        <v>51</v>
      </c>
      <c r="I310" s="67">
        <v>51</v>
      </c>
      <c r="J310" s="67">
        <v>51</v>
      </c>
      <c r="K310" s="67">
        <f t="shared" si="89"/>
        <v>204</v>
      </c>
      <c r="L310" s="108">
        <f>L103</f>
        <v>45.158400000000015</v>
      </c>
      <c r="M310" s="108">
        <f>M103</f>
        <v>48.08</v>
      </c>
      <c r="N310" s="117">
        <f>'2022'!O310</f>
        <v>44.031936000000002</v>
      </c>
      <c r="O310" s="117">
        <f>N310*1.04</f>
        <v>45.793213440000002</v>
      </c>
      <c r="P310" s="106">
        <f>(L310-N310)*G310</f>
        <v>57.449664000000652</v>
      </c>
      <c r="Q310" s="106">
        <f>(L310-N310)*H310</f>
        <v>57.449664000000652</v>
      </c>
      <c r="R310" s="106">
        <f>(M310-O310)*I310</f>
        <v>116.62611455999979</v>
      </c>
      <c r="S310" s="106">
        <f>(M310-O310)*J310</f>
        <v>116.62611455999979</v>
      </c>
      <c r="T310" s="106">
        <f t="shared" si="87"/>
        <v>348.15155712000092</v>
      </c>
      <c r="U310" s="118">
        <f>T310/'2022'!T310</f>
        <v>1.0380730302086563</v>
      </c>
      <c r="V310" s="106"/>
      <c r="W310" s="106"/>
      <c r="X310" s="106"/>
      <c r="Y310" s="128"/>
      <c r="Z310" s="156"/>
      <c r="AA310" s="119"/>
      <c r="AB310" s="119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  <c r="CN310" s="128"/>
      <c r="CO310" s="128"/>
      <c r="CP310" s="128"/>
      <c r="CQ310" s="128"/>
      <c r="CR310" s="128"/>
      <c r="CS310" s="128"/>
      <c r="CT310" s="128"/>
      <c r="CU310" s="128"/>
      <c r="CV310" s="128"/>
      <c r="CW310" s="128"/>
      <c r="CX310" s="128"/>
      <c r="CY310" s="128"/>
      <c r="CZ310" s="128"/>
      <c r="DA310" s="128"/>
      <c r="DB310" s="128"/>
      <c r="DC310" s="128"/>
      <c r="DD310" s="128"/>
      <c r="DE310" s="128"/>
      <c r="DF310" s="128"/>
      <c r="DG310" s="128"/>
      <c r="DH310" s="128"/>
      <c r="DI310" s="128"/>
      <c r="DJ310" s="128"/>
      <c r="DK310" s="128"/>
      <c r="DL310" s="128"/>
      <c r="DM310" s="128"/>
      <c r="DN310" s="128"/>
      <c r="DO310" s="128"/>
      <c r="DP310" s="128"/>
      <c r="DQ310" s="128"/>
      <c r="DR310" s="128"/>
      <c r="DS310" s="128"/>
      <c r="DT310" s="128"/>
      <c r="DU310" s="128"/>
      <c r="DV310" s="128"/>
      <c r="DW310" s="128"/>
      <c r="DX310" s="128"/>
      <c r="DY310" s="128"/>
      <c r="DZ310" s="128"/>
      <c r="EA310" s="128"/>
      <c r="EB310" s="128"/>
      <c r="EC310" s="128"/>
      <c r="ED310" s="128"/>
      <c r="EE310" s="128"/>
      <c r="EF310" s="128"/>
      <c r="EG310" s="128"/>
      <c r="EH310" s="128"/>
      <c r="EI310" s="128"/>
      <c r="EJ310" s="128"/>
      <c r="EK310" s="128"/>
      <c r="EL310" s="128"/>
      <c r="EM310" s="128"/>
      <c r="EN310" s="128"/>
      <c r="EO310" s="128"/>
      <c r="EP310" s="128"/>
    </row>
    <row r="311" spans="1:146" s="120" customFormat="1" ht="34.5" customHeight="1">
      <c r="A311" s="107" t="s">
        <v>295</v>
      </c>
      <c r="B311" s="107" t="s">
        <v>296</v>
      </c>
      <c r="C311" s="146" t="s">
        <v>242</v>
      </c>
      <c r="D311" s="107" t="s">
        <v>174</v>
      </c>
      <c r="E311" s="127"/>
      <c r="F311" s="75" t="s">
        <v>251</v>
      </c>
      <c r="G311" s="67">
        <v>3304.0699999999997</v>
      </c>
      <c r="H311" s="67">
        <v>3387.5709999999999</v>
      </c>
      <c r="I311" s="67">
        <v>2647.0010000000002</v>
      </c>
      <c r="J311" s="67">
        <v>2843.1420000000003</v>
      </c>
      <c r="K311" s="67">
        <f t="shared" si="89"/>
        <v>12181.784</v>
      </c>
      <c r="L311" s="108">
        <f>L310</f>
        <v>45.158400000000015</v>
      </c>
      <c r="M311" s="108">
        <f>M310</f>
        <v>48.08</v>
      </c>
      <c r="N311" s="117">
        <f>'2022'!O311</f>
        <v>44.031936000000002</v>
      </c>
      <c r="O311" s="117">
        <f>N311*1.04</f>
        <v>45.793213440000002</v>
      </c>
      <c r="P311" s="106">
        <f>(L311-N311)*G311</f>
        <v>3721.9159084800417</v>
      </c>
      <c r="Q311" s="106">
        <f>(L311-N311)*H311</f>
        <v>3815.9767789440434</v>
      </c>
      <c r="R311" s="106">
        <f>(M311-O311)*I311</f>
        <v>6053.12631110655</v>
      </c>
      <c r="S311" s="106">
        <f>(M311-O311)*J311</f>
        <v>6501.6589137715091</v>
      </c>
      <c r="T311" s="106">
        <f t="shared" si="87"/>
        <v>20092.677912302144</v>
      </c>
      <c r="U311" s="118">
        <f>T311/'2022'!T311</f>
        <v>0.97305346346226052</v>
      </c>
      <c r="V311" s="106"/>
      <c r="W311" s="106"/>
      <c r="X311" s="106"/>
      <c r="Y311" s="128"/>
      <c r="Z311" s="156"/>
      <c r="AA311" s="119"/>
      <c r="AB311" s="119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  <c r="CN311" s="128"/>
      <c r="CO311" s="128"/>
      <c r="CP311" s="128"/>
      <c r="CQ311" s="128"/>
      <c r="CR311" s="128"/>
      <c r="CS311" s="128"/>
      <c r="CT311" s="128"/>
      <c r="CU311" s="128"/>
      <c r="CV311" s="128"/>
      <c r="CW311" s="128"/>
      <c r="CX311" s="128"/>
      <c r="CY311" s="128"/>
      <c r="CZ311" s="128"/>
      <c r="DA311" s="128"/>
      <c r="DB311" s="128"/>
      <c r="DC311" s="128"/>
      <c r="DD311" s="128"/>
      <c r="DE311" s="128"/>
      <c r="DF311" s="128"/>
      <c r="DG311" s="128"/>
      <c r="DH311" s="128"/>
      <c r="DI311" s="128"/>
      <c r="DJ311" s="128"/>
      <c r="DK311" s="128"/>
      <c r="DL311" s="128"/>
      <c r="DM311" s="128"/>
      <c r="DN311" s="128"/>
      <c r="DO311" s="128"/>
      <c r="DP311" s="128"/>
      <c r="DQ311" s="128"/>
      <c r="DR311" s="128"/>
      <c r="DS311" s="128"/>
      <c r="DT311" s="128"/>
      <c r="DU311" s="128"/>
      <c r="DV311" s="128"/>
      <c r="DW311" s="128"/>
      <c r="DX311" s="128"/>
      <c r="DY311" s="128"/>
      <c r="DZ311" s="128"/>
      <c r="EA311" s="128"/>
      <c r="EB311" s="128"/>
      <c r="EC311" s="128"/>
      <c r="ED311" s="128"/>
      <c r="EE311" s="128"/>
      <c r="EF311" s="128"/>
      <c r="EG311" s="128"/>
      <c r="EH311" s="128"/>
      <c r="EI311" s="128"/>
      <c r="EJ311" s="128"/>
      <c r="EK311" s="128"/>
      <c r="EL311" s="128"/>
      <c r="EM311" s="128"/>
      <c r="EN311" s="128"/>
      <c r="EO311" s="128"/>
      <c r="EP311" s="128"/>
    </row>
    <row r="312" spans="1:146" s="120" customFormat="1" ht="34.5" customHeight="1">
      <c r="A312" s="219" t="s">
        <v>244</v>
      </c>
      <c r="B312" s="220"/>
      <c r="C312" s="146"/>
      <c r="D312" s="107"/>
      <c r="E312" s="127"/>
      <c r="F312" s="75"/>
      <c r="G312" s="67"/>
      <c r="H312" s="67"/>
      <c r="I312" s="67"/>
      <c r="J312" s="67"/>
      <c r="K312" s="67"/>
      <c r="L312" s="108"/>
      <c r="M312" s="108"/>
      <c r="N312" s="132"/>
      <c r="O312" s="132"/>
      <c r="P312" s="106"/>
      <c r="Q312" s="106"/>
      <c r="R312" s="106"/>
      <c r="S312" s="106"/>
      <c r="T312" s="106"/>
      <c r="U312" s="118" t="e">
        <f>T312/'2022'!T312</f>
        <v>#DIV/0!</v>
      </c>
      <c r="V312" s="106"/>
      <c r="W312" s="106"/>
      <c r="X312" s="106"/>
      <c r="Y312" s="128"/>
      <c r="Z312" s="156"/>
      <c r="AA312" s="119"/>
      <c r="AB312" s="119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  <c r="CN312" s="128"/>
      <c r="CO312" s="128"/>
      <c r="CP312" s="128"/>
      <c r="CQ312" s="128"/>
      <c r="CR312" s="128"/>
      <c r="CS312" s="128"/>
      <c r="CT312" s="128"/>
      <c r="CU312" s="128"/>
      <c r="CV312" s="128"/>
      <c r="CW312" s="128"/>
      <c r="CX312" s="128"/>
      <c r="CY312" s="128"/>
      <c r="CZ312" s="128"/>
      <c r="DA312" s="128"/>
      <c r="DB312" s="128"/>
      <c r="DC312" s="128"/>
      <c r="DD312" s="128"/>
      <c r="DE312" s="128"/>
      <c r="DF312" s="128"/>
      <c r="DG312" s="128"/>
      <c r="DH312" s="128"/>
      <c r="DI312" s="128"/>
      <c r="DJ312" s="128"/>
      <c r="DK312" s="128"/>
      <c r="DL312" s="128"/>
      <c r="DM312" s="128"/>
      <c r="DN312" s="128"/>
      <c r="DO312" s="128"/>
      <c r="DP312" s="128"/>
      <c r="DQ312" s="128"/>
      <c r="DR312" s="128"/>
      <c r="DS312" s="128"/>
      <c r="DT312" s="128"/>
      <c r="DU312" s="128"/>
      <c r="DV312" s="128"/>
      <c r="DW312" s="128"/>
      <c r="DX312" s="128"/>
      <c r="DY312" s="128"/>
      <c r="DZ312" s="128"/>
      <c r="EA312" s="128"/>
      <c r="EB312" s="128"/>
      <c r="EC312" s="128"/>
      <c r="ED312" s="128"/>
      <c r="EE312" s="128"/>
      <c r="EF312" s="128"/>
      <c r="EG312" s="128"/>
      <c r="EH312" s="128"/>
      <c r="EI312" s="128"/>
      <c r="EJ312" s="128"/>
      <c r="EK312" s="128"/>
      <c r="EL312" s="128"/>
      <c r="EM312" s="128"/>
      <c r="EN312" s="128"/>
      <c r="EO312" s="128"/>
      <c r="EP312" s="128"/>
    </row>
    <row r="313" spans="1:146" s="120" customFormat="1" ht="34.5" customHeight="1">
      <c r="A313" s="107">
        <v>7708503727</v>
      </c>
      <c r="B313" s="107" t="s">
        <v>147</v>
      </c>
      <c r="C313" s="107" t="s">
        <v>244</v>
      </c>
      <c r="D313" s="107" t="s">
        <v>42</v>
      </c>
      <c r="E313" s="127"/>
      <c r="F313" s="75" t="s">
        <v>251</v>
      </c>
      <c r="G313" s="67">
        <v>578.64499999999998</v>
      </c>
      <c r="H313" s="67">
        <v>1362.7080000000001</v>
      </c>
      <c r="I313" s="67">
        <v>1203.9749999999999</v>
      </c>
      <c r="J313" s="67">
        <v>1595.865</v>
      </c>
      <c r="K313" s="67">
        <f t="shared" ref="K313:K319" si="95">G313+H313+I313+J313</f>
        <v>4741.1930000000002</v>
      </c>
      <c r="L313" s="108">
        <f>L125</f>
        <v>45.158400000000015</v>
      </c>
      <c r="M313" s="108">
        <f>M125</f>
        <v>48.08</v>
      </c>
      <c r="N313" s="117">
        <f>'2022'!O313</f>
        <v>31.137600000000003</v>
      </c>
      <c r="O313" s="117">
        <f>N313*1.04</f>
        <v>32.383104000000003</v>
      </c>
      <c r="P313" s="106">
        <f>(L313-N313)*G313</f>
        <v>8113.0658160000066</v>
      </c>
      <c r="Q313" s="106">
        <f>(L313-N313)*H313</f>
        <v>19106.256326400016</v>
      </c>
      <c r="R313" s="106">
        <f>(M313-O313)*I313</f>
        <v>18898.670361599994</v>
      </c>
      <c r="S313" s="106">
        <f>(M313-O313)*J313</f>
        <v>25050.126935039993</v>
      </c>
      <c r="T313" s="106">
        <f t="shared" si="87"/>
        <v>71168.119439040005</v>
      </c>
      <c r="U313" s="118">
        <f>T313/'2022'!T313</f>
        <v>1.0539974805881744</v>
      </c>
      <c r="V313" s="106"/>
      <c r="W313" s="106"/>
      <c r="X313" s="106"/>
      <c r="Y313" s="128"/>
      <c r="Z313" s="156"/>
      <c r="AA313" s="119"/>
      <c r="AB313" s="119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28"/>
      <c r="CB313" s="128"/>
      <c r="CC313" s="128"/>
      <c r="CD313" s="128"/>
      <c r="CE313" s="128"/>
      <c r="CF313" s="128"/>
      <c r="CG313" s="128"/>
      <c r="CH313" s="128"/>
      <c r="CI313" s="128"/>
      <c r="CJ313" s="128"/>
      <c r="CK313" s="128"/>
      <c r="CL313" s="128"/>
      <c r="CM313" s="128"/>
      <c r="CN313" s="128"/>
      <c r="CO313" s="128"/>
      <c r="CP313" s="128"/>
      <c r="CQ313" s="128"/>
      <c r="CR313" s="128"/>
      <c r="CS313" s="128"/>
      <c r="CT313" s="128"/>
      <c r="CU313" s="128"/>
      <c r="CV313" s="128"/>
      <c r="CW313" s="128"/>
      <c r="CX313" s="128"/>
      <c r="CY313" s="128"/>
      <c r="CZ313" s="128"/>
      <c r="DA313" s="128"/>
      <c r="DB313" s="128"/>
      <c r="DC313" s="128"/>
      <c r="DD313" s="128"/>
      <c r="DE313" s="128"/>
      <c r="DF313" s="128"/>
      <c r="DG313" s="128"/>
      <c r="DH313" s="128"/>
      <c r="DI313" s="128"/>
      <c r="DJ313" s="128"/>
      <c r="DK313" s="128"/>
      <c r="DL313" s="128"/>
      <c r="DM313" s="128"/>
      <c r="DN313" s="128"/>
      <c r="DO313" s="128"/>
      <c r="DP313" s="128"/>
      <c r="DQ313" s="128"/>
      <c r="DR313" s="128"/>
      <c r="DS313" s="128"/>
      <c r="DT313" s="128"/>
      <c r="DU313" s="128"/>
      <c r="DV313" s="128"/>
      <c r="DW313" s="128"/>
      <c r="DX313" s="128"/>
      <c r="DY313" s="128"/>
      <c r="DZ313" s="128"/>
      <c r="EA313" s="128"/>
      <c r="EB313" s="128"/>
      <c r="EC313" s="128"/>
      <c r="ED313" s="128"/>
      <c r="EE313" s="128"/>
      <c r="EF313" s="128"/>
      <c r="EG313" s="128"/>
      <c r="EH313" s="128"/>
      <c r="EI313" s="128"/>
      <c r="EJ313" s="128"/>
      <c r="EK313" s="128"/>
      <c r="EL313" s="128"/>
      <c r="EM313" s="128"/>
      <c r="EN313" s="128"/>
      <c r="EO313" s="128"/>
      <c r="EP313" s="128"/>
    </row>
    <row r="314" spans="1:146" s="120" customFormat="1" ht="34.5" customHeight="1">
      <c r="A314" s="219" t="s">
        <v>245</v>
      </c>
      <c r="B314" s="220"/>
      <c r="C314" s="143"/>
      <c r="D314" s="129"/>
      <c r="E314" s="127"/>
      <c r="F314" s="127"/>
      <c r="G314" s="67"/>
      <c r="H314" s="67"/>
      <c r="I314" s="67"/>
      <c r="J314" s="67"/>
      <c r="K314" s="67"/>
      <c r="L314" s="108"/>
      <c r="M314" s="108"/>
      <c r="N314" s="132"/>
      <c r="O314" s="132"/>
      <c r="P314" s="106"/>
      <c r="Q314" s="106"/>
      <c r="R314" s="106"/>
      <c r="S314" s="106"/>
      <c r="T314" s="106"/>
      <c r="U314" s="118" t="e">
        <f>T314/'2022'!T314</f>
        <v>#DIV/0!</v>
      </c>
      <c r="V314" s="106"/>
      <c r="W314" s="106"/>
      <c r="X314" s="106"/>
      <c r="Y314" s="128"/>
      <c r="Z314" s="156"/>
      <c r="AA314" s="119"/>
      <c r="AB314" s="119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  <c r="BJ314" s="128"/>
      <c r="BK314" s="128"/>
      <c r="BL314" s="128"/>
      <c r="BM314" s="128"/>
      <c r="BN314" s="128"/>
      <c r="BO314" s="128"/>
      <c r="BP314" s="128"/>
      <c r="BQ314" s="128"/>
      <c r="BR314" s="128"/>
      <c r="BS314" s="128"/>
      <c r="BT314" s="128"/>
      <c r="BU314" s="128"/>
      <c r="BV314" s="128"/>
      <c r="BW314" s="128"/>
      <c r="BX314" s="128"/>
      <c r="BY314" s="128"/>
      <c r="BZ314" s="128"/>
      <c r="CA314" s="128"/>
      <c r="CB314" s="128"/>
      <c r="CC314" s="128"/>
      <c r="CD314" s="128"/>
      <c r="CE314" s="128"/>
      <c r="CF314" s="128"/>
      <c r="CG314" s="128"/>
      <c r="CH314" s="128"/>
      <c r="CI314" s="128"/>
      <c r="CJ314" s="128"/>
      <c r="CK314" s="128"/>
      <c r="CL314" s="128"/>
      <c r="CM314" s="128"/>
      <c r="CN314" s="128"/>
      <c r="CO314" s="128"/>
      <c r="CP314" s="128"/>
      <c r="CQ314" s="128"/>
      <c r="CR314" s="128"/>
      <c r="CS314" s="128"/>
      <c r="CT314" s="128"/>
      <c r="CU314" s="128"/>
      <c r="CV314" s="128"/>
      <c r="CW314" s="128"/>
      <c r="CX314" s="128"/>
      <c r="CY314" s="128"/>
      <c r="CZ314" s="128"/>
      <c r="DA314" s="128"/>
      <c r="DB314" s="128"/>
      <c r="DC314" s="128"/>
      <c r="DD314" s="128"/>
      <c r="DE314" s="128"/>
      <c r="DF314" s="128"/>
      <c r="DG314" s="128"/>
      <c r="DH314" s="128"/>
      <c r="DI314" s="128"/>
      <c r="DJ314" s="128"/>
      <c r="DK314" s="128"/>
      <c r="DL314" s="128"/>
      <c r="DM314" s="128"/>
      <c r="DN314" s="128"/>
      <c r="DO314" s="128"/>
      <c r="DP314" s="128"/>
      <c r="DQ314" s="128"/>
      <c r="DR314" s="128"/>
      <c r="DS314" s="128"/>
      <c r="DT314" s="128"/>
      <c r="DU314" s="128"/>
      <c r="DV314" s="128"/>
      <c r="DW314" s="128"/>
      <c r="DX314" s="128"/>
      <c r="DY314" s="128"/>
      <c r="DZ314" s="128"/>
      <c r="EA314" s="128"/>
      <c r="EB314" s="128"/>
      <c r="EC314" s="128"/>
      <c r="ED314" s="128"/>
      <c r="EE314" s="128"/>
      <c r="EF314" s="128"/>
      <c r="EG314" s="128"/>
      <c r="EH314" s="128"/>
      <c r="EI314" s="128"/>
      <c r="EJ314" s="128"/>
      <c r="EK314" s="128"/>
      <c r="EL314" s="128"/>
      <c r="EM314" s="128"/>
      <c r="EN314" s="128"/>
      <c r="EO314" s="128"/>
      <c r="EP314" s="128"/>
    </row>
    <row r="315" spans="1:146" s="120" customFormat="1" ht="34.5" customHeight="1">
      <c r="A315" s="107">
        <v>2921000738</v>
      </c>
      <c r="B315" s="107" t="s">
        <v>65</v>
      </c>
      <c r="C315" s="107" t="s">
        <v>245</v>
      </c>
      <c r="D315" s="107" t="s">
        <v>64</v>
      </c>
      <c r="E315" s="75"/>
      <c r="F315" s="75" t="s">
        <v>251</v>
      </c>
      <c r="G315" s="67">
        <v>124</v>
      </c>
      <c r="H315" s="67">
        <v>12</v>
      </c>
      <c r="I315" s="67">
        <v>125.446</v>
      </c>
      <c r="J315" s="67">
        <v>138.25</v>
      </c>
      <c r="K315" s="67">
        <f t="shared" si="95"/>
        <v>399.69600000000003</v>
      </c>
      <c r="L315" s="108">
        <f>L142</f>
        <v>57.381999999999998</v>
      </c>
      <c r="M315" s="108">
        <f>M142</f>
        <v>61.972560000000009</v>
      </c>
      <c r="N315" s="117">
        <f>'2022'!O315</f>
        <v>28.319200000000002</v>
      </c>
      <c r="O315" s="117">
        <f>N315*1.04</f>
        <v>29.451968000000004</v>
      </c>
      <c r="P315" s="106">
        <f>(L315-N315)*G315</f>
        <v>3603.7871999999993</v>
      </c>
      <c r="Q315" s="106">
        <f>(L315-N315)*H315</f>
        <v>348.75359999999995</v>
      </c>
      <c r="R315" s="106">
        <f>(M315-O315)*I315</f>
        <v>4079.578184032001</v>
      </c>
      <c r="S315" s="106">
        <f>(M315-O315)*J315</f>
        <v>4495.9718440000015</v>
      </c>
      <c r="T315" s="106">
        <f t="shared" si="87"/>
        <v>12528.090828032002</v>
      </c>
      <c r="U315" s="118">
        <f>T315/'2022'!T315</f>
        <v>1.0649139500141245</v>
      </c>
      <c r="V315" s="106"/>
      <c r="W315" s="106"/>
      <c r="X315" s="106"/>
      <c r="Y315" s="119"/>
      <c r="Z315" s="156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H315" s="119"/>
      <c r="BI315" s="119"/>
      <c r="BJ315" s="119"/>
      <c r="BK315" s="119"/>
      <c r="BL315" s="119"/>
      <c r="BM315" s="119"/>
      <c r="BN315" s="119"/>
      <c r="BO315" s="119"/>
      <c r="BP315" s="119"/>
      <c r="BQ315" s="119"/>
      <c r="BR315" s="119"/>
      <c r="BS315" s="119"/>
      <c r="BT315" s="119"/>
      <c r="BU315" s="119"/>
      <c r="BV315" s="119"/>
      <c r="BW315" s="119"/>
      <c r="BX315" s="119"/>
      <c r="BY315" s="119"/>
      <c r="BZ315" s="119"/>
      <c r="CA315" s="119"/>
      <c r="CB315" s="119"/>
      <c r="CC315" s="119"/>
      <c r="CD315" s="119"/>
      <c r="CE315" s="119"/>
      <c r="CF315" s="119"/>
      <c r="CG315" s="119"/>
      <c r="CH315" s="119"/>
      <c r="CI315" s="119"/>
      <c r="CJ315" s="119"/>
      <c r="CK315" s="119"/>
      <c r="CL315" s="119"/>
      <c r="CM315" s="119"/>
      <c r="CN315" s="119"/>
      <c r="CO315" s="119"/>
      <c r="CP315" s="119"/>
      <c r="CQ315" s="119"/>
      <c r="CR315" s="119"/>
      <c r="CS315" s="119"/>
      <c r="CT315" s="119"/>
      <c r="CU315" s="119"/>
      <c r="CV315" s="119"/>
      <c r="CW315" s="119"/>
      <c r="CX315" s="119"/>
      <c r="CY315" s="119"/>
      <c r="CZ315" s="119"/>
      <c r="DA315" s="119"/>
      <c r="DB315" s="119"/>
      <c r="DC315" s="119"/>
      <c r="DD315" s="119"/>
      <c r="DE315" s="119"/>
      <c r="DF315" s="119"/>
      <c r="DG315" s="119"/>
      <c r="DH315" s="119"/>
      <c r="DI315" s="119"/>
      <c r="DJ315" s="119"/>
      <c r="DK315" s="119"/>
      <c r="DL315" s="119"/>
      <c r="DM315" s="119"/>
      <c r="DN315" s="119"/>
      <c r="DO315" s="119"/>
      <c r="DP315" s="119"/>
      <c r="DQ315" s="119"/>
      <c r="DR315" s="119"/>
      <c r="DS315" s="119"/>
      <c r="DT315" s="119"/>
      <c r="DU315" s="119"/>
      <c r="DV315" s="119"/>
      <c r="DW315" s="119"/>
      <c r="DX315" s="119"/>
      <c r="DY315" s="119"/>
      <c r="DZ315" s="119"/>
      <c r="EA315" s="119"/>
      <c r="EB315" s="119"/>
      <c r="EC315" s="119"/>
      <c r="ED315" s="119"/>
      <c r="EE315" s="119"/>
      <c r="EF315" s="119"/>
      <c r="EG315" s="119"/>
      <c r="EH315" s="119"/>
      <c r="EI315" s="119"/>
      <c r="EJ315" s="119"/>
      <c r="EK315" s="119"/>
      <c r="EL315" s="119"/>
      <c r="EM315" s="119"/>
      <c r="EN315" s="119"/>
      <c r="EO315" s="119"/>
      <c r="EP315" s="119"/>
    </row>
    <row r="316" spans="1:146" s="120" customFormat="1" ht="34.5" customHeight="1">
      <c r="A316" s="219" t="s">
        <v>247</v>
      </c>
      <c r="B316" s="220"/>
      <c r="C316" s="143"/>
      <c r="D316" s="129"/>
      <c r="E316" s="127"/>
      <c r="F316" s="127"/>
      <c r="G316" s="67"/>
      <c r="H316" s="67"/>
      <c r="I316" s="67"/>
      <c r="J316" s="67"/>
      <c r="K316" s="67"/>
      <c r="L316" s="108"/>
      <c r="M316" s="108"/>
      <c r="N316" s="132"/>
      <c r="O316" s="132"/>
      <c r="P316" s="106"/>
      <c r="Q316" s="106"/>
      <c r="R316" s="106"/>
      <c r="S316" s="106"/>
      <c r="T316" s="106"/>
      <c r="U316" s="118" t="e">
        <f>T316/'2022'!T316</f>
        <v>#DIV/0!</v>
      </c>
      <c r="V316" s="106"/>
      <c r="W316" s="106"/>
      <c r="X316" s="106"/>
      <c r="Y316" s="128"/>
      <c r="Z316" s="156"/>
      <c r="AA316" s="119"/>
      <c r="AB316" s="119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  <c r="BM316" s="128"/>
      <c r="BN316" s="128"/>
      <c r="BO316" s="128"/>
      <c r="BP316" s="128"/>
      <c r="BQ316" s="128"/>
      <c r="BR316" s="128"/>
      <c r="BS316" s="128"/>
      <c r="BT316" s="128"/>
      <c r="BU316" s="128"/>
      <c r="BV316" s="128"/>
      <c r="BW316" s="128"/>
      <c r="BX316" s="128"/>
      <c r="BY316" s="128"/>
      <c r="BZ316" s="128"/>
      <c r="CA316" s="128"/>
      <c r="CB316" s="128"/>
      <c r="CC316" s="128"/>
      <c r="CD316" s="128"/>
      <c r="CE316" s="128"/>
      <c r="CF316" s="128"/>
      <c r="CG316" s="128"/>
      <c r="CH316" s="128"/>
      <c r="CI316" s="128"/>
      <c r="CJ316" s="128"/>
      <c r="CK316" s="128"/>
      <c r="CL316" s="128"/>
      <c r="CM316" s="128"/>
      <c r="CN316" s="128"/>
      <c r="CO316" s="128"/>
      <c r="CP316" s="128"/>
      <c r="CQ316" s="128"/>
      <c r="CR316" s="128"/>
      <c r="CS316" s="128"/>
      <c r="CT316" s="128"/>
      <c r="CU316" s="128"/>
      <c r="CV316" s="128"/>
      <c r="CW316" s="128"/>
      <c r="CX316" s="128"/>
      <c r="CY316" s="128"/>
      <c r="CZ316" s="128"/>
      <c r="DA316" s="128"/>
      <c r="DB316" s="128"/>
      <c r="DC316" s="128"/>
      <c r="DD316" s="128"/>
      <c r="DE316" s="128"/>
      <c r="DF316" s="128"/>
      <c r="DG316" s="128"/>
      <c r="DH316" s="128"/>
      <c r="DI316" s="128"/>
      <c r="DJ316" s="128"/>
      <c r="DK316" s="128"/>
      <c r="DL316" s="128"/>
      <c r="DM316" s="128"/>
      <c r="DN316" s="128"/>
      <c r="DO316" s="128"/>
      <c r="DP316" s="128"/>
      <c r="DQ316" s="128"/>
      <c r="DR316" s="128"/>
      <c r="DS316" s="128"/>
      <c r="DT316" s="128"/>
      <c r="DU316" s="128"/>
      <c r="DV316" s="128"/>
      <c r="DW316" s="128"/>
      <c r="DX316" s="128"/>
      <c r="DY316" s="128"/>
      <c r="DZ316" s="128"/>
      <c r="EA316" s="128"/>
      <c r="EB316" s="128"/>
      <c r="EC316" s="128"/>
      <c r="ED316" s="128"/>
      <c r="EE316" s="128"/>
      <c r="EF316" s="128"/>
      <c r="EG316" s="128"/>
      <c r="EH316" s="128"/>
      <c r="EI316" s="128"/>
      <c r="EJ316" s="128"/>
      <c r="EK316" s="128"/>
      <c r="EL316" s="128"/>
      <c r="EM316" s="128"/>
      <c r="EN316" s="128"/>
      <c r="EO316" s="128"/>
      <c r="EP316" s="128"/>
    </row>
    <row r="317" spans="1:146" s="120" customFormat="1" ht="34.5" customHeight="1">
      <c r="A317" s="107">
        <v>2922008546</v>
      </c>
      <c r="B317" s="107" t="s">
        <v>189</v>
      </c>
      <c r="C317" s="107" t="s">
        <v>247</v>
      </c>
      <c r="D317" s="107" t="s">
        <v>76</v>
      </c>
      <c r="E317" s="75"/>
      <c r="F317" s="75" t="s">
        <v>251</v>
      </c>
      <c r="G317" s="67">
        <v>21467.09</v>
      </c>
      <c r="H317" s="67">
        <v>21326.29</v>
      </c>
      <c r="I317" s="67">
        <v>18199.550000000003</v>
      </c>
      <c r="J317" s="67">
        <v>20487.96</v>
      </c>
      <c r="K317" s="67">
        <f t="shared" si="95"/>
        <v>81480.890000000014</v>
      </c>
      <c r="L317" s="108">
        <v>63.76</v>
      </c>
      <c r="M317" s="108">
        <v>63.76</v>
      </c>
      <c r="N317" s="117">
        <f>'2022'!O317</f>
        <v>38.504960000000004</v>
      </c>
      <c r="O317" s="117">
        <f>N317*1.04</f>
        <v>40.045158400000005</v>
      </c>
      <c r="P317" s="106">
        <f>(L317-N317)*G317</f>
        <v>542152.21663359983</v>
      </c>
      <c r="Q317" s="106">
        <f>(L317-N317)*H317</f>
        <v>538596.30700159993</v>
      </c>
      <c r="R317" s="106">
        <f>(M317-O317)*I317</f>
        <v>431599.44544127991</v>
      </c>
      <c r="S317" s="106">
        <f>(M317-O317)*J317</f>
        <v>485868.72610713582</v>
      </c>
      <c r="T317" s="106">
        <f t="shared" si="87"/>
        <v>1998216.6951836157</v>
      </c>
      <c r="U317" s="118">
        <f>T317/'2022'!T317</f>
        <v>0.94203140863868107</v>
      </c>
      <c r="V317" s="106"/>
      <c r="W317" s="106"/>
      <c r="X317" s="106"/>
      <c r="Y317" s="119"/>
      <c r="Z317" s="156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  <c r="BI317" s="119"/>
      <c r="BJ317" s="119"/>
      <c r="BK317" s="119"/>
      <c r="BL317" s="119"/>
      <c r="BM317" s="119"/>
      <c r="BN317" s="119"/>
      <c r="BO317" s="119"/>
      <c r="BP317" s="119"/>
      <c r="BQ317" s="119"/>
      <c r="BR317" s="119"/>
      <c r="BS317" s="119"/>
      <c r="BT317" s="119"/>
      <c r="BU317" s="119"/>
      <c r="BV317" s="119"/>
      <c r="BW317" s="119"/>
      <c r="BX317" s="119"/>
      <c r="BY317" s="119"/>
      <c r="BZ317" s="119"/>
      <c r="CA317" s="119"/>
      <c r="CB317" s="119"/>
      <c r="CC317" s="119"/>
      <c r="CD317" s="119"/>
      <c r="CE317" s="119"/>
      <c r="CF317" s="119"/>
      <c r="CG317" s="119"/>
      <c r="CH317" s="119"/>
      <c r="CI317" s="119"/>
      <c r="CJ317" s="119"/>
      <c r="CK317" s="119"/>
      <c r="CL317" s="119"/>
      <c r="CM317" s="119"/>
      <c r="CN317" s="119"/>
      <c r="CO317" s="119"/>
      <c r="CP317" s="119"/>
      <c r="CQ317" s="119"/>
      <c r="CR317" s="119"/>
      <c r="CS317" s="119"/>
      <c r="CT317" s="119"/>
      <c r="CU317" s="119"/>
      <c r="CV317" s="119"/>
      <c r="CW317" s="119"/>
      <c r="CX317" s="119"/>
      <c r="CY317" s="119"/>
      <c r="CZ317" s="119"/>
      <c r="DA317" s="119"/>
      <c r="DB317" s="119"/>
      <c r="DC317" s="119"/>
      <c r="DD317" s="119"/>
      <c r="DE317" s="119"/>
      <c r="DF317" s="119"/>
      <c r="DG317" s="119"/>
      <c r="DH317" s="119"/>
      <c r="DI317" s="119"/>
      <c r="DJ317" s="119"/>
      <c r="DK317" s="119"/>
      <c r="DL317" s="119"/>
      <c r="DM317" s="119"/>
      <c r="DN317" s="119"/>
      <c r="DO317" s="119"/>
      <c r="DP317" s="119"/>
      <c r="DQ317" s="119"/>
      <c r="DR317" s="119"/>
      <c r="DS317" s="119"/>
      <c r="DT317" s="119"/>
      <c r="DU317" s="119"/>
      <c r="DV317" s="119"/>
      <c r="DW317" s="119"/>
      <c r="DX317" s="119"/>
      <c r="DY317" s="119"/>
      <c r="DZ317" s="119"/>
      <c r="EA317" s="119"/>
      <c r="EB317" s="119"/>
      <c r="EC317" s="119"/>
      <c r="ED317" s="119"/>
      <c r="EE317" s="119"/>
      <c r="EF317" s="119"/>
      <c r="EG317" s="119"/>
      <c r="EH317" s="119"/>
      <c r="EI317" s="119"/>
      <c r="EJ317" s="119"/>
      <c r="EK317" s="119"/>
      <c r="EL317" s="119"/>
      <c r="EM317" s="119"/>
      <c r="EN317" s="119"/>
      <c r="EO317" s="119"/>
      <c r="EP317" s="119"/>
    </row>
    <row r="318" spans="1:146" s="34" customFormat="1" ht="28.5" customHeight="1">
      <c r="A318" s="195" t="s">
        <v>304</v>
      </c>
      <c r="B318" s="196"/>
      <c r="C318" s="196"/>
      <c r="D318" s="197"/>
      <c r="E318" s="90"/>
      <c r="F318" s="90"/>
      <c r="G318" s="84">
        <f>SUM(G284:G317)</f>
        <v>241230.17200000002</v>
      </c>
      <c r="H318" s="84">
        <f>SUM(H284:H317)</f>
        <v>228907.23299999998</v>
      </c>
      <c r="I318" s="84">
        <f>SUM(I284:I317)</f>
        <v>188437.50199999998</v>
      </c>
      <c r="J318" s="84">
        <f>SUM(J284:J317)</f>
        <v>232573.72499999992</v>
      </c>
      <c r="K318" s="84">
        <f t="shared" si="95"/>
        <v>891148.63199999998</v>
      </c>
      <c r="L318" s="91"/>
      <c r="M318" s="91"/>
      <c r="N318" s="91"/>
      <c r="O318" s="91"/>
      <c r="P318" s="86">
        <f>SUM(P285:P317)</f>
        <v>6180256.3641563682</v>
      </c>
      <c r="Q318" s="86">
        <f>SUM(Q285:Q317)</f>
        <v>5772254.2274674457</v>
      </c>
      <c r="R318" s="86">
        <f>SUM(R285:R317)</f>
        <v>5059382.7161490656</v>
      </c>
      <c r="S318" s="86">
        <f>SUM(S285:S317)</f>
        <v>6320275.822739196</v>
      </c>
      <c r="T318" s="86">
        <f>SUM(T285:T317)</f>
        <v>23332169.130512074</v>
      </c>
      <c r="U318" s="115">
        <f>T318/'2022'!T318</f>
        <v>1.0519078204833614</v>
      </c>
      <c r="V318" s="86"/>
      <c r="W318" s="86"/>
      <c r="X318" s="86"/>
      <c r="Y318" s="112"/>
      <c r="Z318" s="178"/>
      <c r="AA318" s="119"/>
      <c r="AB318" s="119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</row>
    <row r="319" spans="1:146" s="105" customFormat="1" ht="38.25" customHeight="1">
      <c r="A319" s="198" t="s">
        <v>303</v>
      </c>
      <c r="B319" s="199"/>
      <c r="C319" s="199"/>
      <c r="D319" s="199"/>
      <c r="E319" s="200"/>
      <c r="F319" s="101"/>
      <c r="G319" s="102">
        <f>G180+G283+G318</f>
        <v>18572389.313884996</v>
      </c>
      <c r="H319" s="102">
        <f>H180+H283+H318</f>
        <v>18479742.146376994</v>
      </c>
      <c r="I319" s="102">
        <f>I180+I283+I318</f>
        <v>17340036.530529004</v>
      </c>
      <c r="J319" s="102">
        <f>J180+J283+J318</f>
        <v>18488222.361869004</v>
      </c>
      <c r="K319" s="102">
        <f t="shared" si="95"/>
        <v>72880390.35266</v>
      </c>
      <c r="L319" s="103"/>
      <c r="M319" s="103"/>
      <c r="N319" s="103"/>
      <c r="O319" s="103"/>
      <c r="P319" s="104">
        <f>P318+P283+P180</f>
        <v>351444010.06079161</v>
      </c>
      <c r="Q319" s="104">
        <f>Q318+Q283+Q180</f>
        <v>352361041.36257643</v>
      </c>
      <c r="R319" s="104">
        <f>R318+R283+R180</f>
        <v>360134725.53335118</v>
      </c>
      <c r="S319" s="104">
        <f>S318+S283+S180</f>
        <v>389489827.65723789</v>
      </c>
      <c r="T319" s="104">
        <f>T318+T283+T180</f>
        <v>1453429604.6139565</v>
      </c>
      <c r="U319" s="116">
        <f>T319/'2022'!T319</f>
        <v>1.0388272409177601</v>
      </c>
      <c r="V319" s="104">
        <f>'2022'!W319</f>
        <v>116460014.40533586</v>
      </c>
      <c r="W319" s="104">
        <f>S319/3</f>
        <v>129829942.55241263</v>
      </c>
      <c r="X319" s="104">
        <f>T319+V319-W319</f>
        <v>1440059676.4668798</v>
      </c>
      <c r="Y319" s="112"/>
      <c r="Z319" s="178"/>
      <c r="AA319" s="165"/>
      <c r="AB319" s="165"/>
    </row>
    <row r="320" spans="1:146" s="8" customFormat="1" ht="12.75" customHeight="1">
      <c r="A320" s="40"/>
      <c r="B320" s="41"/>
      <c r="C320" s="41"/>
      <c r="D320" s="41"/>
      <c r="G320" s="30"/>
      <c r="H320" s="30"/>
      <c r="I320" s="30"/>
      <c r="J320" s="30"/>
      <c r="K320" s="30"/>
      <c r="L320" s="28"/>
      <c r="M320" s="28"/>
      <c r="N320" s="28"/>
      <c r="O320" s="28"/>
      <c r="P320" s="31"/>
      <c r="Q320" s="31"/>
      <c r="R320" s="31"/>
      <c r="S320" s="31"/>
      <c r="T320" s="31"/>
      <c r="U320" s="31"/>
      <c r="V320" s="31"/>
      <c r="W320" s="31"/>
      <c r="X320" s="31"/>
      <c r="Z320" s="157"/>
    </row>
    <row r="321" spans="1:28" ht="12.75" customHeight="1">
      <c r="A321" s="40"/>
      <c r="B321" s="39"/>
      <c r="C321" s="39"/>
      <c r="D321" s="39"/>
      <c r="G321" s="27"/>
      <c r="H321" s="27"/>
      <c r="I321" s="27"/>
      <c r="J321" s="27"/>
      <c r="K321" s="27"/>
      <c r="L321" s="28"/>
      <c r="M321" s="28"/>
      <c r="N321" s="28"/>
      <c r="O321" s="28"/>
      <c r="P321" s="29"/>
      <c r="Q321" s="29"/>
      <c r="R321" s="29"/>
      <c r="S321" s="29"/>
      <c r="T321" s="29"/>
      <c r="U321" s="29"/>
      <c r="V321" s="29"/>
      <c r="W321" s="29"/>
      <c r="X321" s="29"/>
      <c r="AA321" s="166"/>
    </row>
    <row r="322" spans="1:28" ht="40.5" hidden="1" customHeight="1">
      <c r="I322" s="201"/>
      <c r="J322" s="201"/>
      <c r="K322" s="43"/>
      <c r="L322" s="14"/>
      <c r="M322" s="14"/>
      <c r="N322" s="14"/>
      <c r="O322" s="15"/>
      <c r="P322" s="10"/>
      <c r="Q322" s="10"/>
      <c r="R322" s="10"/>
      <c r="Z322" s="2"/>
      <c r="AA322" s="166"/>
      <c r="AB322" s="166"/>
    </row>
    <row r="323" spans="1:28" hidden="1">
      <c r="F323" s="4"/>
      <c r="I323" s="45"/>
      <c r="J323" s="45"/>
      <c r="K323" s="45"/>
      <c r="P323" s="8"/>
      <c r="Q323" s="8"/>
      <c r="R323" s="8"/>
      <c r="W323" s="8"/>
      <c r="X323" s="2"/>
    </row>
    <row r="324" spans="1:28" ht="40.5" hidden="1" customHeight="1">
      <c r="H324" s="92" t="s">
        <v>201</v>
      </c>
      <c r="I324" s="93"/>
      <c r="J324" s="93"/>
      <c r="K324" s="15"/>
      <c r="L324" s="15"/>
      <c r="M324" s="15"/>
      <c r="N324" s="15"/>
      <c r="O324" s="15"/>
      <c r="P324" s="12"/>
      <c r="R324" s="1"/>
    </row>
    <row r="325" spans="1:28" ht="23.25" hidden="1">
      <c r="H325" s="94"/>
      <c r="I325" s="47"/>
      <c r="J325" s="13"/>
      <c r="K325" s="13"/>
      <c r="L325" s="17"/>
      <c r="M325" s="17"/>
      <c r="N325" s="17"/>
      <c r="O325" s="18"/>
    </row>
    <row r="326" spans="1:28" ht="23.25" hidden="1" customHeight="1">
      <c r="H326" s="216" t="s">
        <v>299</v>
      </c>
      <c r="I326" s="216"/>
      <c r="J326" s="216"/>
      <c r="K326" s="50"/>
      <c r="L326" s="19"/>
      <c r="M326" s="20"/>
      <c r="N326" s="21" t="s">
        <v>202</v>
      </c>
      <c r="O326" s="22"/>
    </row>
    <row r="327" spans="1:28" ht="18.75" hidden="1" customHeight="1">
      <c r="H327" s="94"/>
      <c r="I327" s="47"/>
      <c r="J327" s="47"/>
      <c r="K327" s="47"/>
      <c r="L327" s="22"/>
      <c r="M327" s="22"/>
      <c r="N327" s="16"/>
      <c r="O327" s="23"/>
      <c r="P327" s="9"/>
    </row>
    <row r="328" spans="1:28" ht="23.25" hidden="1">
      <c r="A328" s="42"/>
      <c r="H328" s="94"/>
      <c r="I328" s="47"/>
      <c r="J328" s="47"/>
      <c r="K328" s="47"/>
      <c r="L328" s="22"/>
      <c r="M328" s="22"/>
      <c r="N328" s="16"/>
      <c r="O328" s="22"/>
    </row>
    <row r="329" spans="1:28" ht="23.25" hidden="1">
      <c r="A329" s="42"/>
      <c r="H329" s="216" t="s">
        <v>203</v>
      </c>
      <c r="I329" s="216"/>
      <c r="J329" s="216"/>
      <c r="K329" s="51"/>
      <c r="L329" s="24"/>
      <c r="M329" s="24"/>
      <c r="N329" s="25" t="s">
        <v>173</v>
      </c>
      <c r="O329" s="16"/>
    </row>
    <row r="330" spans="1:28" ht="23.25" hidden="1">
      <c r="I330" s="46"/>
      <c r="J330" s="46"/>
      <c r="K330" s="46"/>
      <c r="L330" s="16"/>
      <c r="M330" s="16"/>
      <c r="N330" s="16"/>
      <c r="O330" s="16"/>
    </row>
  </sheetData>
  <autoFilter ref="A6:EP326"/>
  <mergeCells count="79">
    <mergeCell ref="I322:J322"/>
    <mergeCell ref="H326:J326"/>
    <mergeCell ref="H329:J329"/>
    <mergeCell ref="A312:B312"/>
    <mergeCell ref="A168:B168"/>
    <mergeCell ref="A178:B178"/>
    <mergeCell ref="A180:E180"/>
    <mergeCell ref="A299:B299"/>
    <mergeCell ref="A303:B303"/>
    <mergeCell ref="A245:B245"/>
    <mergeCell ref="A265:B265"/>
    <mergeCell ref="A268:B268"/>
    <mergeCell ref="A272:B272"/>
    <mergeCell ref="A319:E319"/>
    <mergeCell ref="A314:B314"/>
    <mergeCell ref="A316:B316"/>
    <mergeCell ref="A318:D318"/>
    <mergeCell ref="A289:B289"/>
    <mergeCell ref="A281:B281"/>
    <mergeCell ref="A284:B284"/>
    <mergeCell ref="A287:B287"/>
    <mergeCell ref="A291:B291"/>
    <mergeCell ref="A309:B309"/>
    <mergeCell ref="A295:B295"/>
    <mergeCell ref="A305:B305"/>
    <mergeCell ref="A240:B240"/>
    <mergeCell ref="A201:B201"/>
    <mergeCell ref="A206:B206"/>
    <mergeCell ref="A211:B211"/>
    <mergeCell ref="A213:B213"/>
    <mergeCell ref="A204:B204"/>
    <mergeCell ref="A208:B208"/>
    <mergeCell ref="A216:B216"/>
    <mergeCell ref="A222:B222"/>
    <mergeCell ref="A226:B226"/>
    <mergeCell ref="A228:B228"/>
    <mergeCell ref="A230:B230"/>
    <mergeCell ref="A235:B235"/>
    <mergeCell ref="A192:B192"/>
    <mergeCell ref="A194:B194"/>
    <mergeCell ref="A198:B198"/>
    <mergeCell ref="A99:B99"/>
    <mergeCell ref="A109:B109"/>
    <mergeCell ref="A117:B117"/>
    <mergeCell ref="A130:B130"/>
    <mergeCell ref="A181:B181"/>
    <mergeCell ref="A152:B152"/>
    <mergeCell ref="A155:B155"/>
    <mergeCell ref="A25:B25"/>
    <mergeCell ref="A92:B92"/>
    <mergeCell ref="A76:B76"/>
    <mergeCell ref="A80:B80"/>
    <mergeCell ref="A85:B85"/>
    <mergeCell ref="A90:B90"/>
    <mergeCell ref="A64:B64"/>
    <mergeCell ref="A69:B69"/>
    <mergeCell ref="A66:B66"/>
    <mergeCell ref="A29:B29"/>
    <mergeCell ref="A34:B34"/>
    <mergeCell ref="A87:B87"/>
    <mergeCell ref="A40:B40"/>
    <mergeCell ref="A44:B44"/>
    <mergeCell ref="A46:B46"/>
    <mergeCell ref="A53:B53"/>
    <mergeCell ref="G2:N2"/>
    <mergeCell ref="W4:W5"/>
    <mergeCell ref="X4:X5"/>
    <mergeCell ref="G4:K4"/>
    <mergeCell ref="A7:B7"/>
    <mergeCell ref="L4:M4"/>
    <mergeCell ref="F4:F5"/>
    <mergeCell ref="N4:O4"/>
    <mergeCell ref="P4:T4"/>
    <mergeCell ref="V4:V5"/>
    <mergeCell ref="A4:A5"/>
    <mergeCell ref="B4:B5"/>
    <mergeCell ref="C4:C5"/>
    <mergeCell ref="D4:D5"/>
    <mergeCell ref="E4:E5"/>
  </mergeCells>
  <printOptions horizontalCentered="1"/>
  <pageMargins left="0.19685039370078741" right="0.19685039370078741" top="0.59055118110236227" bottom="0.19685039370078741" header="0" footer="0"/>
  <pageSetup paperSize="9" scale="43" fitToHeight="0" orientation="landscape" r:id="rId1"/>
  <headerFooter differentFirst="1" alignWithMargins="0"/>
  <rowBreaks count="4" manualBreakCount="4">
    <brk id="28" max="23" man="1"/>
    <brk id="52" max="23" man="1"/>
    <brk id="82" max="25" man="1"/>
    <brk id="203" max="23" man="1"/>
  </rowBreaks>
  <colBreaks count="1" manualBreakCount="1">
    <brk id="15" max="3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4:M12"/>
  <sheetViews>
    <sheetView workbookViewId="0">
      <selection activeCell="I20" sqref="I20"/>
    </sheetView>
  </sheetViews>
  <sheetFormatPr defaultRowHeight="12.75"/>
  <cols>
    <col min="3" max="3" width="20.28515625" customWidth="1"/>
    <col min="4" max="4" width="16" style="167" customWidth="1"/>
    <col min="5" max="6" width="15.7109375" style="168" customWidth="1"/>
    <col min="7" max="7" width="11.5703125" style="168" customWidth="1"/>
    <col min="8" max="8" width="16.7109375" style="168" customWidth="1"/>
    <col min="9" max="9" width="11.5703125" style="168" customWidth="1"/>
    <col min="10" max="10" width="17.28515625" style="168" customWidth="1"/>
    <col min="11" max="11" width="11.5703125" style="167" bestFit="1" customWidth="1"/>
    <col min="12" max="12" width="9.140625" style="167"/>
    <col min="14" max="14" width="18.42578125" customWidth="1"/>
    <col min="15" max="15" width="21.140625" customWidth="1"/>
  </cols>
  <sheetData>
    <row r="4" spans="3:13" ht="38.25">
      <c r="C4" s="175"/>
      <c r="D4" s="172" t="s">
        <v>343</v>
      </c>
      <c r="E4" s="172">
        <v>2021</v>
      </c>
      <c r="F4" s="180" t="s">
        <v>356</v>
      </c>
      <c r="G4" s="172" t="s">
        <v>344</v>
      </c>
      <c r="H4" s="172">
        <v>2022</v>
      </c>
      <c r="I4" s="172" t="s">
        <v>344</v>
      </c>
      <c r="J4" s="172">
        <v>2023</v>
      </c>
      <c r="K4" s="172" t="s">
        <v>344</v>
      </c>
      <c r="L4" s="176"/>
    </row>
    <row r="5" spans="3:13" ht="18" customHeight="1">
      <c r="C5" s="175" t="s">
        <v>342</v>
      </c>
      <c r="D5" s="177">
        <v>1064145729.9437704</v>
      </c>
      <c r="E5" s="173">
        <f>'2021'!T320-'2021'!T319</f>
        <v>1319796435.8461742</v>
      </c>
      <c r="F5" s="173">
        <f>E5-D5</f>
        <v>255650705.90240383</v>
      </c>
      <c r="G5" s="174">
        <f>E5/D5</f>
        <v>1.2402403155025699</v>
      </c>
      <c r="H5" s="173">
        <f>'2022'!T319-'2022'!T318</f>
        <v>1376925360.6499786</v>
      </c>
      <c r="I5" s="174">
        <f>H5/E5</f>
        <v>1.0432861638750954</v>
      </c>
      <c r="J5" s="173">
        <f>'2023'!T319-'2023'!T318</f>
        <v>1430097435.4834445</v>
      </c>
      <c r="K5" s="174">
        <f>J5/H5</f>
        <v>1.0386165266128629</v>
      </c>
      <c r="L5" s="176"/>
    </row>
    <row r="6" spans="3:13">
      <c r="D6" s="170"/>
      <c r="E6" s="169"/>
      <c r="F6" s="169"/>
      <c r="G6" s="169"/>
      <c r="H6" s="169"/>
      <c r="I6" s="169"/>
      <c r="J6" s="169"/>
      <c r="K6" s="170"/>
    </row>
    <row r="7" spans="3:13" ht="32.25" customHeight="1">
      <c r="C7" s="171" t="s">
        <v>345</v>
      </c>
    </row>
    <row r="8" spans="3:13" ht="39.75" customHeight="1">
      <c r="C8" s="224" t="s">
        <v>355</v>
      </c>
      <c r="D8" s="224"/>
      <c r="E8" s="224"/>
      <c r="F8" s="224"/>
      <c r="G8" s="224"/>
      <c r="H8" s="224"/>
      <c r="I8" s="224"/>
      <c r="J8" s="224"/>
      <c r="K8" s="224"/>
      <c r="L8" s="224"/>
      <c r="M8" s="167"/>
    </row>
    <row r="9" spans="3:13">
      <c r="C9" s="167"/>
      <c r="M9" s="167"/>
    </row>
    <row r="10" spans="3:13">
      <c r="C10" s="167"/>
      <c r="M10" s="167"/>
    </row>
    <row r="11" spans="3:13">
      <c r="C11" s="167"/>
      <c r="M11" s="167"/>
    </row>
    <row r="12" spans="3:13">
      <c r="C12" s="167"/>
      <c r="M12" s="167"/>
    </row>
  </sheetData>
  <mergeCells count="1">
    <mergeCell ref="C8:L8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2021</vt:lpstr>
      <vt:lpstr>2022</vt:lpstr>
      <vt:lpstr>2023</vt:lpstr>
      <vt:lpstr>Лист2</vt:lpstr>
      <vt:lpstr>Лист1</vt:lpstr>
      <vt:lpstr>'2021'!Заголовки_для_печати</vt:lpstr>
      <vt:lpstr>'2022'!Заголовки_для_печати</vt:lpstr>
      <vt:lpstr>'2023'!Заголовки_для_печати</vt:lpstr>
      <vt:lpstr>'2021'!Область_печати</vt:lpstr>
      <vt:lpstr>'2022'!Область_печати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2020-10-10T08:34:44Z</cp:lastPrinted>
  <dcterms:created xsi:type="dcterms:W3CDTF">2011-02-24T08:11:32Z</dcterms:created>
  <dcterms:modified xsi:type="dcterms:W3CDTF">2020-10-10T08:41:14Z</dcterms:modified>
</cp:coreProperties>
</file>