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28800" windowHeight="11325" tabRatio="596"/>
  </bookViews>
  <sheets>
    <sheet name="2021" sheetId="6" r:id="rId1"/>
    <sheet name="2022" sheetId="7" r:id="rId2"/>
    <sheet name="2023" sheetId="9" r:id="rId3"/>
    <sheet name="Лист1" sheetId="5" state="hidden" r:id="rId4"/>
  </sheets>
  <definedNames>
    <definedName name="_xlnm._FilterDatabase" localSheetId="0" hidden="1">'2021'!$B$7:$EP$36</definedName>
    <definedName name="_xlnm.Print_Titles" localSheetId="0">'2021'!$B:$G,'2021'!$5:$6</definedName>
    <definedName name="_xlnm.Print_Titles" localSheetId="1">'2022'!$B:$G,'2022'!$5:$6</definedName>
    <definedName name="_xlnm.Print_Titles" localSheetId="2">'2023'!$B:$G,'2023'!$5:$6</definedName>
    <definedName name="_xlnm.Print_Area" localSheetId="0">'2021'!$A$1:$X$37</definedName>
    <definedName name="_xlnm.Print_Area" localSheetId="1">'2022'!$A$1:$X$37</definedName>
    <definedName name="_xlnm.Print_Area" localSheetId="2">'2023'!$A$1:$Y$37</definedName>
  </definedNames>
  <calcPr calcId="125725"/>
</workbook>
</file>

<file path=xl/calcChain.xml><?xml version="1.0" encoding="utf-8"?>
<calcChain xmlns="http://schemas.openxmlformats.org/spreadsheetml/2006/main">
  <c r="N7" i="7"/>
  <c r="I37" i="9"/>
  <c r="I37" i="7"/>
  <c r="J37" i="6"/>
  <c r="P19"/>
  <c r="S19" s="1"/>
  <c r="N23" i="7"/>
  <c r="M23" i="9"/>
  <c r="N12" i="7"/>
  <c r="N10"/>
  <c r="M10" s="1"/>
  <c r="N8"/>
  <c r="N36" i="6"/>
  <c r="M36" i="7" s="1"/>
  <c r="M36" i="6"/>
  <c r="R36"/>
  <c r="M35"/>
  <c r="R35" s="1"/>
  <c r="U35" s="1"/>
  <c r="X35" s="1"/>
  <c r="N33"/>
  <c r="M33"/>
  <c r="R33"/>
  <c r="M32"/>
  <c r="R32" s="1"/>
  <c r="U32" s="1"/>
  <c r="X32" s="1"/>
  <c r="N31"/>
  <c r="M31"/>
  <c r="Q31" s="1"/>
  <c r="N30"/>
  <c r="M30" i="7"/>
  <c r="M30" i="6"/>
  <c r="R30" s="1"/>
  <c r="V37"/>
  <c r="Q8"/>
  <c r="R8"/>
  <c r="S8"/>
  <c r="T8"/>
  <c r="W8" s="1"/>
  <c r="Q9"/>
  <c r="R9"/>
  <c r="Q10"/>
  <c r="R10"/>
  <c r="Q11"/>
  <c r="U11" s="1"/>
  <c r="R11"/>
  <c r="Q12"/>
  <c r="R12"/>
  <c r="Q13"/>
  <c r="U13" s="1"/>
  <c r="R13"/>
  <c r="Q14"/>
  <c r="R14"/>
  <c r="Q15"/>
  <c r="R15"/>
  <c r="Q16"/>
  <c r="R16"/>
  <c r="Q17"/>
  <c r="R17"/>
  <c r="Q18"/>
  <c r="R18"/>
  <c r="Q19"/>
  <c r="U19" s="1"/>
  <c r="X19" s="1"/>
  <c r="R19"/>
  <c r="Q20"/>
  <c r="R20"/>
  <c r="U20" s="1"/>
  <c r="X20" s="1"/>
  <c r="Q21"/>
  <c r="R21"/>
  <c r="Q22"/>
  <c r="R22"/>
  <c r="Q23"/>
  <c r="R23"/>
  <c r="Q24"/>
  <c r="R24"/>
  <c r="Q25"/>
  <c r="R25"/>
  <c r="Q26"/>
  <c r="R26"/>
  <c r="Q27"/>
  <c r="R27"/>
  <c r="Q28"/>
  <c r="U28" s="1"/>
  <c r="R28"/>
  <c r="Q29"/>
  <c r="U29" s="1"/>
  <c r="X29" s="1"/>
  <c r="R29"/>
  <c r="S29"/>
  <c r="T29"/>
  <c r="Q33"/>
  <c r="Q34"/>
  <c r="R34"/>
  <c r="U34" s="1"/>
  <c r="T7"/>
  <c r="W7"/>
  <c r="V7" i="7"/>
  <c r="S7" i="6"/>
  <c r="R7"/>
  <c r="R37" s="1"/>
  <c r="Q7"/>
  <c r="U7" s="1"/>
  <c r="O8" i="7"/>
  <c r="P8" s="1"/>
  <c r="M29"/>
  <c r="O29"/>
  <c r="R29" s="1"/>
  <c r="O7"/>
  <c r="P7" s="1"/>
  <c r="M28"/>
  <c r="N28"/>
  <c r="M27"/>
  <c r="M22"/>
  <c r="M21"/>
  <c r="N21"/>
  <c r="M20"/>
  <c r="N20"/>
  <c r="N18" i="6"/>
  <c r="M16" i="7"/>
  <c r="N16"/>
  <c r="P14" i="6"/>
  <c r="T14"/>
  <c r="M13" i="7"/>
  <c r="N13" s="1"/>
  <c r="N11" i="6"/>
  <c r="M9" i="7"/>
  <c r="L10" i="6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9"/>
  <c r="L8"/>
  <c r="L7"/>
  <c r="L37" s="1"/>
  <c r="L7" i="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H3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H37" i="9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L7"/>
  <c r="I37" i="6"/>
  <c r="H37"/>
  <c r="K37"/>
  <c r="N34"/>
  <c r="M34" i="7"/>
  <c r="N15" i="6"/>
  <c r="P36"/>
  <c r="O36" i="7" s="1"/>
  <c r="P36" s="1"/>
  <c r="P36" i="9" s="1"/>
  <c r="P30" i="6"/>
  <c r="O30" i="7"/>
  <c r="P31" i="6"/>
  <c r="S31" s="1"/>
  <c r="O31" i="7"/>
  <c r="P31" s="1"/>
  <c r="P32" i="6"/>
  <c r="O32" i="7"/>
  <c r="P32" s="1"/>
  <c r="P32" i="9" s="1"/>
  <c r="Q32" s="1"/>
  <c r="P33" i="6"/>
  <c r="O33" i="7"/>
  <c r="P34" i="6"/>
  <c r="O34" i="7"/>
  <c r="P34" s="1"/>
  <c r="P35" i="6"/>
  <c r="O35" i="7"/>
  <c r="P35" s="1"/>
  <c r="P28" i="6"/>
  <c r="S28"/>
  <c r="P10"/>
  <c r="O10" i="7"/>
  <c r="P11" i="6"/>
  <c r="T11"/>
  <c r="W11" s="1"/>
  <c r="V11" i="7" s="1"/>
  <c r="P12" i="6"/>
  <c r="O12" i="7"/>
  <c r="P12" s="1"/>
  <c r="P13" i="6"/>
  <c r="P15"/>
  <c r="S15" s="1"/>
  <c r="P16"/>
  <c r="O16" i="7"/>
  <c r="P17" i="6"/>
  <c r="S17"/>
  <c r="U17" s="1"/>
  <c r="X17" s="1"/>
  <c r="P18"/>
  <c r="S18" s="1"/>
  <c r="U18" s="1"/>
  <c r="X18" s="1"/>
  <c r="P20"/>
  <c r="O20" i="7" s="1"/>
  <c r="P21" i="6"/>
  <c r="S21" s="1"/>
  <c r="U21" s="1"/>
  <c r="X21" s="1"/>
  <c r="P22"/>
  <c r="T22" s="1"/>
  <c r="W22" s="1"/>
  <c r="V22" i="7" s="1"/>
  <c r="P23" i="6"/>
  <c r="S23" s="1"/>
  <c r="U23" s="1"/>
  <c r="P24"/>
  <c r="T24"/>
  <c r="W24" s="1"/>
  <c r="P25"/>
  <c r="O25" i="7"/>
  <c r="P26" i="6"/>
  <c r="T26"/>
  <c r="P27"/>
  <c r="S27"/>
  <c r="P9"/>
  <c r="T9"/>
  <c r="A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M14" i="7"/>
  <c r="N14" s="1"/>
  <c r="M19"/>
  <c r="N19" s="1"/>
  <c r="O22"/>
  <c r="R22" s="1"/>
  <c r="M25"/>
  <c r="M17"/>
  <c r="M24"/>
  <c r="S26" i="6"/>
  <c r="M26" i="7"/>
  <c r="N26" s="1"/>
  <c r="S14" i="6"/>
  <c r="U14" s="1"/>
  <c r="X14" s="1"/>
  <c r="T13"/>
  <c r="W13" s="1"/>
  <c r="V13" i="7" s="1"/>
  <c r="O17"/>
  <c r="P17" s="1"/>
  <c r="K37" i="9"/>
  <c r="K37" i="7"/>
  <c r="N33"/>
  <c r="M33" i="9" s="1"/>
  <c r="J37" i="7"/>
  <c r="J37" i="9"/>
  <c r="O13" i="7"/>
  <c r="P13"/>
  <c r="P13" i="9" s="1"/>
  <c r="Q13" s="1"/>
  <c r="S13" i="6"/>
  <c r="N32"/>
  <c r="S30"/>
  <c r="M11" i="7"/>
  <c r="N11" s="1"/>
  <c r="L37" i="9"/>
  <c r="L37" i="7"/>
  <c r="S33" i="6"/>
  <c r="S22"/>
  <c r="Q32"/>
  <c r="T33"/>
  <c r="U33" s="1"/>
  <c r="X33" s="1"/>
  <c r="M18" i="7"/>
  <c r="O9"/>
  <c r="P9" s="1"/>
  <c r="S9" i="6"/>
  <c r="U9" s="1"/>
  <c r="X9" s="1"/>
  <c r="T17"/>
  <c r="W17"/>
  <c r="V17" i="7" s="1"/>
  <c r="S24" i="6"/>
  <c r="S11"/>
  <c r="Q30"/>
  <c r="U30" s="1"/>
  <c r="T34"/>
  <c r="W34" s="1"/>
  <c r="V34" i="7" s="1"/>
  <c r="O14"/>
  <c r="P14"/>
  <c r="P14" i="9" s="1"/>
  <c r="T20" i="6"/>
  <c r="W20"/>
  <c r="V20" i="7" s="1"/>
  <c r="O27"/>
  <c r="R27" s="1"/>
  <c r="S20" i="6"/>
  <c r="Q35"/>
  <c r="T18"/>
  <c r="W18"/>
  <c r="V18" i="7" s="1"/>
  <c r="T23" i="6"/>
  <c r="W23" s="1"/>
  <c r="V23" i="7" s="1"/>
  <c r="T27" i="6"/>
  <c r="W27"/>
  <c r="V27" i="7" s="1"/>
  <c r="S34" i="6"/>
  <c r="O28" i="7"/>
  <c r="P28" s="1"/>
  <c r="O21"/>
  <c r="Q21" s="1"/>
  <c r="W29" i="6"/>
  <c r="V29" i="7"/>
  <c r="R31" i="6"/>
  <c r="T28"/>
  <c r="W28" s="1"/>
  <c r="V28" i="7" s="1"/>
  <c r="O11"/>
  <c r="P11" s="1"/>
  <c r="P11" i="9" s="1"/>
  <c r="Q11" s="1"/>
  <c r="S32" i="6"/>
  <c r="T19"/>
  <c r="W19"/>
  <c r="V19" i="7" s="1"/>
  <c r="O18"/>
  <c r="P18" s="1"/>
  <c r="S12" i="6"/>
  <c r="T10"/>
  <c r="W10" s="1"/>
  <c r="V10" i="7" s="1"/>
  <c r="N24"/>
  <c r="U27" i="6"/>
  <c r="X27" s="1"/>
  <c r="N22" i="7"/>
  <c r="M22" i="9" s="1"/>
  <c r="N27" i="7"/>
  <c r="N17"/>
  <c r="P29"/>
  <c r="P29" i="9" s="1"/>
  <c r="Q17" i="7"/>
  <c r="M27" i="9"/>
  <c r="N27" s="1"/>
  <c r="Q9" i="7"/>
  <c r="M16" i="9"/>
  <c r="N16" s="1"/>
  <c r="M10"/>
  <c r="N9" i="7"/>
  <c r="S9" s="1"/>
  <c r="M23"/>
  <c r="N30"/>
  <c r="M24" i="9"/>
  <c r="N24" s="1"/>
  <c r="R9" i="7"/>
  <c r="R11"/>
  <c r="M8"/>
  <c r="N25"/>
  <c r="Q28"/>
  <c r="M17" i="9"/>
  <c r="M30"/>
  <c r="N23"/>
  <c r="N30"/>
  <c r="O30" s="1"/>
  <c r="Q25" i="7"/>
  <c r="P25"/>
  <c r="T25" s="1"/>
  <c r="P10"/>
  <c r="P30"/>
  <c r="Q30"/>
  <c r="R30"/>
  <c r="M28" i="9"/>
  <c r="Q16" i="7"/>
  <c r="R16"/>
  <c r="P16"/>
  <c r="O23" i="9"/>
  <c r="R34" i="7"/>
  <c r="R25"/>
  <c r="W26" i="6"/>
  <c r="V26" i="7"/>
  <c r="U26" i="6"/>
  <c r="U24"/>
  <c r="Q8" i="7"/>
  <c r="R8"/>
  <c r="P33"/>
  <c r="Q34"/>
  <c r="R28"/>
  <c r="M20" i="9"/>
  <c r="N20" s="1"/>
  <c r="Q14" i="7"/>
  <c r="S25" i="6"/>
  <c r="Q11" i="7"/>
  <c r="P27"/>
  <c r="S27" s="1"/>
  <c r="W33" i="6"/>
  <c r="V33" i="7"/>
  <c r="R14"/>
  <c r="T25" i="6"/>
  <c r="W25" s="1"/>
  <c r="V25" i="7" s="1"/>
  <c r="S16" i="6"/>
  <c r="U16" s="1"/>
  <c r="T31"/>
  <c r="W31" s="1"/>
  <c r="V31" i="7" s="1"/>
  <c r="W14" i="6"/>
  <c r="V14" i="7"/>
  <c r="M21" i="9"/>
  <c r="N21" s="1"/>
  <c r="Q36" i="6"/>
  <c r="U36" s="1"/>
  <c r="M12" i="9"/>
  <c r="M25"/>
  <c r="N17"/>
  <c r="Q22" i="7"/>
  <c r="U22" s="1"/>
  <c r="N28" i="9"/>
  <c r="N34" i="7"/>
  <c r="M34" i="9" s="1"/>
  <c r="N34" s="1"/>
  <c r="O34" s="1"/>
  <c r="O24" i="7"/>
  <c r="R24"/>
  <c r="N31"/>
  <c r="S10" i="6"/>
  <c r="U10" s="1"/>
  <c r="X10" s="1"/>
  <c r="T32"/>
  <c r="W32"/>
  <c r="V32" i="7" s="1"/>
  <c r="O26"/>
  <c r="R26" s="1"/>
  <c r="O23"/>
  <c r="T12" i="6"/>
  <c r="W12" s="1"/>
  <c r="V12" i="7" s="1"/>
  <c r="N35" i="6"/>
  <c r="M12" i="7"/>
  <c r="R12" s="1"/>
  <c r="W9" i="6"/>
  <c r="V9" i="7"/>
  <c r="T21" i="6"/>
  <c r="W21"/>
  <c r="V21" i="7" s="1"/>
  <c r="P22"/>
  <c r="M7" i="9"/>
  <c r="N7" s="1"/>
  <c r="O7" s="1"/>
  <c r="M7" i="7"/>
  <c r="U8" i="6"/>
  <c r="X8" s="1"/>
  <c r="O19" i="7"/>
  <c r="R19" s="1"/>
  <c r="M32"/>
  <c r="N32" s="1"/>
  <c r="T30" i="6"/>
  <c r="W30" s="1"/>
  <c r="V30" i="7" s="1"/>
  <c r="M8" i="9"/>
  <c r="N8"/>
  <c r="R13" i="7"/>
  <c r="Q18"/>
  <c r="Q13"/>
  <c r="T36" i="6"/>
  <c r="W36" s="1"/>
  <c r="V36" i="7" s="1"/>
  <c r="S36" i="6"/>
  <c r="M15" i="7"/>
  <c r="N15" s="1"/>
  <c r="Q29"/>
  <c r="T16" i="6"/>
  <c r="W16" s="1"/>
  <c r="V16" i="7" s="1"/>
  <c r="N29"/>
  <c r="O8" i="9"/>
  <c r="T16" i="7"/>
  <c r="W16" s="1"/>
  <c r="W16" i="9" s="1"/>
  <c r="P16"/>
  <c r="S16" i="7"/>
  <c r="R7"/>
  <c r="Q7"/>
  <c r="X26" i="6"/>
  <c r="T22" i="7"/>
  <c r="W22" s="1"/>
  <c r="W22" i="9" s="1"/>
  <c r="P22"/>
  <c r="S22" i="7"/>
  <c r="O28" i="9"/>
  <c r="T27" i="7"/>
  <c r="W27" s="1"/>
  <c r="W27" i="9" s="1"/>
  <c r="P33"/>
  <c r="S33" i="7"/>
  <c r="Q19"/>
  <c r="Q23"/>
  <c r="R23"/>
  <c r="P23"/>
  <c r="S25"/>
  <c r="P25" i="9"/>
  <c r="Q25" s="1"/>
  <c r="R32" i="7"/>
  <c r="Q32"/>
  <c r="N25" i="9"/>
  <c r="O25" s="1"/>
  <c r="T10" i="7"/>
  <c r="P10" i="9"/>
  <c r="S10" s="1"/>
  <c r="S10" i="7"/>
  <c r="T33"/>
  <c r="W33" s="1"/>
  <c r="T35" i="6"/>
  <c r="W35"/>
  <c r="V35" i="7" s="1"/>
  <c r="M35"/>
  <c r="S35" i="6"/>
  <c r="O17" i="9"/>
  <c r="M31"/>
  <c r="N31" s="1"/>
  <c r="O31" s="1"/>
  <c r="M31" i="7"/>
  <c r="T29"/>
  <c r="W29" s="1"/>
  <c r="W29" i="9" s="1"/>
  <c r="S29" i="7"/>
  <c r="M29" i="9"/>
  <c r="N29" s="1"/>
  <c r="P26" i="7"/>
  <c r="Q26"/>
  <c r="Q24"/>
  <c r="P24"/>
  <c r="S24" s="1"/>
  <c r="S30"/>
  <c r="T30"/>
  <c r="W30" s="1"/>
  <c r="W30" i="9" s="1"/>
  <c r="P30"/>
  <c r="Q35" i="7"/>
  <c r="R35"/>
  <c r="P26" i="9"/>
  <c r="Q26" s="1"/>
  <c r="R31" i="7"/>
  <c r="Q31"/>
  <c r="W10"/>
  <c r="W10" i="9" s="1"/>
  <c r="Q10"/>
  <c r="R10"/>
  <c r="S30"/>
  <c r="Q30"/>
  <c r="R30"/>
  <c r="P23"/>
  <c r="T23" i="7"/>
  <c r="W23" s="1"/>
  <c r="W23" i="9" s="1"/>
  <c r="S23" i="7"/>
  <c r="Q16" i="9"/>
  <c r="R16"/>
  <c r="S16"/>
  <c r="Q33"/>
  <c r="Q22"/>
  <c r="N35" i="7"/>
  <c r="M35" i="9" s="1"/>
  <c r="Q23"/>
  <c r="R23"/>
  <c r="S23"/>
  <c r="U30"/>
  <c r="X30" s="1"/>
  <c r="T30"/>
  <c r="U23"/>
  <c r="X23" s="1"/>
  <c r="T23"/>
  <c r="V23" s="1"/>
  <c r="T29" l="1"/>
  <c r="X7" i="6"/>
  <c r="X22" i="7"/>
  <c r="X36" i="6"/>
  <c r="X30"/>
  <c r="X23"/>
  <c r="X13"/>
  <c r="X11"/>
  <c r="Q29" i="9"/>
  <c r="U29" s="1"/>
  <c r="X29" s="1"/>
  <c r="S29"/>
  <c r="R29"/>
  <c r="T14" i="7"/>
  <c r="W14" s="1"/>
  <c r="W14" i="9" s="1"/>
  <c r="S14" i="7"/>
  <c r="M14" i="9"/>
  <c r="N14" s="1"/>
  <c r="O14" s="1"/>
  <c r="P20" i="7"/>
  <c r="R20"/>
  <c r="Q20"/>
  <c r="P35" i="9"/>
  <c r="Q35" s="1"/>
  <c r="T35" i="7"/>
  <c r="W35" s="1"/>
  <c r="W35" i="9" s="1"/>
  <c r="O20"/>
  <c r="O24"/>
  <c r="S22"/>
  <c r="R22"/>
  <c r="R33"/>
  <c r="S33"/>
  <c r="N19"/>
  <c r="M19"/>
  <c r="X24" i="6"/>
  <c r="V24" i="7"/>
  <c r="R36"/>
  <c r="N36"/>
  <c r="Q36"/>
  <c r="X34" i="6"/>
  <c r="X28"/>
  <c r="U22"/>
  <c r="X22" s="1"/>
  <c r="O27" i="9"/>
  <c r="S37" i="6"/>
  <c r="V8" i="7"/>
  <c r="U31" i="6"/>
  <c r="X31" s="1"/>
  <c r="Q37"/>
  <c r="X16"/>
  <c r="U23" i="7"/>
  <c r="X23" s="1"/>
  <c r="V30" i="9"/>
  <c r="T24" i="7"/>
  <c r="W24" s="1"/>
  <c r="W24" i="9" s="1"/>
  <c r="S25"/>
  <c r="N12"/>
  <c r="O12" s="1"/>
  <c r="R21" i="7"/>
  <c r="Q27"/>
  <c r="U12" i="6"/>
  <c r="X12" s="1"/>
  <c r="M33" i="7"/>
  <c r="O15"/>
  <c r="U29"/>
  <c r="X29" s="1"/>
  <c r="U25" i="6"/>
  <c r="X25" s="1"/>
  <c r="R18" i="7"/>
  <c r="Y23" i="9"/>
  <c r="U30" i="7"/>
  <c r="X30" s="1"/>
  <c r="P24" i="9"/>
  <c r="U16" i="7"/>
  <c r="X16" s="1"/>
  <c r="P19"/>
  <c r="P19" i="9" s="1"/>
  <c r="Q19" s="1"/>
  <c r="P27"/>
  <c r="T37" i="6"/>
  <c r="Q12" i="7"/>
  <c r="P21"/>
  <c r="N22" i="9"/>
  <c r="M9"/>
  <c r="N18" i="7"/>
  <c r="T15" i="6"/>
  <c r="W15" s="1"/>
  <c r="V15" i="7" s="1"/>
  <c r="R17"/>
  <c r="S35" i="9"/>
  <c r="N35"/>
  <c r="R35"/>
  <c r="T28" i="7"/>
  <c r="W28" s="1"/>
  <c r="W28" i="9" s="1"/>
  <c r="S28" i="7"/>
  <c r="U28" s="1"/>
  <c r="X28" s="1"/>
  <c r="P28" i="9"/>
  <c r="M13"/>
  <c r="S13" i="7"/>
  <c r="T13"/>
  <c r="W13" s="1"/>
  <c r="W13" i="9" s="1"/>
  <c r="N13"/>
  <c r="P7"/>
  <c r="S7" i="7"/>
  <c r="P8" i="9"/>
  <c r="S8" i="7"/>
  <c r="Y30" i="9"/>
  <c r="T7" i="7"/>
  <c r="W33" i="9"/>
  <c r="T18" i="7"/>
  <c r="W18" s="1"/>
  <c r="W18" i="9" s="1"/>
  <c r="S18" i="7"/>
  <c r="P18" i="9"/>
  <c r="R14"/>
  <c r="Q14"/>
  <c r="S14"/>
  <c r="T11" i="7"/>
  <c r="W11" s="1"/>
  <c r="W11" i="9" s="1"/>
  <c r="M11"/>
  <c r="N11" s="1"/>
  <c r="S11" i="7"/>
  <c r="U11" s="1"/>
  <c r="X11" s="1"/>
  <c r="S26"/>
  <c r="M26" i="9"/>
  <c r="T26" i="7"/>
  <c r="W26" s="1"/>
  <c r="W26" i="9" s="1"/>
  <c r="U27" i="7"/>
  <c r="X27" s="1"/>
  <c r="U18"/>
  <c r="X18" s="1"/>
  <c r="S32"/>
  <c r="M32" i="9"/>
  <c r="T32" i="7"/>
  <c r="W32" s="1"/>
  <c r="W32" i="9" s="1"/>
  <c r="O21"/>
  <c r="P9"/>
  <c r="T9" i="7"/>
  <c r="W9" s="1"/>
  <c r="W9" i="9" s="1"/>
  <c r="S17" i="7"/>
  <c r="T17"/>
  <c r="W17" s="1"/>
  <c r="W17" i="9" s="1"/>
  <c r="P17"/>
  <c r="R10" i="7"/>
  <c r="Q10"/>
  <c r="N10" i="9"/>
  <c r="R9"/>
  <c r="U25"/>
  <c r="X25" s="1"/>
  <c r="T25"/>
  <c r="M15"/>
  <c r="U25" i="7"/>
  <c r="X25" s="1"/>
  <c r="W25"/>
  <c r="W25" i="9" s="1"/>
  <c r="O16"/>
  <c r="U16"/>
  <c r="X16" s="1"/>
  <c r="T16"/>
  <c r="V16" s="1"/>
  <c r="Y16" s="1"/>
  <c r="T12" i="7"/>
  <c r="W12" s="1"/>
  <c r="W12" i="9" s="1"/>
  <c r="P12"/>
  <c r="S12" i="7"/>
  <c r="T34"/>
  <c r="W34" s="1"/>
  <c r="W34" i="9" s="1"/>
  <c r="S34" i="7"/>
  <c r="P34" i="9"/>
  <c r="S31" i="7"/>
  <c r="P31" i="9"/>
  <c r="T31" i="7"/>
  <c r="W31" s="1"/>
  <c r="W31" i="9" s="1"/>
  <c r="Q36"/>
  <c r="U26" i="7"/>
  <c r="X26" s="1"/>
  <c r="T8"/>
  <c r="W8" s="1"/>
  <c r="W8" i="9" s="1"/>
  <c r="N9"/>
  <c r="S35" i="7"/>
  <c r="U35" s="1"/>
  <c r="X35" s="1"/>
  <c r="R25" i="9"/>
  <c r="V25" s="1"/>
  <c r="Y25" s="1"/>
  <c r="T22" l="1"/>
  <c r="V22" s="1"/>
  <c r="Y22" s="1"/>
  <c r="O22"/>
  <c r="U22"/>
  <c r="X22" s="1"/>
  <c r="Q27"/>
  <c r="S27"/>
  <c r="R27"/>
  <c r="S36" i="7"/>
  <c r="M36" i="9"/>
  <c r="T36" i="7"/>
  <c r="W36" s="1"/>
  <c r="W36" i="9" s="1"/>
  <c r="U31" i="7"/>
  <c r="X31" s="1"/>
  <c r="W37" i="6"/>
  <c r="S19" i="7"/>
  <c r="S24" i="9"/>
  <c r="Q24"/>
  <c r="R24"/>
  <c r="R33" i="7"/>
  <c r="Q33"/>
  <c r="U33" s="1"/>
  <c r="X33" s="1"/>
  <c r="N33" i="9"/>
  <c r="T19"/>
  <c r="O19"/>
  <c r="U19"/>
  <c r="X19" s="1"/>
  <c r="S20" i="7"/>
  <c r="U20" s="1"/>
  <c r="X20" s="1"/>
  <c r="T20"/>
  <c r="W20" s="1"/>
  <c r="W20" i="9" s="1"/>
  <c r="P20"/>
  <c r="N18"/>
  <c r="O18" s="1"/>
  <c r="M18"/>
  <c r="Q15" i="7"/>
  <c r="R15"/>
  <c r="P15"/>
  <c r="R37"/>
  <c r="U15" i="6"/>
  <c r="X15" s="1"/>
  <c r="T19" i="7"/>
  <c r="U24"/>
  <c r="X24" s="1"/>
  <c r="U37" i="6"/>
  <c r="P21" i="9"/>
  <c r="S21" i="7"/>
  <c r="U21" s="1"/>
  <c r="X21" s="1"/>
  <c r="T21"/>
  <c r="W21" s="1"/>
  <c r="W21" i="9" s="1"/>
  <c r="S19"/>
  <c r="R19"/>
  <c r="U9" i="7"/>
  <c r="X9" s="1"/>
  <c r="U17"/>
  <c r="X17" s="1"/>
  <c r="V37"/>
  <c r="U14"/>
  <c r="X14" s="1"/>
  <c r="V29" i="9"/>
  <c r="Y29" s="1"/>
  <c r="X37" i="6"/>
  <c r="U10" i="7"/>
  <c r="X10" s="1"/>
  <c r="Q37"/>
  <c r="S32" i="9"/>
  <c r="R32"/>
  <c r="R26"/>
  <c r="S26"/>
  <c r="T11"/>
  <c r="U11"/>
  <c r="X11" s="1"/>
  <c r="O11"/>
  <c r="R8"/>
  <c r="Q8"/>
  <c r="S8"/>
  <c r="U34" i="7"/>
  <c r="X34" s="1"/>
  <c r="O9" i="9"/>
  <c r="Q12"/>
  <c r="R12"/>
  <c r="S12"/>
  <c r="O10"/>
  <c r="U10"/>
  <c r="X10" s="1"/>
  <c r="T10"/>
  <c r="R11"/>
  <c r="V11" s="1"/>
  <c r="Y11" s="1"/>
  <c r="S11"/>
  <c r="T14"/>
  <c r="U14"/>
  <c r="X14" s="1"/>
  <c r="U13"/>
  <c r="X13" s="1"/>
  <c r="T13"/>
  <c r="O13"/>
  <c r="S28"/>
  <c r="Q28"/>
  <c r="R28"/>
  <c r="T35"/>
  <c r="O35"/>
  <c r="U35"/>
  <c r="X35" s="1"/>
  <c r="N26"/>
  <c r="U8" i="7"/>
  <c r="X8" s="1"/>
  <c r="R34" i="9"/>
  <c r="S34"/>
  <c r="Q34"/>
  <c r="S17"/>
  <c r="Q17"/>
  <c r="R17"/>
  <c r="S9"/>
  <c r="Q9"/>
  <c r="T9" s="1"/>
  <c r="W7" i="7"/>
  <c r="Q7" i="9"/>
  <c r="S7"/>
  <c r="R7"/>
  <c r="R13"/>
  <c r="S13"/>
  <c r="U12" i="7"/>
  <c r="X12" s="1"/>
  <c r="U32"/>
  <c r="X32" s="1"/>
  <c r="V35" i="9"/>
  <c r="Y35" s="1"/>
  <c r="S31"/>
  <c r="Q31"/>
  <c r="R31"/>
  <c r="S18"/>
  <c r="Q18"/>
  <c r="R18"/>
  <c r="U7" i="7"/>
  <c r="N15" i="9"/>
  <c r="N32"/>
  <c r="U13" i="7"/>
  <c r="X13" s="1"/>
  <c r="U19" l="1"/>
  <c r="X19" s="1"/>
  <c r="W19"/>
  <c r="W19" i="9" s="1"/>
  <c r="P15"/>
  <c r="T15" i="7"/>
  <c r="S15"/>
  <c r="O33" i="9"/>
  <c r="U33"/>
  <c r="X33" s="1"/>
  <c r="T33"/>
  <c r="V33" s="1"/>
  <c r="Y33" s="1"/>
  <c r="U24"/>
  <c r="X24" s="1"/>
  <c r="T24"/>
  <c r="V13"/>
  <c r="Y13" s="1"/>
  <c r="V10"/>
  <c r="Y10" s="1"/>
  <c r="U9"/>
  <c r="X9" s="1"/>
  <c r="V24"/>
  <c r="Y24" s="1"/>
  <c r="U36" i="7"/>
  <c r="X36" s="1"/>
  <c r="S21" i="9"/>
  <c r="Q21"/>
  <c r="R21"/>
  <c r="S20"/>
  <c r="Q20"/>
  <c r="R20"/>
  <c r="S36"/>
  <c r="N36"/>
  <c r="R36"/>
  <c r="T27"/>
  <c r="V27" s="1"/>
  <c r="Y27" s="1"/>
  <c r="U27"/>
  <c r="X27" s="1"/>
  <c r="V9"/>
  <c r="Y9" s="1"/>
  <c r="V19"/>
  <c r="X7" i="7"/>
  <c r="T32" i="9"/>
  <c r="O32"/>
  <c r="U32"/>
  <c r="X32" s="1"/>
  <c r="U28"/>
  <c r="X28" s="1"/>
  <c r="T28"/>
  <c r="V28" s="1"/>
  <c r="Y28" s="1"/>
  <c r="U12"/>
  <c r="X12" s="1"/>
  <c r="T12"/>
  <c r="V14"/>
  <c r="Y14" s="1"/>
  <c r="U18"/>
  <c r="X18" s="1"/>
  <c r="T18"/>
  <c r="U8"/>
  <c r="X8" s="1"/>
  <c r="T8"/>
  <c r="V8" s="1"/>
  <c r="Y8" s="1"/>
  <c r="V12"/>
  <c r="Y12" s="1"/>
  <c r="U7"/>
  <c r="T7"/>
  <c r="O15"/>
  <c r="T31"/>
  <c r="V31" s="1"/>
  <c r="Y31" s="1"/>
  <c r="U31"/>
  <c r="X31" s="1"/>
  <c r="W7"/>
  <c r="U17"/>
  <c r="X17" s="1"/>
  <c r="T17"/>
  <c r="V17" s="1"/>
  <c r="Y17" s="1"/>
  <c r="U34"/>
  <c r="X34" s="1"/>
  <c r="T34"/>
  <c r="U26"/>
  <c r="X26" s="1"/>
  <c r="T26"/>
  <c r="V26" s="1"/>
  <c r="Y26" s="1"/>
  <c r="O26"/>
  <c r="V18"/>
  <c r="Y18" s="1"/>
  <c r="V32"/>
  <c r="Y32" s="1"/>
  <c r="O36" l="1"/>
  <c r="T36"/>
  <c r="U36"/>
  <c r="X36" s="1"/>
  <c r="S37" i="7"/>
  <c r="U15"/>
  <c r="W15"/>
  <c r="T37"/>
  <c r="U20" i="9"/>
  <c r="X20" s="1"/>
  <c r="T20"/>
  <c r="V34"/>
  <c r="Y34" s="1"/>
  <c r="Y19"/>
  <c r="U21"/>
  <c r="X21" s="1"/>
  <c r="T21"/>
  <c r="V21" s="1"/>
  <c r="Y21" s="1"/>
  <c r="Q15"/>
  <c r="S15"/>
  <c r="S37" s="1"/>
  <c r="R15"/>
  <c r="R37" s="1"/>
  <c r="V20"/>
  <c r="Y20" s="1"/>
  <c r="V7"/>
  <c r="X7"/>
  <c r="X15" i="7" l="1"/>
  <c r="X37" s="1"/>
  <c r="U37"/>
  <c r="Y37" s="1"/>
  <c r="W15" i="9"/>
  <c r="W37" s="1"/>
  <c r="W37" i="7"/>
  <c r="V36" i="9"/>
  <c r="Y36" s="1"/>
  <c r="T15"/>
  <c r="U15"/>
  <c r="Y7"/>
  <c r="V15" l="1"/>
  <c r="T37"/>
  <c r="X15"/>
  <c r="X37" s="1"/>
  <c r="U37"/>
  <c r="Y15" l="1"/>
  <c r="Y37" s="1"/>
  <c r="V37"/>
</calcChain>
</file>

<file path=xl/sharedStrings.xml><?xml version="1.0" encoding="utf-8"?>
<sst xmlns="http://schemas.openxmlformats.org/spreadsheetml/2006/main" count="451" uniqueCount="72">
  <si>
    <t>ИНН</t>
  </si>
  <si>
    <t>Поселение</t>
  </si>
  <si>
    <t>Наименование</t>
  </si>
  <si>
    <t>Уточнение</t>
  </si>
  <si>
    <t>МО "Город Архангельск"</t>
  </si>
  <si>
    <t>МО "Коношский муниципальный район"</t>
  </si>
  <si>
    <t>МО "Коношское"</t>
  </si>
  <si>
    <t>МО "Котлас"</t>
  </si>
  <si>
    <t>МО "Котласский муниципальный район"</t>
  </si>
  <si>
    <t>МО "Приморский муниципальный район"</t>
  </si>
  <si>
    <t>МО "Боброво-Лявленское"</t>
  </si>
  <si>
    <t>МО "Северодвинск"</t>
  </si>
  <si>
    <t>МО "Холмогорский муниципальный район"</t>
  </si>
  <si>
    <t>МО "Красноборский муниципальный район"</t>
  </si>
  <si>
    <t>МО "Мезенский муниципальный район"</t>
  </si>
  <si>
    <t>МО "Телеговское"</t>
  </si>
  <si>
    <t>ВОДООТВЕДЕНИЕ</t>
  </si>
  <si>
    <t>ХОЛОДНАЯ ВОДА</t>
  </si>
  <si>
    <t>Горячая вода в части компонента на холодную воду</t>
  </si>
  <si>
    <t>3 квартал</t>
  </si>
  <si>
    <t>4 квартал</t>
  </si>
  <si>
    <t>ВСЕГО</t>
  </si>
  <si>
    <t>МО "Мирный"</t>
  </si>
  <si>
    <t xml:space="preserve">2 квартал </t>
  </si>
  <si>
    <t>ФГБУ «ЦЖКУ» МО РФ</t>
  </si>
  <si>
    <t>п.Савватия</t>
  </si>
  <si>
    <t>МО "Черемушское"</t>
  </si>
  <si>
    <t>МО "Мезенское"</t>
  </si>
  <si>
    <t>в/г № 15</t>
  </si>
  <si>
    <t>пос. Ненокса</t>
  </si>
  <si>
    <t>о. Ягры</t>
  </si>
  <si>
    <t>ГБУЗ АО "Санаторий имени М.Н. Фаворской"</t>
  </si>
  <si>
    <t>МО "Новая земля"</t>
  </si>
  <si>
    <t>МО "Ухтостровское"</t>
  </si>
  <si>
    <t xml:space="preserve">1 квартал </t>
  </si>
  <si>
    <t>Муниципальное образование</t>
  </si>
  <si>
    <t>Всего</t>
  </si>
  <si>
    <t>№ п/п</t>
  </si>
  <si>
    <t>ГАПОУ АО "Каргопольский индустриальный техникум"</t>
  </si>
  <si>
    <t>МО "Каргопольское"</t>
  </si>
  <si>
    <t>* для ФГБУ "ЦЖКУ" МО РФ (с п. 2 по п. 29 раздела ГУ) объемные показатели на 2021 год указаны в соответствии с объемами, утвержденными на 2020 год</t>
  </si>
  <si>
    <t>1 полугодие</t>
  </si>
  <si>
    <t>2 полугодие</t>
  </si>
  <si>
    <t>Кредиторская задолженность
 на 01.01.2021 г.,
руб.</t>
  </si>
  <si>
    <t>Одноставочный тариф для прочих потребителей (без НДС), руб./куб.м.</t>
  </si>
  <si>
    <t>Запланированный объем ресурса, куб.м.</t>
  </si>
  <si>
    <t>Одноставочный тариф  для населения и потребителей приравненных к населению (без НДС), руб./куб.м.</t>
  </si>
  <si>
    <t xml:space="preserve">Запланированный объем ресурса, куб.м. </t>
  </si>
  <si>
    <t>Одноставочный тариф для населения и потребителей приравненных к населению(без НДС), руб./куб.м.</t>
  </si>
  <si>
    <t>Потребность в средствах областного бюджета, руб.</t>
  </si>
  <si>
    <t>Кредиторская задолженность
 на 01.01.2023 г.,
руб.</t>
  </si>
  <si>
    <t>СОГЛАСОВАНО:</t>
  </si>
  <si>
    <t>Министр ТЭК и ЖКХ АО</t>
  </si>
  <si>
    <t>Д.Н. Поташев</t>
  </si>
  <si>
    <t xml:space="preserve">№ п/п </t>
  </si>
  <si>
    <t>* для ФГБУ "ЦЖКУ" МО РФ (с п. 2 по п. 29 раздела ГУ) объемные показатели на 2022 год указаны в соответствии с объемами, утвержденными на 2020 год</t>
  </si>
  <si>
    <t>Кредиторская задолженность
 на 01.01.2022 г.,
руб.</t>
  </si>
  <si>
    <t>Потребность в средствах субсидии за январь-ноябрь с учетом кредиторской задолженности,
 руб.</t>
  </si>
  <si>
    <t xml:space="preserve">Декабрь 2021 г., руб. </t>
  </si>
  <si>
    <t xml:space="preserve">Декабрь 2022 г., руб. </t>
  </si>
  <si>
    <t>Услуга</t>
  </si>
  <si>
    <t xml:space="preserve">Декабрь 2023 г., руб. </t>
  </si>
  <si>
    <t>Потребность в средствах субсидии за январь-ноябрь с учетом кредиторской задолженности,
руб.</t>
  </si>
  <si>
    <t>МО "Каргопольский муниципальный район"</t>
  </si>
  <si>
    <t>Исполняющий обязанности</t>
  </si>
  <si>
    <t>руководителя АТиЦ АО</t>
  </si>
  <si>
    <t>И.С. Зиняк</t>
  </si>
  <si>
    <t>Плановый расчет потребности
 в средствах областного бюджета на предоставление грантов в форме субсидии 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 
на 2022 год</t>
  </si>
  <si>
    <t>Плановый расчет потребности
 в средствах областного бюджета на предоставление грантов в форме субсидии 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 
на 2023 год</t>
  </si>
  <si>
    <t xml:space="preserve">                       Таблица № 2</t>
  </si>
  <si>
    <t>Плановый расчет потребности
 в средствах областного бюджета на предоставление грантов в форме субсидии на возмещение недополученных доходов, возникающих в результате государственного регулирования тарифов на холодную воду  и водоотведение для населения и потребителей, приравненных к населению 
на 2021 год</t>
  </si>
  <si>
    <t xml:space="preserve">                       приложения № 12</t>
  </si>
</sst>
</file>

<file path=xl/styles.xml><?xml version="1.0" encoding="utf-8"?>
<styleSheet xmlns="http://schemas.openxmlformats.org/spreadsheetml/2006/main">
  <numFmts count="5">
    <numFmt numFmtId="164" formatCode="_(* #,##0.00_);_(* \(\ #,##0.00\ \);_(* &quot;-&quot;??_);_(\ @_ \)"/>
    <numFmt numFmtId="165" formatCode="#,##0.000"/>
    <numFmt numFmtId="166" formatCode="#,##0.00_ ;\-#,##0.00\ "/>
    <numFmt numFmtId="167" formatCode="#,##0.000_ ;\-#,##0.000\ "/>
    <numFmt numFmtId="168" formatCode="0.0%"/>
  </numFmts>
  <fonts count="57">
    <font>
      <sz val="10"/>
      <name val="Tahoma"/>
    </font>
    <font>
      <sz val="10"/>
      <name val="Tahoma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6"/>
      <name val="Tahoma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sz val="18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b/>
      <sz val="18"/>
      <color indexed="8"/>
      <name val="Tahoma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82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5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5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6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27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28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9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0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1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4" fillId="0" borderId="0"/>
    <xf numFmtId="0" fontId="4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6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133">
    <xf numFmtId="0" fontId="0" fillId="0" borderId="0" xfId="0"/>
    <xf numFmtId="0" fontId="3" fillId="0" borderId="0" xfId="243" applyFill="1" applyBorder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24" fillId="0" borderId="0" xfId="0" applyFont="1" applyFill="1"/>
    <xf numFmtId="165" fontId="0" fillId="0" borderId="0" xfId="0" applyNumberForma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24" borderId="0" xfId="0" applyFont="1" applyFill="1" applyAlignment="1">
      <alignment horizontal="center" vertical="center" wrapText="1" shrinkToFit="1"/>
    </xf>
    <xf numFmtId="0" fontId="3" fillId="24" borderId="0" xfId="0" applyFont="1" applyFill="1" applyAlignment="1">
      <alignment horizontal="center" vertical="center"/>
    </xf>
    <xf numFmtId="0" fontId="3" fillId="0" borderId="0" xfId="243" applyFill="1" applyBorder="1" applyAlignment="1">
      <alignment horizontal="left" vertical="center"/>
    </xf>
    <xf numFmtId="0" fontId="3" fillId="0" borderId="0" xfId="243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2" fillId="0" borderId="0" xfId="0" applyFont="1" applyFill="1"/>
    <xf numFmtId="0" fontId="24" fillId="24" borderId="10" xfId="0" applyFont="1" applyFill="1" applyBorder="1" applyAlignment="1">
      <alignment horizontal="left" vertical="center" wrapText="1" shrinkToFit="1"/>
    </xf>
    <xf numFmtId="4" fontId="24" fillId="24" borderId="10" xfId="0" applyNumberFormat="1" applyFont="1" applyFill="1" applyBorder="1" applyAlignment="1">
      <alignment horizontal="center" vertical="center" wrapText="1" shrinkToFit="1"/>
    </xf>
    <xf numFmtId="0" fontId="24" fillId="24" borderId="10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horizontal="left" vertical="center"/>
    </xf>
    <xf numFmtId="165" fontId="24" fillId="0" borderId="0" xfId="0" applyNumberFormat="1" applyFont="1" applyFill="1"/>
    <xf numFmtId="4" fontId="24" fillId="0" borderId="0" xfId="0" applyNumberFormat="1" applyFont="1" applyFill="1"/>
    <xf numFmtId="0" fontId="24" fillId="25" borderId="10" xfId="0" applyFont="1" applyFill="1" applyBorder="1"/>
    <xf numFmtId="0" fontId="24" fillId="25" borderId="10" xfId="0" applyFont="1" applyFill="1" applyBorder="1" applyAlignment="1">
      <alignment horizontal="left" vertical="center"/>
    </xf>
    <xf numFmtId="166" fontId="24" fillId="25" borderId="10" xfId="0" applyNumberFormat="1" applyFont="1" applyFill="1" applyBorder="1" applyAlignment="1">
      <alignment horizontal="center" vertical="center" wrapText="1" shrinkToFit="1"/>
    </xf>
    <xf numFmtId="0" fontId="0" fillId="25" borderId="0" xfId="0" applyFill="1"/>
    <xf numFmtId="0" fontId="42" fillId="25" borderId="0" xfId="0" applyFont="1" applyFill="1"/>
    <xf numFmtId="165" fontId="42" fillId="25" borderId="0" xfId="0" applyNumberFormat="1" applyFont="1" applyFill="1"/>
    <xf numFmtId="4" fontId="24" fillId="24" borderId="10" xfId="213" applyNumberFormat="1" applyFont="1" applyFill="1" applyBorder="1" applyAlignment="1">
      <alignment horizontal="center" vertical="center" wrapText="1" shrinkToFit="1"/>
    </xf>
    <xf numFmtId="166" fontId="24" fillId="0" borderId="10" xfId="0" applyNumberFormat="1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0" fontId="43" fillId="0" borderId="10" xfId="0" applyFont="1" applyFill="1" applyBorder="1" applyAlignment="1">
      <alignment horizontal="center" vertical="center" wrapText="1" shrinkToFit="1"/>
    </xf>
    <xf numFmtId="4" fontId="24" fillId="0" borderId="10" xfId="213" applyNumberFormat="1" applyFont="1" applyFill="1" applyBorder="1" applyAlignment="1">
      <alignment horizontal="center" vertical="center" wrapText="1" shrinkToFit="1"/>
    </xf>
    <xf numFmtId="4" fontId="24" fillId="0" borderId="10" xfId="0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4" fontId="43" fillId="25" borderId="10" xfId="0" applyNumberFormat="1" applyFont="1" applyFill="1" applyBorder="1" applyAlignment="1">
      <alignment horizontal="center" vertical="center" wrapText="1" shrinkToFit="1"/>
    </xf>
    <xf numFmtId="0" fontId="24" fillId="25" borderId="10" xfId="215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165" fontId="24" fillId="25" borderId="10" xfId="215" applyNumberFormat="1" applyFont="1" applyFill="1" applyBorder="1" applyAlignment="1">
      <alignment horizontal="center" vertical="center" wrapText="1"/>
    </xf>
    <xf numFmtId="166" fontId="43" fillId="25" borderId="10" xfId="0" applyNumberFormat="1" applyFont="1" applyFill="1" applyBorder="1" applyAlignment="1">
      <alignment horizontal="center" vertical="center" wrapText="1" shrinkToFit="1"/>
    </xf>
    <xf numFmtId="0" fontId="46" fillId="0" borderId="0" xfId="0" applyFont="1" applyFill="1" applyAlignment="1">
      <alignment horizontal="left" wrapText="1"/>
    </xf>
    <xf numFmtId="0" fontId="46" fillId="0" borderId="0" xfId="0" applyFont="1" applyFill="1" applyAlignment="1">
      <alignment horizontal="left"/>
    </xf>
    <xf numFmtId="0" fontId="46" fillId="0" borderId="0" xfId="0" applyFont="1" applyFill="1"/>
    <xf numFmtId="0" fontId="47" fillId="0" borderId="0" xfId="214" applyFont="1" applyFill="1" applyAlignment="1">
      <alignment horizontal="left" wrapText="1"/>
    </xf>
    <xf numFmtId="0" fontId="48" fillId="0" borderId="0" xfId="0" applyFont="1" applyFill="1"/>
    <xf numFmtId="0" fontId="49" fillId="0" borderId="0" xfId="0" applyFont="1" applyFill="1" applyBorder="1" applyAlignment="1">
      <alignment horizontal="center" vertical="center"/>
    </xf>
    <xf numFmtId="164" fontId="49" fillId="0" borderId="0" xfId="276" applyFont="1" applyFill="1" applyBorder="1" applyAlignment="1">
      <alignment horizontal="center" vertical="center"/>
    </xf>
    <xf numFmtId="0" fontId="44" fillId="0" borderId="0" xfId="0" applyFont="1" applyFill="1"/>
    <xf numFmtId="0" fontId="4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7" fillId="0" borderId="0" xfId="215" applyFont="1" applyFill="1"/>
    <xf numFmtId="0" fontId="50" fillId="0" borderId="0" xfId="0" applyFont="1" applyFill="1"/>
    <xf numFmtId="0" fontId="50" fillId="0" borderId="0" xfId="0" applyFont="1" applyFill="1" applyBorder="1" applyAlignment="1">
      <alignment horizontal="center"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/>
    </xf>
    <xf numFmtId="0" fontId="49" fillId="0" borderId="11" xfId="214" applyFont="1" applyFill="1" applyBorder="1"/>
    <xf numFmtId="0" fontId="47" fillId="0" borderId="11" xfId="215" applyFont="1" applyFill="1" applyBorder="1"/>
    <xf numFmtId="0" fontId="47" fillId="0" borderId="0" xfId="214" applyFont="1" applyFill="1"/>
    <xf numFmtId="0" fontId="44" fillId="0" borderId="0" xfId="0" applyFont="1" applyFill="1" applyBorder="1"/>
    <xf numFmtId="0" fontId="51" fillId="0" borderId="0" xfId="0" applyFont="1" applyFill="1" applyBorder="1" applyAlignment="1">
      <alignment horizontal="left"/>
    </xf>
    <xf numFmtId="0" fontId="4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4" fillId="24" borderId="0" xfId="0" applyFont="1" applyFill="1" applyAlignment="1">
      <alignment horizontal="center" vertical="center"/>
    </xf>
    <xf numFmtId="0" fontId="52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/>
    </xf>
    <xf numFmtId="0" fontId="43" fillId="24" borderId="10" xfId="0" applyFont="1" applyFill="1" applyBorder="1" applyAlignment="1">
      <alignment horizontal="center" vertical="center" wrapText="1" shrinkToFit="1"/>
    </xf>
    <xf numFmtId="165" fontId="24" fillId="24" borderId="10" xfId="0" applyNumberFormat="1" applyFont="1" applyFill="1" applyBorder="1" applyAlignment="1">
      <alignment horizontal="center" vertical="center" wrapText="1" shrinkToFit="1"/>
    </xf>
    <xf numFmtId="0" fontId="43" fillId="24" borderId="0" xfId="0" applyFont="1" applyFill="1" applyAlignment="1">
      <alignment horizontal="center" vertical="center" wrapText="1" shrinkToFit="1"/>
    </xf>
    <xf numFmtId="0" fontId="24" fillId="24" borderId="12" xfId="0" applyFont="1" applyFill="1" applyBorder="1" applyAlignment="1">
      <alignment horizontal="center" vertical="center" wrapText="1" shrinkToFit="1"/>
    </xf>
    <xf numFmtId="0" fontId="24" fillId="24" borderId="0" xfId="0" applyFont="1" applyFill="1" applyAlignment="1">
      <alignment horizontal="center" vertical="center" wrapText="1" shrinkToFit="1"/>
    </xf>
    <xf numFmtId="0" fontId="3" fillId="0" borderId="0" xfId="243" applyFont="1" applyFill="1" applyBorder="1" applyAlignment="1">
      <alignment horizontal="center" vertical="center"/>
    </xf>
    <xf numFmtId="0" fontId="42" fillId="24" borderId="10" xfId="243" applyFont="1" applyFill="1" applyBorder="1" applyAlignment="1">
      <alignment horizontal="center" vertical="center" wrapText="1"/>
    </xf>
    <xf numFmtId="0" fontId="42" fillId="0" borderId="10" xfId="243" applyFont="1" applyFill="1" applyBorder="1" applyAlignment="1">
      <alignment horizontal="center" vertical="center"/>
    </xf>
    <xf numFmtId="0" fontId="42" fillId="0" borderId="10" xfId="242" applyFont="1" applyFill="1" applyBorder="1" applyAlignment="1">
      <alignment horizontal="center" vertical="center"/>
    </xf>
    <xf numFmtId="0" fontId="42" fillId="0" borderId="10" xfId="243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4" fillId="0" borderId="0" xfId="0" applyFont="1" applyFill="1" applyAlignment="1">
      <alignment horizontal="center"/>
    </xf>
    <xf numFmtId="0" fontId="42" fillId="24" borderId="10" xfId="243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 wrapText="1" shrinkToFit="1"/>
    </xf>
    <xf numFmtId="166" fontId="42" fillId="25" borderId="10" xfId="0" applyNumberFormat="1" applyFont="1" applyFill="1" applyBorder="1" applyAlignment="1">
      <alignment horizontal="center" vertical="center" wrapText="1" shrinkToFit="1"/>
    </xf>
    <xf numFmtId="0" fontId="42" fillId="0" borderId="0" xfId="243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6" fillId="0" borderId="0" xfId="0" applyFont="1" applyFill="1" applyAlignment="1">
      <alignment horizontal="center"/>
    </xf>
    <xf numFmtId="0" fontId="24" fillId="24" borderId="0" xfId="0" applyFont="1" applyFill="1" applyBorder="1" applyAlignment="1">
      <alignment horizontal="center" vertical="center" wrapText="1" shrinkToFit="1"/>
    </xf>
    <xf numFmtId="0" fontId="24" fillId="24" borderId="13" xfId="0" applyFont="1" applyFill="1" applyBorder="1" applyAlignment="1">
      <alignment horizontal="center" vertical="center" wrapText="1" shrinkToFit="1"/>
    </xf>
    <xf numFmtId="168" fontId="43" fillId="24" borderId="0" xfId="263" applyNumberFormat="1" applyFont="1" applyFill="1" applyAlignment="1">
      <alignment horizontal="center" vertical="center" wrapText="1" shrinkToFit="1"/>
    </xf>
    <xf numFmtId="0" fontId="24" fillId="25" borderId="10" xfId="215" applyFont="1" applyFill="1" applyBorder="1" applyAlignment="1">
      <alignment horizontal="center" vertical="center" wrapText="1"/>
    </xf>
    <xf numFmtId="0" fontId="47" fillId="0" borderId="0" xfId="215" applyFont="1" applyFill="1" applyBorder="1"/>
    <xf numFmtId="168" fontId="24" fillId="0" borderId="10" xfId="263" applyNumberFormat="1" applyFont="1" applyFill="1" applyBorder="1" applyAlignment="1">
      <alignment horizontal="center" vertical="center" wrapText="1" shrinkToFit="1"/>
    </xf>
    <xf numFmtId="167" fontId="43" fillId="25" borderId="10" xfId="0" applyNumberFormat="1" applyFont="1" applyFill="1" applyBorder="1" applyAlignment="1">
      <alignment horizontal="center" vertical="center" wrapText="1" shrinkToFit="1"/>
    </xf>
    <xf numFmtId="165" fontId="24" fillId="0" borderId="10" xfId="213" applyNumberFormat="1" applyFont="1" applyFill="1" applyBorder="1" applyAlignment="1">
      <alignment horizontal="center" vertical="center" wrapText="1" shrinkToFit="1"/>
    </xf>
    <xf numFmtId="165" fontId="24" fillId="24" borderId="10" xfId="213" applyNumberFormat="1" applyFont="1" applyFill="1" applyBorder="1" applyAlignment="1">
      <alignment horizontal="center" vertical="center" wrapText="1" shrinkToFit="1"/>
    </xf>
    <xf numFmtId="165" fontId="43" fillId="25" borderId="10" xfId="0" applyNumberFormat="1" applyFont="1" applyFill="1" applyBorder="1" applyAlignment="1">
      <alignment horizontal="center" vertical="center" wrapText="1" shrinkToFit="1"/>
    </xf>
    <xf numFmtId="166" fontId="0" fillId="0" borderId="0" xfId="0" applyNumberFormat="1" applyFill="1"/>
    <xf numFmtId="0" fontId="52" fillId="0" borderId="0" xfId="0" applyFont="1"/>
    <xf numFmtId="0" fontId="53" fillId="0" borderId="11" xfId="0" applyFont="1" applyBorder="1"/>
    <xf numFmtId="0" fontId="53" fillId="0" borderId="0" xfId="0" applyFont="1"/>
    <xf numFmtId="0" fontId="54" fillId="0" borderId="0" xfId="0" applyFont="1"/>
    <xf numFmtId="0" fontId="0" fillId="0" borderId="0" xfId="0" applyAlignment="1">
      <alignment vertical="center"/>
    </xf>
    <xf numFmtId="0" fontId="41" fillId="0" borderId="0" xfId="24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2" fillId="25" borderId="10" xfId="0" applyFont="1" applyFill="1" applyBorder="1" applyAlignment="1">
      <alignment horizontal="center" vertical="center"/>
    </xf>
    <xf numFmtId="0" fontId="24" fillId="25" borderId="10" xfId="213" applyFont="1" applyFill="1" applyBorder="1" applyAlignment="1">
      <alignment horizontal="center" vertical="center" wrapText="1"/>
    </xf>
    <xf numFmtId="0" fontId="55" fillId="0" borderId="0" xfId="243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4" fillId="25" borderId="14" xfId="215" applyFont="1" applyFill="1" applyBorder="1" applyAlignment="1">
      <alignment horizontal="center" vertical="center" wrapText="1"/>
    </xf>
    <xf numFmtId="0" fontId="24" fillId="25" borderId="15" xfId="215" applyFont="1" applyFill="1" applyBorder="1" applyAlignment="1">
      <alignment horizontal="center" vertical="center" wrapText="1"/>
    </xf>
    <xf numFmtId="0" fontId="24" fillId="25" borderId="10" xfId="215" applyFont="1" applyFill="1" applyBorder="1" applyAlignment="1">
      <alignment horizontal="center" vertical="center" wrapText="1"/>
    </xf>
    <xf numFmtId="0" fontId="41" fillId="0" borderId="0" xfId="243" applyFont="1" applyFill="1" applyBorder="1" applyAlignment="1">
      <alignment horizontal="center" vertical="center" wrapText="1"/>
    </xf>
    <xf numFmtId="0" fontId="47" fillId="0" borderId="0" xfId="214" applyFont="1" applyFill="1" applyAlignment="1">
      <alignment horizontal="left" wrapText="1"/>
    </xf>
    <xf numFmtId="165" fontId="47" fillId="0" borderId="0" xfId="0" applyNumberFormat="1" applyFont="1" applyAlignment="1">
      <alignment horizontal="left"/>
    </xf>
    <xf numFmtId="0" fontId="47" fillId="0" borderId="0" xfId="214" applyFont="1" applyAlignment="1">
      <alignment horizontal="left"/>
    </xf>
    <xf numFmtId="0" fontId="24" fillId="0" borderId="10" xfId="215" applyFont="1" applyFill="1" applyBorder="1" applyAlignment="1">
      <alignment horizontal="center" vertical="center" wrapText="1"/>
    </xf>
    <xf numFmtId="0" fontId="24" fillId="25" borderId="14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24" fillId="25" borderId="16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42" fillId="25" borderId="14" xfId="215" applyFont="1" applyFill="1" applyBorder="1" applyAlignment="1">
      <alignment horizontal="center" vertical="center" wrapText="1"/>
    </xf>
    <xf numFmtId="0" fontId="42" fillId="25" borderId="15" xfId="215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/>
    </xf>
    <xf numFmtId="0" fontId="47" fillId="0" borderId="0" xfId="214" applyFont="1" applyFill="1" applyAlignment="1">
      <alignment horizontal="right" wrapText="1"/>
    </xf>
  </cellXfs>
  <cellStyles count="282">
    <cellStyle name="20% - Акцент1 2" xfId="1"/>
    <cellStyle name="20% — акцент1 2" xfId="2"/>
    <cellStyle name="20% - Акцент1 2 2" xfId="3"/>
    <cellStyle name="20% - Акцент1 3" xfId="4"/>
    <cellStyle name="20% — акцент1 3" xfId="5"/>
    <cellStyle name="20% - Акцент1 3 2" xfId="6"/>
    <cellStyle name="20% — акцент1 4" xfId="7"/>
    <cellStyle name="20% - Акцент2 2" xfId="8"/>
    <cellStyle name="20% — акцент2 2" xfId="9"/>
    <cellStyle name="20% - Акцент2 2 2" xfId="10"/>
    <cellStyle name="20% - Акцент2 3" xfId="11"/>
    <cellStyle name="20% — акцент2 3" xfId="12"/>
    <cellStyle name="20% - Акцент2 3 2" xfId="13"/>
    <cellStyle name="20% — акцент2 4" xfId="14"/>
    <cellStyle name="20% - Акцент3 2" xfId="15"/>
    <cellStyle name="20% — акцент3 2" xfId="16"/>
    <cellStyle name="20% - Акцент3 2 2" xfId="17"/>
    <cellStyle name="20% - Акцент3 3" xfId="18"/>
    <cellStyle name="20% — акцент3 3" xfId="19"/>
    <cellStyle name="20% - Акцент3 3 2" xfId="20"/>
    <cellStyle name="20% — акцент3 4" xfId="21"/>
    <cellStyle name="20% - Акцент4 2" xfId="22"/>
    <cellStyle name="20% — акцент4 2" xfId="23"/>
    <cellStyle name="20% - Акцент4 2 2" xfId="24"/>
    <cellStyle name="20% - Акцент4 3" xfId="25"/>
    <cellStyle name="20% — акцент4 3" xfId="26"/>
    <cellStyle name="20% - Акцент4 3 2" xfId="27"/>
    <cellStyle name="20% — акцент4 4" xfId="28"/>
    <cellStyle name="20% - Акцент5 2" xfId="29"/>
    <cellStyle name="20% — акцент5 2" xfId="30"/>
    <cellStyle name="20% - Акцент5 2 2" xfId="31"/>
    <cellStyle name="20% - Акцент5 3" xfId="32"/>
    <cellStyle name="20% — акцент5 3" xfId="33"/>
    <cellStyle name="20% - Акцент5 3 2" xfId="34"/>
    <cellStyle name="20% — акцент5 4" xfId="35"/>
    <cellStyle name="20% - Акцент6 2" xfId="36"/>
    <cellStyle name="20% — акцент6 2" xfId="37"/>
    <cellStyle name="20% - Акцент6 2 2" xfId="38"/>
    <cellStyle name="20% - Акцент6 3" xfId="39"/>
    <cellStyle name="20% — акцент6 3" xfId="40"/>
    <cellStyle name="20% - Акцент6 3 2" xfId="41"/>
    <cellStyle name="20% — акцент6 4" xfId="42"/>
    <cellStyle name="40% - Акцент1 2" xfId="43"/>
    <cellStyle name="40% — акцент1 2" xfId="44"/>
    <cellStyle name="40% - Акцент1 2 2" xfId="45"/>
    <cellStyle name="40% - Акцент1 3" xfId="46"/>
    <cellStyle name="40% — акцент1 3" xfId="47"/>
    <cellStyle name="40% - Акцент1 3 2" xfId="48"/>
    <cellStyle name="40% — акцент1 4" xfId="49"/>
    <cellStyle name="40% - Акцент2 2" xfId="50"/>
    <cellStyle name="40% — акцент2 2" xfId="51"/>
    <cellStyle name="40% - Акцент2 2 2" xfId="52"/>
    <cellStyle name="40% - Акцент2 3" xfId="53"/>
    <cellStyle name="40% — акцент2 3" xfId="54"/>
    <cellStyle name="40% - Акцент2 3 2" xfId="55"/>
    <cellStyle name="40% — акцент2 4" xfId="56"/>
    <cellStyle name="40% - Акцент3 2" xfId="57"/>
    <cellStyle name="40% — акцент3 2" xfId="58"/>
    <cellStyle name="40% - Акцент3 2 2" xfId="59"/>
    <cellStyle name="40% - Акцент3 3" xfId="60"/>
    <cellStyle name="40% — акцент3 3" xfId="61"/>
    <cellStyle name="40% - Акцент3 3 2" xfId="62"/>
    <cellStyle name="40% — акцент3 4" xfId="63"/>
    <cellStyle name="40% - Акцент4 2" xfId="64"/>
    <cellStyle name="40% — акцент4 2" xfId="65"/>
    <cellStyle name="40% - Акцент4 2 2" xfId="66"/>
    <cellStyle name="40% - Акцент4 3" xfId="67"/>
    <cellStyle name="40% — акцент4 3" xfId="68"/>
    <cellStyle name="40% - Акцент4 3 2" xfId="69"/>
    <cellStyle name="40% — акцент4 4" xfId="70"/>
    <cellStyle name="40% - Акцент5 2" xfId="71"/>
    <cellStyle name="40% — акцент5 2" xfId="72"/>
    <cellStyle name="40% - Акцент5 2 2" xfId="73"/>
    <cellStyle name="40% - Акцент5 3" xfId="74"/>
    <cellStyle name="40% — акцент5 3" xfId="75"/>
    <cellStyle name="40% - Акцент5 3 2" xfId="76"/>
    <cellStyle name="40% — акцент5 4" xfId="77"/>
    <cellStyle name="40% - Акцент6 2" xfId="78"/>
    <cellStyle name="40% — акцент6 2" xfId="79"/>
    <cellStyle name="40% - Акцент6 2 2" xfId="80"/>
    <cellStyle name="40% - Акцент6 3" xfId="81"/>
    <cellStyle name="40% — акцент6 3" xfId="82"/>
    <cellStyle name="40% - Акцент6 3 2" xfId="83"/>
    <cellStyle name="40% — акцент6 4" xfId="84"/>
    <cellStyle name="60% - Акцент1 2" xfId="85"/>
    <cellStyle name="60% — акцент1 2" xfId="86"/>
    <cellStyle name="60% - Акцент1 2 2" xfId="87"/>
    <cellStyle name="60% - Акцент1 3" xfId="88"/>
    <cellStyle name="60% — акцент1 3" xfId="89"/>
    <cellStyle name="60% - Акцент1 3 2" xfId="90"/>
    <cellStyle name="60% — акцент1 4" xfId="91"/>
    <cellStyle name="60% - Акцент2 2" xfId="92"/>
    <cellStyle name="60% — акцент2 2" xfId="93"/>
    <cellStyle name="60% - Акцент2 2 2" xfId="94"/>
    <cellStyle name="60% - Акцент2 3" xfId="95"/>
    <cellStyle name="60% — акцент2 3" xfId="96"/>
    <cellStyle name="60% - Акцент2 3 2" xfId="97"/>
    <cellStyle name="60% — акцент2 4" xfId="98"/>
    <cellStyle name="60% - Акцент3 2" xfId="99"/>
    <cellStyle name="60% — акцент3 2" xfId="100"/>
    <cellStyle name="60% - Акцент3 2 2" xfId="101"/>
    <cellStyle name="60% - Акцент3 3" xfId="102"/>
    <cellStyle name="60% — акцент3 3" xfId="103"/>
    <cellStyle name="60% - Акцент3 3 2" xfId="104"/>
    <cellStyle name="60% — акцент3 4" xfId="105"/>
    <cellStyle name="60% - Акцент4 2" xfId="106"/>
    <cellStyle name="60% — акцент4 2" xfId="107"/>
    <cellStyle name="60% - Акцент4 2 2" xfId="108"/>
    <cellStyle name="60% - Акцент4 3" xfId="109"/>
    <cellStyle name="60% — акцент4 3" xfId="110"/>
    <cellStyle name="60% - Акцент4 3 2" xfId="111"/>
    <cellStyle name="60% — акцент4 4" xfId="112"/>
    <cellStyle name="60% - Акцент5 2" xfId="113"/>
    <cellStyle name="60% — акцент5 2" xfId="114"/>
    <cellStyle name="60% - Акцент5 2 2" xfId="115"/>
    <cellStyle name="60% - Акцент5 3" xfId="116"/>
    <cellStyle name="60% — акцент5 3" xfId="117"/>
    <cellStyle name="60% - Акцент5 3 2" xfId="118"/>
    <cellStyle name="60% — акцент5 4" xfId="119"/>
    <cellStyle name="60% - Акцент6 2" xfId="120"/>
    <cellStyle name="60% — акцент6 2" xfId="121"/>
    <cellStyle name="60% - Акцент6 2 2" xfId="122"/>
    <cellStyle name="60% - Акцент6 3" xfId="123"/>
    <cellStyle name="60% — акцент6 3" xfId="124"/>
    <cellStyle name="60% - Акцент6 3 2" xfId="125"/>
    <cellStyle name="60% — акцент6 4" xfId="126"/>
    <cellStyle name="Акцент1" xfId="127" builtinId="29" customBuiltin="1"/>
    <cellStyle name="Акцент1 2" xfId="128"/>
    <cellStyle name="Акцент1 2 2" xfId="129"/>
    <cellStyle name="Акцент1 3" xfId="130"/>
    <cellStyle name="Акцент1 3 2" xfId="131"/>
    <cellStyle name="Акцент2" xfId="132" builtinId="33" customBuiltin="1"/>
    <cellStyle name="Акцент2 2" xfId="133"/>
    <cellStyle name="Акцент2 2 2" xfId="134"/>
    <cellStyle name="Акцент2 3" xfId="135"/>
    <cellStyle name="Акцент2 3 2" xfId="136"/>
    <cellStyle name="Акцент3" xfId="137" builtinId="37" customBuiltin="1"/>
    <cellStyle name="Акцент3 2" xfId="138"/>
    <cellStyle name="Акцент3 2 2" xfId="139"/>
    <cellStyle name="Акцент3 3" xfId="140"/>
    <cellStyle name="Акцент3 3 2" xfId="141"/>
    <cellStyle name="Акцент4" xfId="142" builtinId="41" customBuiltin="1"/>
    <cellStyle name="Акцент4 2" xfId="143"/>
    <cellStyle name="Акцент4 2 2" xfId="144"/>
    <cellStyle name="Акцент4 3" xfId="145"/>
    <cellStyle name="Акцент4 3 2" xfId="146"/>
    <cellStyle name="Акцент5" xfId="147" builtinId="45" customBuiltin="1"/>
    <cellStyle name="Акцент5 2" xfId="148"/>
    <cellStyle name="Акцент5 2 2" xfId="149"/>
    <cellStyle name="Акцент5 3" xfId="150"/>
    <cellStyle name="Акцент5 3 2" xfId="151"/>
    <cellStyle name="Акцент6" xfId="152" builtinId="49" customBuiltin="1"/>
    <cellStyle name="Акцент6 2" xfId="153"/>
    <cellStyle name="Акцент6 2 2" xfId="154"/>
    <cellStyle name="Акцент6 3" xfId="155"/>
    <cellStyle name="Акцент6 3 2" xfId="156"/>
    <cellStyle name="Ввод " xfId="157" builtinId="20" customBuiltin="1"/>
    <cellStyle name="Ввод  2" xfId="158"/>
    <cellStyle name="Ввод  2 2" xfId="159"/>
    <cellStyle name="Ввод  3" xfId="160"/>
    <cellStyle name="Ввод  3 2" xfId="161"/>
    <cellStyle name="Вывод" xfId="162" builtinId="21" customBuiltin="1"/>
    <cellStyle name="Вывод 2" xfId="163"/>
    <cellStyle name="Вывод 2 2" xfId="164"/>
    <cellStyle name="Вывод 3" xfId="165"/>
    <cellStyle name="Вывод 3 2" xfId="166"/>
    <cellStyle name="Вычисление" xfId="167" builtinId="22" customBuiltin="1"/>
    <cellStyle name="Вычисление 2" xfId="168"/>
    <cellStyle name="Вычисление 2 2" xfId="169"/>
    <cellStyle name="Вычисление 3" xfId="170"/>
    <cellStyle name="Вычисление 3 2" xfId="171"/>
    <cellStyle name="Заголовок 1" xfId="172" builtinId="16" customBuiltin="1"/>
    <cellStyle name="Заголовок 1 2" xfId="173"/>
    <cellStyle name="Заголовок 1 2 2" xfId="174"/>
    <cellStyle name="Заголовок 1 3" xfId="175"/>
    <cellStyle name="Заголовок 1 3 2" xfId="176"/>
    <cellStyle name="Заголовок 2" xfId="177" builtinId="17" customBuiltin="1"/>
    <cellStyle name="Заголовок 2 2" xfId="178"/>
    <cellStyle name="Заголовок 2 2 2" xfId="179"/>
    <cellStyle name="Заголовок 2 3" xfId="180"/>
    <cellStyle name="Заголовок 2 3 2" xfId="181"/>
    <cellStyle name="Заголовок 3" xfId="182" builtinId="18" customBuiltin="1"/>
    <cellStyle name="Заголовок 3 2" xfId="183"/>
    <cellStyle name="Заголовок 3 2 2" xfId="184"/>
    <cellStyle name="Заголовок 3 3" xfId="185"/>
    <cellStyle name="Заголовок 3 3 2" xfId="186"/>
    <cellStyle name="Заголовок 4" xfId="187" builtinId="19" customBuiltin="1"/>
    <cellStyle name="Заголовок 4 2" xfId="188"/>
    <cellStyle name="Заголовок 4 2 2" xfId="189"/>
    <cellStyle name="Заголовок 4 3" xfId="190"/>
    <cellStyle name="Заголовок 4 3 2" xfId="191"/>
    <cellStyle name="Итог" xfId="192" builtinId="25" customBuiltin="1"/>
    <cellStyle name="Итог 2" xfId="193"/>
    <cellStyle name="Итог 2 2" xfId="194"/>
    <cellStyle name="Итог 3" xfId="195"/>
    <cellStyle name="Итог 3 2" xfId="196"/>
    <cellStyle name="Контрольная ячейка" xfId="197" builtinId="23" customBuiltin="1"/>
    <cellStyle name="Контрольная ячейка 2" xfId="198"/>
    <cellStyle name="Контрольная ячейка 2 2" xfId="199"/>
    <cellStyle name="Контрольная ячейка 3" xfId="200"/>
    <cellStyle name="Контрольная ячейка 3 2" xfId="201"/>
    <cellStyle name="Название" xfId="202" builtinId="15" customBuiltin="1"/>
    <cellStyle name="Название 2" xfId="203"/>
    <cellStyle name="Название 2 2" xfId="204"/>
    <cellStyle name="Название 3" xfId="205"/>
    <cellStyle name="Название 3 2" xfId="206"/>
    <cellStyle name="Нейтральный" xfId="207" builtinId="28" customBuiltin="1"/>
    <cellStyle name="Нейтральный 2" xfId="208"/>
    <cellStyle name="Нейтральный 2 2" xfId="209"/>
    <cellStyle name="Нейтральный 3" xfId="210"/>
    <cellStyle name="Нейтральный 3 2" xfId="211"/>
    <cellStyle name="Обычный" xfId="0" builtinId="0"/>
    <cellStyle name="Обычный 10" xfId="212"/>
    <cellStyle name="Обычный 10 2" xfId="213"/>
    <cellStyle name="Обычный 10 2 4 2" xfId="214"/>
    <cellStyle name="Обычный 2" xfId="215"/>
    <cellStyle name="Обычный 2 2" xfId="216"/>
    <cellStyle name="Обычный 2 3" xfId="217"/>
    <cellStyle name="Обычный 2 4" xfId="218"/>
    <cellStyle name="Обычный 2 5" xfId="219"/>
    <cellStyle name="Обычный 3" xfId="220"/>
    <cellStyle name="Обычный 3 2" xfId="221"/>
    <cellStyle name="Обычный 3 3" xfId="222"/>
    <cellStyle name="Обычный 3 4" xfId="223"/>
    <cellStyle name="Обычный 3 5" xfId="224"/>
    <cellStyle name="Обычный 3 6" xfId="225"/>
    <cellStyle name="Обычный 3 7" xfId="226"/>
    <cellStyle name="Обычный 4" xfId="227"/>
    <cellStyle name="Обычный 4 2" xfId="228"/>
    <cellStyle name="Обычный 4 3" xfId="229"/>
    <cellStyle name="Обычный 4 4" xfId="230"/>
    <cellStyle name="Обычный 4 5" xfId="231"/>
    <cellStyle name="Обычный 4 6" xfId="232"/>
    <cellStyle name="Обычный 4 6 2" xfId="233"/>
    <cellStyle name="Обычный 4 7" xfId="234"/>
    <cellStyle name="Обычный 4 7 2" xfId="235"/>
    <cellStyle name="Обычный 4 8" xfId="236"/>
    <cellStyle name="Обычный 4 8 2" xfId="237"/>
    <cellStyle name="Обычный 4 9" xfId="238"/>
    <cellStyle name="Обычный 4 9 2" xfId="239"/>
    <cellStyle name="Обычный 5" xfId="240"/>
    <cellStyle name="Обычный 6" xfId="241"/>
    <cellStyle name="Обычный 7" xfId="242"/>
    <cellStyle name="Обычный 7 2" xfId="243"/>
    <cellStyle name="Обычный 8" xfId="244"/>
    <cellStyle name="Обычный 8 2" xfId="245"/>
    <cellStyle name="Обычный 9" xfId="246"/>
    <cellStyle name="Обычный 9 2" xfId="247"/>
    <cellStyle name="Плохой" xfId="248" builtinId="27" customBuiltin="1"/>
    <cellStyle name="Плохой 2" xfId="249"/>
    <cellStyle name="Плохой 2 2" xfId="250"/>
    <cellStyle name="Плохой 3" xfId="251"/>
    <cellStyle name="Плохой 3 2" xfId="252"/>
    <cellStyle name="Пояснение" xfId="253" builtinId="53" customBuiltin="1"/>
    <cellStyle name="Пояснение 2" xfId="254"/>
    <cellStyle name="Пояснение 2 2" xfId="255"/>
    <cellStyle name="Пояснение 3" xfId="256"/>
    <cellStyle name="Пояснение 3 2" xfId="257"/>
    <cellStyle name="Примечание" xfId="258" builtinId="10" customBuiltin="1"/>
    <cellStyle name="Примечание 2" xfId="259"/>
    <cellStyle name="Примечание 2 2" xfId="260"/>
    <cellStyle name="Примечание 3" xfId="261"/>
    <cellStyle name="Примечание 3 2" xfId="262"/>
    <cellStyle name="Процентный" xfId="263" builtinId="5"/>
    <cellStyle name="Процентный 2" xfId="264"/>
    <cellStyle name="Процентный 3" xfId="265"/>
    <cellStyle name="Связанная ячейка" xfId="266" builtinId="24" customBuiltin="1"/>
    <cellStyle name="Связанная ячейка 2" xfId="267"/>
    <cellStyle name="Связанная ячейка 2 2" xfId="268"/>
    <cellStyle name="Связанная ячейка 3" xfId="269"/>
    <cellStyle name="Связанная ячейка 3 2" xfId="270"/>
    <cellStyle name="Текст предупреждения" xfId="271" builtinId="11" customBuiltin="1"/>
    <cellStyle name="Текст предупреждения 2" xfId="272"/>
    <cellStyle name="Текст предупреждения 2 2" xfId="273"/>
    <cellStyle name="Текст предупреждения 3" xfId="274"/>
    <cellStyle name="Текст предупреждения 3 2" xfId="275"/>
    <cellStyle name="Финансовый" xfId="276" builtinId="3"/>
    <cellStyle name="Хороший" xfId="277" builtinId="26" customBuiltin="1"/>
    <cellStyle name="Хороший 2" xfId="278"/>
    <cellStyle name="Хороший 2 2" xfId="279"/>
    <cellStyle name="Хороший 3" xfId="280"/>
    <cellStyle name="Хороший 3 2" xfId="2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P37"/>
  <sheetViews>
    <sheetView tabSelected="1" view="pageBreakPreview" topLeftCell="B1" zoomScale="70" zoomScaleNormal="70" zoomScaleSheetLayoutView="70" workbookViewId="0">
      <selection activeCell="N3" sqref="N3"/>
    </sheetView>
  </sheetViews>
  <sheetFormatPr defaultRowHeight="12.75" outlineLevelRow="1" outlineLevelCol="1"/>
  <cols>
    <col min="1" max="1" width="7.140625" style="2" hidden="1" customWidth="1" outlineLevel="1"/>
    <col min="2" max="2" width="13.7109375" style="14" customWidth="1" collapsed="1"/>
    <col min="3" max="3" width="31.85546875" style="14" customWidth="1"/>
    <col min="4" max="4" width="25.85546875" style="38" customWidth="1" outlineLevel="1"/>
    <col min="5" max="5" width="22.7109375" style="91" customWidth="1"/>
    <col min="6" max="6" width="15" style="82" customWidth="1"/>
    <col min="7" max="7" width="23.7109375" style="82" customWidth="1"/>
    <col min="8" max="12" width="18.42578125" style="5" customWidth="1"/>
    <col min="13" max="16" width="18.42578125" style="2" customWidth="1"/>
    <col min="17" max="20" width="20.85546875" style="3" customWidth="1"/>
    <col min="21" max="24" width="20.85546875" style="2" customWidth="1"/>
    <col min="25" max="25" width="9.140625" style="2"/>
    <col min="26" max="26" width="15.85546875" style="2" bestFit="1" customWidth="1"/>
    <col min="27" max="27" width="18.85546875" style="2" customWidth="1"/>
    <col min="28" max="16384" width="9.140625" style="2"/>
  </cols>
  <sheetData>
    <row r="1" spans="1:146" ht="27.75" customHeight="1">
      <c r="N1" s="110" t="s">
        <v>69</v>
      </c>
    </row>
    <row r="2" spans="1:146" ht="17.25" customHeight="1">
      <c r="N2" s="110" t="s">
        <v>71</v>
      </c>
    </row>
    <row r="3" spans="1:146" ht="152.25" customHeight="1">
      <c r="B3" s="2"/>
      <c r="C3" s="108"/>
      <c r="D3" s="108"/>
      <c r="E3" s="108"/>
      <c r="F3" s="108"/>
      <c r="G3" s="108"/>
      <c r="H3" s="113" t="s">
        <v>70</v>
      </c>
      <c r="I3" s="114"/>
      <c r="J3" s="114"/>
      <c r="K3" s="114"/>
      <c r="L3" s="114"/>
      <c r="M3" s="114"/>
      <c r="N3" s="108"/>
      <c r="O3" s="108"/>
      <c r="P3" s="108"/>
      <c r="Q3" s="119"/>
      <c r="R3" s="119"/>
      <c r="S3" s="119"/>
      <c r="T3" s="119"/>
      <c r="U3" s="119"/>
      <c r="V3" s="119"/>
      <c r="W3" s="119"/>
      <c r="X3" s="119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146" ht="12" customHeight="1">
      <c r="B4" s="13"/>
      <c r="C4" s="12"/>
      <c r="D4" s="77"/>
      <c r="E4" s="77"/>
      <c r="F4" s="77"/>
      <c r="G4" s="77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</row>
    <row r="5" spans="1:146" s="6" customFormat="1" ht="90.75" customHeight="1">
      <c r="A5" s="111" t="s">
        <v>37</v>
      </c>
      <c r="B5" s="118" t="s">
        <v>0</v>
      </c>
      <c r="C5" s="118" t="s">
        <v>2</v>
      </c>
      <c r="D5" s="118" t="s">
        <v>35</v>
      </c>
      <c r="E5" s="118" t="s">
        <v>1</v>
      </c>
      <c r="F5" s="118" t="s">
        <v>3</v>
      </c>
      <c r="G5" s="116" t="s">
        <v>60</v>
      </c>
      <c r="H5" s="112" t="s">
        <v>45</v>
      </c>
      <c r="I5" s="112"/>
      <c r="J5" s="112"/>
      <c r="K5" s="112"/>
      <c r="L5" s="112"/>
      <c r="M5" s="118" t="s">
        <v>44</v>
      </c>
      <c r="N5" s="118"/>
      <c r="O5" s="118" t="s">
        <v>46</v>
      </c>
      <c r="P5" s="118"/>
      <c r="Q5" s="115" t="s">
        <v>49</v>
      </c>
      <c r="R5" s="115"/>
      <c r="S5" s="115"/>
      <c r="T5" s="115"/>
      <c r="U5" s="115"/>
      <c r="V5" s="115" t="s">
        <v>43</v>
      </c>
      <c r="W5" s="115" t="s">
        <v>58</v>
      </c>
      <c r="X5" s="115" t="s">
        <v>57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</row>
    <row r="6" spans="1:146" s="7" customFormat="1" ht="31.5" customHeight="1">
      <c r="A6" s="111"/>
      <c r="B6" s="118"/>
      <c r="C6" s="118"/>
      <c r="D6" s="118"/>
      <c r="E6" s="118"/>
      <c r="F6" s="118"/>
      <c r="G6" s="117"/>
      <c r="H6" s="43" t="s">
        <v>34</v>
      </c>
      <c r="I6" s="43" t="s">
        <v>23</v>
      </c>
      <c r="J6" s="43" t="s">
        <v>19</v>
      </c>
      <c r="K6" s="43" t="s">
        <v>20</v>
      </c>
      <c r="L6" s="43" t="s">
        <v>21</v>
      </c>
      <c r="M6" s="40" t="s">
        <v>41</v>
      </c>
      <c r="N6" s="40" t="s">
        <v>42</v>
      </c>
      <c r="O6" s="40" t="s">
        <v>41</v>
      </c>
      <c r="P6" s="40" t="s">
        <v>42</v>
      </c>
      <c r="Q6" s="43" t="s">
        <v>34</v>
      </c>
      <c r="R6" s="43" t="s">
        <v>23</v>
      </c>
      <c r="S6" s="43" t="s">
        <v>19</v>
      </c>
      <c r="T6" s="43" t="s">
        <v>20</v>
      </c>
      <c r="U6" s="41" t="s">
        <v>21</v>
      </c>
      <c r="V6" s="115"/>
      <c r="W6" s="115"/>
      <c r="X6" s="115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</row>
    <row r="7" spans="1:146" s="7" customFormat="1" ht="60.75" customHeight="1">
      <c r="A7" s="30">
        <v>1</v>
      </c>
      <c r="B7" s="31">
        <v>2901070303</v>
      </c>
      <c r="C7" s="31" t="s">
        <v>31</v>
      </c>
      <c r="D7" s="36" t="s">
        <v>13</v>
      </c>
      <c r="E7" s="36" t="s">
        <v>15</v>
      </c>
      <c r="F7" s="32"/>
      <c r="G7" s="85" t="s">
        <v>16</v>
      </c>
      <c r="H7" s="100">
        <v>149.75</v>
      </c>
      <c r="I7" s="100">
        <v>149.75</v>
      </c>
      <c r="J7" s="100">
        <v>149.75</v>
      </c>
      <c r="K7" s="100">
        <v>149.75</v>
      </c>
      <c r="L7" s="100">
        <f>SUM(H7:K7)</f>
        <v>599</v>
      </c>
      <c r="M7" s="29">
        <v>142.37</v>
      </c>
      <c r="N7" s="29">
        <v>169.91</v>
      </c>
      <c r="O7" s="29">
        <v>51.08</v>
      </c>
      <c r="P7" s="29">
        <v>53.12</v>
      </c>
      <c r="Q7" s="34">
        <f t="shared" ref="Q7:Q36" si="0">(M7-O7)*H7</f>
        <v>13670.677500000002</v>
      </c>
      <c r="R7" s="34">
        <f t="shared" ref="R7:R36" si="1">I7*(M7-O7)</f>
        <v>13670.677500000002</v>
      </c>
      <c r="S7" s="34">
        <f t="shared" ref="S7:S36" si="2">J7*(N7-P7)</f>
        <v>17489.302499999998</v>
      </c>
      <c r="T7" s="34">
        <f t="shared" ref="T7:T36" si="3">K7*(N7-P7)</f>
        <v>17489.302499999998</v>
      </c>
      <c r="U7" s="34">
        <f>SUM(Q7:T7)</f>
        <v>62319.96</v>
      </c>
      <c r="V7" s="34"/>
      <c r="W7" s="34">
        <f>T7/3</f>
        <v>5829.767499999999</v>
      </c>
      <c r="X7" s="34">
        <f>U7-W7</f>
        <v>56490.192499999997</v>
      </c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</row>
    <row r="8" spans="1:146" s="11" customFormat="1" ht="51" customHeight="1">
      <c r="A8" s="30">
        <f>A7+1</f>
        <v>2</v>
      </c>
      <c r="B8" s="16">
        <v>2911001370</v>
      </c>
      <c r="C8" s="16" t="s">
        <v>38</v>
      </c>
      <c r="D8" s="18" t="s">
        <v>63</v>
      </c>
      <c r="E8" s="18" t="s">
        <v>39</v>
      </c>
      <c r="F8" s="18"/>
      <c r="G8" s="78" t="s">
        <v>17</v>
      </c>
      <c r="H8" s="101">
        <v>915</v>
      </c>
      <c r="I8" s="101">
        <v>915</v>
      </c>
      <c r="J8" s="101">
        <v>915</v>
      </c>
      <c r="K8" s="101">
        <v>915</v>
      </c>
      <c r="L8" s="100">
        <f>SUM(H8:K8)</f>
        <v>3660</v>
      </c>
      <c r="M8" s="29">
        <v>22.39</v>
      </c>
      <c r="N8" s="29">
        <v>25.57</v>
      </c>
      <c r="O8" s="29">
        <v>22.39</v>
      </c>
      <c r="P8" s="29">
        <v>23.28</v>
      </c>
      <c r="Q8" s="34">
        <f t="shared" si="0"/>
        <v>0</v>
      </c>
      <c r="R8" s="34">
        <f t="shared" si="1"/>
        <v>0</v>
      </c>
      <c r="S8" s="34">
        <f t="shared" si="2"/>
        <v>2095.349999999999</v>
      </c>
      <c r="T8" s="34">
        <f t="shared" si="3"/>
        <v>2095.349999999999</v>
      </c>
      <c r="U8" s="34">
        <f t="shared" ref="U8:U36" si="4">SUM(Q8:T8)</f>
        <v>4190.699999999998</v>
      </c>
      <c r="V8" s="17"/>
      <c r="W8" s="34">
        <f t="shared" ref="W8:W36" si="5">T8/3</f>
        <v>698.4499999999997</v>
      </c>
      <c r="X8" s="34">
        <f t="shared" ref="X8:X36" si="6">U8-W8</f>
        <v>3492.2499999999982</v>
      </c>
      <c r="Y8" s="10"/>
      <c r="Z8" s="35"/>
      <c r="AA8" s="35"/>
      <c r="AB8" s="35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</row>
    <row r="9" spans="1:146" s="38" customFormat="1" ht="42.75" customHeight="1">
      <c r="A9" s="30">
        <f t="shared" ref="A9:A36" si="7">A8+1</f>
        <v>3</v>
      </c>
      <c r="B9" s="31">
        <v>7729314745</v>
      </c>
      <c r="C9" s="31" t="s">
        <v>24</v>
      </c>
      <c r="D9" s="36" t="s">
        <v>4</v>
      </c>
      <c r="E9" s="36"/>
      <c r="F9" s="36"/>
      <c r="G9" s="79" t="s">
        <v>17</v>
      </c>
      <c r="H9" s="100">
        <v>816</v>
      </c>
      <c r="I9" s="100">
        <v>816</v>
      </c>
      <c r="J9" s="100">
        <v>816</v>
      </c>
      <c r="K9" s="100">
        <v>816</v>
      </c>
      <c r="L9" s="100">
        <f>SUM(H9:K9)</f>
        <v>3264</v>
      </c>
      <c r="M9" s="29">
        <v>90.57</v>
      </c>
      <c r="N9" s="29">
        <v>97.81</v>
      </c>
      <c r="O9" s="29">
        <v>33.619999999999997</v>
      </c>
      <c r="P9" s="29">
        <f>O9*1.04</f>
        <v>34.964799999999997</v>
      </c>
      <c r="Q9" s="34">
        <f t="shared" si="0"/>
        <v>46471.199999999997</v>
      </c>
      <c r="R9" s="34">
        <f t="shared" si="1"/>
        <v>46471.199999999997</v>
      </c>
      <c r="S9" s="34">
        <f t="shared" si="2"/>
        <v>51281.683200000007</v>
      </c>
      <c r="T9" s="34">
        <f t="shared" si="3"/>
        <v>51281.683200000007</v>
      </c>
      <c r="U9" s="34">
        <f t="shared" si="4"/>
        <v>195505.76639999999</v>
      </c>
      <c r="V9" s="34"/>
      <c r="W9" s="34">
        <f t="shared" si="5"/>
        <v>17093.894400000001</v>
      </c>
      <c r="X9" s="34">
        <f t="shared" si="6"/>
        <v>178411.872</v>
      </c>
      <c r="Y9" s="37"/>
      <c r="Z9" s="35"/>
      <c r="AA9" s="35"/>
      <c r="AB9" s="35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</row>
    <row r="10" spans="1:146" s="38" customFormat="1" ht="51" customHeight="1" outlineLevel="1">
      <c r="A10" s="30">
        <f t="shared" si="7"/>
        <v>4</v>
      </c>
      <c r="B10" s="31">
        <v>7729314745</v>
      </c>
      <c r="C10" s="31" t="s">
        <v>24</v>
      </c>
      <c r="D10" s="36" t="s">
        <v>5</v>
      </c>
      <c r="E10" s="36" t="s">
        <v>6</v>
      </c>
      <c r="F10" s="36"/>
      <c r="G10" s="79" t="s">
        <v>17</v>
      </c>
      <c r="H10" s="100">
        <v>760.75</v>
      </c>
      <c r="I10" s="100">
        <v>760.75</v>
      </c>
      <c r="J10" s="100">
        <v>760.75</v>
      </c>
      <c r="K10" s="100">
        <v>760.75</v>
      </c>
      <c r="L10" s="100">
        <f t="shared" ref="L10:L36" si="8">SUM(H10:K10)</f>
        <v>3043</v>
      </c>
      <c r="M10" s="29">
        <v>92.23</v>
      </c>
      <c r="N10" s="29">
        <v>139.31</v>
      </c>
      <c r="O10" s="29">
        <v>38.35</v>
      </c>
      <c r="P10" s="29">
        <f t="shared" ref="P10:P27" si="9">O10*1.04</f>
        <v>39.884</v>
      </c>
      <c r="Q10" s="34">
        <f t="shared" si="0"/>
        <v>40989.21</v>
      </c>
      <c r="R10" s="34">
        <f t="shared" si="1"/>
        <v>40989.21</v>
      </c>
      <c r="S10" s="34">
        <f t="shared" si="2"/>
        <v>75638.329500000007</v>
      </c>
      <c r="T10" s="34">
        <f t="shared" si="3"/>
        <v>75638.329500000007</v>
      </c>
      <c r="U10" s="34">
        <f t="shared" si="4"/>
        <v>233255.07900000003</v>
      </c>
      <c r="V10" s="34"/>
      <c r="W10" s="34">
        <f t="shared" si="5"/>
        <v>25212.776500000004</v>
      </c>
      <c r="X10" s="34">
        <f t="shared" si="6"/>
        <v>208042.30250000002</v>
      </c>
      <c r="Y10" s="37"/>
      <c r="Z10" s="35"/>
      <c r="AA10" s="35"/>
      <c r="AB10" s="35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</row>
    <row r="11" spans="1:146" s="38" customFormat="1" ht="42" customHeight="1" outlineLevel="1">
      <c r="A11" s="30">
        <f t="shared" si="7"/>
        <v>5</v>
      </c>
      <c r="B11" s="31">
        <v>7729314745</v>
      </c>
      <c r="C11" s="31" t="s">
        <v>24</v>
      </c>
      <c r="D11" s="36" t="s">
        <v>7</v>
      </c>
      <c r="E11" s="36"/>
      <c r="F11" s="36"/>
      <c r="G11" s="79" t="s">
        <v>17</v>
      </c>
      <c r="H11" s="100">
        <v>1022.5</v>
      </c>
      <c r="I11" s="100">
        <v>1022.5</v>
      </c>
      <c r="J11" s="100">
        <v>1022.5</v>
      </c>
      <c r="K11" s="100">
        <v>1022.5</v>
      </c>
      <c r="L11" s="100">
        <f t="shared" si="8"/>
        <v>4090</v>
      </c>
      <c r="M11" s="29">
        <v>47.56</v>
      </c>
      <c r="N11" s="29">
        <f>M11*1.04</f>
        <v>49.462400000000002</v>
      </c>
      <c r="O11" s="29">
        <v>32.659999999999997</v>
      </c>
      <c r="P11" s="29">
        <f t="shared" si="9"/>
        <v>33.9664</v>
      </c>
      <c r="Q11" s="34">
        <f t="shared" si="0"/>
        <v>15235.250000000005</v>
      </c>
      <c r="R11" s="34">
        <f t="shared" si="1"/>
        <v>15235.250000000005</v>
      </c>
      <c r="S11" s="34">
        <f t="shared" si="2"/>
        <v>15844.660000000002</v>
      </c>
      <c r="T11" s="34">
        <f t="shared" si="3"/>
        <v>15844.660000000002</v>
      </c>
      <c r="U11" s="34">
        <f t="shared" si="4"/>
        <v>62159.820000000014</v>
      </c>
      <c r="V11" s="34"/>
      <c r="W11" s="34">
        <f t="shared" si="5"/>
        <v>5281.5533333333342</v>
      </c>
      <c r="X11" s="34">
        <f t="shared" si="6"/>
        <v>56878.266666666677</v>
      </c>
      <c r="Y11" s="37"/>
      <c r="Z11" s="35"/>
      <c r="AA11" s="35"/>
      <c r="AB11" s="35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</row>
    <row r="12" spans="1:146" s="38" customFormat="1" ht="51" customHeight="1">
      <c r="A12" s="30">
        <f t="shared" si="7"/>
        <v>6</v>
      </c>
      <c r="B12" s="31">
        <v>7729314745</v>
      </c>
      <c r="C12" s="31" t="s">
        <v>24</v>
      </c>
      <c r="D12" s="36" t="s">
        <v>8</v>
      </c>
      <c r="E12" s="36" t="s">
        <v>26</v>
      </c>
      <c r="F12" s="36" t="s">
        <v>25</v>
      </c>
      <c r="G12" s="79" t="s">
        <v>17</v>
      </c>
      <c r="H12" s="100">
        <v>2819.75</v>
      </c>
      <c r="I12" s="100">
        <v>2819.75</v>
      </c>
      <c r="J12" s="100">
        <v>2819.75</v>
      </c>
      <c r="K12" s="100">
        <v>2819.75</v>
      </c>
      <c r="L12" s="100">
        <f t="shared" si="8"/>
        <v>11279</v>
      </c>
      <c r="M12" s="29">
        <v>28.33</v>
      </c>
      <c r="N12" s="29">
        <v>53.06</v>
      </c>
      <c r="O12" s="29">
        <v>24.4</v>
      </c>
      <c r="P12" s="29">
        <f t="shared" si="9"/>
        <v>25.375999999999998</v>
      </c>
      <c r="Q12" s="34">
        <f t="shared" si="0"/>
        <v>11081.617499999998</v>
      </c>
      <c r="R12" s="34">
        <f t="shared" si="1"/>
        <v>11081.617499999998</v>
      </c>
      <c r="S12" s="34">
        <f t="shared" si="2"/>
        <v>78061.959000000017</v>
      </c>
      <c r="T12" s="34">
        <f t="shared" si="3"/>
        <v>78061.959000000017</v>
      </c>
      <c r="U12" s="34">
        <f t="shared" si="4"/>
        <v>178287.15300000005</v>
      </c>
      <c r="V12" s="34"/>
      <c r="W12" s="34">
        <f t="shared" si="5"/>
        <v>26020.653000000006</v>
      </c>
      <c r="X12" s="34">
        <f t="shared" si="6"/>
        <v>152266.50000000006</v>
      </c>
      <c r="Y12" s="37"/>
      <c r="Z12" s="35"/>
      <c r="AA12" s="35"/>
      <c r="AB12" s="35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</row>
    <row r="13" spans="1:146" s="38" customFormat="1" ht="44.25" customHeight="1" outlineLevel="1">
      <c r="A13" s="30">
        <f t="shared" si="7"/>
        <v>7</v>
      </c>
      <c r="B13" s="31">
        <v>7729314745</v>
      </c>
      <c r="C13" s="31" t="s">
        <v>24</v>
      </c>
      <c r="D13" s="36" t="s">
        <v>14</v>
      </c>
      <c r="E13" s="36" t="s">
        <v>27</v>
      </c>
      <c r="F13" s="36"/>
      <c r="G13" s="79" t="s">
        <v>17</v>
      </c>
      <c r="H13" s="100">
        <v>71.5</v>
      </c>
      <c r="I13" s="100">
        <v>71.5</v>
      </c>
      <c r="J13" s="100">
        <v>71.5</v>
      </c>
      <c r="K13" s="100">
        <v>71.5</v>
      </c>
      <c r="L13" s="100">
        <f t="shared" si="8"/>
        <v>286</v>
      </c>
      <c r="M13" s="29">
        <v>455.49</v>
      </c>
      <c r="N13" s="29">
        <v>456.7</v>
      </c>
      <c r="O13" s="29">
        <v>61.73</v>
      </c>
      <c r="P13" s="29">
        <f t="shared" si="9"/>
        <v>64.199200000000005</v>
      </c>
      <c r="Q13" s="34">
        <f t="shared" si="0"/>
        <v>28153.84</v>
      </c>
      <c r="R13" s="34">
        <f t="shared" si="1"/>
        <v>28153.84</v>
      </c>
      <c r="S13" s="34">
        <f t="shared" si="2"/>
        <v>28063.807199999999</v>
      </c>
      <c r="T13" s="34">
        <f t="shared" si="3"/>
        <v>28063.807199999999</v>
      </c>
      <c r="U13" s="34">
        <f t="shared" si="4"/>
        <v>112435.2944</v>
      </c>
      <c r="V13" s="34"/>
      <c r="W13" s="34">
        <f t="shared" si="5"/>
        <v>9354.6023999999998</v>
      </c>
      <c r="X13" s="34">
        <f t="shared" si="6"/>
        <v>103080.692</v>
      </c>
      <c r="Y13" s="37"/>
      <c r="Z13" s="35"/>
      <c r="AA13" s="35"/>
      <c r="AB13" s="35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</row>
    <row r="14" spans="1:146" s="38" customFormat="1" ht="46.5" customHeight="1">
      <c r="A14" s="30">
        <f t="shared" si="7"/>
        <v>8</v>
      </c>
      <c r="B14" s="31">
        <v>7729314745</v>
      </c>
      <c r="C14" s="31" t="s">
        <v>24</v>
      </c>
      <c r="D14" s="36" t="s">
        <v>22</v>
      </c>
      <c r="E14" s="36"/>
      <c r="F14" s="36" t="s">
        <v>28</v>
      </c>
      <c r="G14" s="79" t="s">
        <v>17</v>
      </c>
      <c r="H14" s="100">
        <v>23956</v>
      </c>
      <c r="I14" s="100">
        <v>23956</v>
      </c>
      <c r="J14" s="100">
        <v>23956</v>
      </c>
      <c r="K14" s="100">
        <v>23956</v>
      </c>
      <c r="L14" s="100">
        <f t="shared" si="8"/>
        <v>95824</v>
      </c>
      <c r="M14" s="29">
        <v>47.56</v>
      </c>
      <c r="N14" s="29">
        <v>51.37</v>
      </c>
      <c r="O14" s="29">
        <v>25.72</v>
      </c>
      <c r="P14" s="29">
        <f>O14*1.04</f>
        <v>26.748799999999999</v>
      </c>
      <c r="Q14" s="34">
        <f t="shared" si="0"/>
        <v>523199.0400000001</v>
      </c>
      <c r="R14" s="34">
        <f t="shared" si="1"/>
        <v>523199.0400000001</v>
      </c>
      <c r="S14" s="34">
        <f t="shared" si="2"/>
        <v>589825.46719999996</v>
      </c>
      <c r="T14" s="34">
        <f t="shared" si="3"/>
        <v>589825.46719999996</v>
      </c>
      <c r="U14" s="34">
        <f t="shared" si="4"/>
        <v>2226049.0144000002</v>
      </c>
      <c r="V14" s="34"/>
      <c r="W14" s="34">
        <f t="shared" si="5"/>
        <v>196608.48906666666</v>
      </c>
      <c r="X14" s="34">
        <f t="shared" si="6"/>
        <v>2029440.5253333335</v>
      </c>
      <c r="Y14" s="37"/>
      <c r="Z14" s="35"/>
      <c r="AA14" s="35"/>
      <c r="AB14" s="35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</row>
    <row r="15" spans="1:146" s="38" customFormat="1" ht="39" customHeight="1" outlineLevel="1">
      <c r="A15" s="30">
        <f t="shared" si="7"/>
        <v>9</v>
      </c>
      <c r="B15" s="31">
        <v>7729314745</v>
      </c>
      <c r="C15" s="31" t="s">
        <v>24</v>
      </c>
      <c r="D15" s="36" t="s">
        <v>32</v>
      </c>
      <c r="E15" s="36" t="s">
        <v>32</v>
      </c>
      <c r="F15" s="36"/>
      <c r="G15" s="79" t="s">
        <v>17</v>
      </c>
      <c r="H15" s="100">
        <v>15367.5</v>
      </c>
      <c r="I15" s="100">
        <v>15367.5</v>
      </c>
      <c r="J15" s="100">
        <v>15367.5</v>
      </c>
      <c r="K15" s="100">
        <v>15367.5</v>
      </c>
      <c r="L15" s="100">
        <f t="shared" si="8"/>
        <v>61470</v>
      </c>
      <c r="M15" s="29">
        <v>128.57</v>
      </c>
      <c r="N15" s="29">
        <f>M15*1.04</f>
        <v>133.71279999999999</v>
      </c>
      <c r="O15" s="29">
        <v>128.57</v>
      </c>
      <c r="P15" s="29">
        <f t="shared" si="9"/>
        <v>133.71279999999999</v>
      </c>
      <c r="Q15" s="34">
        <f t="shared" si="0"/>
        <v>0</v>
      </c>
      <c r="R15" s="34">
        <f t="shared" si="1"/>
        <v>0</v>
      </c>
      <c r="S15" s="34">
        <f t="shared" si="2"/>
        <v>0</v>
      </c>
      <c r="T15" s="34">
        <f t="shared" si="3"/>
        <v>0</v>
      </c>
      <c r="U15" s="34">
        <f t="shared" si="4"/>
        <v>0</v>
      </c>
      <c r="V15" s="34"/>
      <c r="W15" s="34">
        <f t="shared" si="5"/>
        <v>0</v>
      </c>
      <c r="X15" s="34">
        <f t="shared" si="6"/>
        <v>0</v>
      </c>
      <c r="Y15" s="37"/>
      <c r="Z15" s="35"/>
      <c r="AA15" s="35"/>
      <c r="AB15" s="35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</row>
    <row r="16" spans="1:146" s="38" customFormat="1" ht="51" customHeight="1">
      <c r="A16" s="30">
        <f t="shared" si="7"/>
        <v>10</v>
      </c>
      <c r="B16" s="31">
        <v>7729314745</v>
      </c>
      <c r="C16" s="31" t="s">
        <v>24</v>
      </c>
      <c r="D16" s="36" t="s">
        <v>9</v>
      </c>
      <c r="E16" s="36" t="s">
        <v>10</v>
      </c>
      <c r="F16" s="36"/>
      <c r="G16" s="79" t="s">
        <v>17</v>
      </c>
      <c r="H16" s="100">
        <v>735.5</v>
      </c>
      <c r="I16" s="100">
        <v>735.5</v>
      </c>
      <c r="J16" s="100">
        <v>735.5</v>
      </c>
      <c r="K16" s="100">
        <v>735.5</v>
      </c>
      <c r="L16" s="100">
        <f t="shared" si="8"/>
        <v>2942</v>
      </c>
      <c r="M16" s="29">
        <v>47.56</v>
      </c>
      <c r="N16" s="29">
        <v>51.37</v>
      </c>
      <c r="O16" s="29">
        <v>31.8</v>
      </c>
      <c r="P16" s="29">
        <f t="shared" si="9"/>
        <v>33.072000000000003</v>
      </c>
      <c r="Q16" s="34">
        <f t="shared" si="0"/>
        <v>11591.480000000001</v>
      </c>
      <c r="R16" s="34">
        <f t="shared" si="1"/>
        <v>11591.480000000001</v>
      </c>
      <c r="S16" s="34">
        <f t="shared" si="2"/>
        <v>13458.178999999996</v>
      </c>
      <c r="T16" s="34">
        <f t="shared" si="3"/>
        <v>13458.178999999996</v>
      </c>
      <c r="U16" s="34">
        <f t="shared" si="4"/>
        <v>50099.317999999992</v>
      </c>
      <c r="V16" s="34"/>
      <c r="W16" s="34">
        <f t="shared" si="5"/>
        <v>4486.0596666666652</v>
      </c>
      <c r="X16" s="34">
        <f t="shared" si="6"/>
        <v>45613.258333333324</v>
      </c>
      <c r="Y16" s="37"/>
      <c r="Z16" s="35"/>
      <c r="AA16" s="35"/>
      <c r="AB16" s="35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</row>
    <row r="17" spans="1:146" s="38" customFormat="1" ht="48" customHeight="1" outlineLevel="1">
      <c r="A17" s="30">
        <f t="shared" si="7"/>
        <v>11</v>
      </c>
      <c r="B17" s="31">
        <v>7729314745</v>
      </c>
      <c r="C17" s="31" t="s">
        <v>24</v>
      </c>
      <c r="D17" s="36" t="s">
        <v>11</v>
      </c>
      <c r="E17" s="36"/>
      <c r="F17" s="36" t="s">
        <v>29</v>
      </c>
      <c r="G17" s="79" t="s">
        <v>17</v>
      </c>
      <c r="H17" s="100">
        <v>5759.5</v>
      </c>
      <c r="I17" s="100">
        <v>5759.5</v>
      </c>
      <c r="J17" s="100">
        <v>5759.5</v>
      </c>
      <c r="K17" s="100">
        <v>5759.5</v>
      </c>
      <c r="L17" s="100">
        <f t="shared" si="8"/>
        <v>23038</v>
      </c>
      <c r="M17" s="29">
        <v>140.65</v>
      </c>
      <c r="N17" s="29">
        <v>146.27000000000001</v>
      </c>
      <c r="O17" s="29">
        <v>29.15</v>
      </c>
      <c r="P17" s="29">
        <f t="shared" si="9"/>
        <v>30.315999999999999</v>
      </c>
      <c r="Q17" s="34">
        <f t="shared" si="0"/>
        <v>642184.25</v>
      </c>
      <c r="R17" s="34">
        <f t="shared" si="1"/>
        <v>642184.25</v>
      </c>
      <c r="S17" s="34">
        <f t="shared" si="2"/>
        <v>667837.06300000008</v>
      </c>
      <c r="T17" s="34">
        <f t="shared" si="3"/>
        <v>667837.06300000008</v>
      </c>
      <c r="U17" s="34">
        <f t="shared" si="4"/>
        <v>2620042.6260000002</v>
      </c>
      <c r="V17" s="34"/>
      <c r="W17" s="34">
        <f t="shared" si="5"/>
        <v>222612.35433333335</v>
      </c>
      <c r="X17" s="34">
        <f t="shared" si="6"/>
        <v>2397430.271666667</v>
      </c>
      <c r="Y17" s="37"/>
      <c r="Z17" s="35"/>
      <c r="AA17" s="35"/>
      <c r="AB17" s="35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</row>
    <row r="18" spans="1:146" s="38" customFormat="1" ht="41.25" customHeight="1">
      <c r="A18" s="30">
        <f t="shared" si="7"/>
        <v>12</v>
      </c>
      <c r="B18" s="31">
        <v>7729314745</v>
      </c>
      <c r="C18" s="31" t="s">
        <v>24</v>
      </c>
      <c r="D18" s="36" t="s">
        <v>11</v>
      </c>
      <c r="E18" s="36"/>
      <c r="F18" s="36" t="s">
        <v>30</v>
      </c>
      <c r="G18" s="79" t="s">
        <v>17</v>
      </c>
      <c r="H18" s="100">
        <v>3520.75</v>
      </c>
      <c r="I18" s="100">
        <v>3520.75</v>
      </c>
      <c r="J18" s="100">
        <v>3520.75</v>
      </c>
      <c r="K18" s="100">
        <v>3520.75</v>
      </c>
      <c r="L18" s="100">
        <f t="shared" si="8"/>
        <v>14083</v>
      </c>
      <c r="M18" s="29">
        <v>47.56</v>
      </c>
      <c r="N18" s="29">
        <f>M18*1.04</f>
        <v>49.462400000000002</v>
      </c>
      <c r="O18" s="29">
        <v>29.15</v>
      </c>
      <c r="P18" s="29">
        <f t="shared" si="9"/>
        <v>30.315999999999999</v>
      </c>
      <c r="Q18" s="34">
        <f t="shared" si="0"/>
        <v>64817.007500000014</v>
      </c>
      <c r="R18" s="34">
        <f t="shared" si="1"/>
        <v>64817.007500000014</v>
      </c>
      <c r="S18" s="34">
        <f t="shared" si="2"/>
        <v>67409.687800000014</v>
      </c>
      <c r="T18" s="34">
        <f t="shared" si="3"/>
        <v>67409.687800000014</v>
      </c>
      <c r="U18" s="34">
        <f t="shared" si="4"/>
        <v>264453.39060000004</v>
      </c>
      <c r="V18" s="34"/>
      <c r="W18" s="34">
        <f t="shared" si="5"/>
        <v>22469.895933333337</v>
      </c>
      <c r="X18" s="34">
        <f t="shared" si="6"/>
        <v>241983.49466666669</v>
      </c>
      <c r="Y18" s="37"/>
      <c r="Z18" s="35"/>
      <c r="AA18" s="35"/>
      <c r="AB18" s="35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</row>
    <row r="19" spans="1:146" s="38" customFormat="1" ht="51" customHeight="1" outlineLevel="1">
      <c r="A19" s="30">
        <f t="shared" si="7"/>
        <v>13</v>
      </c>
      <c r="B19" s="31">
        <v>7729314745</v>
      </c>
      <c r="C19" s="31" t="s">
        <v>24</v>
      </c>
      <c r="D19" s="36" t="s">
        <v>12</v>
      </c>
      <c r="E19" s="36" t="s">
        <v>33</v>
      </c>
      <c r="F19" s="36"/>
      <c r="G19" s="79" t="s">
        <v>17</v>
      </c>
      <c r="H19" s="100">
        <v>2836.5</v>
      </c>
      <c r="I19" s="100">
        <v>2836.5</v>
      </c>
      <c r="J19" s="100">
        <v>2836.5</v>
      </c>
      <c r="K19" s="100">
        <v>2836.5</v>
      </c>
      <c r="L19" s="100">
        <f t="shared" si="8"/>
        <v>11346</v>
      </c>
      <c r="M19" s="29">
        <v>59.22</v>
      </c>
      <c r="N19" s="29">
        <v>60.61</v>
      </c>
      <c r="O19" s="29">
        <v>59.22</v>
      </c>
      <c r="P19" s="29">
        <f>N19</f>
        <v>60.61</v>
      </c>
      <c r="Q19" s="34">
        <f t="shared" si="0"/>
        <v>0</v>
      </c>
      <c r="R19" s="34">
        <f t="shared" si="1"/>
        <v>0</v>
      </c>
      <c r="S19" s="34">
        <f t="shared" si="2"/>
        <v>0</v>
      </c>
      <c r="T19" s="34">
        <f t="shared" si="3"/>
        <v>0</v>
      </c>
      <c r="U19" s="34">
        <f t="shared" si="4"/>
        <v>0</v>
      </c>
      <c r="V19" s="34"/>
      <c r="W19" s="34">
        <f t="shared" si="5"/>
        <v>0</v>
      </c>
      <c r="X19" s="34">
        <f t="shared" si="6"/>
        <v>0</v>
      </c>
      <c r="Y19" s="37"/>
      <c r="Z19" s="35"/>
      <c r="AA19" s="35"/>
      <c r="AB19" s="35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</row>
    <row r="20" spans="1:146" s="38" customFormat="1" ht="42" customHeight="1" outlineLevel="1">
      <c r="A20" s="30">
        <f>A19+1</f>
        <v>14</v>
      </c>
      <c r="B20" s="31">
        <v>7729314745</v>
      </c>
      <c r="C20" s="31" t="s">
        <v>24</v>
      </c>
      <c r="D20" s="36" t="s">
        <v>4</v>
      </c>
      <c r="E20" s="36"/>
      <c r="F20" s="36"/>
      <c r="G20" s="80" t="s">
        <v>16</v>
      </c>
      <c r="H20" s="100">
        <v>2257.25</v>
      </c>
      <c r="I20" s="100">
        <v>2257.25</v>
      </c>
      <c r="J20" s="100">
        <v>2257.25</v>
      </c>
      <c r="K20" s="100">
        <v>2257.25</v>
      </c>
      <c r="L20" s="100">
        <f t="shared" si="8"/>
        <v>9029</v>
      </c>
      <c r="M20" s="29">
        <v>72.86</v>
      </c>
      <c r="N20" s="29">
        <v>72.86</v>
      </c>
      <c r="O20" s="29">
        <v>30.5</v>
      </c>
      <c r="P20" s="29">
        <f t="shared" si="9"/>
        <v>31.720000000000002</v>
      </c>
      <c r="Q20" s="34">
        <f t="shared" si="0"/>
        <v>95617.11</v>
      </c>
      <c r="R20" s="34">
        <f t="shared" si="1"/>
        <v>95617.11</v>
      </c>
      <c r="S20" s="34">
        <f t="shared" si="2"/>
        <v>92863.264999999999</v>
      </c>
      <c r="T20" s="34">
        <f t="shared" si="3"/>
        <v>92863.264999999999</v>
      </c>
      <c r="U20" s="34">
        <f t="shared" si="4"/>
        <v>376960.75</v>
      </c>
      <c r="V20" s="34"/>
      <c r="W20" s="34">
        <f t="shared" si="5"/>
        <v>30954.421666666665</v>
      </c>
      <c r="X20" s="34">
        <f t="shared" si="6"/>
        <v>346006.32833333331</v>
      </c>
      <c r="Y20" s="37"/>
      <c r="Z20" s="35"/>
      <c r="AA20" s="35"/>
      <c r="AB20" s="35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</row>
    <row r="21" spans="1:146" s="38" customFormat="1" ht="44.25" customHeight="1" outlineLevel="1">
      <c r="A21" s="30">
        <f t="shared" si="7"/>
        <v>15</v>
      </c>
      <c r="B21" s="31">
        <v>7729314745</v>
      </c>
      <c r="C21" s="31" t="s">
        <v>24</v>
      </c>
      <c r="D21" s="36" t="s">
        <v>5</v>
      </c>
      <c r="E21" s="36" t="s">
        <v>6</v>
      </c>
      <c r="F21" s="36"/>
      <c r="G21" s="80" t="s">
        <v>16</v>
      </c>
      <c r="H21" s="100">
        <v>1544.5</v>
      </c>
      <c r="I21" s="100">
        <v>1544.5</v>
      </c>
      <c r="J21" s="100">
        <v>1544.5</v>
      </c>
      <c r="K21" s="100">
        <v>1544.5</v>
      </c>
      <c r="L21" s="100">
        <f t="shared" si="8"/>
        <v>6178</v>
      </c>
      <c r="M21" s="29">
        <v>136.72</v>
      </c>
      <c r="N21" s="29">
        <v>147.26</v>
      </c>
      <c r="O21" s="29">
        <v>64.569999999999993</v>
      </c>
      <c r="P21" s="29">
        <f t="shared" si="9"/>
        <v>67.152799999999999</v>
      </c>
      <c r="Q21" s="34">
        <f t="shared" si="0"/>
        <v>111435.675</v>
      </c>
      <c r="R21" s="34">
        <f t="shared" si="1"/>
        <v>111435.675</v>
      </c>
      <c r="S21" s="34">
        <f t="shared" si="2"/>
        <v>123725.57039999998</v>
      </c>
      <c r="T21" s="34">
        <f t="shared" si="3"/>
        <v>123725.57039999998</v>
      </c>
      <c r="U21" s="34">
        <f t="shared" si="4"/>
        <v>470322.49079999997</v>
      </c>
      <c r="V21" s="34"/>
      <c r="W21" s="34">
        <f t="shared" si="5"/>
        <v>41241.856799999994</v>
      </c>
      <c r="X21" s="34">
        <f t="shared" si="6"/>
        <v>429080.63399999996</v>
      </c>
      <c r="Y21" s="37"/>
      <c r="Z21" s="35"/>
      <c r="AA21" s="35"/>
      <c r="AB21" s="35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</row>
    <row r="22" spans="1:146" s="38" customFormat="1" ht="40.5" customHeight="1">
      <c r="A22" s="30">
        <f t="shared" si="7"/>
        <v>16</v>
      </c>
      <c r="B22" s="31">
        <v>7729314745</v>
      </c>
      <c r="C22" s="31" t="s">
        <v>24</v>
      </c>
      <c r="D22" s="36" t="s">
        <v>7</v>
      </c>
      <c r="E22" s="36"/>
      <c r="F22" s="36"/>
      <c r="G22" s="80" t="s">
        <v>16</v>
      </c>
      <c r="H22" s="100">
        <v>2828.75</v>
      </c>
      <c r="I22" s="100">
        <v>2828.75</v>
      </c>
      <c r="J22" s="100">
        <v>2828.75</v>
      </c>
      <c r="K22" s="100">
        <v>2828.75</v>
      </c>
      <c r="L22" s="100">
        <f t="shared" si="8"/>
        <v>11315</v>
      </c>
      <c r="M22" s="29">
        <v>35.119999999999997</v>
      </c>
      <c r="N22" s="29">
        <v>37.93</v>
      </c>
      <c r="O22" s="29">
        <v>34.840000000000003</v>
      </c>
      <c r="P22" s="29">
        <f t="shared" si="9"/>
        <v>36.233600000000003</v>
      </c>
      <c r="Q22" s="34">
        <f t="shared" si="0"/>
        <v>792.04999999998313</v>
      </c>
      <c r="R22" s="34">
        <f t="shared" si="1"/>
        <v>792.04999999998313</v>
      </c>
      <c r="S22" s="34">
        <f t="shared" si="2"/>
        <v>4798.6914999999917</v>
      </c>
      <c r="T22" s="34">
        <f t="shared" si="3"/>
        <v>4798.6914999999917</v>
      </c>
      <c r="U22" s="34">
        <f t="shared" si="4"/>
        <v>11181.482999999949</v>
      </c>
      <c r="V22" s="34"/>
      <c r="W22" s="34">
        <f t="shared" si="5"/>
        <v>1599.5638333333306</v>
      </c>
      <c r="X22" s="34">
        <f t="shared" si="6"/>
        <v>9581.9191666666193</v>
      </c>
      <c r="Y22" s="37"/>
      <c r="Z22" s="35"/>
      <c r="AA22" s="35"/>
      <c r="AB22" s="35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</row>
    <row r="23" spans="1:146" s="38" customFormat="1" ht="51" customHeight="1" outlineLevel="1">
      <c r="A23" s="30">
        <f t="shared" si="7"/>
        <v>17</v>
      </c>
      <c r="B23" s="31">
        <v>7729314745</v>
      </c>
      <c r="C23" s="31" t="s">
        <v>24</v>
      </c>
      <c r="D23" s="36" t="s">
        <v>8</v>
      </c>
      <c r="E23" s="36" t="s">
        <v>26</v>
      </c>
      <c r="F23" s="36"/>
      <c r="G23" s="80" t="s">
        <v>16</v>
      </c>
      <c r="H23" s="100">
        <v>5164</v>
      </c>
      <c r="I23" s="100">
        <v>5164</v>
      </c>
      <c r="J23" s="100">
        <v>5164</v>
      </c>
      <c r="K23" s="100">
        <v>5164</v>
      </c>
      <c r="L23" s="100">
        <f t="shared" si="8"/>
        <v>20656</v>
      </c>
      <c r="M23" s="29">
        <v>39.33</v>
      </c>
      <c r="N23" s="29">
        <v>57.69</v>
      </c>
      <c r="O23" s="29">
        <v>26.72</v>
      </c>
      <c r="P23" s="29">
        <f t="shared" si="9"/>
        <v>27.788799999999998</v>
      </c>
      <c r="Q23" s="34">
        <f t="shared" si="0"/>
        <v>65118.039999999994</v>
      </c>
      <c r="R23" s="34">
        <f t="shared" si="1"/>
        <v>65118.039999999994</v>
      </c>
      <c r="S23" s="34">
        <f t="shared" si="2"/>
        <v>154409.79680000001</v>
      </c>
      <c r="T23" s="34">
        <f t="shared" si="3"/>
        <v>154409.79680000001</v>
      </c>
      <c r="U23" s="34">
        <f t="shared" si="4"/>
        <v>439055.67359999998</v>
      </c>
      <c r="V23" s="34"/>
      <c r="W23" s="34">
        <f t="shared" si="5"/>
        <v>51469.93226666667</v>
      </c>
      <c r="X23" s="34">
        <f t="shared" si="6"/>
        <v>387585.74133333331</v>
      </c>
      <c r="Y23" s="37"/>
      <c r="Z23" s="35"/>
      <c r="AA23" s="35"/>
      <c r="AB23" s="35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</row>
    <row r="24" spans="1:146" s="38" customFormat="1" ht="41.25" customHeight="1">
      <c r="A24" s="30">
        <f t="shared" si="7"/>
        <v>18</v>
      </c>
      <c r="B24" s="31">
        <v>7729314745</v>
      </c>
      <c r="C24" s="31" t="s">
        <v>24</v>
      </c>
      <c r="D24" s="36" t="s">
        <v>22</v>
      </c>
      <c r="E24" s="36"/>
      <c r="F24" s="36" t="s">
        <v>28</v>
      </c>
      <c r="G24" s="80" t="s">
        <v>16</v>
      </c>
      <c r="H24" s="100">
        <v>39806.75</v>
      </c>
      <c r="I24" s="100">
        <v>39806.75</v>
      </c>
      <c r="J24" s="100">
        <v>39806.75</v>
      </c>
      <c r="K24" s="100">
        <v>39806.75</v>
      </c>
      <c r="L24" s="100">
        <f t="shared" si="8"/>
        <v>159227</v>
      </c>
      <c r="M24" s="29">
        <v>35.119999999999997</v>
      </c>
      <c r="N24" s="29">
        <v>37.93</v>
      </c>
      <c r="O24" s="29">
        <v>23.9</v>
      </c>
      <c r="P24" s="29">
        <f t="shared" si="9"/>
        <v>24.855999999999998</v>
      </c>
      <c r="Q24" s="34">
        <f t="shared" si="0"/>
        <v>446631.73499999993</v>
      </c>
      <c r="R24" s="34">
        <f t="shared" si="1"/>
        <v>446631.73499999993</v>
      </c>
      <c r="S24" s="34">
        <f t="shared" si="2"/>
        <v>520433.44950000005</v>
      </c>
      <c r="T24" s="34">
        <f t="shared" si="3"/>
        <v>520433.44950000005</v>
      </c>
      <c r="U24" s="34">
        <f t="shared" si="4"/>
        <v>1934130.3689999999</v>
      </c>
      <c r="V24" s="34"/>
      <c r="W24" s="34">
        <f t="shared" si="5"/>
        <v>173477.81650000002</v>
      </c>
      <c r="X24" s="34">
        <f t="shared" si="6"/>
        <v>1760652.5525</v>
      </c>
      <c r="Y24" s="37"/>
      <c r="Z24" s="35"/>
      <c r="AA24" s="35"/>
      <c r="AB24" s="35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</row>
    <row r="25" spans="1:146" s="38" customFormat="1" ht="42" customHeight="1" outlineLevel="1">
      <c r="A25" s="30">
        <f t="shared" si="7"/>
        <v>19</v>
      </c>
      <c r="B25" s="31">
        <v>7729314745</v>
      </c>
      <c r="C25" s="31" t="s">
        <v>24</v>
      </c>
      <c r="D25" s="36" t="s">
        <v>32</v>
      </c>
      <c r="E25" s="36" t="s">
        <v>32</v>
      </c>
      <c r="F25" s="32"/>
      <c r="G25" s="80" t="s">
        <v>16</v>
      </c>
      <c r="H25" s="100">
        <v>27242.25</v>
      </c>
      <c r="I25" s="100">
        <v>27242.25</v>
      </c>
      <c r="J25" s="100">
        <v>27242.25</v>
      </c>
      <c r="K25" s="100">
        <v>27242.25</v>
      </c>
      <c r="L25" s="100">
        <f t="shared" si="8"/>
        <v>108969</v>
      </c>
      <c r="M25" s="29">
        <v>19.28</v>
      </c>
      <c r="N25" s="29">
        <v>20.82</v>
      </c>
      <c r="O25" s="29">
        <v>19.28</v>
      </c>
      <c r="P25" s="29">
        <f t="shared" si="9"/>
        <v>20.051200000000001</v>
      </c>
      <c r="Q25" s="34">
        <f t="shared" si="0"/>
        <v>0</v>
      </c>
      <c r="R25" s="34">
        <f t="shared" si="1"/>
        <v>0</v>
      </c>
      <c r="S25" s="34">
        <f t="shared" si="2"/>
        <v>20943.841799999969</v>
      </c>
      <c r="T25" s="34">
        <f t="shared" si="3"/>
        <v>20943.841799999969</v>
      </c>
      <c r="U25" s="34">
        <f t="shared" si="4"/>
        <v>41887.683599999938</v>
      </c>
      <c r="V25" s="34"/>
      <c r="W25" s="34">
        <f t="shared" si="5"/>
        <v>6981.28059999999</v>
      </c>
      <c r="X25" s="34">
        <f t="shared" si="6"/>
        <v>34906.402999999947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</row>
    <row r="26" spans="1:146" s="38" customFormat="1" ht="46.5" customHeight="1">
      <c r="A26" s="30">
        <f t="shared" si="7"/>
        <v>20</v>
      </c>
      <c r="B26" s="31">
        <v>7729314745</v>
      </c>
      <c r="C26" s="31" t="s">
        <v>24</v>
      </c>
      <c r="D26" s="36" t="s">
        <v>9</v>
      </c>
      <c r="E26" s="36" t="s">
        <v>10</v>
      </c>
      <c r="F26" s="32"/>
      <c r="G26" s="80" t="s">
        <v>16</v>
      </c>
      <c r="H26" s="100">
        <v>436.5</v>
      </c>
      <c r="I26" s="100">
        <v>436.5</v>
      </c>
      <c r="J26" s="100">
        <v>436.5</v>
      </c>
      <c r="K26" s="100">
        <v>436.5</v>
      </c>
      <c r="L26" s="100">
        <f t="shared" si="8"/>
        <v>1746</v>
      </c>
      <c r="M26" s="29">
        <v>35.119999999999997</v>
      </c>
      <c r="N26" s="29">
        <v>37.93</v>
      </c>
      <c r="O26" s="29">
        <v>31.69</v>
      </c>
      <c r="P26" s="29">
        <f t="shared" si="9"/>
        <v>32.957599999999999</v>
      </c>
      <c r="Q26" s="34">
        <f t="shared" si="0"/>
        <v>1497.1949999999983</v>
      </c>
      <c r="R26" s="34">
        <f t="shared" si="1"/>
        <v>1497.1949999999983</v>
      </c>
      <c r="S26" s="34">
        <f t="shared" si="2"/>
        <v>2170.4526000000001</v>
      </c>
      <c r="T26" s="34">
        <f t="shared" si="3"/>
        <v>2170.4526000000001</v>
      </c>
      <c r="U26" s="34">
        <f t="shared" si="4"/>
        <v>7335.2951999999968</v>
      </c>
      <c r="V26" s="34"/>
      <c r="W26" s="34">
        <f t="shared" si="5"/>
        <v>723.48419999999999</v>
      </c>
      <c r="X26" s="34">
        <f t="shared" si="6"/>
        <v>6611.810999999997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</row>
    <row r="27" spans="1:146" s="38" customFormat="1" ht="45.75" customHeight="1" outlineLevel="1">
      <c r="A27" s="30">
        <f t="shared" si="7"/>
        <v>21</v>
      </c>
      <c r="B27" s="31">
        <v>7729314745</v>
      </c>
      <c r="C27" s="31" t="s">
        <v>24</v>
      </c>
      <c r="D27" s="36" t="s">
        <v>11</v>
      </c>
      <c r="E27" s="36"/>
      <c r="F27" s="36" t="s">
        <v>29</v>
      </c>
      <c r="G27" s="80" t="s">
        <v>16</v>
      </c>
      <c r="H27" s="100">
        <v>9963.5</v>
      </c>
      <c r="I27" s="100">
        <v>9963.5</v>
      </c>
      <c r="J27" s="100">
        <v>9963.5</v>
      </c>
      <c r="K27" s="100">
        <v>9963.5</v>
      </c>
      <c r="L27" s="100">
        <f t="shared" si="8"/>
        <v>39854</v>
      </c>
      <c r="M27" s="29">
        <v>75.94</v>
      </c>
      <c r="N27" s="29">
        <v>75.94</v>
      </c>
      <c r="O27" s="29">
        <v>19.38</v>
      </c>
      <c r="P27" s="29">
        <f t="shared" si="9"/>
        <v>20.155200000000001</v>
      </c>
      <c r="Q27" s="34">
        <f t="shared" si="0"/>
        <v>563535.56000000006</v>
      </c>
      <c r="R27" s="34">
        <f t="shared" si="1"/>
        <v>563535.56000000006</v>
      </c>
      <c r="S27" s="34">
        <f t="shared" si="2"/>
        <v>555811.85479999997</v>
      </c>
      <c r="T27" s="34">
        <f t="shared" si="3"/>
        <v>555811.85479999997</v>
      </c>
      <c r="U27" s="34">
        <f t="shared" si="4"/>
        <v>2238694.8295999998</v>
      </c>
      <c r="V27" s="34"/>
      <c r="W27" s="34">
        <f t="shared" si="5"/>
        <v>185270.61826666666</v>
      </c>
      <c r="X27" s="34">
        <f t="shared" si="6"/>
        <v>2053424.211333333</v>
      </c>
      <c r="Y27" s="37"/>
      <c r="Z27" s="35"/>
      <c r="AA27" s="35"/>
      <c r="AB27" s="35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</row>
    <row r="28" spans="1:146" s="38" customFormat="1" ht="43.5" customHeight="1" outlineLevel="1">
      <c r="A28" s="30">
        <f t="shared" si="7"/>
        <v>22</v>
      </c>
      <c r="B28" s="31">
        <v>7729314745</v>
      </c>
      <c r="C28" s="31" t="s">
        <v>24</v>
      </c>
      <c r="D28" s="36" t="s">
        <v>11</v>
      </c>
      <c r="E28" s="36"/>
      <c r="F28" s="36" t="s">
        <v>30</v>
      </c>
      <c r="G28" s="80" t="s">
        <v>16</v>
      </c>
      <c r="H28" s="100">
        <v>5661</v>
      </c>
      <c r="I28" s="100">
        <v>5661</v>
      </c>
      <c r="J28" s="100">
        <v>5661</v>
      </c>
      <c r="K28" s="100">
        <v>5661</v>
      </c>
      <c r="L28" s="100">
        <f t="shared" si="8"/>
        <v>22644</v>
      </c>
      <c r="M28" s="29">
        <v>35.119999999999997</v>
      </c>
      <c r="N28" s="29">
        <v>37.93</v>
      </c>
      <c r="O28" s="29">
        <v>25.86</v>
      </c>
      <c r="P28" s="29">
        <f>O28*1.04</f>
        <v>26.894400000000001</v>
      </c>
      <c r="Q28" s="34">
        <f t="shared" si="0"/>
        <v>52420.859999999986</v>
      </c>
      <c r="R28" s="34">
        <f t="shared" si="1"/>
        <v>52420.859999999986</v>
      </c>
      <c r="S28" s="34">
        <f t="shared" si="2"/>
        <v>62472.531599999995</v>
      </c>
      <c r="T28" s="34">
        <f t="shared" si="3"/>
        <v>62472.531599999995</v>
      </c>
      <c r="U28" s="34">
        <f t="shared" si="4"/>
        <v>229786.78319999995</v>
      </c>
      <c r="V28" s="34"/>
      <c r="W28" s="34">
        <f t="shared" si="5"/>
        <v>20824.177199999998</v>
      </c>
      <c r="X28" s="34">
        <f t="shared" si="6"/>
        <v>208962.60599999994</v>
      </c>
      <c r="Y28" s="37"/>
      <c r="Z28" s="35"/>
      <c r="AA28" s="35"/>
      <c r="AB28" s="35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</row>
    <row r="29" spans="1:146" s="38" customFormat="1" ht="46.5" customHeight="1" outlineLevel="1">
      <c r="A29" s="30">
        <f t="shared" si="7"/>
        <v>23</v>
      </c>
      <c r="B29" s="31">
        <v>7729314745</v>
      </c>
      <c r="C29" s="31" t="s">
        <v>24</v>
      </c>
      <c r="D29" s="36" t="s">
        <v>12</v>
      </c>
      <c r="E29" s="36" t="s">
        <v>33</v>
      </c>
      <c r="F29" s="36"/>
      <c r="G29" s="80" t="s">
        <v>16</v>
      </c>
      <c r="H29" s="100">
        <v>4854</v>
      </c>
      <c r="I29" s="100">
        <v>4854</v>
      </c>
      <c r="J29" s="100">
        <v>4854</v>
      </c>
      <c r="K29" s="100">
        <v>4854</v>
      </c>
      <c r="L29" s="100">
        <f t="shared" si="8"/>
        <v>19416</v>
      </c>
      <c r="M29" s="29">
        <v>0</v>
      </c>
      <c r="N29" s="29">
        <v>0</v>
      </c>
      <c r="O29" s="29">
        <v>0</v>
      </c>
      <c r="P29" s="29">
        <v>0</v>
      </c>
      <c r="Q29" s="34">
        <f t="shared" si="0"/>
        <v>0</v>
      </c>
      <c r="R29" s="34">
        <f t="shared" si="1"/>
        <v>0</v>
      </c>
      <c r="S29" s="34">
        <f t="shared" si="2"/>
        <v>0</v>
      </c>
      <c r="T29" s="34">
        <f t="shared" si="3"/>
        <v>0</v>
      </c>
      <c r="U29" s="34">
        <f t="shared" si="4"/>
        <v>0</v>
      </c>
      <c r="V29" s="34"/>
      <c r="W29" s="34">
        <f t="shared" si="5"/>
        <v>0</v>
      </c>
      <c r="X29" s="34">
        <f t="shared" si="6"/>
        <v>0</v>
      </c>
      <c r="Y29" s="37"/>
      <c r="Z29" s="35"/>
      <c r="AA29" s="35"/>
      <c r="AB29" s="35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</row>
    <row r="30" spans="1:146" s="38" customFormat="1" ht="51" customHeight="1">
      <c r="A30" s="30">
        <f>A29+1</f>
        <v>24</v>
      </c>
      <c r="B30" s="31">
        <v>7729314745</v>
      </c>
      <c r="C30" s="31" t="s">
        <v>24</v>
      </c>
      <c r="D30" s="36" t="s">
        <v>4</v>
      </c>
      <c r="E30" s="36"/>
      <c r="F30" s="36"/>
      <c r="G30" s="81" t="s">
        <v>18</v>
      </c>
      <c r="H30" s="100">
        <v>694</v>
      </c>
      <c r="I30" s="100">
        <v>694</v>
      </c>
      <c r="J30" s="100">
        <v>694</v>
      </c>
      <c r="K30" s="100">
        <v>694</v>
      </c>
      <c r="L30" s="100">
        <f t="shared" si="8"/>
        <v>2776</v>
      </c>
      <c r="M30" s="29">
        <f t="shared" ref="M30:N33" si="10">M9</f>
        <v>90.57</v>
      </c>
      <c r="N30" s="29">
        <f t="shared" si="10"/>
        <v>97.81</v>
      </c>
      <c r="O30" s="29">
        <v>33.619999999999997</v>
      </c>
      <c r="P30" s="29">
        <f t="shared" ref="P30:P36" si="11">O30*1.04</f>
        <v>34.964799999999997</v>
      </c>
      <c r="Q30" s="34">
        <f t="shared" si="0"/>
        <v>39523.299999999996</v>
      </c>
      <c r="R30" s="34">
        <f t="shared" si="1"/>
        <v>39523.299999999996</v>
      </c>
      <c r="S30" s="34">
        <f t="shared" si="2"/>
        <v>43614.568800000001</v>
      </c>
      <c r="T30" s="34">
        <f t="shared" si="3"/>
        <v>43614.568800000001</v>
      </c>
      <c r="U30" s="34">
        <f t="shared" si="4"/>
        <v>166275.73759999999</v>
      </c>
      <c r="V30" s="34"/>
      <c r="W30" s="34">
        <f t="shared" si="5"/>
        <v>14538.1896</v>
      </c>
      <c r="X30" s="34">
        <f t="shared" si="6"/>
        <v>151737.54799999998</v>
      </c>
      <c r="Y30" s="37"/>
      <c r="Z30" s="35"/>
      <c r="AA30" s="35"/>
      <c r="AB30" s="35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</row>
    <row r="31" spans="1:146" s="38" customFormat="1" ht="51" customHeight="1" outlineLevel="1">
      <c r="A31" s="30">
        <f t="shared" si="7"/>
        <v>25</v>
      </c>
      <c r="B31" s="31">
        <v>7729314745</v>
      </c>
      <c r="C31" s="31" t="s">
        <v>24</v>
      </c>
      <c r="D31" s="36" t="s">
        <v>5</v>
      </c>
      <c r="E31" s="36" t="s">
        <v>6</v>
      </c>
      <c r="F31" s="36"/>
      <c r="G31" s="81" t="s">
        <v>18</v>
      </c>
      <c r="H31" s="100">
        <v>1100.25</v>
      </c>
      <c r="I31" s="100">
        <v>1100.25</v>
      </c>
      <c r="J31" s="100">
        <v>1100.25</v>
      </c>
      <c r="K31" s="100">
        <v>1100.25</v>
      </c>
      <c r="L31" s="100">
        <f t="shared" si="8"/>
        <v>4401</v>
      </c>
      <c r="M31" s="29">
        <f t="shared" si="10"/>
        <v>92.23</v>
      </c>
      <c r="N31" s="29">
        <f t="shared" si="10"/>
        <v>139.31</v>
      </c>
      <c r="O31" s="29">
        <v>38.35</v>
      </c>
      <c r="P31" s="29">
        <f t="shared" si="11"/>
        <v>39.884</v>
      </c>
      <c r="Q31" s="34">
        <f t="shared" si="0"/>
        <v>59281.47</v>
      </c>
      <c r="R31" s="34">
        <f t="shared" si="1"/>
        <v>59281.47</v>
      </c>
      <c r="S31" s="34">
        <f t="shared" si="2"/>
        <v>109393.4565</v>
      </c>
      <c r="T31" s="34">
        <f t="shared" si="3"/>
        <v>109393.4565</v>
      </c>
      <c r="U31" s="34">
        <f t="shared" si="4"/>
        <v>337349.853</v>
      </c>
      <c r="V31" s="34"/>
      <c r="W31" s="34">
        <f t="shared" si="5"/>
        <v>36464.485500000003</v>
      </c>
      <c r="X31" s="34">
        <f t="shared" si="6"/>
        <v>300885.36749999999</v>
      </c>
      <c r="Y31" s="37"/>
      <c r="Z31" s="35"/>
      <c r="AA31" s="35"/>
      <c r="AB31" s="35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</row>
    <row r="32" spans="1:146" s="38" customFormat="1" ht="51" customHeight="1">
      <c r="A32" s="30">
        <f t="shared" si="7"/>
        <v>26</v>
      </c>
      <c r="B32" s="31">
        <v>7729314745</v>
      </c>
      <c r="C32" s="31" t="s">
        <v>24</v>
      </c>
      <c r="D32" s="36" t="s">
        <v>7</v>
      </c>
      <c r="E32" s="36"/>
      <c r="F32" s="36"/>
      <c r="G32" s="81" t="s">
        <v>18</v>
      </c>
      <c r="H32" s="100">
        <v>1961.25</v>
      </c>
      <c r="I32" s="100">
        <v>1961.25</v>
      </c>
      <c r="J32" s="100">
        <v>1961.25</v>
      </c>
      <c r="K32" s="100">
        <v>1961.25</v>
      </c>
      <c r="L32" s="100">
        <f t="shared" si="8"/>
        <v>7845</v>
      </c>
      <c r="M32" s="29">
        <f t="shared" si="10"/>
        <v>47.56</v>
      </c>
      <c r="N32" s="29">
        <f t="shared" si="10"/>
        <v>49.462400000000002</v>
      </c>
      <c r="O32" s="29">
        <v>32.659999999999997</v>
      </c>
      <c r="P32" s="29">
        <f t="shared" si="11"/>
        <v>33.9664</v>
      </c>
      <c r="Q32" s="34">
        <f t="shared" si="0"/>
        <v>29222.625000000011</v>
      </c>
      <c r="R32" s="34">
        <f t="shared" si="1"/>
        <v>29222.625000000011</v>
      </c>
      <c r="S32" s="34">
        <f t="shared" si="2"/>
        <v>30391.530000000006</v>
      </c>
      <c r="T32" s="34">
        <f t="shared" si="3"/>
        <v>30391.530000000006</v>
      </c>
      <c r="U32" s="34">
        <f t="shared" si="4"/>
        <v>119228.31000000003</v>
      </c>
      <c r="V32" s="34"/>
      <c r="W32" s="34">
        <f t="shared" si="5"/>
        <v>10130.510000000002</v>
      </c>
      <c r="X32" s="34">
        <f t="shared" si="6"/>
        <v>109097.80000000002</v>
      </c>
      <c r="Y32" s="37"/>
      <c r="Z32" s="35"/>
      <c r="AA32" s="35"/>
      <c r="AB32" s="35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</row>
    <row r="33" spans="1:146" s="38" customFormat="1" ht="51" customHeight="1" outlineLevel="1">
      <c r="A33" s="30">
        <f t="shared" si="7"/>
        <v>27</v>
      </c>
      <c r="B33" s="31">
        <v>7729314745</v>
      </c>
      <c r="C33" s="31" t="s">
        <v>24</v>
      </c>
      <c r="D33" s="36" t="s">
        <v>8</v>
      </c>
      <c r="E33" s="36" t="s">
        <v>26</v>
      </c>
      <c r="F33" s="36"/>
      <c r="G33" s="81" t="s">
        <v>18</v>
      </c>
      <c r="H33" s="100">
        <v>3818.75</v>
      </c>
      <c r="I33" s="100">
        <v>3818.75</v>
      </c>
      <c r="J33" s="100">
        <v>3818.75</v>
      </c>
      <c r="K33" s="100">
        <v>3818.75</v>
      </c>
      <c r="L33" s="100">
        <f t="shared" si="8"/>
        <v>15275</v>
      </c>
      <c r="M33" s="29">
        <f t="shared" si="10"/>
        <v>28.33</v>
      </c>
      <c r="N33" s="29">
        <f t="shared" si="10"/>
        <v>53.06</v>
      </c>
      <c r="O33" s="29">
        <v>24.4</v>
      </c>
      <c r="P33" s="29">
        <f t="shared" si="11"/>
        <v>25.375999999999998</v>
      </c>
      <c r="Q33" s="34">
        <f t="shared" si="0"/>
        <v>15007.687499999998</v>
      </c>
      <c r="R33" s="34">
        <f t="shared" si="1"/>
        <v>15007.687499999998</v>
      </c>
      <c r="S33" s="34">
        <f t="shared" si="2"/>
        <v>105718.27500000002</v>
      </c>
      <c r="T33" s="34">
        <f t="shared" si="3"/>
        <v>105718.27500000002</v>
      </c>
      <c r="U33" s="34">
        <f t="shared" si="4"/>
        <v>241451.92500000005</v>
      </c>
      <c r="V33" s="34"/>
      <c r="W33" s="34">
        <f t="shared" si="5"/>
        <v>35239.42500000001</v>
      </c>
      <c r="X33" s="34">
        <f t="shared" si="6"/>
        <v>206212.50000000003</v>
      </c>
      <c r="Y33" s="37"/>
      <c r="Z33" s="35"/>
      <c r="AA33" s="35"/>
      <c r="AB33" s="35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</row>
    <row r="34" spans="1:146" s="38" customFormat="1" ht="51" customHeight="1">
      <c r="A34" s="30">
        <f t="shared" si="7"/>
        <v>28</v>
      </c>
      <c r="B34" s="31">
        <v>7729314745</v>
      </c>
      <c r="C34" s="31" t="s">
        <v>24</v>
      </c>
      <c r="D34" s="36" t="s">
        <v>22</v>
      </c>
      <c r="E34" s="36"/>
      <c r="F34" s="36" t="s">
        <v>28</v>
      </c>
      <c r="G34" s="81" t="s">
        <v>18</v>
      </c>
      <c r="H34" s="100">
        <v>7555.75</v>
      </c>
      <c r="I34" s="100">
        <v>7555.75</v>
      </c>
      <c r="J34" s="100">
        <v>7555.75</v>
      </c>
      <c r="K34" s="100">
        <v>7555.75</v>
      </c>
      <c r="L34" s="100">
        <f t="shared" si="8"/>
        <v>30223</v>
      </c>
      <c r="M34" s="29">
        <v>25.72</v>
      </c>
      <c r="N34" s="29">
        <f>M34*1.04</f>
        <v>26.748799999999999</v>
      </c>
      <c r="O34" s="29">
        <v>25.72</v>
      </c>
      <c r="P34" s="29">
        <f t="shared" si="11"/>
        <v>26.748799999999999</v>
      </c>
      <c r="Q34" s="34">
        <f t="shared" si="0"/>
        <v>0</v>
      </c>
      <c r="R34" s="34">
        <f t="shared" si="1"/>
        <v>0</v>
      </c>
      <c r="S34" s="34">
        <f t="shared" si="2"/>
        <v>0</v>
      </c>
      <c r="T34" s="34">
        <f t="shared" si="3"/>
        <v>0</v>
      </c>
      <c r="U34" s="34">
        <f t="shared" si="4"/>
        <v>0</v>
      </c>
      <c r="V34" s="34"/>
      <c r="W34" s="34">
        <f t="shared" si="5"/>
        <v>0</v>
      </c>
      <c r="X34" s="34">
        <f t="shared" si="6"/>
        <v>0</v>
      </c>
      <c r="Y34" s="37"/>
      <c r="Z34" s="35"/>
      <c r="AA34" s="35"/>
      <c r="AB34" s="35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</row>
    <row r="35" spans="1:146" s="38" customFormat="1" ht="51" customHeight="1" outlineLevel="1">
      <c r="A35" s="30">
        <f t="shared" si="7"/>
        <v>29</v>
      </c>
      <c r="B35" s="31">
        <v>7729314745</v>
      </c>
      <c r="C35" s="31" t="s">
        <v>24</v>
      </c>
      <c r="D35" s="36" t="s">
        <v>32</v>
      </c>
      <c r="E35" s="36" t="s">
        <v>32</v>
      </c>
      <c r="F35" s="36"/>
      <c r="G35" s="81" t="s">
        <v>18</v>
      </c>
      <c r="H35" s="100">
        <v>11874.75</v>
      </c>
      <c r="I35" s="100">
        <v>11874.75</v>
      </c>
      <c r="J35" s="100">
        <v>11874.75</v>
      </c>
      <c r="K35" s="100">
        <v>11874.75</v>
      </c>
      <c r="L35" s="100">
        <f t="shared" si="8"/>
        <v>47499</v>
      </c>
      <c r="M35" s="29">
        <f>M15</f>
        <v>128.57</v>
      </c>
      <c r="N35" s="29">
        <f>N15</f>
        <v>133.71279999999999</v>
      </c>
      <c r="O35" s="29">
        <v>128.57</v>
      </c>
      <c r="P35" s="29">
        <f t="shared" si="11"/>
        <v>133.71279999999999</v>
      </c>
      <c r="Q35" s="34">
        <f t="shared" si="0"/>
        <v>0</v>
      </c>
      <c r="R35" s="34">
        <f t="shared" si="1"/>
        <v>0</v>
      </c>
      <c r="S35" s="34">
        <f t="shared" si="2"/>
        <v>0</v>
      </c>
      <c r="T35" s="34">
        <f t="shared" si="3"/>
        <v>0</v>
      </c>
      <c r="U35" s="34">
        <f t="shared" si="4"/>
        <v>0</v>
      </c>
      <c r="V35" s="34"/>
      <c r="W35" s="34">
        <f t="shared" si="5"/>
        <v>0</v>
      </c>
      <c r="X35" s="34">
        <f t="shared" si="6"/>
        <v>0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</row>
    <row r="36" spans="1:146" s="38" customFormat="1" ht="51" customHeight="1">
      <c r="A36" s="30">
        <f t="shared" si="7"/>
        <v>30</v>
      </c>
      <c r="B36" s="31">
        <v>7729314745</v>
      </c>
      <c r="C36" s="31" t="s">
        <v>24</v>
      </c>
      <c r="D36" s="36" t="s">
        <v>11</v>
      </c>
      <c r="E36" s="36"/>
      <c r="F36" s="36" t="s">
        <v>29</v>
      </c>
      <c r="G36" s="81" t="s">
        <v>18</v>
      </c>
      <c r="H36" s="100">
        <v>4273.75</v>
      </c>
      <c r="I36" s="100">
        <v>4273.75</v>
      </c>
      <c r="J36" s="100">
        <v>4273.75</v>
      </c>
      <c r="K36" s="100">
        <v>4273.75</v>
      </c>
      <c r="L36" s="100">
        <f t="shared" si="8"/>
        <v>17095</v>
      </c>
      <c r="M36" s="29">
        <f>M17</f>
        <v>140.65</v>
      </c>
      <c r="N36" s="29">
        <f>N17</f>
        <v>146.27000000000001</v>
      </c>
      <c r="O36" s="29">
        <v>29.15</v>
      </c>
      <c r="P36" s="29">
        <f t="shared" si="11"/>
        <v>30.315999999999999</v>
      </c>
      <c r="Q36" s="34">
        <f t="shared" si="0"/>
        <v>476523.125</v>
      </c>
      <c r="R36" s="34">
        <f t="shared" si="1"/>
        <v>476523.125</v>
      </c>
      <c r="S36" s="34">
        <f t="shared" si="2"/>
        <v>495558.40750000003</v>
      </c>
      <c r="T36" s="34">
        <f t="shared" si="3"/>
        <v>495558.40750000003</v>
      </c>
      <c r="U36" s="34">
        <f t="shared" si="4"/>
        <v>1944163.0649999999</v>
      </c>
      <c r="V36" s="34"/>
      <c r="W36" s="34">
        <f t="shared" si="5"/>
        <v>165186.13583333333</v>
      </c>
      <c r="X36" s="34">
        <f t="shared" si="6"/>
        <v>1778976.9291666667</v>
      </c>
      <c r="Y36" s="37"/>
      <c r="Z36" s="35"/>
      <c r="AA36" s="35"/>
      <c r="AB36" s="35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</row>
    <row r="37" spans="1:146" s="26" customFormat="1" ht="45.75" customHeight="1">
      <c r="A37" s="22"/>
      <c r="B37" s="23"/>
      <c r="C37" s="44" t="s">
        <v>36</v>
      </c>
      <c r="D37" s="24"/>
      <c r="E37" s="24"/>
      <c r="F37" s="24"/>
      <c r="G37" s="24"/>
      <c r="H37" s="102">
        <f>SUM(H7:H36)</f>
        <v>189768</v>
      </c>
      <c r="I37" s="102">
        <f>SUM(I7:I36)</f>
        <v>189768</v>
      </c>
      <c r="J37" s="102">
        <f>SUM(J7:J36)</f>
        <v>189768</v>
      </c>
      <c r="K37" s="102">
        <f>SUM(K7:K36)</f>
        <v>189768</v>
      </c>
      <c r="L37" s="102">
        <f>SUM(L7:L36)</f>
        <v>759072</v>
      </c>
      <c r="M37" s="29"/>
      <c r="N37" s="29"/>
      <c r="O37" s="29"/>
      <c r="P37" s="29"/>
      <c r="Q37" s="39">
        <f>SUM(Q7:Q36)</f>
        <v>3354000.0049999999</v>
      </c>
      <c r="R37" s="39">
        <f t="shared" ref="R37:W37" si="12">SUM(R7:R36)</f>
        <v>3354000.0049999999</v>
      </c>
      <c r="S37" s="39">
        <f t="shared" si="12"/>
        <v>3929311.1801999994</v>
      </c>
      <c r="T37" s="39">
        <f t="shared" si="12"/>
        <v>3929311.1801999994</v>
      </c>
      <c r="U37" s="39">
        <f t="shared" si="12"/>
        <v>14566622.370399999</v>
      </c>
      <c r="V37" s="39">
        <f t="shared" si="12"/>
        <v>0</v>
      </c>
      <c r="W37" s="39">
        <f t="shared" si="12"/>
        <v>1309770.3933999997</v>
      </c>
      <c r="X37" s="39">
        <f>SUM(X7:X36)</f>
        <v>13256851.977000004</v>
      </c>
      <c r="Y37" s="25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</row>
  </sheetData>
  <mergeCells count="16">
    <mergeCell ref="A5:A6"/>
    <mergeCell ref="H5:L5"/>
    <mergeCell ref="H3:M3"/>
    <mergeCell ref="X5:X6"/>
    <mergeCell ref="G5:G6"/>
    <mergeCell ref="B5:B6"/>
    <mergeCell ref="C5:C6"/>
    <mergeCell ref="Q3:X3"/>
    <mergeCell ref="Q5:U5"/>
    <mergeCell ref="V5:V6"/>
    <mergeCell ref="W5:W6"/>
    <mergeCell ref="D5:D6"/>
    <mergeCell ref="E5:E6"/>
    <mergeCell ref="F5:F6"/>
    <mergeCell ref="M5:N5"/>
    <mergeCell ref="O5:P5"/>
  </mergeCells>
  <printOptions horizontalCentered="1"/>
  <pageMargins left="0.19685039370078741" right="0.19685039370078741" top="0.59055118110236227" bottom="0.39370078740157483" header="0" footer="0"/>
  <pageSetup paperSize="9" scale="50" fitToHeight="0" orientation="landscape" r:id="rId1"/>
  <headerFooter alignWithMargins="0">
    <oddFooter>&amp;C
&amp;P</oddFooter>
  </headerFooter>
  <rowBreaks count="1" manualBreakCount="1">
    <brk id="19" max="23" man="1"/>
  </rowBreaks>
  <colBreaks count="1" manualBreakCount="1">
    <brk id="16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P57"/>
  <sheetViews>
    <sheetView view="pageLayout" topLeftCell="B1" zoomScale="84" zoomScaleNormal="70" zoomScalePageLayoutView="84" workbookViewId="0">
      <selection activeCell="H3" sqref="H3:L3"/>
    </sheetView>
  </sheetViews>
  <sheetFormatPr defaultRowHeight="12.75" outlineLevelRow="1" outlineLevelCol="2"/>
  <cols>
    <col min="1" max="1" width="0" style="2" hidden="1" customWidth="1" outlineLevel="2"/>
    <col min="2" max="2" width="13.7109375" style="14" customWidth="1" collapsed="1"/>
    <col min="3" max="3" width="33.28515625" style="14" customWidth="1"/>
    <col min="4" max="4" width="24.85546875" style="38" customWidth="1"/>
    <col min="5" max="5" width="23.42578125" style="91" customWidth="1"/>
    <col min="6" max="6" width="15" style="82" customWidth="1"/>
    <col min="7" max="7" width="24.7109375" style="82" customWidth="1"/>
    <col min="8" max="12" width="18.28515625" style="5" customWidth="1"/>
    <col min="13" max="16" width="18.28515625" style="2" customWidth="1"/>
    <col min="17" max="20" width="20.85546875" style="3" customWidth="1"/>
    <col min="21" max="24" width="20.85546875" style="2" customWidth="1"/>
    <col min="25" max="25" width="0" style="2" hidden="1" customWidth="1"/>
    <col min="26" max="16384" width="9.140625" style="2"/>
  </cols>
  <sheetData>
    <row r="1" spans="1:146" ht="30" customHeight="1">
      <c r="M1" s="110"/>
    </row>
    <row r="2" spans="1:146" ht="15" customHeight="1">
      <c r="M2" s="110"/>
    </row>
    <row r="3" spans="1:146" ht="144" customHeight="1">
      <c r="B3" s="2"/>
      <c r="C3" s="109"/>
      <c r="D3" s="109"/>
      <c r="E3" s="109"/>
      <c r="F3" s="109"/>
      <c r="G3" s="109"/>
      <c r="H3" s="113" t="s">
        <v>67</v>
      </c>
      <c r="I3" s="113"/>
      <c r="J3" s="113"/>
      <c r="K3" s="113"/>
      <c r="L3" s="113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</row>
    <row r="4" spans="1:146">
      <c r="B4" s="13"/>
      <c r="C4" s="12"/>
      <c r="D4" s="77"/>
      <c r="E4" s="77"/>
      <c r="F4" s="77"/>
      <c r="G4" s="77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</row>
    <row r="5" spans="1:146" s="69" customFormat="1" ht="99" customHeight="1">
      <c r="A5" s="123" t="s">
        <v>54</v>
      </c>
      <c r="B5" s="118" t="s">
        <v>0</v>
      </c>
      <c r="C5" s="118" t="s">
        <v>2</v>
      </c>
      <c r="D5" s="118" t="s">
        <v>35</v>
      </c>
      <c r="E5" s="118" t="s">
        <v>1</v>
      </c>
      <c r="F5" s="118" t="s">
        <v>3</v>
      </c>
      <c r="G5" s="116" t="s">
        <v>60</v>
      </c>
      <c r="H5" s="112" t="s">
        <v>45</v>
      </c>
      <c r="I5" s="112"/>
      <c r="J5" s="112"/>
      <c r="K5" s="112"/>
      <c r="L5" s="112"/>
      <c r="M5" s="118" t="s">
        <v>44</v>
      </c>
      <c r="N5" s="118"/>
      <c r="O5" s="118" t="s">
        <v>46</v>
      </c>
      <c r="P5" s="118"/>
      <c r="Q5" s="126" t="s">
        <v>49</v>
      </c>
      <c r="R5" s="127"/>
      <c r="S5" s="127"/>
      <c r="T5" s="127"/>
      <c r="U5" s="128"/>
      <c r="V5" s="124" t="s">
        <v>56</v>
      </c>
      <c r="W5" s="124" t="s">
        <v>59</v>
      </c>
      <c r="X5" s="115" t="s">
        <v>57</v>
      </c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</row>
    <row r="6" spans="1:146" s="4" customFormat="1" ht="31.5" customHeight="1">
      <c r="A6" s="123"/>
      <c r="B6" s="118"/>
      <c r="C6" s="118"/>
      <c r="D6" s="118"/>
      <c r="E6" s="118"/>
      <c r="F6" s="118"/>
      <c r="G6" s="117"/>
      <c r="H6" s="43" t="s">
        <v>34</v>
      </c>
      <c r="I6" s="43" t="s">
        <v>23</v>
      </c>
      <c r="J6" s="43" t="s">
        <v>19</v>
      </c>
      <c r="K6" s="43" t="s">
        <v>20</v>
      </c>
      <c r="L6" s="43" t="s">
        <v>21</v>
      </c>
      <c r="M6" s="40" t="s">
        <v>41</v>
      </c>
      <c r="N6" s="40" t="s">
        <v>42</v>
      </c>
      <c r="O6" s="40" t="s">
        <v>41</v>
      </c>
      <c r="P6" s="40" t="s">
        <v>42</v>
      </c>
      <c r="Q6" s="43" t="s">
        <v>34</v>
      </c>
      <c r="R6" s="43" t="s">
        <v>23</v>
      </c>
      <c r="S6" s="43" t="s">
        <v>19</v>
      </c>
      <c r="T6" s="43" t="s">
        <v>20</v>
      </c>
      <c r="U6" s="42" t="s">
        <v>21</v>
      </c>
      <c r="V6" s="125"/>
      <c r="W6" s="125"/>
      <c r="X6" s="115"/>
    </row>
    <row r="7" spans="1:146" s="67" customFormat="1" ht="51" customHeight="1">
      <c r="A7" s="71">
        <v>1</v>
      </c>
      <c r="B7" s="16">
        <v>2901070303</v>
      </c>
      <c r="C7" s="16" t="s">
        <v>31</v>
      </c>
      <c r="D7" s="18" t="s">
        <v>13</v>
      </c>
      <c r="E7" s="18" t="s">
        <v>15</v>
      </c>
      <c r="F7" s="72"/>
      <c r="G7" s="84" t="s">
        <v>16</v>
      </c>
      <c r="H7" s="33">
        <v>149.75</v>
      </c>
      <c r="I7" s="33">
        <v>149.75</v>
      </c>
      <c r="J7" s="33">
        <v>149.75</v>
      </c>
      <c r="K7" s="33">
        <v>149.75</v>
      </c>
      <c r="L7" s="73">
        <f>SUM(H7:K7)</f>
        <v>599</v>
      </c>
      <c r="M7" s="29">
        <f>N7</f>
        <v>162.38559999999998</v>
      </c>
      <c r="N7" s="29">
        <f>(('2021'!M7+'2021'!N7)/2*1.04)</f>
        <v>162.38559999999998</v>
      </c>
      <c r="O7" s="29">
        <f>'2021'!P7</f>
        <v>53.12</v>
      </c>
      <c r="P7" s="29">
        <f>O7*1.04</f>
        <v>55.244799999999998</v>
      </c>
      <c r="Q7" s="17">
        <f t="shared" ref="Q7:Q36" si="0">(M7-O7)*H7</f>
        <v>16362.523599999997</v>
      </c>
      <c r="R7" s="17">
        <f t="shared" ref="R7:R36" si="1">(M7-O7)*I7</f>
        <v>16362.523599999997</v>
      </c>
      <c r="S7" s="17">
        <f t="shared" ref="S7:S36" si="2">(N7-P7)*J7</f>
        <v>16044.334799999997</v>
      </c>
      <c r="T7" s="17">
        <f t="shared" ref="T7:T36" si="3">(N7-P7)*K7</f>
        <v>16044.334799999997</v>
      </c>
      <c r="U7" s="17">
        <f>SUM(Q7:T7)</f>
        <v>64813.716799999987</v>
      </c>
      <c r="V7" s="17">
        <f>'2021'!W7</f>
        <v>5829.767499999999</v>
      </c>
      <c r="W7" s="17">
        <f>T7/3</f>
        <v>5348.1115999999993</v>
      </c>
      <c r="X7" s="17">
        <f>U7+V7-W7</f>
        <v>65295.372699999985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</row>
    <row r="8" spans="1:146" s="67" customFormat="1" ht="51" customHeight="1" outlineLevel="1">
      <c r="A8" s="71">
        <v>30</v>
      </c>
      <c r="B8" s="16">
        <v>2911001370</v>
      </c>
      <c r="C8" s="16" t="s">
        <v>38</v>
      </c>
      <c r="D8" s="18" t="s">
        <v>63</v>
      </c>
      <c r="E8" s="18" t="s">
        <v>39</v>
      </c>
      <c r="F8" s="18"/>
      <c r="G8" s="78" t="s">
        <v>17</v>
      </c>
      <c r="H8" s="28">
        <v>915</v>
      </c>
      <c r="I8" s="28">
        <v>915</v>
      </c>
      <c r="J8" s="28">
        <v>915</v>
      </c>
      <c r="K8" s="28">
        <v>915</v>
      </c>
      <c r="L8" s="73">
        <f>SUM(H8:K8)</f>
        <v>3660</v>
      </c>
      <c r="M8" s="29">
        <f>N8</f>
        <v>24.9392</v>
      </c>
      <c r="N8" s="29">
        <f>(('2021'!M8+'2021'!N8)/2*1.04)</f>
        <v>24.9392</v>
      </c>
      <c r="O8" s="29">
        <f>'2021'!P8</f>
        <v>23.28</v>
      </c>
      <c r="P8" s="29">
        <f t="shared" ref="P8:P36" si="4">O8*1.04</f>
        <v>24.211200000000002</v>
      </c>
      <c r="Q8" s="17">
        <f t="shared" si="0"/>
        <v>1518.1679999999985</v>
      </c>
      <c r="R8" s="17">
        <f t="shared" si="1"/>
        <v>1518.1679999999985</v>
      </c>
      <c r="S8" s="17">
        <f t="shared" si="2"/>
        <v>666.11999999999819</v>
      </c>
      <c r="T8" s="17">
        <f t="shared" si="3"/>
        <v>666.11999999999819</v>
      </c>
      <c r="U8" s="17">
        <f t="shared" ref="U8:U36" si="5">SUM(Q8:T8)</f>
        <v>4368.5759999999937</v>
      </c>
      <c r="V8" s="17">
        <f>'2021'!W8</f>
        <v>698.4499999999997</v>
      </c>
      <c r="W8" s="17">
        <f t="shared" ref="W8:W36" si="6">T8/3</f>
        <v>222.0399999999994</v>
      </c>
      <c r="X8" s="17">
        <f t="shared" ref="X8:X36" si="7">U8+V8-W8</f>
        <v>4844.9859999999944</v>
      </c>
      <c r="Y8" s="76"/>
      <c r="Z8" s="74"/>
      <c r="AA8" s="74"/>
      <c r="AB8" s="74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</row>
    <row r="9" spans="1:146" s="67" customFormat="1" ht="51" customHeight="1">
      <c r="A9" s="71">
        <f>A7+1</f>
        <v>2</v>
      </c>
      <c r="B9" s="16">
        <v>7729314745</v>
      </c>
      <c r="C9" s="16" t="s">
        <v>24</v>
      </c>
      <c r="D9" s="93" t="s">
        <v>4</v>
      </c>
      <c r="E9" s="18"/>
      <c r="F9" s="18"/>
      <c r="G9" s="84" t="s">
        <v>17</v>
      </c>
      <c r="H9" s="73">
        <v>816</v>
      </c>
      <c r="I9" s="73">
        <v>816</v>
      </c>
      <c r="J9" s="73">
        <v>816</v>
      </c>
      <c r="K9" s="73">
        <v>816</v>
      </c>
      <c r="L9" s="73">
        <f t="shared" ref="L9:L36" si="8">SUM(H9:K9)</f>
        <v>3264</v>
      </c>
      <c r="M9" s="29">
        <f>'2021'!N9</f>
        <v>97.81</v>
      </c>
      <c r="N9" s="29">
        <f>(('2021'!M9+'2021'!N9)/2*1.04)*2-M9</f>
        <v>98.105199999999996</v>
      </c>
      <c r="O9" s="29">
        <f>'2021'!P9</f>
        <v>34.964799999999997</v>
      </c>
      <c r="P9" s="29">
        <f t="shared" si="4"/>
        <v>36.363391999999997</v>
      </c>
      <c r="Q9" s="17">
        <f t="shared" si="0"/>
        <v>51281.683200000007</v>
      </c>
      <c r="R9" s="17">
        <f t="shared" si="1"/>
        <v>51281.683200000007</v>
      </c>
      <c r="S9" s="17">
        <f t="shared" si="2"/>
        <v>50381.315327999997</v>
      </c>
      <c r="T9" s="17">
        <f t="shared" si="3"/>
        <v>50381.315327999997</v>
      </c>
      <c r="U9" s="17">
        <f t="shared" si="5"/>
        <v>203325.99705599999</v>
      </c>
      <c r="V9" s="17">
        <f>'2021'!W9</f>
        <v>17093.894400000001</v>
      </c>
      <c r="W9" s="17">
        <f t="shared" si="6"/>
        <v>16793.771775999998</v>
      </c>
      <c r="X9" s="17">
        <f t="shared" si="7"/>
        <v>203626.11967999997</v>
      </c>
      <c r="Y9" s="76"/>
      <c r="Z9" s="74"/>
      <c r="AA9" s="74"/>
      <c r="AB9" s="74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s="67" customFormat="1" ht="51" customHeight="1" outlineLevel="1">
      <c r="A10" s="71">
        <f t="shared" ref="A10:A36" si="9">A9+1</f>
        <v>3</v>
      </c>
      <c r="B10" s="16">
        <v>7729314745</v>
      </c>
      <c r="C10" s="16" t="s">
        <v>24</v>
      </c>
      <c r="D10" s="18" t="s">
        <v>5</v>
      </c>
      <c r="E10" s="18" t="s">
        <v>6</v>
      </c>
      <c r="F10" s="18"/>
      <c r="G10" s="84" t="s">
        <v>17</v>
      </c>
      <c r="H10" s="73">
        <v>760.75</v>
      </c>
      <c r="I10" s="73">
        <v>760.75</v>
      </c>
      <c r="J10" s="73">
        <v>760.75</v>
      </c>
      <c r="K10" s="73">
        <v>760.75</v>
      </c>
      <c r="L10" s="73">
        <f t="shared" si="8"/>
        <v>3043</v>
      </c>
      <c r="M10" s="29">
        <f>N10</f>
        <v>120.40080000000002</v>
      </c>
      <c r="N10" s="29">
        <f>(('2021'!M10+'2021'!N10)/2*1.04)</f>
        <v>120.40080000000002</v>
      </c>
      <c r="O10" s="29">
        <f>'2021'!P10</f>
        <v>39.884</v>
      </c>
      <c r="P10" s="29">
        <f t="shared" si="4"/>
        <v>41.47936</v>
      </c>
      <c r="Q10" s="17">
        <f t="shared" si="0"/>
        <v>61253.155600000013</v>
      </c>
      <c r="R10" s="17">
        <f t="shared" si="1"/>
        <v>61253.155600000013</v>
      </c>
      <c r="S10" s="17">
        <f t="shared" si="2"/>
        <v>60039.48548000001</v>
      </c>
      <c r="T10" s="17">
        <f t="shared" si="3"/>
        <v>60039.48548000001</v>
      </c>
      <c r="U10" s="17">
        <f t="shared" si="5"/>
        <v>242585.28216000003</v>
      </c>
      <c r="V10" s="17">
        <f>'2021'!W10</f>
        <v>25212.776500000004</v>
      </c>
      <c r="W10" s="17">
        <f t="shared" si="6"/>
        <v>20013.16182666667</v>
      </c>
      <c r="X10" s="17">
        <f t="shared" si="7"/>
        <v>247784.89683333336</v>
      </c>
      <c r="Y10" s="76"/>
      <c r="Z10" s="74"/>
      <c r="AA10" s="74"/>
      <c r="AB10" s="74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</row>
    <row r="11" spans="1:146" s="67" customFormat="1" ht="51" customHeight="1">
      <c r="A11" s="71">
        <f t="shared" si="9"/>
        <v>4</v>
      </c>
      <c r="B11" s="16">
        <v>7729314745</v>
      </c>
      <c r="C11" s="16" t="s">
        <v>24</v>
      </c>
      <c r="D11" s="18" t="s">
        <v>7</v>
      </c>
      <c r="E11" s="18"/>
      <c r="F11" s="18"/>
      <c r="G11" s="84" t="s">
        <v>17</v>
      </c>
      <c r="H11" s="73">
        <v>1022.5</v>
      </c>
      <c r="I11" s="73">
        <v>1022.5</v>
      </c>
      <c r="J11" s="73">
        <v>1022.5</v>
      </c>
      <c r="K11" s="73">
        <v>1022.5</v>
      </c>
      <c r="L11" s="73">
        <f t="shared" si="8"/>
        <v>4090</v>
      </c>
      <c r="M11" s="29">
        <f>'2021'!N11</f>
        <v>49.462400000000002</v>
      </c>
      <c r="N11" s="29">
        <f>(('2021'!M11+'2021'!N11)/2*1.04)*2-M11</f>
        <v>51.440896000000009</v>
      </c>
      <c r="O11" s="29">
        <f>'2021'!P11</f>
        <v>33.9664</v>
      </c>
      <c r="P11" s="29">
        <f t="shared" si="4"/>
        <v>35.325056000000004</v>
      </c>
      <c r="Q11" s="17">
        <f t="shared" si="0"/>
        <v>15844.660000000002</v>
      </c>
      <c r="R11" s="17">
        <f t="shared" si="1"/>
        <v>15844.660000000002</v>
      </c>
      <c r="S11" s="17">
        <f t="shared" si="2"/>
        <v>16478.446400000004</v>
      </c>
      <c r="T11" s="17">
        <f t="shared" si="3"/>
        <v>16478.446400000004</v>
      </c>
      <c r="U11" s="17">
        <f t="shared" si="5"/>
        <v>64646.212800000008</v>
      </c>
      <c r="V11" s="17">
        <f>'2021'!W11</f>
        <v>5281.5533333333342</v>
      </c>
      <c r="W11" s="17">
        <f t="shared" si="6"/>
        <v>5492.8154666666678</v>
      </c>
      <c r="X11" s="17">
        <f t="shared" si="7"/>
        <v>64434.950666666671</v>
      </c>
      <c r="Y11" s="76"/>
      <c r="Z11" s="74"/>
      <c r="AA11" s="74"/>
      <c r="AB11" s="74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 s="67" customFormat="1" ht="51" customHeight="1" outlineLevel="1">
      <c r="A12" s="71">
        <f t="shared" si="9"/>
        <v>5</v>
      </c>
      <c r="B12" s="16">
        <v>7729314745</v>
      </c>
      <c r="C12" s="16" t="s">
        <v>24</v>
      </c>
      <c r="D12" s="18" t="s">
        <v>8</v>
      </c>
      <c r="E12" s="18" t="s">
        <v>26</v>
      </c>
      <c r="F12" s="18" t="s">
        <v>25</v>
      </c>
      <c r="G12" s="84" t="s">
        <v>17</v>
      </c>
      <c r="H12" s="73">
        <v>2819.75</v>
      </c>
      <c r="I12" s="73">
        <v>2819.75</v>
      </c>
      <c r="J12" s="73">
        <v>2819.75</v>
      </c>
      <c r="K12" s="73">
        <v>2819.75</v>
      </c>
      <c r="L12" s="73">
        <f t="shared" si="8"/>
        <v>11279</v>
      </c>
      <c r="M12" s="29">
        <f>N12</f>
        <v>42.322800000000001</v>
      </c>
      <c r="N12" s="29">
        <f>(('2021'!M12+'2021'!N12)/2*1.04)</f>
        <v>42.322800000000001</v>
      </c>
      <c r="O12" s="29">
        <f>'2021'!P12</f>
        <v>25.375999999999998</v>
      </c>
      <c r="P12" s="29">
        <f t="shared" si="4"/>
        <v>26.391039999999997</v>
      </c>
      <c r="Q12" s="17">
        <f t="shared" si="0"/>
        <v>47785.739300000008</v>
      </c>
      <c r="R12" s="17">
        <f t="shared" si="1"/>
        <v>47785.739300000008</v>
      </c>
      <c r="S12" s="17">
        <f t="shared" si="2"/>
        <v>44923.58026000001</v>
      </c>
      <c r="T12" s="17">
        <f t="shared" si="3"/>
        <v>44923.58026000001</v>
      </c>
      <c r="U12" s="17">
        <f t="shared" si="5"/>
        <v>185418.63912000004</v>
      </c>
      <c r="V12" s="17">
        <f>'2021'!W12</f>
        <v>26020.653000000006</v>
      </c>
      <c r="W12" s="17">
        <f t="shared" si="6"/>
        <v>14974.526753333337</v>
      </c>
      <c r="X12" s="17">
        <f t="shared" si="7"/>
        <v>196464.76536666672</v>
      </c>
      <c r="Y12" s="76"/>
      <c r="Z12" s="74"/>
      <c r="AA12" s="74"/>
      <c r="AB12" s="74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 s="67" customFormat="1" ht="51" customHeight="1" outlineLevel="1">
      <c r="A13" s="71">
        <f t="shared" si="9"/>
        <v>6</v>
      </c>
      <c r="B13" s="16">
        <v>7729314745</v>
      </c>
      <c r="C13" s="16" t="s">
        <v>24</v>
      </c>
      <c r="D13" s="18" t="s">
        <v>14</v>
      </c>
      <c r="E13" s="18" t="s">
        <v>27</v>
      </c>
      <c r="F13" s="18"/>
      <c r="G13" s="84" t="s">
        <v>17</v>
      </c>
      <c r="H13" s="73">
        <v>71.5</v>
      </c>
      <c r="I13" s="73">
        <v>71.5</v>
      </c>
      <c r="J13" s="73">
        <v>71.5</v>
      </c>
      <c r="K13" s="73">
        <v>71.5</v>
      </c>
      <c r="L13" s="73">
        <f t="shared" si="8"/>
        <v>286</v>
      </c>
      <c r="M13" s="29">
        <f>'2021'!N13</f>
        <v>456.7</v>
      </c>
      <c r="N13" s="29">
        <f>(('2021'!M13+'2021'!N13)/2*1.04)*2-M13</f>
        <v>491.97760000000011</v>
      </c>
      <c r="O13" s="29">
        <f>'2021'!P13</f>
        <v>64.199200000000005</v>
      </c>
      <c r="P13" s="29">
        <f t="shared" si="4"/>
        <v>66.767168000000012</v>
      </c>
      <c r="Q13" s="17">
        <f t="shared" si="0"/>
        <v>28063.807199999999</v>
      </c>
      <c r="R13" s="17">
        <f t="shared" si="1"/>
        <v>28063.807199999999</v>
      </c>
      <c r="S13" s="17">
        <f t="shared" si="2"/>
        <v>30402.545888000004</v>
      </c>
      <c r="T13" s="17">
        <f t="shared" si="3"/>
        <v>30402.545888000004</v>
      </c>
      <c r="U13" s="17">
        <f t="shared" si="5"/>
        <v>116932.70617600001</v>
      </c>
      <c r="V13" s="17">
        <f>'2021'!W13</f>
        <v>9354.6023999999998</v>
      </c>
      <c r="W13" s="17">
        <f t="shared" si="6"/>
        <v>10134.181962666667</v>
      </c>
      <c r="X13" s="17">
        <f t="shared" si="7"/>
        <v>116153.12661333334</v>
      </c>
      <c r="Y13" s="76"/>
      <c r="Z13" s="74"/>
      <c r="AA13" s="74"/>
      <c r="AB13" s="74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 s="67" customFormat="1" ht="51" customHeight="1">
      <c r="A14" s="71">
        <f t="shared" si="9"/>
        <v>7</v>
      </c>
      <c r="B14" s="16">
        <v>7729314745</v>
      </c>
      <c r="C14" s="16" t="s">
        <v>24</v>
      </c>
      <c r="D14" s="18" t="s">
        <v>22</v>
      </c>
      <c r="E14" s="18"/>
      <c r="F14" s="18" t="s">
        <v>28</v>
      </c>
      <c r="G14" s="84" t="s">
        <v>17</v>
      </c>
      <c r="H14" s="73">
        <v>23956</v>
      </c>
      <c r="I14" s="73">
        <v>23956</v>
      </c>
      <c r="J14" s="73">
        <v>23956</v>
      </c>
      <c r="K14" s="73">
        <v>23956</v>
      </c>
      <c r="L14" s="73">
        <f t="shared" si="8"/>
        <v>95824</v>
      </c>
      <c r="M14" s="29">
        <f>'2021'!N14</f>
        <v>51.37</v>
      </c>
      <c r="N14" s="29">
        <f>(('2021'!M14+'2021'!N14)/2*1.04)*2-M14</f>
        <v>51.51720000000001</v>
      </c>
      <c r="O14" s="29">
        <f>'2021'!P14</f>
        <v>26.748799999999999</v>
      </c>
      <c r="P14" s="29">
        <f t="shared" si="4"/>
        <v>27.818752</v>
      </c>
      <c r="Q14" s="17">
        <f t="shared" si="0"/>
        <v>589825.46719999996</v>
      </c>
      <c r="R14" s="17">
        <f t="shared" si="1"/>
        <v>589825.46719999996</v>
      </c>
      <c r="S14" s="17">
        <f t="shared" si="2"/>
        <v>567720.02028800023</v>
      </c>
      <c r="T14" s="17">
        <f t="shared" si="3"/>
        <v>567720.02028800023</v>
      </c>
      <c r="U14" s="17">
        <f t="shared" si="5"/>
        <v>2315090.9749760004</v>
      </c>
      <c r="V14" s="17">
        <f>'2021'!W14</f>
        <v>196608.48906666666</v>
      </c>
      <c r="W14" s="17">
        <f t="shared" si="6"/>
        <v>189240.00676266674</v>
      </c>
      <c r="X14" s="17">
        <f t="shared" si="7"/>
        <v>2322459.4572800002</v>
      </c>
      <c r="Y14" s="76"/>
      <c r="Z14" s="74"/>
      <c r="AA14" s="74"/>
      <c r="AB14" s="74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 s="67" customFormat="1" ht="51" customHeight="1" outlineLevel="1">
      <c r="A15" s="71">
        <f t="shared" si="9"/>
        <v>8</v>
      </c>
      <c r="B15" s="16">
        <v>7729314745</v>
      </c>
      <c r="C15" s="16" t="s">
        <v>24</v>
      </c>
      <c r="D15" s="18" t="s">
        <v>32</v>
      </c>
      <c r="E15" s="18" t="s">
        <v>32</v>
      </c>
      <c r="F15" s="18"/>
      <c r="G15" s="84" t="s">
        <v>17</v>
      </c>
      <c r="H15" s="73">
        <v>15367.5</v>
      </c>
      <c r="I15" s="73">
        <v>15367.5</v>
      </c>
      <c r="J15" s="73">
        <v>15367.5</v>
      </c>
      <c r="K15" s="73">
        <v>15367.5</v>
      </c>
      <c r="L15" s="73">
        <f t="shared" si="8"/>
        <v>61470</v>
      </c>
      <c r="M15" s="29">
        <f>'2021'!N15</f>
        <v>133.71279999999999</v>
      </c>
      <c r="N15" s="29">
        <f>(('2021'!M15+'2021'!N15)/2*1.04)*2-M15</f>
        <v>139.06131199999996</v>
      </c>
      <c r="O15" s="29">
        <f>'2021'!P15</f>
        <v>133.71279999999999</v>
      </c>
      <c r="P15" s="29">
        <f t="shared" si="4"/>
        <v>139.06131199999999</v>
      </c>
      <c r="Q15" s="17">
        <f t="shared" si="0"/>
        <v>0</v>
      </c>
      <c r="R15" s="17">
        <f t="shared" si="1"/>
        <v>0</v>
      </c>
      <c r="S15" s="17">
        <f t="shared" si="2"/>
        <v>-4.3677061967173358E-10</v>
      </c>
      <c r="T15" s="17">
        <f t="shared" si="3"/>
        <v>-4.3677061967173358E-10</v>
      </c>
      <c r="U15" s="17">
        <f t="shared" si="5"/>
        <v>-8.7354123934346717E-10</v>
      </c>
      <c r="V15" s="17">
        <f>'2021'!W15</f>
        <v>0</v>
      </c>
      <c r="W15" s="17">
        <f t="shared" si="6"/>
        <v>-1.4559020655724453E-10</v>
      </c>
      <c r="X15" s="17">
        <f t="shared" si="7"/>
        <v>-7.2795103278622264E-10</v>
      </c>
      <c r="Y15" s="76"/>
      <c r="Z15" s="74"/>
      <c r="AA15" s="74"/>
      <c r="AB15" s="74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 s="67" customFormat="1" ht="51" customHeight="1">
      <c r="A16" s="71">
        <f t="shared" si="9"/>
        <v>9</v>
      </c>
      <c r="B16" s="16">
        <v>7729314745</v>
      </c>
      <c r="C16" s="16" t="s">
        <v>24</v>
      </c>
      <c r="D16" s="18" t="s">
        <v>9</v>
      </c>
      <c r="E16" s="18" t="s">
        <v>10</v>
      </c>
      <c r="F16" s="18"/>
      <c r="G16" s="84" t="s">
        <v>17</v>
      </c>
      <c r="H16" s="73">
        <v>735.5</v>
      </c>
      <c r="I16" s="73">
        <v>735.5</v>
      </c>
      <c r="J16" s="73">
        <v>735.5</v>
      </c>
      <c r="K16" s="73">
        <v>735.5</v>
      </c>
      <c r="L16" s="73">
        <f t="shared" si="8"/>
        <v>2942</v>
      </c>
      <c r="M16" s="29">
        <f>'2021'!N16</f>
        <v>51.37</v>
      </c>
      <c r="N16" s="29">
        <f>(('2021'!M16+'2021'!N16)/2*1.04)*2-M16</f>
        <v>51.51720000000001</v>
      </c>
      <c r="O16" s="29">
        <f>'2021'!P16</f>
        <v>33.072000000000003</v>
      </c>
      <c r="P16" s="29">
        <f t="shared" si="4"/>
        <v>34.394880000000001</v>
      </c>
      <c r="Q16" s="17">
        <f t="shared" si="0"/>
        <v>13458.178999999996</v>
      </c>
      <c r="R16" s="17">
        <f t="shared" si="1"/>
        <v>13458.178999999996</v>
      </c>
      <c r="S16" s="17">
        <f t="shared" si="2"/>
        <v>12593.466360000006</v>
      </c>
      <c r="T16" s="17">
        <f t="shared" si="3"/>
        <v>12593.466360000006</v>
      </c>
      <c r="U16" s="17">
        <f t="shared" si="5"/>
        <v>52103.290720000005</v>
      </c>
      <c r="V16" s="17">
        <f>'2021'!W16</f>
        <v>4486.0596666666652</v>
      </c>
      <c r="W16" s="17">
        <f t="shared" si="6"/>
        <v>4197.8221200000016</v>
      </c>
      <c r="X16" s="17">
        <f t="shared" si="7"/>
        <v>52391.528266666668</v>
      </c>
      <c r="Y16" s="76"/>
      <c r="Z16" s="74"/>
      <c r="AA16" s="74"/>
      <c r="AB16" s="74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:146" s="67" customFormat="1" ht="51" customHeight="1" outlineLevel="1">
      <c r="A17" s="71">
        <f t="shared" si="9"/>
        <v>10</v>
      </c>
      <c r="B17" s="16">
        <v>7729314745</v>
      </c>
      <c r="C17" s="16" t="s">
        <v>24</v>
      </c>
      <c r="D17" s="18" t="s">
        <v>11</v>
      </c>
      <c r="E17" s="18"/>
      <c r="F17" s="18" t="s">
        <v>29</v>
      </c>
      <c r="G17" s="84" t="s">
        <v>17</v>
      </c>
      <c r="H17" s="73">
        <v>5759.5</v>
      </c>
      <c r="I17" s="73">
        <v>5759.5</v>
      </c>
      <c r="J17" s="73">
        <v>5759.5</v>
      </c>
      <c r="K17" s="73">
        <v>5759.5</v>
      </c>
      <c r="L17" s="73">
        <f t="shared" si="8"/>
        <v>23038</v>
      </c>
      <c r="M17" s="29">
        <f>'2021'!N17</f>
        <v>146.27000000000001</v>
      </c>
      <c r="N17" s="29">
        <f>(('2021'!M17+'2021'!N17)/2*1.04)*2-M17</f>
        <v>152.12680000000003</v>
      </c>
      <c r="O17" s="29">
        <f>'2021'!P17</f>
        <v>30.315999999999999</v>
      </c>
      <c r="P17" s="29">
        <f t="shared" si="4"/>
        <v>31.528639999999999</v>
      </c>
      <c r="Q17" s="17">
        <f t="shared" si="0"/>
        <v>667837.06300000008</v>
      </c>
      <c r="R17" s="17">
        <f t="shared" si="1"/>
        <v>667837.06300000008</v>
      </c>
      <c r="S17" s="17">
        <f t="shared" si="2"/>
        <v>694585.10252000019</v>
      </c>
      <c r="T17" s="17">
        <f t="shared" si="3"/>
        <v>694585.10252000019</v>
      </c>
      <c r="U17" s="17">
        <f t="shared" si="5"/>
        <v>2724844.3310400005</v>
      </c>
      <c r="V17" s="17">
        <f>'2021'!W17</f>
        <v>222612.35433333335</v>
      </c>
      <c r="W17" s="17">
        <f t="shared" si="6"/>
        <v>231528.36750666672</v>
      </c>
      <c r="X17" s="17">
        <f t="shared" si="7"/>
        <v>2715928.3178666672</v>
      </c>
      <c r="Y17" s="76"/>
      <c r="Z17" s="74"/>
      <c r="AA17" s="74"/>
      <c r="AB17" s="74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:146" s="67" customFormat="1" ht="51" customHeight="1">
      <c r="A18" s="71">
        <f t="shared" si="9"/>
        <v>11</v>
      </c>
      <c r="B18" s="16">
        <v>7729314745</v>
      </c>
      <c r="C18" s="16" t="s">
        <v>24</v>
      </c>
      <c r="D18" s="18" t="s">
        <v>11</v>
      </c>
      <c r="E18" s="18"/>
      <c r="F18" s="18" t="s">
        <v>30</v>
      </c>
      <c r="G18" s="84" t="s">
        <v>17</v>
      </c>
      <c r="H18" s="73">
        <v>3520.75</v>
      </c>
      <c r="I18" s="73">
        <v>3520.75</v>
      </c>
      <c r="J18" s="73">
        <v>3520.75</v>
      </c>
      <c r="K18" s="73">
        <v>3520.75</v>
      </c>
      <c r="L18" s="73">
        <f t="shared" si="8"/>
        <v>14083</v>
      </c>
      <c r="M18" s="29">
        <f>'2021'!N18</f>
        <v>49.462400000000002</v>
      </c>
      <c r="N18" s="29">
        <f>(('2021'!M18+'2021'!N18)/2*1.04)*2-M18</f>
        <v>51.440896000000009</v>
      </c>
      <c r="O18" s="29">
        <f>'2021'!P18</f>
        <v>30.315999999999999</v>
      </c>
      <c r="P18" s="29">
        <f t="shared" si="4"/>
        <v>31.528639999999999</v>
      </c>
      <c r="Q18" s="17">
        <f t="shared" si="0"/>
        <v>67409.687800000014</v>
      </c>
      <c r="R18" s="17">
        <f t="shared" si="1"/>
        <v>67409.687800000014</v>
      </c>
      <c r="S18" s="17">
        <f t="shared" si="2"/>
        <v>70106.07531200003</v>
      </c>
      <c r="T18" s="17">
        <f t="shared" si="3"/>
        <v>70106.07531200003</v>
      </c>
      <c r="U18" s="17">
        <f t="shared" si="5"/>
        <v>275031.52622400009</v>
      </c>
      <c r="V18" s="17">
        <f>'2021'!W18</f>
        <v>22469.895933333337</v>
      </c>
      <c r="W18" s="17">
        <f t="shared" si="6"/>
        <v>23368.691770666675</v>
      </c>
      <c r="X18" s="17">
        <f t="shared" si="7"/>
        <v>274132.73038666672</v>
      </c>
      <c r="Y18" s="76"/>
      <c r="Z18" s="74"/>
      <c r="AA18" s="74"/>
      <c r="AB18" s="74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:146" s="67" customFormat="1" ht="51" customHeight="1" outlineLevel="1">
      <c r="A19" s="71">
        <f t="shared" si="9"/>
        <v>12</v>
      </c>
      <c r="B19" s="16">
        <v>7729314745</v>
      </c>
      <c r="C19" s="16" t="s">
        <v>24</v>
      </c>
      <c r="D19" s="18" t="s">
        <v>12</v>
      </c>
      <c r="E19" s="18" t="s">
        <v>33</v>
      </c>
      <c r="F19" s="18"/>
      <c r="G19" s="84" t="s">
        <v>17</v>
      </c>
      <c r="H19" s="73">
        <v>2836.5</v>
      </c>
      <c r="I19" s="73">
        <v>2836.5</v>
      </c>
      <c r="J19" s="73">
        <v>2836.5</v>
      </c>
      <c r="K19" s="73">
        <v>2836.5</v>
      </c>
      <c r="L19" s="73">
        <f t="shared" si="8"/>
        <v>11346</v>
      </c>
      <c r="M19" s="29">
        <f>'2021'!N19</f>
        <v>60.61</v>
      </c>
      <c r="N19" s="29">
        <f>(('2021'!M19+'2021'!N19)/2*1.04)*2-M19</f>
        <v>64.013199999999998</v>
      </c>
      <c r="O19" s="29">
        <f>'2021'!P19</f>
        <v>60.61</v>
      </c>
      <c r="P19" s="29">
        <f t="shared" si="4"/>
        <v>63.034400000000005</v>
      </c>
      <c r="Q19" s="17">
        <f t="shared" si="0"/>
        <v>0</v>
      </c>
      <c r="R19" s="17">
        <f t="shared" si="1"/>
        <v>0</v>
      </c>
      <c r="S19" s="17">
        <f t="shared" si="2"/>
        <v>2776.366199999979</v>
      </c>
      <c r="T19" s="17">
        <f t="shared" si="3"/>
        <v>2776.366199999979</v>
      </c>
      <c r="U19" s="17">
        <f t="shared" si="5"/>
        <v>5552.732399999958</v>
      </c>
      <c r="V19" s="17">
        <f>'2021'!W19</f>
        <v>0</v>
      </c>
      <c r="W19" s="17">
        <f t="shared" si="6"/>
        <v>925.45539999999301</v>
      </c>
      <c r="X19" s="17">
        <f t="shared" si="7"/>
        <v>4627.2769999999655</v>
      </c>
      <c r="Y19" s="76"/>
      <c r="Z19" s="74"/>
      <c r="AA19" s="74"/>
      <c r="AB19" s="74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:146" s="67" customFormat="1" ht="51" customHeight="1">
      <c r="A20" s="71">
        <f>A19+1</f>
        <v>13</v>
      </c>
      <c r="B20" s="16">
        <v>7729314745</v>
      </c>
      <c r="C20" s="16" t="s">
        <v>24</v>
      </c>
      <c r="D20" s="18" t="s">
        <v>4</v>
      </c>
      <c r="E20" s="18"/>
      <c r="F20" s="18"/>
      <c r="G20" s="84" t="s">
        <v>16</v>
      </c>
      <c r="H20" s="73">
        <v>2257.25</v>
      </c>
      <c r="I20" s="73">
        <v>2257.25</v>
      </c>
      <c r="J20" s="73">
        <v>2257.25</v>
      </c>
      <c r="K20" s="73">
        <v>2257.25</v>
      </c>
      <c r="L20" s="73">
        <f t="shared" si="8"/>
        <v>9029</v>
      </c>
      <c r="M20" s="29">
        <f>'2021'!N20</f>
        <v>72.86</v>
      </c>
      <c r="N20" s="29">
        <f>(('2021'!M20+'2021'!N20)/2*1.04)*2-M20</f>
        <v>78.688800000000001</v>
      </c>
      <c r="O20" s="29">
        <f>'2021'!P20</f>
        <v>31.720000000000002</v>
      </c>
      <c r="P20" s="29">
        <f t="shared" si="4"/>
        <v>32.988800000000005</v>
      </c>
      <c r="Q20" s="17">
        <f t="shared" si="0"/>
        <v>92863.264999999999</v>
      </c>
      <c r="R20" s="17">
        <f t="shared" si="1"/>
        <v>92863.264999999999</v>
      </c>
      <c r="S20" s="17">
        <f t="shared" si="2"/>
        <v>103156.325</v>
      </c>
      <c r="T20" s="17">
        <f t="shared" si="3"/>
        <v>103156.325</v>
      </c>
      <c r="U20" s="17">
        <f t="shared" si="5"/>
        <v>392039.18</v>
      </c>
      <c r="V20" s="17">
        <f>'2021'!W20</f>
        <v>30954.421666666665</v>
      </c>
      <c r="W20" s="17">
        <f t="shared" si="6"/>
        <v>34385.441666666666</v>
      </c>
      <c r="X20" s="17">
        <f t="shared" si="7"/>
        <v>388608.16000000003</v>
      </c>
      <c r="Y20" s="76"/>
      <c r="Z20" s="74"/>
      <c r="AA20" s="74"/>
      <c r="AB20" s="74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  <row r="21" spans="1:146" s="67" customFormat="1" ht="51" customHeight="1" outlineLevel="1">
      <c r="A21" s="71">
        <f t="shared" si="9"/>
        <v>14</v>
      </c>
      <c r="B21" s="16">
        <v>7729314745</v>
      </c>
      <c r="C21" s="16" t="s">
        <v>24</v>
      </c>
      <c r="D21" s="18" t="s">
        <v>5</v>
      </c>
      <c r="E21" s="18" t="s">
        <v>6</v>
      </c>
      <c r="F21" s="18"/>
      <c r="G21" s="84" t="s">
        <v>16</v>
      </c>
      <c r="H21" s="73">
        <v>1544.5</v>
      </c>
      <c r="I21" s="73">
        <v>1544.5</v>
      </c>
      <c r="J21" s="73">
        <v>1544.5</v>
      </c>
      <c r="K21" s="73">
        <v>1544.5</v>
      </c>
      <c r="L21" s="73">
        <f t="shared" si="8"/>
        <v>6178</v>
      </c>
      <c r="M21" s="29">
        <f>'2021'!N21</f>
        <v>147.26</v>
      </c>
      <c r="N21" s="29">
        <f>(('2021'!M21+'2021'!N21)/2*1.04)*2-M21</f>
        <v>148.07920000000001</v>
      </c>
      <c r="O21" s="29">
        <f>'2021'!P21</f>
        <v>67.152799999999999</v>
      </c>
      <c r="P21" s="29">
        <f t="shared" si="4"/>
        <v>69.838912000000008</v>
      </c>
      <c r="Q21" s="17">
        <f t="shared" si="0"/>
        <v>123725.57039999998</v>
      </c>
      <c r="R21" s="17">
        <f t="shared" si="1"/>
        <v>123725.57039999998</v>
      </c>
      <c r="S21" s="17">
        <f t="shared" si="2"/>
        <v>120842.12481600001</v>
      </c>
      <c r="T21" s="17">
        <f t="shared" si="3"/>
        <v>120842.12481600001</v>
      </c>
      <c r="U21" s="17">
        <f t="shared" si="5"/>
        <v>489135.39043199999</v>
      </c>
      <c r="V21" s="17">
        <f>'2021'!W21</f>
        <v>41241.856799999994</v>
      </c>
      <c r="W21" s="17">
        <f t="shared" si="6"/>
        <v>40280.708272000003</v>
      </c>
      <c r="X21" s="17">
        <f t="shared" si="7"/>
        <v>490096.53895999998</v>
      </c>
      <c r="Y21" s="76"/>
      <c r="Z21" s="74"/>
      <c r="AA21" s="74"/>
      <c r="AB21" s="74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</row>
    <row r="22" spans="1:146" s="67" customFormat="1" ht="41.25" customHeight="1" outlineLevel="1">
      <c r="A22" s="71">
        <f t="shared" si="9"/>
        <v>15</v>
      </c>
      <c r="B22" s="16">
        <v>7729314745</v>
      </c>
      <c r="C22" s="16" t="s">
        <v>24</v>
      </c>
      <c r="D22" s="18" t="s">
        <v>7</v>
      </c>
      <c r="E22" s="18"/>
      <c r="F22" s="18"/>
      <c r="G22" s="84" t="s">
        <v>16</v>
      </c>
      <c r="H22" s="73">
        <v>2828.75</v>
      </c>
      <c r="I22" s="73">
        <v>2828.75</v>
      </c>
      <c r="J22" s="73">
        <v>2828.75</v>
      </c>
      <c r="K22" s="73">
        <v>2828.75</v>
      </c>
      <c r="L22" s="73">
        <f t="shared" si="8"/>
        <v>11315</v>
      </c>
      <c r="M22" s="29">
        <f>'2021'!N22</f>
        <v>37.93</v>
      </c>
      <c r="N22" s="29">
        <f>(('2021'!M22+'2021'!N22)/2*1.04)*2-M22</f>
        <v>38.041999999999994</v>
      </c>
      <c r="O22" s="29">
        <f>'2021'!P22</f>
        <v>36.233600000000003</v>
      </c>
      <c r="P22" s="29">
        <f t="shared" si="4"/>
        <v>37.682944000000006</v>
      </c>
      <c r="Q22" s="17">
        <f t="shared" si="0"/>
        <v>4798.6914999999917</v>
      </c>
      <c r="R22" s="17">
        <f t="shared" si="1"/>
        <v>4798.6914999999917</v>
      </c>
      <c r="S22" s="17">
        <f t="shared" si="2"/>
        <v>1015.6796599999668</v>
      </c>
      <c r="T22" s="17">
        <f t="shared" si="3"/>
        <v>1015.6796599999668</v>
      </c>
      <c r="U22" s="17">
        <f t="shared" si="5"/>
        <v>11628.742319999918</v>
      </c>
      <c r="V22" s="17">
        <f>'2021'!W22</f>
        <v>1599.5638333333306</v>
      </c>
      <c r="W22" s="17">
        <f t="shared" si="6"/>
        <v>338.55988666665559</v>
      </c>
      <c r="X22" s="17">
        <f t="shared" si="7"/>
        <v>12889.746266666592</v>
      </c>
      <c r="Y22" s="76"/>
      <c r="Z22" s="74"/>
      <c r="AA22" s="74"/>
      <c r="AB22" s="74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</row>
    <row r="23" spans="1:146" s="67" customFormat="1" ht="51" customHeight="1" outlineLevel="1">
      <c r="A23" s="71">
        <f t="shared" si="9"/>
        <v>16</v>
      </c>
      <c r="B23" s="16">
        <v>7729314745</v>
      </c>
      <c r="C23" s="16" t="s">
        <v>24</v>
      </c>
      <c r="D23" s="94" t="s">
        <v>8</v>
      </c>
      <c r="E23" s="18" t="s">
        <v>26</v>
      </c>
      <c r="F23" s="18"/>
      <c r="G23" s="84" t="s">
        <v>16</v>
      </c>
      <c r="H23" s="73">
        <v>5164</v>
      </c>
      <c r="I23" s="73">
        <v>5164</v>
      </c>
      <c r="J23" s="73">
        <v>5164</v>
      </c>
      <c r="K23" s="73">
        <v>5164</v>
      </c>
      <c r="L23" s="73">
        <f t="shared" si="8"/>
        <v>20656</v>
      </c>
      <c r="M23" s="29">
        <f>N23</f>
        <v>50.450400000000002</v>
      </c>
      <c r="N23" s="29">
        <f>(('2021'!M23+'2021'!N23)/2*1.04)</f>
        <v>50.450400000000002</v>
      </c>
      <c r="O23" s="29">
        <f>'2021'!P23</f>
        <v>27.788799999999998</v>
      </c>
      <c r="P23" s="29">
        <f t="shared" si="4"/>
        <v>28.900351999999998</v>
      </c>
      <c r="Q23" s="17">
        <f t="shared" si="0"/>
        <v>117024.50240000001</v>
      </c>
      <c r="R23" s="17">
        <f t="shared" si="1"/>
        <v>117024.50240000001</v>
      </c>
      <c r="S23" s="17">
        <f t="shared" si="2"/>
        <v>111284.44787200002</v>
      </c>
      <c r="T23" s="17">
        <f t="shared" si="3"/>
        <v>111284.44787200002</v>
      </c>
      <c r="U23" s="17">
        <f t="shared" si="5"/>
        <v>456617.90054400009</v>
      </c>
      <c r="V23" s="17">
        <f>'2021'!W23</f>
        <v>51469.93226666667</v>
      </c>
      <c r="W23" s="17">
        <f t="shared" si="6"/>
        <v>37094.81595733334</v>
      </c>
      <c r="X23" s="17">
        <f t="shared" si="7"/>
        <v>470993.01685333345</v>
      </c>
      <c r="Y23" s="76"/>
      <c r="Z23" s="74"/>
      <c r="AA23" s="74"/>
      <c r="AB23" s="74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</row>
    <row r="24" spans="1:146" s="67" customFormat="1" ht="42" customHeight="1">
      <c r="A24" s="71">
        <f t="shared" si="9"/>
        <v>17</v>
      </c>
      <c r="B24" s="16">
        <v>7729314745</v>
      </c>
      <c r="C24" s="16" t="s">
        <v>24</v>
      </c>
      <c r="D24" s="18" t="s">
        <v>22</v>
      </c>
      <c r="E24" s="18"/>
      <c r="F24" s="18" t="s">
        <v>28</v>
      </c>
      <c r="G24" s="84" t="s">
        <v>16</v>
      </c>
      <c r="H24" s="73">
        <v>39806.75</v>
      </c>
      <c r="I24" s="73">
        <v>39806.75</v>
      </c>
      <c r="J24" s="73">
        <v>39806.75</v>
      </c>
      <c r="K24" s="73">
        <v>39806.75</v>
      </c>
      <c r="L24" s="73">
        <f t="shared" si="8"/>
        <v>159227</v>
      </c>
      <c r="M24" s="29">
        <f>'2021'!N24</f>
        <v>37.93</v>
      </c>
      <c r="N24" s="29">
        <f>(('2021'!M24+'2021'!N24)/2*1.04)*2-M24</f>
        <v>38.041999999999994</v>
      </c>
      <c r="O24" s="29">
        <f>'2021'!P24</f>
        <v>24.855999999999998</v>
      </c>
      <c r="P24" s="29">
        <f t="shared" si="4"/>
        <v>25.850239999999999</v>
      </c>
      <c r="Q24" s="17">
        <f t="shared" si="0"/>
        <v>520433.44950000005</v>
      </c>
      <c r="R24" s="17">
        <f t="shared" si="1"/>
        <v>520433.44950000005</v>
      </c>
      <c r="S24" s="17">
        <f t="shared" si="2"/>
        <v>485314.34237999981</v>
      </c>
      <c r="T24" s="17">
        <f t="shared" si="3"/>
        <v>485314.34237999981</v>
      </c>
      <c r="U24" s="17">
        <f t="shared" si="5"/>
        <v>2011495.5837599998</v>
      </c>
      <c r="V24" s="17">
        <f>'2021'!W24</f>
        <v>173477.81650000002</v>
      </c>
      <c r="W24" s="17">
        <f t="shared" si="6"/>
        <v>161771.44745999994</v>
      </c>
      <c r="X24" s="17">
        <f t="shared" si="7"/>
        <v>2023201.9528000001</v>
      </c>
      <c r="Y24" s="76"/>
      <c r="Z24" s="74"/>
      <c r="AA24" s="74"/>
      <c r="AB24" s="74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</row>
    <row r="25" spans="1:146" s="67" customFormat="1" ht="51" customHeight="1" outlineLevel="1">
      <c r="A25" s="71">
        <f t="shared" si="9"/>
        <v>18</v>
      </c>
      <c r="B25" s="16">
        <v>7729314745</v>
      </c>
      <c r="C25" s="16" t="s">
        <v>24</v>
      </c>
      <c r="D25" s="18" t="s">
        <v>32</v>
      </c>
      <c r="E25" s="18" t="s">
        <v>32</v>
      </c>
      <c r="F25" s="72"/>
      <c r="G25" s="84" t="s">
        <v>16</v>
      </c>
      <c r="H25" s="73">
        <v>27242.25</v>
      </c>
      <c r="I25" s="73">
        <v>27242.25</v>
      </c>
      <c r="J25" s="73">
        <v>27242.25</v>
      </c>
      <c r="K25" s="73">
        <v>27242.25</v>
      </c>
      <c r="L25" s="73">
        <f t="shared" si="8"/>
        <v>108969</v>
      </c>
      <c r="M25" s="29">
        <f>'2021'!N25</f>
        <v>20.82</v>
      </c>
      <c r="N25" s="29">
        <f>(('2021'!M25+'2021'!N25)/2*1.04)*2-M25</f>
        <v>20.884</v>
      </c>
      <c r="O25" s="29">
        <f>'2021'!P25</f>
        <v>20.051200000000001</v>
      </c>
      <c r="P25" s="29">
        <f t="shared" si="4"/>
        <v>20.853248000000001</v>
      </c>
      <c r="Q25" s="17">
        <f t="shared" si="0"/>
        <v>20943.841799999969</v>
      </c>
      <c r="R25" s="17">
        <f t="shared" si="1"/>
        <v>20943.841799999969</v>
      </c>
      <c r="S25" s="17">
        <f t="shared" si="2"/>
        <v>837.75367199999096</v>
      </c>
      <c r="T25" s="17">
        <f t="shared" si="3"/>
        <v>837.75367199999096</v>
      </c>
      <c r="U25" s="17">
        <f t="shared" si="5"/>
        <v>43563.190943999922</v>
      </c>
      <c r="V25" s="17">
        <f>'2021'!W25</f>
        <v>6981.28059999999</v>
      </c>
      <c r="W25" s="17">
        <f t="shared" si="6"/>
        <v>279.25122399999697</v>
      </c>
      <c r="X25" s="17">
        <f t="shared" si="7"/>
        <v>50265.220319999913</v>
      </c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</row>
    <row r="26" spans="1:146" s="67" customFormat="1" ht="51" customHeight="1">
      <c r="A26" s="71">
        <f t="shared" si="9"/>
        <v>19</v>
      </c>
      <c r="B26" s="16">
        <v>7729314745</v>
      </c>
      <c r="C26" s="16" t="s">
        <v>24</v>
      </c>
      <c r="D26" s="18" t="s">
        <v>9</v>
      </c>
      <c r="E26" s="18" t="s">
        <v>10</v>
      </c>
      <c r="F26" s="72"/>
      <c r="G26" s="84" t="s">
        <v>16</v>
      </c>
      <c r="H26" s="73">
        <v>436.5</v>
      </c>
      <c r="I26" s="73">
        <v>436.5</v>
      </c>
      <c r="J26" s="73">
        <v>436.5</v>
      </c>
      <c r="K26" s="73">
        <v>436.5</v>
      </c>
      <c r="L26" s="73">
        <f t="shared" si="8"/>
        <v>1746</v>
      </c>
      <c r="M26" s="29">
        <f>'2021'!N26</f>
        <v>37.93</v>
      </c>
      <c r="N26" s="29">
        <f>(('2021'!M26+'2021'!N26)/2*1.04)*2-M26</f>
        <v>38.041999999999994</v>
      </c>
      <c r="O26" s="29">
        <f>'2021'!P26</f>
        <v>32.957599999999999</v>
      </c>
      <c r="P26" s="29">
        <f t="shared" si="4"/>
        <v>34.275903999999997</v>
      </c>
      <c r="Q26" s="17">
        <f t="shared" si="0"/>
        <v>2170.4526000000001</v>
      </c>
      <c r="R26" s="17">
        <f t="shared" si="1"/>
        <v>2170.4526000000001</v>
      </c>
      <c r="S26" s="17">
        <f t="shared" si="2"/>
        <v>1643.9009039999989</v>
      </c>
      <c r="T26" s="17">
        <f t="shared" si="3"/>
        <v>1643.9009039999989</v>
      </c>
      <c r="U26" s="17">
        <f t="shared" si="5"/>
        <v>7628.7070079999985</v>
      </c>
      <c r="V26" s="17">
        <f>'2021'!W26</f>
        <v>723.48419999999999</v>
      </c>
      <c r="W26" s="17">
        <f t="shared" si="6"/>
        <v>547.96696799999961</v>
      </c>
      <c r="X26" s="17">
        <f t="shared" si="7"/>
        <v>7804.2242399999986</v>
      </c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</row>
    <row r="27" spans="1:146" s="67" customFormat="1" ht="41.25" customHeight="1" outlineLevel="1">
      <c r="A27" s="71">
        <f t="shared" si="9"/>
        <v>20</v>
      </c>
      <c r="B27" s="16">
        <v>7729314745</v>
      </c>
      <c r="C27" s="16" t="s">
        <v>24</v>
      </c>
      <c r="D27" s="18" t="s">
        <v>11</v>
      </c>
      <c r="E27" s="18"/>
      <c r="F27" s="18" t="s">
        <v>29</v>
      </c>
      <c r="G27" s="84" t="s">
        <v>16</v>
      </c>
      <c r="H27" s="73">
        <v>9963.5</v>
      </c>
      <c r="I27" s="73">
        <v>9963.5</v>
      </c>
      <c r="J27" s="73">
        <v>9963.5</v>
      </c>
      <c r="K27" s="73">
        <v>9963.5</v>
      </c>
      <c r="L27" s="73">
        <f t="shared" si="8"/>
        <v>39854</v>
      </c>
      <c r="M27" s="29">
        <f>'2021'!N27</f>
        <v>75.94</v>
      </c>
      <c r="N27" s="29">
        <f>(('2021'!M27+'2021'!N27)/2*1.04)*2-M27</f>
        <v>82.015199999999993</v>
      </c>
      <c r="O27" s="29">
        <f>'2021'!P27</f>
        <v>20.155200000000001</v>
      </c>
      <c r="P27" s="29">
        <f t="shared" si="4"/>
        <v>20.961408000000002</v>
      </c>
      <c r="Q27" s="17">
        <f t="shared" si="0"/>
        <v>555811.85479999997</v>
      </c>
      <c r="R27" s="17">
        <f t="shared" si="1"/>
        <v>555811.85479999997</v>
      </c>
      <c r="S27" s="17">
        <f t="shared" si="2"/>
        <v>608309.45659199986</v>
      </c>
      <c r="T27" s="17">
        <f t="shared" si="3"/>
        <v>608309.45659199986</v>
      </c>
      <c r="U27" s="17">
        <f t="shared" si="5"/>
        <v>2328242.6227839999</v>
      </c>
      <c r="V27" s="17">
        <f>'2021'!W27</f>
        <v>185270.61826666666</v>
      </c>
      <c r="W27" s="17">
        <f t="shared" si="6"/>
        <v>202769.81886399994</v>
      </c>
      <c r="X27" s="17">
        <f t="shared" si="7"/>
        <v>2310743.4221866666</v>
      </c>
      <c r="Y27" s="76"/>
      <c r="Z27" s="74"/>
      <c r="AA27" s="74"/>
      <c r="AB27" s="74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</row>
    <row r="28" spans="1:146" s="67" customFormat="1" ht="41.25" customHeight="1">
      <c r="A28" s="71">
        <f t="shared" si="9"/>
        <v>21</v>
      </c>
      <c r="B28" s="16">
        <v>7729314745</v>
      </c>
      <c r="C28" s="16" t="s">
        <v>24</v>
      </c>
      <c r="D28" s="18" t="s">
        <v>11</v>
      </c>
      <c r="E28" s="18"/>
      <c r="F28" s="18" t="s">
        <v>30</v>
      </c>
      <c r="G28" s="84" t="s">
        <v>16</v>
      </c>
      <c r="H28" s="73">
        <v>5661</v>
      </c>
      <c r="I28" s="73">
        <v>5661</v>
      </c>
      <c r="J28" s="73">
        <v>5661</v>
      </c>
      <c r="K28" s="73">
        <v>5661</v>
      </c>
      <c r="L28" s="73">
        <f t="shared" si="8"/>
        <v>22644</v>
      </c>
      <c r="M28" s="29">
        <f>'2021'!N28</f>
        <v>37.93</v>
      </c>
      <c r="N28" s="29">
        <f>(('2021'!M28+'2021'!N28)/2*1.04)*2-M28</f>
        <v>38.041999999999994</v>
      </c>
      <c r="O28" s="29">
        <f>'2021'!P28</f>
        <v>26.894400000000001</v>
      </c>
      <c r="P28" s="29">
        <f t="shared" si="4"/>
        <v>27.970176000000002</v>
      </c>
      <c r="Q28" s="17">
        <f t="shared" si="0"/>
        <v>62472.531599999995</v>
      </c>
      <c r="R28" s="17">
        <f t="shared" si="1"/>
        <v>62472.531599999995</v>
      </c>
      <c r="S28" s="17">
        <f t="shared" si="2"/>
        <v>57016.595663999957</v>
      </c>
      <c r="T28" s="17">
        <f t="shared" si="3"/>
        <v>57016.595663999957</v>
      </c>
      <c r="U28" s="17">
        <f t="shared" si="5"/>
        <v>238978.2545279999</v>
      </c>
      <c r="V28" s="17">
        <f>'2021'!W28</f>
        <v>20824.177199999998</v>
      </c>
      <c r="W28" s="17">
        <f t="shared" si="6"/>
        <v>19005.531887999987</v>
      </c>
      <c r="X28" s="17">
        <f t="shared" si="7"/>
        <v>240796.89983999991</v>
      </c>
      <c r="Y28" s="76"/>
      <c r="Z28" s="74"/>
      <c r="AA28" s="74"/>
      <c r="AB28" s="74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</row>
    <row r="29" spans="1:146" s="67" customFormat="1" ht="51" customHeight="1" outlineLevel="1">
      <c r="A29" s="71">
        <f t="shared" si="9"/>
        <v>22</v>
      </c>
      <c r="B29" s="16">
        <v>7729314745</v>
      </c>
      <c r="C29" s="16" t="s">
        <v>24</v>
      </c>
      <c r="D29" s="18" t="s">
        <v>12</v>
      </c>
      <c r="E29" s="18" t="s">
        <v>33</v>
      </c>
      <c r="F29" s="18"/>
      <c r="G29" s="84" t="s">
        <v>16</v>
      </c>
      <c r="H29" s="73">
        <v>4854</v>
      </c>
      <c r="I29" s="73">
        <v>4854</v>
      </c>
      <c r="J29" s="73">
        <v>4854</v>
      </c>
      <c r="K29" s="73">
        <v>4854</v>
      </c>
      <c r="L29" s="73">
        <f t="shared" si="8"/>
        <v>19416</v>
      </c>
      <c r="M29" s="29">
        <f>'2021'!N29</f>
        <v>0</v>
      </c>
      <c r="N29" s="29">
        <f>(('2021'!M29+'2021'!N29)/2*1.04)*2-M29</f>
        <v>0</v>
      </c>
      <c r="O29" s="29">
        <f>'2021'!P29</f>
        <v>0</v>
      </c>
      <c r="P29" s="29">
        <f t="shared" si="4"/>
        <v>0</v>
      </c>
      <c r="Q29" s="17">
        <f t="shared" si="0"/>
        <v>0</v>
      </c>
      <c r="R29" s="17">
        <f t="shared" si="1"/>
        <v>0</v>
      </c>
      <c r="S29" s="17">
        <f t="shared" si="2"/>
        <v>0</v>
      </c>
      <c r="T29" s="17">
        <f t="shared" si="3"/>
        <v>0</v>
      </c>
      <c r="U29" s="17">
        <f t="shared" si="5"/>
        <v>0</v>
      </c>
      <c r="V29" s="17">
        <f>'2021'!W29</f>
        <v>0</v>
      </c>
      <c r="W29" s="17">
        <f t="shared" si="6"/>
        <v>0</v>
      </c>
      <c r="X29" s="17">
        <f t="shared" si="7"/>
        <v>0</v>
      </c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</row>
    <row r="30" spans="1:146" s="67" customFormat="1" ht="51" customHeight="1" outlineLevel="1">
      <c r="A30" s="71">
        <f>A29+1</f>
        <v>23</v>
      </c>
      <c r="B30" s="16">
        <v>7729314745</v>
      </c>
      <c r="C30" s="16" t="s">
        <v>24</v>
      </c>
      <c r="D30" s="18" t="s">
        <v>4</v>
      </c>
      <c r="E30" s="18"/>
      <c r="F30" s="18"/>
      <c r="G30" s="78" t="s">
        <v>18</v>
      </c>
      <c r="H30" s="73">
        <v>694</v>
      </c>
      <c r="I30" s="73">
        <v>694</v>
      </c>
      <c r="J30" s="73">
        <v>694</v>
      </c>
      <c r="K30" s="73">
        <v>694</v>
      </c>
      <c r="L30" s="73">
        <f t="shared" si="8"/>
        <v>2776</v>
      </c>
      <c r="M30" s="29">
        <f>'2021'!N30</f>
        <v>97.81</v>
      </c>
      <c r="N30" s="29">
        <f>(('2021'!M30+'2021'!N30)/2*1.04)*2-M30</f>
        <v>98.105199999999996</v>
      </c>
      <c r="O30" s="29">
        <f>'2021'!P30</f>
        <v>34.964799999999997</v>
      </c>
      <c r="P30" s="29">
        <f t="shared" si="4"/>
        <v>36.363391999999997</v>
      </c>
      <c r="Q30" s="17">
        <f t="shared" si="0"/>
        <v>43614.568800000001</v>
      </c>
      <c r="R30" s="17">
        <f t="shared" si="1"/>
        <v>43614.568800000001</v>
      </c>
      <c r="S30" s="17">
        <f t="shared" si="2"/>
        <v>42848.814751999998</v>
      </c>
      <c r="T30" s="17">
        <f t="shared" si="3"/>
        <v>42848.814751999998</v>
      </c>
      <c r="U30" s="17">
        <f t="shared" si="5"/>
        <v>172926.767104</v>
      </c>
      <c r="V30" s="17">
        <f>'2021'!W30</f>
        <v>14538.1896</v>
      </c>
      <c r="W30" s="17">
        <f t="shared" si="6"/>
        <v>14282.938250666666</v>
      </c>
      <c r="X30" s="17">
        <f t="shared" si="7"/>
        <v>173182.01845333335</v>
      </c>
      <c r="Y30" s="76"/>
      <c r="Z30" s="74"/>
      <c r="AA30" s="74"/>
      <c r="AB30" s="74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</row>
    <row r="31" spans="1:146" s="67" customFormat="1" ht="51" customHeight="1">
      <c r="A31" s="71">
        <f t="shared" si="9"/>
        <v>24</v>
      </c>
      <c r="B31" s="16">
        <v>7729314745</v>
      </c>
      <c r="C31" s="16" t="s">
        <v>24</v>
      </c>
      <c r="D31" s="18" t="s">
        <v>5</v>
      </c>
      <c r="E31" s="18" t="s">
        <v>6</v>
      </c>
      <c r="F31" s="18"/>
      <c r="G31" s="78" t="s">
        <v>18</v>
      </c>
      <c r="H31" s="73">
        <v>1100.25</v>
      </c>
      <c r="I31" s="73">
        <v>1100.25</v>
      </c>
      <c r="J31" s="73">
        <v>1100.25</v>
      </c>
      <c r="K31" s="73">
        <v>1100.25</v>
      </c>
      <c r="L31" s="73">
        <f t="shared" si="8"/>
        <v>4401</v>
      </c>
      <c r="M31" s="29">
        <f>N31</f>
        <v>120.40080000000002</v>
      </c>
      <c r="N31" s="29">
        <f>(('2021'!M31+'2021'!N31)/2*1.04)</f>
        <v>120.40080000000002</v>
      </c>
      <c r="O31" s="29">
        <f>'2021'!P31</f>
        <v>39.884</v>
      </c>
      <c r="P31" s="29">
        <f t="shared" si="4"/>
        <v>41.47936</v>
      </c>
      <c r="Q31" s="17">
        <f t="shared" si="0"/>
        <v>88588.609200000021</v>
      </c>
      <c r="R31" s="17">
        <f t="shared" si="1"/>
        <v>88588.609200000021</v>
      </c>
      <c r="S31" s="17">
        <f t="shared" si="2"/>
        <v>86833.314360000018</v>
      </c>
      <c r="T31" s="17">
        <f t="shared" si="3"/>
        <v>86833.314360000018</v>
      </c>
      <c r="U31" s="17">
        <f t="shared" si="5"/>
        <v>350843.84712000011</v>
      </c>
      <c r="V31" s="17">
        <f>'2021'!W31</f>
        <v>36464.485500000003</v>
      </c>
      <c r="W31" s="17">
        <f t="shared" si="6"/>
        <v>28944.438120000006</v>
      </c>
      <c r="X31" s="17">
        <f t="shared" si="7"/>
        <v>358363.89450000011</v>
      </c>
      <c r="Y31" s="76"/>
      <c r="Z31" s="74"/>
      <c r="AA31" s="74"/>
      <c r="AB31" s="74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</row>
    <row r="32" spans="1:146" s="67" customFormat="1" ht="51" customHeight="1" outlineLevel="1">
      <c r="A32" s="71">
        <f t="shared" si="9"/>
        <v>25</v>
      </c>
      <c r="B32" s="16">
        <v>7729314745</v>
      </c>
      <c r="C32" s="16" t="s">
        <v>24</v>
      </c>
      <c r="D32" s="18" t="s">
        <v>7</v>
      </c>
      <c r="E32" s="18"/>
      <c r="F32" s="18"/>
      <c r="G32" s="78" t="s">
        <v>18</v>
      </c>
      <c r="H32" s="73">
        <v>1961.25</v>
      </c>
      <c r="I32" s="73">
        <v>1961.25</v>
      </c>
      <c r="J32" s="73">
        <v>1961.25</v>
      </c>
      <c r="K32" s="73">
        <v>1961.25</v>
      </c>
      <c r="L32" s="73">
        <f t="shared" si="8"/>
        <v>7845</v>
      </c>
      <c r="M32" s="29">
        <f>'2021'!N32</f>
        <v>49.462400000000002</v>
      </c>
      <c r="N32" s="29">
        <f>(('2021'!M32+'2021'!N32)/2*1.04)*2-M32</f>
        <v>51.440896000000009</v>
      </c>
      <c r="O32" s="29">
        <f>'2021'!P32</f>
        <v>33.9664</v>
      </c>
      <c r="P32" s="29">
        <f t="shared" si="4"/>
        <v>35.325056000000004</v>
      </c>
      <c r="Q32" s="17">
        <f t="shared" si="0"/>
        <v>30391.530000000006</v>
      </c>
      <c r="R32" s="17">
        <f t="shared" si="1"/>
        <v>30391.530000000006</v>
      </c>
      <c r="S32" s="17">
        <f t="shared" si="2"/>
        <v>31607.191200000012</v>
      </c>
      <c r="T32" s="17">
        <f t="shared" si="3"/>
        <v>31607.191200000012</v>
      </c>
      <c r="U32" s="17">
        <f t="shared" si="5"/>
        <v>123997.44240000004</v>
      </c>
      <c r="V32" s="17">
        <f>'2021'!W32</f>
        <v>10130.510000000002</v>
      </c>
      <c r="W32" s="17">
        <f t="shared" si="6"/>
        <v>10535.730400000004</v>
      </c>
      <c r="X32" s="17">
        <f t="shared" si="7"/>
        <v>123592.22200000004</v>
      </c>
      <c r="Y32" s="76"/>
      <c r="Z32" s="74"/>
      <c r="AA32" s="74"/>
      <c r="AB32" s="74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</row>
    <row r="33" spans="1:146" s="67" customFormat="1" ht="51" customHeight="1">
      <c r="A33" s="71">
        <f t="shared" si="9"/>
        <v>26</v>
      </c>
      <c r="B33" s="16">
        <v>7729314745</v>
      </c>
      <c r="C33" s="16" t="s">
        <v>24</v>
      </c>
      <c r="D33" s="18" t="s">
        <v>8</v>
      </c>
      <c r="E33" s="18" t="s">
        <v>26</v>
      </c>
      <c r="F33" s="18"/>
      <c r="G33" s="78" t="s">
        <v>18</v>
      </c>
      <c r="H33" s="73">
        <v>3818.75</v>
      </c>
      <c r="I33" s="73">
        <v>3818.75</v>
      </c>
      <c r="J33" s="73">
        <v>3818.75</v>
      </c>
      <c r="K33" s="73">
        <v>3818.75</v>
      </c>
      <c r="L33" s="73">
        <f t="shared" si="8"/>
        <v>15275</v>
      </c>
      <c r="M33" s="29">
        <f>N33</f>
        <v>42.322800000000001</v>
      </c>
      <c r="N33" s="29">
        <f>(('2021'!M33+'2021'!N33)/2*1.04)</f>
        <v>42.322800000000001</v>
      </c>
      <c r="O33" s="29">
        <f>'2021'!P33</f>
        <v>25.375999999999998</v>
      </c>
      <c r="P33" s="29">
        <f t="shared" si="4"/>
        <v>26.391039999999997</v>
      </c>
      <c r="Q33" s="17">
        <f t="shared" si="0"/>
        <v>64715.592500000013</v>
      </c>
      <c r="R33" s="17">
        <f t="shared" si="1"/>
        <v>64715.592500000013</v>
      </c>
      <c r="S33" s="17">
        <f t="shared" si="2"/>
        <v>60839.408500000012</v>
      </c>
      <c r="T33" s="17">
        <f t="shared" si="3"/>
        <v>60839.408500000012</v>
      </c>
      <c r="U33" s="17">
        <f t="shared" si="5"/>
        <v>251110.00200000007</v>
      </c>
      <c r="V33" s="17">
        <f>'2021'!W33</f>
        <v>35239.42500000001</v>
      </c>
      <c r="W33" s="17">
        <f t="shared" si="6"/>
        <v>20279.802833333339</v>
      </c>
      <c r="X33" s="17">
        <f t="shared" si="7"/>
        <v>266069.62416666676</v>
      </c>
      <c r="Y33" s="76"/>
      <c r="Z33" s="74"/>
      <c r="AA33" s="74"/>
      <c r="AB33" s="74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</row>
    <row r="34" spans="1:146" s="67" customFormat="1" ht="51" customHeight="1">
      <c r="A34" s="71">
        <f t="shared" si="9"/>
        <v>27</v>
      </c>
      <c r="B34" s="16">
        <v>7729314745</v>
      </c>
      <c r="C34" s="16" t="s">
        <v>24</v>
      </c>
      <c r="D34" s="18" t="s">
        <v>22</v>
      </c>
      <c r="E34" s="18"/>
      <c r="F34" s="18" t="s">
        <v>28</v>
      </c>
      <c r="G34" s="78" t="s">
        <v>18</v>
      </c>
      <c r="H34" s="73">
        <v>7555.75</v>
      </c>
      <c r="I34" s="73">
        <v>7555.75</v>
      </c>
      <c r="J34" s="73">
        <v>7555.75</v>
      </c>
      <c r="K34" s="73">
        <v>7555.75</v>
      </c>
      <c r="L34" s="73">
        <f t="shared" si="8"/>
        <v>30223</v>
      </c>
      <c r="M34" s="29">
        <f>'2021'!N34</f>
        <v>26.748799999999999</v>
      </c>
      <c r="N34" s="29">
        <f>(('2021'!M34+'2021'!N34)/2*1.04)*2-M34</f>
        <v>27.818752000000007</v>
      </c>
      <c r="O34" s="29">
        <f>'2021'!P34</f>
        <v>26.748799999999999</v>
      </c>
      <c r="P34" s="29">
        <f t="shared" si="4"/>
        <v>27.818752</v>
      </c>
      <c r="Q34" s="17">
        <f t="shared" si="0"/>
        <v>0</v>
      </c>
      <c r="R34" s="17">
        <f t="shared" si="1"/>
        <v>0</v>
      </c>
      <c r="S34" s="17">
        <f t="shared" si="2"/>
        <v>5.368683275719377E-11</v>
      </c>
      <c r="T34" s="17">
        <f t="shared" si="3"/>
        <v>5.368683275719377E-11</v>
      </c>
      <c r="U34" s="17">
        <f t="shared" si="5"/>
        <v>1.0737366551438754E-10</v>
      </c>
      <c r="V34" s="17">
        <f>'2021'!W34</f>
        <v>0</v>
      </c>
      <c r="W34" s="17">
        <f t="shared" si="6"/>
        <v>1.7895610919064591E-11</v>
      </c>
      <c r="X34" s="17">
        <f t="shared" si="7"/>
        <v>8.9478054595322945E-11</v>
      </c>
      <c r="Y34" s="76"/>
      <c r="Z34" s="74"/>
      <c r="AA34" s="74"/>
      <c r="AB34" s="74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</row>
    <row r="35" spans="1:146" s="67" customFormat="1" ht="51" customHeight="1">
      <c r="A35" s="71">
        <f t="shared" si="9"/>
        <v>28</v>
      </c>
      <c r="B35" s="16">
        <v>7729314745</v>
      </c>
      <c r="C35" s="16" t="s">
        <v>24</v>
      </c>
      <c r="D35" s="75" t="s">
        <v>32</v>
      </c>
      <c r="E35" s="18" t="s">
        <v>32</v>
      </c>
      <c r="F35" s="18"/>
      <c r="G35" s="78" t="s">
        <v>18</v>
      </c>
      <c r="H35" s="73">
        <v>11874.75</v>
      </c>
      <c r="I35" s="73">
        <v>11874.75</v>
      </c>
      <c r="J35" s="73">
        <v>11874.75</v>
      </c>
      <c r="K35" s="73">
        <v>11874.75</v>
      </c>
      <c r="L35" s="73">
        <f t="shared" si="8"/>
        <v>47499</v>
      </c>
      <c r="M35" s="29">
        <f>'2021'!N35</f>
        <v>133.71279999999999</v>
      </c>
      <c r="N35" s="29">
        <f>(('2021'!M35+'2021'!N35)/2*1.04)*2-M35</f>
        <v>139.06131199999996</v>
      </c>
      <c r="O35" s="29">
        <f>'2021'!P35</f>
        <v>133.71279999999999</v>
      </c>
      <c r="P35" s="29">
        <f t="shared" si="4"/>
        <v>139.06131199999999</v>
      </c>
      <c r="Q35" s="17">
        <f t="shared" si="0"/>
        <v>0</v>
      </c>
      <c r="R35" s="17">
        <f t="shared" si="1"/>
        <v>0</v>
      </c>
      <c r="S35" s="17">
        <f t="shared" si="2"/>
        <v>-3.3750069405868999E-10</v>
      </c>
      <c r="T35" s="17">
        <f t="shared" si="3"/>
        <v>-3.3750069405868999E-10</v>
      </c>
      <c r="U35" s="17">
        <f t="shared" si="5"/>
        <v>-6.7500138811737997E-10</v>
      </c>
      <c r="V35" s="17">
        <f>'2021'!W35</f>
        <v>0</v>
      </c>
      <c r="W35" s="17">
        <f t="shared" si="6"/>
        <v>-1.1250023135289666E-10</v>
      </c>
      <c r="X35" s="17">
        <f t="shared" si="7"/>
        <v>-5.6250115676448331E-10</v>
      </c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</row>
    <row r="36" spans="1:146" s="67" customFormat="1" ht="51" customHeight="1" outlineLevel="1">
      <c r="A36" s="71">
        <f t="shared" si="9"/>
        <v>29</v>
      </c>
      <c r="B36" s="16">
        <v>7729314745</v>
      </c>
      <c r="C36" s="16" t="s">
        <v>24</v>
      </c>
      <c r="D36" s="94" t="s">
        <v>11</v>
      </c>
      <c r="E36" s="18"/>
      <c r="F36" s="18" t="s">
        <v>29</v>
      </c>
      <c r="G36" s="78" t="s">
        <v>18</v>
      </c>
      <c r="H36" s="73">
        <v>4273.75</v>
      </c>
      <c r="I36" s="73">
        <v>4273.75</v>
      </c>
      <c r="J36" s="73">
        <v>4273.75</v>
      </c>
      <c r="K36" s="73">
        <v>4273.75</v>
      </c>
      <c r="L36" s="73">
        <f t="shared" si="8"/>
        <v>17095</v>
      </c>
      <c r="M36" s="29">
        <f>'2021'!N36</f>
        <v>146.27000000000001</v>
      </c>
      <c r="N36" s="29">
        <f>(('2021'!M36+'2021'!N36)/2*1.04)*2-M36</f>
        <v>152.12680000000003</v>
      </c>
      <c r="O36" s="29">
        <f>'2021'!P36</f>
        <v>30.315999999999999</v>
      </c>
      <c r="P36" s="29">
        <f t="shared" si="4"/>
        <v>31.528639999999999</v>
      </c>
      <c r="Q36" s="17">
        <f t="shared" si="0"/>
        <v>495558.40750000003</v>
      </c>
      <c r="R36" s="17">
        <f t="shared" si="1"/>
        <v>495558.40750000003</v>
      </c>
      <c r="S36" s="17">
        <f t="shared" si="2"/>
        <v>515406.38630000013</v>
      </c>
      <c r="T36" s="17">
        <f t="shared" si="3"/>
        <v>515406.38630000013</v>
      </c>
      <c r="U36" s="17">
        <f t="shared" si="5"/>
        <v>2021929.5876000004</v>
      </c>
      <c r="V36" s="17">
        <f>'2021'!W36</f>
        <v>165186.13583333333</v>
      </c>
      <c r="W36" s="17">
        <f t="shared" si="6"/>
        <v>171802.12876666672</v>
      </c>
      <c r="X36" s="17">
        <f t="shared" si="7"/>
        <v>2015313.5946666673</v>
      </c>
      <c r="Y36" s="76"/>
      <c r="Z36" s="74"/>
      <c r="AA36" s="74"/>
      <c r="AB36" s="74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</row>
    <row r="37" spans="1:146" s="67" customFormat="1" ht="51" customHeight="1" outlineLevel="1">
      <c r="A37" s="71"/>
      <c r="B37" s="44"/>
      <c r="C37" s="44" t="s">
        <v>36</v>
      </c>
      <c r="D37" s="44"/>
      <c r="E37" s="44"/>
      <c r="F37" s="44"/>
      <c r="G37" s="44"/>
      <c r="H37" s="44">
        <f>SUM(H7:H36)</f>
        <v>189768</v>
      </c>
      <c r="I37" s="99">
        <f>SUM(I7:I36)</f>
        <v>189768</v>
      </c>
      <c r="J37" s="99">
        <f>SUM(J7:J36)</f>
        <v>189768</v>
      </c>
      <c r="K37" s="99">
        <f>SUM(K7:K36)</f>
        <v>189768</v>
      </c>
      <c r="L37" s="99">
        <f>SUM(L7:L36)</f>
        <v>759072</v>
      </c>
      <c r="M37" s="44"/>
      <c r="N37" s="44"/>
      <c r="O37" s="44"/>
      <c r="P37" s="44"/>
      <c r="Q37" s="44">
        <f>SUM(Q7:Q36)</f>
        <v>3783753.0014999993</v>
      </c>
      <c r="R37" s="44">
        <f t="shared" ref="R37:X37" si="10">SUM(R7:R36)</f>
        <v>3783753.0014999993</v>
      </c>
      <c r="S37" s="44">
        <f t="shared" si="10"/>
        <v>3793672.6005079998</v>
      </c>
      <c r="T37" s="44">
        <f t="shared" si="10"/>
        <v>3793672.6005079998</v>
      </c>
      <c r="U37" s="44">
        <f t="shared" si="10"/>
        <v>15154851.204015998</v>
      </c>
      <c r="V37" s="44">
        <f t="shared" si="10"/>
        <v>1309770.3933999997</v>
      </c>
      <c r="W37" s="44">
        <f t="shared" si="10"/>
        <v>1264557.5335026667</v>
      </c>
      <c r="X37" s="44">
        <f t="shared" si="10"/>
        <v>15200064.063913332</v>
      </c>
      <c r="Y37" s="95">
        <f>U37/'2021'!U37</f>
        <v>1.0403819649235437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</row>
    <row r="38" spans="1:146" ht="23.25">
      <c r="J38" s="68"/>
      <c r="K38" s="68"/>
      <c r="L38" s="68"/>
      <c r="M38" s="68"/>
      <c r="N38" s="68"/>
      <c r="O38" s="68"/>
      <c r="P38" s="68"/>
      <c r="AA38" s="103"/>
    </row>
    <row r="39" spans="1:146">
      <c r="A39" s="7" t="s">
        <v>55</v>
      </c>
    </row>
    <row r="43" spans="1:146" s="52" customFormat="1" ht="21.75" hidden="1" customHeight="1">
      <c r="A43" s="45"/>
      <c r="B43" s="45"/>
      <c r="C43" s="46"/>
      <c r="D43" s="92"/>
      <c r="E43" s="92"/>
      <c r="F43" s="83"/>
      <c r="G43" s="83"/>
      <c r="K43" s="120" t="s">
        <v>51</v>
      </c>
      <c r="L43" s="120"/>
      <c r="M43" s="49"/>
      <c r="N43" s="49"/>
      <c r="O43" s="49"/>
      <c r="P43" s="47"/>
      <c r="Q43" s="45"/>
      <c r="R43" s="47"/>
      <c r="S43" s="50"/>
      <c r="T43" s="51"/>
    </row>
    <row r="44" spans="1:146" ht="15" hidden="1" customHeight="1">
      <c r="A44" s="53"/>
      <c r="B44" s="54"/>
      <c r="C44" s="54"/>
      <c r="D44" s="82"/>
      <c r="E44" s="82"/>
      <c r="H44" s="2"/>
      <c r="I44" s="2"/>
      <c r="J44" s="2"/>
      <c r="K44" s="2"/>
      <c r="L44" s="2"/>
      <c r="Q44" s="2"/>
      <c r="R44" s="2"/>
      <c r="S44" s="2"/>
      <c r="T44" s="2"/>
    </row>
    <row r="45" spans="1:146" s="52" customFormat="1" ht="15" hidden="1" customHeight="1">
      <c r="A45" s="45"/>
      <c r="B45" s="45"/>
      <c r="C45" s="46"/>
      <c r="D45" s="92"/>
      <c r="E45" s="92"/>
      <c r="F45" s="83"/>
      <c r="G45" s="83"/>
      <c r="K45" s="47"/>
      <c r="L45" s="47"/>
      <c r="M45" s="47"/>
      <c r="N45" s="47"/>
      <c r="O45" s="47"/>
      <c r="P45" s="47"/>
      <c r="Q45" s="45"/>
      <c r="R45" s="47"/>
      <c r="S45" s="50"/>
      <c r="T45" s="51"/>
    </row>
    <row r="46" spans="1:146" s="52" customFormat="1" ht="21" hidden="1" customHeight="1">
      <c r="A46" s="45"/>
      <c r="B46" s="45"/>
      <c r="C46" s="46"/>
      <c r="D46" s="92"/>
      <c r="E46" s="92"/>
      <c r="F46" s="83"/>
      <c r="G46" s="83"/>
      <c r="L46" s="48"/>
      <c r="M46" s="55"/>
      <c r="N46" s="55"/>
      <c r="O46" s="55"/>
      <c r="P46" s="56"/>
      <c r="Q46" s="45"/>
      <c r="R46" s="56"/>
      <c r="S46" s="57"/>
      <c r="T46" s="50"/>
    </row>
    <row r="47" spans="1:146" s="52" customFormat="1" ht="42.75" hidden="1" customHeight="1">
      <c r="A47" s="46"/>
      <c r="B47" s="58"/>
      <c r="C47" s="59"/>
      <c r="D47" s="83"/>
      <c r="E47" s="83"/>
      <c r="F47" s="83"/>
      <c r="G47" s="83"/>
      <c r="J47" s="120" t="s">
        <v>52</v>
      </c>
      <c r="K47" s="120"/>
      <c r="L47" s="120"/>
      <c r="M47" s="60"/>
      <c r="N47" s="61"/>
      <c r="O47" s="62" t="s">
        <v>53</v>
      </c>
      <c r="P47" s="63"/>
      <c r="R47" s="47"/>
      <c r="S47" s="47"/>
      <c r="T47" s="47"/>
    </row>
    <row r="48" spans="1:146" s="59" customFormat="1" ht="15" hidden="1" customHeight="1">
      <c r="A48" s="46"/>
      <c r="B48" s="58"/>
      <c r="D48" s="83"/>
      <c r="E48" s="83"/>
      <c r="F48" s="83"/>
      <c r="G48" s="83"/>
      <c r="J48" s="65"/>
      <c r="K48" s="65"/>
      <c r="L48" s="65"/>
      <c r="M48" s="63"/>
      <c r="N48" s="63"/>
      <c r="O48" s="52"/>
      <c r="P48" s="64"/>
      <c r="R48" s="46"/>
      <c r="S48" s="46"/>
      <c r="T48" s="46"/>
    </row>
    <row r="49" spans="1:21" s="59" customFormat="1" ht="15" hidden="1" customHeight="1">
      <c r="D49" s="83"/>
      <c r="E49" s="83"/>
      <c r="F49" s="83"/>
      <c r="G49" s="83"/>
      <c r="J49" s="65"/>
      <c r="K49" s="65"/>
      <c r="L49" s="65"/>
      <c r="M49" s="63"/>
      <c r="N49" s="63"/>
      <c r="O49" s="52"/>
      <c r="P49" s="64"/>
    </row>
    <row r="50" spans="1:21" ht="15" hidden="1" customHeight="1">
      <c r="A50" s="54"/>
      <c r="B50" s="54"/>
      <c r="C50" s="54"/>
      <c r="D50" s="82"/>
      <c r="E50" s="82"/>
      <c r="H50" s="2"/>
      <c r="I50" s="2"/>
      <c r="J50" s="66"/>
      <c r="K50" s="66"/>
      <c r="L50" s="66"/>
      <c r="Q50" s="2"/>
      <c r="R50" s="2"/>
      <c r="S50" s="2"/>
      <c r="T50" s="2"/>
    </row>
    <row r="51" spans="1:21" ht="15" hidden="1" customHeight="1">
      <c r="A51" s="54"/>
      <c r="B51" s="54"/>
      <c r="C51" s="54"/>
      <c r="D51" s="82"/>
      <c r="E51" s="82"/>
      <c r="H51" s="2"/>
      <c r="I51" s="2"/>
      <c r="J51" s="66"/>
      <c r="K51" s="66"/>
      <c r="L51" s="66"/>
      <c r="Q51" s="2"/>
      <c r="R51" s="2"/>
      <c r="S51" s="2"/>
      <c r="T51" s="2"/>
    </row>
    <row r="52" spans="1:21" s="52" customFormat="1" ht="26.25" hidden="1" customHeight="1">
      <c r="A52" s="59"/>
      <c r="B52" s="59"/>
      <c r="C52" s="59"/>
      <c r="D52" s="83"/>
      <c r="E52" s="83"/>
      <c r="F52" s="83"/>
      <c r="G52" s="83"/>
      <c r="J52" s="121" t="s">
        <v>64</v>
      </c>
      <c r="K52" s="121"/>
      <c r="L52" s="121"/>
      <c r="M52" s="104"/>
      <c r="N52" s="104"/>
      <c r="O52" s="104"/>
      <c r="P52" s="63"/>
    </row>
    <row r="53" spans="1:21" s="52" customFormat="1" ht="26.25" hidden="1" customHeight="1">
      <c r="A53" s="59"/>
      <c r="B53" s="59"/>
      <c r="C53" s="59"/>
      <c r="D53" s="83"/>
      <c r="E53" s="83"/>
      <c r="F53" s="83"/>
      <c r="G53" s="83"/>
      <c r="J53" s="122" t="s">
        <v>65</v>
      </c>
      <c r="K53" s="122"/>
      <c r="L53" s="122"/>
      <c r="M53" s="105"/>
      <c r="N53" s="105"/>
      <c r="O53" s="107" t="s">
        <v>66</v>
      </c>
    </row>
    <row r="54" spans="1:21" s="52" customFormat="1" ht="15" hidden="1" customHeight="1">
      <c r="A54" s="59"/>
      <c r="B54" s="59"/>
      <c r="C54" s="59"/>
      <c r="D54" s="83"/>
      <c r="E54" s="83"/>
      <c r="F54" s="83"/>
      <c r="G54" s="83"/>
    </row>
    <row r="55" spans="1:21">
      <c r="Q55" s="2"/>
      <c r="U55" s="3"/>
    </row>
    <row r="56" spans="1:21">
      <c r="Q56" s="2"/>
      <c r="U56" s="3"/>
    </row>
    <row r="57" spans="1:21">
      <c r="Q57" s="2"/>
      <c r="U57" s="3"/>
    </row>
  </sheetData>
  <mergeCells count="19">
    <mergeCell ref="J52:L52"/>
    <mergeCell ref="J53:L53"/>
    <mergeCell ref="A5:A6"/>
    <mergeCell ref="W5:W6"/>
    <mergeCell ref="Q5:U5"/>
    <mergeCell ref="V5:V6"/>
    <mergeCell ref="B5:B6"/>
    <mergeCell ref="C5:C6"/>
    <mergeCell ref="D5:D6"/>
    <mergeCell ref="G5:G6"/>
    <mergeCell ref="E5:E6"/>
    <mergeCell ref="F5:F6"/>
    <mergeCell ref="X5:X6"/>
    <mergeCell ref="M5:N5"/>
    <mergeCell ref="H3:L3"/>
    <mergeCell ref="K43:L43"/>
    <mergeCell ref="J47:L47"/>
    <mergeCell ref="O5:P5"/>
    <mergeCell ref="H5:L5"/>
  </mergeCells>
  <printOptions horizontalCentered="1"/>
  <pageMargins left="0.19685039370078741" right="0.19685039370078741" top="0.59055118110236227" bottom="0.39370078740157483" header="0" footer="0"/>
  <pageSetup paperSize="9" scale="49" fitToHeight="0" orientation="landscape" r:id="rId1"/>
  <headerFooter alignWithMargins="0">
    <oddFooter>&amp;C&amp;P</oddFooter>
  </headerFooter>
  <rowBreaks count="1" manualBreakCount="1">
    <brk id="19" max="23" man="1"/>
  </rowBreaks>
  <colBreaks count="1" manualBreakCount="1">
    <brk id="1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Q71"/>
  <sheetViews>
    <sheetView view="pageLayout" topLeftCell="B1" zoomScaleNormal="100" workbookViewId="0">
      <selection activeCell="E3" sqref="E3"/>
    </sheetView>
  </sheetViews>
  <sheetFormatPr defaultRowHeight="14.25" outlineLevelRow="1" outlineLevelCol="1"/>
  <cols>
    <col min="1" max="1" width="7.140625" style="2" hidden="1" customWidth="1" outlineLevel="1"/>
    <col min="2" max="2" width="13.7109375" style="14" customWidth="1" collapsed="1"/>
    <col min="3" max="3" width="31.42578125" style="14" customWidth="1"/>
    <col min="4" max="4" width="26" style="38" customWidth="1"/>
    <col min="5" max="5" width="23.28515625" style="91" customWidth="1"/>
    <col min="6" max="6" width="15" style="82" customWidth="1"/>
    <col min="7" max="7" width="24" style="88" customWidth="1"/>
    <col min="8" max="12" width="18.42578125" style="5" customWidth="1"/>
    <col min="13" max="14" width="18.42578125" style="2" customWidth="1"/>
    <col min="15" max="15" width="18.42578125" style="2" hidden="1" customWidth="1"/>
    <col min="16" max="17" width="18.42578125" style="2" customWidth="1"/>
    <col min="18" max="21" width="21" style="3" customWidth="1"/>
    <col min="22" max="25" width="21" style="2" customWidth="1"/>
    <col min="26" max="26" width="9.140625" style="2"/>
    <col min="27" max="27" width="12.7109375" style="2" bestFit="1" customWidth="1"/>
    <col min="28" max="16384" width="9.140625" style="2"/>
  </cols>
  <sheetData>
    <row r="1" spans="1:147" ht="30.75" customHeight="1">
      <c r="M1" s="110"/>
    </row>
    <row r="2" spans="1:147" ht="13.5" customHeight="1"/>
    <row r="3" spans="1:147" ht="172.5" customHeight="1">
      <c r="B3" s="109"/>
      <c r="C3" s="109"/>
      <c r="D3" s="109"/>
      <c r="E3" s="109"/>
      <c r="F3" s="109"/>
      <c r="G3" s="109"/>
      <c r="H3" s="113" t="s">
        <v>68</v>
      </c>
      <c r="I3" s="113"/>
      <c r="J3" s="113"/>
      <c r="K3" s="113"/>
      <c r="L3" s="113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</row>
    <row r="4" spans="1:147" ht="12" customHeight="1">
      <c r="B4" s="13"/>
      <c r="C4" s="12"/>
      <c r="D4" s="77"/>
      <c r="E4" s="77"/>
      <c r="F4" s="77"/>
      <c r="G4" s="87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</row>
    <row r="5" spans="1:147" s="6" customFormat="1" ht="99" customHeight="1">
      <c r="A5" s="131" t="s">
        <v>37</v>
      </c>
      <c r="B5" s="118" t="s">
        <v>0</v>
      </c>
      <c r="C5" s="118" t="s">
        <v>2</v>
      </c>
      <c r="D5" s="118" t="s">
        <v>35</v>
      </c>
      <c r="E5" s="118" t="s">
        <v>1</v>
      </c>
      <c r="F5" s="118" t="s">
        <v>3</v>
      </c>
      <c r="G5" s="129" t="s">
        <v>60</v>
      </c>
      <c r="H5" s="112" t="s">
        <v>47</v>
      </c>
      <c r="I5" s="112"/>
      <c r="J5" s="112"/>
      <c r="K5" s="112"/>
      <c r="L5" s="112"/>
      <c r="M5" s="118" t="s">
        <v>44</v>
      </c>
      <c r="N5" s="118"/>
      <c r="O5" s="96"/>
      <c r="P5" s="118" t="s">
        <v>48</v>
      </c>
      <c r="Q5" s="118"/>
      <c r="R5" s="115" t="s">
        <v>49</v>
      </c>
      <c r="S5" s="115"/>
      <c r="T5" s="115"/>
      <c r="U5" s="115"/>
      <c r="V5" s="115"/>
      <c r="W5" s="115" t="s">
        <v>50</v>
      </c>
      <c r="X5" s="115" t="s">
        <v>61</v>
      </c>
      <c r="Y5" s="115" t="s">
        <v>62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</row>
    <row r="6" spans="1:147" s="7" customFormat="1" ht="31.5" customHeight="1">
      <c r="A6" s="131"/>
      <c r="B6" s="118"/>
      <c r="C6" s="118"/>
      <c r="D6" s="118"/>
      <c r="E6" s="118"/>
      <c r="F6" s="118"/>
      <c r="G6" s="130"/>
      <c r="H6" s="43" t="s">
        <v>34</v>
      </c>
      <c r="I6" s="43" t="s">
        <v>23</v>
      </c>
      <c r="J6" s="43" t="s">
        <v>19</v>
      </c>
      <c r="K6" s="43" t="s">
        <v>20</v>
      </c>
      <c r="L6" s="43" t="s">
        <v>21</v>
      </c>
      <c r="M6" s="40" t="s">
        <v>41</v>
      </c>
      <c r="N6" s="40" t="s">
        <v>42</v>
      </c>
      <c r="O6" s="96"/>
      <c r="P6" s="40" t="s">
        <v>41</v>
      </c>
      <c r="Q6" s="40" t="s">
        <v>42</v>
      </c>
      <c r="R6" s="43" t="s">
        <v>34</v>
      </c>
      <c r="S6" s="43" t="s">
        <v>23</v>
      </c>
      <c r="T6" s="43" t="s">
        <v>19</v>
      </c>
      <c r="U6" s="43" t="s">
        <v>20</v>
      </c>
      <c r="V6" s="41" t="s">
        <v>21</v>
      </c>
      <c r="W6" s="115"/>
      <c r="X6" s="115"/>
      <c r="Y6" s="115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</row>
    <row r="7" spans="1:147" s="7" customFormat="1" ht="53.25" customHeight="1">
      <c r="A7" s="30">
        <v>1</v>
      </c>
      <c r="B7" s="31">
        <v>2901070303</v>
      </c>
      <c r="C7" s="31" t="s">
        <v>31</v>
      </c>
      <c r="D7" s="36" t="s">
        <v>13</v>
      </c>
      <c r="E7" s="36" t="s">
        <v>15</v>
      </c>
      <c r="F7" s="32"/>
      <c r="G7" s="80" t="s">
        <v>16</v>
      </c>
      <c r="H7" s="100">
        <v>149.75</v>
      </c>
      <c r="I7" s="100">
        <v>149.75</v>
      </c>
      <c r="J7" s="100">
        <v>149.75</v>
      </c>
      <c r="K7" s="100">
        <v>149.75</v>
      </c>
      <c r="L7" s="100">
        <f>SUM(H7:K7)</f>
        <v>599</v>
      </c>
      <c r="M7" s="29">
        <f>'2022'!N7</f>
        <v>162.38559999999998</v>
      </c>
      <c r="N7" s="29">
        <f>(('2022'!M7+'2022'!N7)/2*1.04)*2-M7</f>
        <v>175.37644800000001</v>
      </c>
      <c r="O7" s="98">
        <f>N7/M7</f>
        <v>1.08</v>
      </c>
      <c r="P7" s="29">
        <f>'2022'!P7</f>
        <v>55.244799999999998</v>
      </c>
      <c r="Q7" s="29">
        <f>P7*1.04</f>
        <v>57.454591999999998</v>
      </c>
      <c r="R7" s="34">
        <f t="shared" ref="R7:R36" si="0">(M7-P7)*H7</f>
        <v>16044.334799999997</v>
      </c>
      <c r="S7" s="34">
        <f t="shared" ref="S7:S36" si="1">(M7-P7)*I7</f>
        <v>16044.334799999997</v>
      </c>
      <c r="T7" s="34">
        <f t="shared" ref="T7:T36" si="2">(N7-Q7)*J7</f>
        <v>17658.797936000003</v>
      </c>
      <c r="U7" s="34">
        <f t="shared" ref="U7:U36" si="3">(N7-Q7)*K7</f>
        <v>17658.797936000003</v>
      </c>
      <c r="V7" s="34">
        <f>SUM(R7:U7)</f>
        <v>67406.265471999999</v>
      </c>
      <c r="W7" s="34">
        <f>'2022'!W7</f>
        <v>5348.1115999999993</v>
      </c>
      <c r="X7" s="34">
        <f>U7/3</f>
        <v>5886.2659786666673</v>
      </c>
      <c r="Y7" s="34">
        <f>V7-X7+W7</f>
        <v>66868.111093333326</v>
      </c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</row>
    <row r="8" spans="1:147" s="11" customFormat="1" ht="66" customHeight="1">
      <c r="A8" s="30">
        <f>A7+1</f>
        <v>2</v>
      </c>
      <c r="B8" s="16">
        <v>2911001370</v>
      </c>
      <c r="C8" s="16" t="s">
        <v>38</v>
      </c>
      <c r="D8" s="18" t="s">
        <v>63</v>
      </c>
      <c r="E8" s="18" t="s">
        <v>39</v>
      </c>
      <c r="F8" s="18"/>
      <c r="G8" s="78" t="s">
        <v>17</v>
      </c>
      <c r="H8" s="101">
        <v>915</v>
      </c>
      <c r="I8" s="101">
        <v>915</v>
      </c>
      <c r="J8" s="101">
        <v>915</v>
      </c>
      <c r="K8" s="101">
        <v>915</v>
      </c>
      <c r="L8" s="101">
        <f>SUM(H8:K8)</f>
        <v>3660</v>
      </c>
      <c r="M8" s="29">
        <f>'2022'!N8</f>
        <v>24.9392</v>
      </c>
      <c r="N8" s="29">
        <f>(('2022'!M8+'2022'!N8)/2*1.04)*2-M8</f>
        <v>26.934336000000002</v>
      </c>
      <c r="O8" s="98">
        <f t="shared" ref="O8:O36" si="4">N8/M8</f>
        <v>1.08</v>
      </c>
      <c r="P8" s="29">
        <f>'2022'!P8</f>
        <v>24.211200000000002</v>
      </c>
      <c r="Q8" s="29">
        <f t="shared" ref="Q8:Q36" si="5">P8*1.04</f>
        <v>25.179648000000004</v>
      </c>
      <c r="R8" s="17">
        <f t="shared" si="0"/>
        <v>666.11999999999819</v>
      </c>
      <c r="S8" s="17">
        <f t="shared" si="1"/>
        <v>666.11999999999819</v>
      </c>
      <c r="T8" s="17">
        <f t="shared" si="2"/>
        <v>1605.5395199999982</v>
      </c>
      <c r="U8" s="17">
        <f t="shared" si="3"/>
        <v>1605.5395199999982</v>
      </c>
      <c r="V8" s="17">
        <f>SUM(R8:U8)</f>
        <v>4543.319039999993</v>
      </c>
      <c r="W8" s="34">
        <f>'2022'!W8</f>
        <v>222.0399999999994</v>
      </c>
      <c r="X8" s="17">
        <f>U8/3</f>
        <v>535.17983999999944</v>
      </c>
      <c r="Y8" s="34">
        <f t="shared" ref="Y8:Y36" si="6">V8-X8+W8</f>
        <v>4230.1791999999932</v>
      </c>
      <c r="Z8" s="10"/>
      <c r="AA8" s="35"/>
      <c r="AB8" s="35"/>
      <c r="AC8" s="35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</row>
    <row r="9" spans="1:147" s="38" customFormat="1" ht="51" customHeight="1">
      <c r="A9" s="30">
        <f t="shared" ref="A9:A36" si="7">A8+1</f>
        <v>3</v>
      </c>
      <c r="B9" s="31">
        <v>7729314745</v>
      </c>
      <c r="C9" s="31" t="s">
        <v>24</v>
      </c>
      <c r="D9" s="36" t="s">
        <v>4</v>
      </c>
      <c r="E9" s="36"/>
      <c r="F9" s="36"/>
      <c r="G9" s="79" t="s">
        <v>17</v>
      </c>
      <c r="H9" s="100">
        <v>816</v>
      </c>
      <c r="I9" s="100">
        <v>816</v>
      </c>
      <c r="J9" s="100">
        <v>816</v>
      </c>
      <c r="K9" s="100">
        <v>816</v>
      </c>
      <c r="L9" s="100">
        <f t="shared" ref="L9:L36" si="8">SUM(H9:K9)</f>
        <v>3264</v>
      </c>
      <c r="M9" s="29">
        <f>'2022'!N9</f>
        <v>98.105199999999996</v>
      </c>
      <c r="N9" s="29">
        <f>(('2022'!M9+'2022'!N9)/2*1.04)*2-M9</f>
        <v>105.64660800000001</v>
      </c>
      <c r="O9" s="98">
        <f t="shared" si="4"/>
        <v>1.076870624594823</v>
      </c>
      <c r="P9" s="29">
        <f>'2022'!P9</f>
        <v>36.363391999999997</v>
      </c>
      <c r="Q9" s="29">
        <f t="shared" si="5"/>
        <v>37.817927679999997</v>
      </c>
      <c r="R9" s="34">
        <f t="shared" si="0"/>
        <v>50381.315327999997</v>
      </c>
      <c r="S9" s="34">
        <f t="shared" si="1"/>
        <v>50381.315327999997</v>
      </c>
      <c r="T9" s="34">
        <f t="shared" si="2"/>
        <v>55348.203141120015</v>
      </c>
      <c r="U9" s="34">
        <f t="shared" si="3"/>
        <v>55348.203141120015</v>
      </c>
      <c r="V9" s="34">
        <f t="shared" ref="V9:V36" si="9">SUM(R9:U9)</f>
        <v>211459.03693824005</v>
      </c>
      <c r="W9" s="34">
        <f>'2022'!W9</f>
        <v>16793.771775999998</v>
      </c>
      <c r="X9" s="34">
        <f t="shared" ref="X9:X36" si="10">U9/3</f>
        <v>18449.401047040006</v>
      </c>
      <c r="Y9" s="34">
        <f t="shared" si="6"/>
        <v>209803.40766720005</v>
      </c>
      <c r="Z9" s="37"/>
      <c r="AA9" s="35"/>
      <c r="AB9" s="35"/>
      <c r="AC9" s="35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</row>
    <row r="10" spans="1:147" s="38" customFormat="1" ht="51" customHeight="1" outlineLevel="1">
      <c r="A10" s="30">
        <f t="shared" si="7"/>
        <v>4</v>
      </c>
      <c r="B10" s="31">
        <v>7729314745</v>
      </c>
      <c r="C10" s="31" t="s">
        <v>24</v>
      </c>
      <c r="D10" s="36" t="s">
        <v>5</v>
      </c>
      <c r="E10" s="36" t="s">
        <v>6</v>
      </c>
      <c r="F10" s="36"/>
      <c r="G10" s="79" t="s">
        <v>17</v>
      </c>
      <c r="H10" s="100">
        <v>760.75</v>
      </c>
      <c r="I10" s="100">
        <v>760.75</v>
      </c>
      <c r="J10" s="100">
        <v>760.75</v>
      </c>
      <c r="K10" s="100">
        <v>760.75</v>
      </c>
      <c r="L10" s="100">
        <f t="shared" si="8"/>
        <v>3043</v>
      </c>
      <c r="M10" s="29">
        <f>'2022'!N10</f>
        <v>120.40080000000002</v>
      </c>
      <c r="N10" s="29">
        <f>(('2022'!M10+'2022'!N10)/2*1.04)*2-M10</f>
        <v>130.03286400000002</v>
      </c>
      <c r="O10" s="98">
        <f t="shared" si="4"/>
        <v>1.08</v>
      </c>
      <c r="P10" s="29">
        <f>'2022'!P10</f>
        <v>41.47936</v>
      </c>
      <c r="Q10" s="29">
        <f t="shared" si="5"/>
        <v>43.138534400000005</v>
      </c>
      <c r="R10" s="34">
        <f t="shared" si="0"/>
        <v>60039.48548000001</v>
      </c>
      <c r="S10" s="34">
        <f t="shared" si="1"/>
        <v>60039.48548000001</v>
      </c>
      <c r="T10" s="34">
        <f t="shared" si="2"/>
        <v>66104.861243200008</v>
      </c>
      <c r="U10" s="34">
        <f t="shared" si="3"/>
        <v>66104.861243200008</v>
      </c>
      <c r="V10" s="34">
        <f t="shared" si="9"/>
        <v>252288.69344640005</v>
      </c>
      <c r="W10" s="34">
        <f>'2022'!W10</f>
        <v>20013.16182666667</v>
      </c>
      <c r="X10" s="34">
        <f t="shared" si="10"/>
        <v>22034.953747733336</v>
      </c>
      <c r="Y10" s="34">
        <f t="shared" si="6"/>
        <v>250266.90152533341</v>
      </c>
      <c r="Z10" s="37"/>
      <c r="AA10" s="35"/>
      <c r="AB10" s="35"/>
      <c r="AC10" s="35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</row>
    <row r="11" spans="1:147" s="38" customFormat="1" ht="51" customHeight="1" outlineLevel="1">
      <c r="A11" s="30">
        <f t="shared" si="7"/>
        <v>5</v>
      </c>
      <c r="B11" s="31">
        <v>7729314745</v>
      </c>
      <c r="C11" s="31" t="s">
        <v>24</v>
      </c>
      <c r="D11" s="36" t="s">
        <v>7</v>
      </c>
      <c r="E11" s="36"/>
      <c r="F11" s="36"/>
      <c r="G11" s="79" t="s">
        <v>17</v>
      </c>
      <c r="H11" s="100">
        <v>1022.5</v>
      </c>
      <c r="I11" s="100">
        <v>1022.5</v>
      </c>
      <c r="J11" s="100">
        <v>1022.5</v>
      </c>
      <c r="K11" s="100">
        <v>1022.5</v>
      </c>
      <c r="L11" s="100">
        <f t="shared" si="8"/>
        <v>4090</v>
      </c>
      <c r="M11" s="29">
        <f>'2022'!N11</f>
        <v>51.440896000000009</v>
      </c>
      <c r="N11" s="29">
        <f>(('2022'!M11+'2022'!N11)/2*1.04)*2-M11</f>
        <v>53.498531840000012</v>
      </c>
      <c r="O11" s="98">
        <f t="shared" si="4"/>
        <v>1.04</v>
      </c>
      <c r="P11" s="29">
        <f>'2022'!P11</f>
        <v>35.325056000000004</v>
      </c>
      <c r="Q11" s="29">
        <f t="shared" si="5"/>
        <v>36.738058240000008</v>
      </c>
      <c r="R11" s="34">
        <f t="shared" si="0"/>
        <v>16478.446400000004</v>
      </c>
      <c r="S11" s="34">
        <f t="shared" si="1"/>
        <v>16478.446400000004</v>
      </c>
      <c r="T11" s="34">
        <f t="shared" si="2"/>
        <v>17137.584256000006</v>
      </c>
      <c r="U11" s="34">
        <f t="shared" si="3"/>
        <v>17137.584256000006</v>
      </c>
      <c r="V11" s="34">
        <f t="shared" si="9"/>
        <v>67232.06131200002</v>
      </c>
      <c r="W11" s="34">
        <f>'2022'!W11</f>
        <v>5492.8154666666678</v>
      </c>
      <c r="X11" s="34">
        <f t="shared" si="10"/>
        <v>5712.5280853333352</v>
      </c>
      <c r="Y11" s="34">
        <f t="shared" si="6"/>
        <v>67012.348693333348</v>
      </c>
      <c r="Z11" s="37"/>
      <c r="AA11" s="35"/>
      <c r="AB11" s="35"/>
      <c r="AC11" s="35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</row>
    <row r="12" spans="1:147" s="38" customFormat="1" ht="51" customHeight="1">
      <c r="A12" s="30">
        <f t="shared" si="7"/>
        <v>6</v>
      </c>
      <c r="B12" s="31">
        <v>7729314745</v>
      </c>
      <c r="C12" s="31" t="s">
        <v>24</v>
      </c>
      <c r="D12" s="36" t="s">
        <v>8</v>
      </c>
      <c r="E12" s="36" t="s">
        <v>26</v>
      </c>
      <c r="F12" s="36" t="s">
        <v>25</v>
      </c>
      <c r="G12" s="79" t="s">
        <v>17</v>
      </c>
      <c r="H12" s="100">
        <v>2819.75</v>
      </c>
      <c r="I12" s="100">
        <v>2819.75</v>
      </c>
      <c r="J12" s="100">
        <v>2819.75</v>
      </c>
      <c r="K12" s="100">
        <v>2819.75</v>
      </c>
      <c r="L12" s="100">
        <f t="shared" si="8"/>
        <v>11279</v>
      </c>
      <c r="M12" s="29">
        <f>'2022'!N12</f>
        <v>42.322800000000001</v>
      </c>
      <c r="N12" s="29">
        <f>(('2022'!M12+'2022'!N12)/2*1.04)*2-M12</f>
        <v>45.708624</v>
      </c>
      <c r="O12" s="98">
        <f t="shared" si="4"/>
        <v>1.08</v>
      </c>
      <c r="P12" s="29">
        <f>'2022'!P12</f>
        <v>26.391039999999997</v>
      </c>
      <c r="Q12" s="29">
        <f t="shared" si="5"/>
        <v>27.446681599999998</v>
      </c>
      <c r="R12" s="34">
        <f t="shared" si="0"/>
        <v>44923.58026000001</v>
      </c>
      <c r="S12" s="34">
        <f t="shared" si="1"/>
        <v>44923.58026000001</v>
      </c>
      <c r="T12" s="34">
        <f t="shared" si="2"/>
        <v>51494.11208240001</v>
      </c>
      <c r="U12" s="34">
        <f t="shared" si="3"/>
        <v>51494.11208240001</v>
      </c>
      <c r="V12" s="34">
        <f t="shared" si="9"/>
        <v>192835.38468480005</v>
      </c>
      <c r="W12" s="34">
        <f>'2022'!W12</f>
        <v>14974.526753333337</v>
      </c>
      <c r="X12" s="34">
        <f t="shared" si="10"/>
        <v>17164.704027466669</v>
      </c>
      <c r="Y12" s="34">
        <f t="shared" si="6"/>
        <v>190645.20741066671</v>
      </c>
      <c r="Z12" s="37"/>
      <c r="AA12" s="35"/>
      <c r="AB12" s="35"/>
      <c r="AC12" s="35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</row>
    <row r="13" spans="1:147" s="38" customFormat="1" ht="51" customHeight="1" outlineLevel="1">
      <c r="A13" s="30">
        <f t="shared" si="7"/>
        <v>7</v>
      </c>
      <c r="B13" s="31">
        <v>7729314745</v>
      </c>
      <c r="C13" s="31" t="s">
        <v>24</v>
      </c>
      <c r="D13" s="36" t="s">
        <v>14</v>
      </c>
      <c r="E13" s="36" t="s">
        <v>27</v>
      </c>
      <c r="F13" s="36"/>
      <c r="G13" s="79" t="s">
        <v>17</v>
      </c>
      <c r="H13" s="100">
        <v>71.5</v>
      </c>
      <c r="I13" s="100">
        <v>71.5</v>
      </c>
      <c r="J13" s="100">
        <v>71.5</v>
      </c>
      <c r="K13" s="100">
        <v>71.5</v>
      </c>
      <c r="L13" s="100">
        <f t="shared" si="8"/>
        <v>286</v>
      </c>
      <c r="M13" s="29">
        <f>'2022'!N13</f>
        <v>491.97760000000011</v>
      </c>
      <c r="N13" s="29">
        <f>(('2022'!M13+'2022'!N13)/2*1.04)*2-M13</f>
        <v>494.64710400000007</v>
      </c>
      <c r="O13" s="98">
        <f t="shared" si="4"/>
        <v>1.0054260681787137</v>
      </c>
      <c r="P13" s="29">
        <f>'2022'!P13</f>
        <v>66.767168000000012</v>
      </c>
      <c r="Q13" s="29">
        <f t="shared" si="5"/>
        <v>69.437854720000018</v>
      </c>
      <c r="R13" s="34">
        <f t="shared" si="0"/>
        <v>30402.545888000004</v>
      </c>
      <c r="S13" s="34">
        <f t="shared" si="1"/>
        <v>30402.545888000004</v>
      </c>
      <c r="T13" s="34">
        <f t="shared" si="2"/>
        <v>30402.461323520005</v>
      </c>
      <c r="U13" s="34">
        <f t="shared" si="3"/>
        <v>30402.461323520005</v>
      </c>
      <c r="V13" s="34">
        <f t="shared" si="9"/>
        <v>121610.01442304002</v>
      </c>
      <c r="W13" s="34">
        <f>'2022'!W13</f>
        <v>10134.181962666667</v>
      </c>
      <c r="X13" s="34">
        <f t="shared" si="10"/>
        <v>10134.153774506669</v>
      </c>
      <c r="Y13" s="34">
        <f t="shared" si="6"/>
        <v>121610.04261120001</v>
      </c>
      <c r="Z13" s="37"/>
      <c r="AA13" s="35"/>
      <c r="AB13" s="35"/>
      <c r="AC13" s="35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</row>
    <row r="14" spans="1:147" s="38" customFormat="1" ht="51" customHeight="1">
      <c r="A14" s="30">
        <f t="shared" si="7"/>
        <v>8</v>
      </c>
      <c r="B14" s="31">
        <v>7729314745</v>
      </c>
      <c r="C14" s="31" t="s">
        <v>24</v>
      </c>
      <c r="D14" s="36" t="s">
        <v>22</v>
      </c>
      <c r="E14" s="36"/>
      <c r="F14" s="36" t="s">
        <v>28</v>
      </c>
      <c r="G14" s="79" t="s">
        <v>17</v>
      </c>
      <c r="H14" s="100">
        <v>23956</v>
      </c>
      <c r="I14" s="100">
        <v>23956</v>
      </c>
      <c r="J14" s="100">
        <v>23956</v>
      </c>
      <c r="K14" s="100">
        <v>23956</v>
      </c>
      <c r="L14" s="100">
        <f t="shared" si="8"/>
        <v>95824</v>
      </c>
      <c r="M14" s="29">
        <f>'2022'!N14</f>
        <v>51.51720000000001</v>
      </c>
      <c r="N14" s="29">
        <f>(('2022'!M14+'2022'!N14)/2*1.04)*2-M14</f>
        <v>55.485487999999997</v>
      </c>
      <c r="O14" s="98">
        <f t="shared" si="4"/>
        <v>1.0770284099291108</v>
      </c>
      <c r="P14" s="29">
        <f>'2022'!P14</f>
        <v>27.818752</v>
      </c>
      <c r="Q14" s="29">
        <f t="shared" si="5"/>
        <v>28.931502080000001</v>
      </c>
      <c r="R14" s="34">
        <f t="shared" si="0"/>
        <v>567720.02028800023</v>
      </c>
      <c r="S14" s="34">
        <f t="shared" si="1"/>
        <v>567720.02028800023</v>
      </c>
      <c r="T14" s="34">
        <f t="shared" si="2"/>
        <v>636127.28669951984</v>
      </c>
      <c r="U14" s="34">
        <f t="shared" si="3"/>
        <v>636127.28669951984</v>
      </c>
      <c r="V14" s="34">
        <f t="shared" si="9"/>
        <v>2407694.6139750401</v>
      </c>
      <c r="W14" s="34">
        <f>'2022'!W14</f>
        <v>189240.00676266674</v>
      </c>
      <c r="X14" s="34">
        <f t="shared" si="10"/>
        <v>212042.42889983996</v>
      </c>
      <c r="Y14" s="34">
        <f t="shared" si="6"/>
        <v>2384892.1918378668</v>
      </c>
      <c r="Z14" s="37"/>
      <c r="AA14" s="35"/>
      <c r="AB14" s="35"/>
      <c r="AC14" s="35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</row>
    <row r="15" spans="1:147" s="38" customFormat="1" ht="51" customHeight="1" outlineLevel="1">
      <c r="A15" s="30">
        <f t="shared" si="7"/>
        <v>9</v>
      </c>
      <c r="B15" s="31">
        <v>7729314745</v>
      </c>
      <c r="C15" s="31" t="s">
        <v>24</v>
      </c>
      <c r="D15" s="36" t="s">
        <v>32</v>
      </c>
      <c r="E15" s="36" t="s">
        <v>32</v>
      </c>
      <c r="F15" s="36"/>
      <c r="G15" s="79" t="s">
        <v>17</v>
      </c>
      <c r="H15" s="100">
        <v>15367.5</v>
      </c>
      <c r="I15" s="100">
        <v>15367.5</v>
      </c>
      <c r="J15" s="100">
        <v>15367.5</v>
      </c>
      <c r="K15" s="100">
        <v>15367.5</v>
      </c>
      <c r="L15" s="100">
        <f t="shared" si="8"/>
        <v>61470</v>
      </c>
      <c r="M15" s="29">
        <f>'2022'!N15</f>
        <v>139.06131199999996</v>
      </c>
      <c r="N15" s="29">
        <f>(('2022'!M15+'2022'!N15)/2*1.04)*2-M15</f>
        <v>144.62376448000001</v>
      </c>
      <c r="O15" s="98">
        <f t="shared" si="4"/>
        <v>1.0400000000000003</v>
      </c>
      <c r="P15" s="29">
        <f>'2022'!P15</f>
        <v>139.06131199999999</v>
      </c>
      <c r="Q15" s="29">
        <f t="shared" si="5"/>
        <v>144.62376447999998</v>
      </c>
      <c r="R15" s="34">
        <f t="shared" si="0"/>
        <v>-4.3677061967173358E-10</v>
      </c>
      <c r="S15" s="34">
        <f t="shared" si="1"/>
        <v>-4.3677061967173358E-10</v>
      </c>
      <c r="T15" s="34">
        <f t="shared" si="2"/>
        <v>4.3677061967173358E-10</v>
      </c>
      <c r="U15" s="34">
        <f t="shared" si="3"/>
        <v>4.3677061967173358E-10</v>
      </c>
      <c r="V15" s="34">
        <f t="shared" si="9"/>
        <v>0</v>
      </c>
      <c r="W15" s="34">
        <f>'2022'!W15</f>
        <v>-1.4559020655724453E-10</v>
      </c>
      <c r="X15" s="34">
        <f t="shared" si="10"/>
        <v>1.4559020655724453E-10</v>
      </c>
      <c r="Y15" s="34">
        <f t="shared" si="6"/>
        <v>-2.9118041311448906E-10</v>
      </c>
      <c r="Z15" s="37"/>
      <c r="AA15" s="35"/>
      <c r="AB15" s="35"/>
      <c r="AC15" s="35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</row>
    <row r="16" spans="1:147" s="38" customFormat="1" ht="51" customHeight="1">
      <c r="A16" s="30">
        <f t="shared" si="7"/>
        <v>10</v>
      </c>
      <c r="B16" s="31">
        <v>7729314745</v>
      </c>
      <c r="C16" s="31" t="s">
        <v>24</v>
      </c>
      <c r="D16" s="36" t="s">
        <v>9</v>
      </c>
      <c r="E16" s="36" t="s">
        <v>10</v>
      </c>
      <c r="F16" s="36"/>
      <c r="G16" s="79" t="s">
        <v>17</v>
      </c>
      <c r="H16" s="100">
        <v>735.5</v>
      </c>
      <c r="I16" s="100">
        <v>735.5</v>
      </c>
      <c r="J16" s="100">
        <v>735.5</v>
      </c>
      <c r="K16" s="100">
        <v>735.5</v>
      </c>
      <c r="L16" s="100">
        <f t="shared" si="8"/>
        <v>2942</v>
      </c>
      <c r="M16" s="29">
        <f>'2022'!N16</f>
        <v>51.51720000000001</v>
      </c>
      <c r="N16" s="29">
        <f>(('2022'!M16+'2022'!N16)/2*1.04)*2-M16</f>
        <v>55.485487999999997</v>
      </c>
      <c r="O16" s="98">
        <f t="shared" si="4"/>
        <v>1.0770284099291108</v>
      </c>
      <c r="P16" s="29">
        <f>'2022'!P16</f>
        <v>34.394880000000001</v>
      </c>
      <c r="Q16" s="29">
        <f t="shared" si="5"/>
        <v>35.770675199999999</v>
      </c>
      <c r="R16" s="34">
        <f t="shared" si="0"/>
        <v>12593.466360000006</v>
      </c>
      <c r="S16" s="34">
        <f t="shared" si="1"/>
        <v>12593.466360000006</v>
      </c>
      <c r="T16" s="34">
        <f t="shared" si="2"/>
        <v>14500.244814399997</v>
      </c>
      <c r="U16" s="34">
        <f t="shared" si="3"/>
        <v>14500.244814399997</v>
      </c>
      <c r="V16" s="34">
        <f t="shared" si="9"/>
        <v>54187.422348799999</v>
      </c>
      <c r="W16" s="34">
        <f>'2022'!W16</f>
        <v>4197.8221200000016</v>
      </c>
      <c r="X16" s="34">
        <f t="shared" si="10"/>
        <v>4833.4149381333327</v>
      </c>
      <c r="Y16" s="34">
        <f t="shared" si="6"/>
        <v>53551.82953066667</v>
      </c>
      <c r="Z16" s="37"/>
      <c r="AA16" s="35"/>
      <c r="AB16" s="35"/>
      <c r="AC16" s="35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</row>
    <row r="17" spans="1:147" s="38" customFormat="1" ht="51" customHeight="1" outlineLevel="1">
      <c r="A17" s="30">
        <f t="shared" si="7"/>
        <v>11</v>
      </c>
      <c r="B17" s="31">
        <v>7729314745</v>
      </c>
      <c r="C17" s="31" t="s">
        <v>24</v>
      </c>
      <c r="D17" s="36" t="s">
        <v>11</v>
      </c>
      <c r="E17" s="36"/>
      <c r="F17" s="36" t="s">
        <v>29</v>
      </c>
      <c r="G17" s="79" t="s">
        <v>17</v>
      </c>
      <c r="H17" s="100">
        <v>5759.5</v>
      </c>
      <c r="I17" s="100">
        <v>5759.5</v>
      </c>
      <c r="J17" s="100">
        <v>5759.5</v>
      </c>
      <c r="K17" s="100">
        <v>5759.5</v>
      </c>
      <c r="L17" s="100">
        <f t="shared" si="8"/>
        <v>23038</v>
      </c>
      <c r="M17" s="29">
        <f>'2022'!N17</f>
        <v>152.12680000000003</v>
      </c>
      <c r="N17" s="29">
        <f>(('2022'!M17+'2022'!N17)/2*1.04)*2-M17</f>
        <v>158.20587200000003</v>
      </c>
      <c r="O17" s="98">
        <f t="shared" si="4"/>
        <v>1.0399605592177052</v>
      </c>
      <c r="P17" s="29">
        <f>'2022'!P17</f>
        <v>31.528639999999999</v>
      </c>
      <c r="Q17" s="29">
        <f t="shared" si="5"/>
        <v>32.789785600000002</v>
      </c>
      <c r="R17" s="34">
        <f t="shared" si="0"/>
        <v>694585.10252000019</v>
      </c>
      <c r="S17" s="34">
        <f t="shared" si="1"/>
        <v>694585.10252000019</v>
      </c>
      <c r="T17" s="34">
        <f t="shared" si="2"/>
        <v>722333.94962080009</v>
      </c>
      <c r="U17" s="34">
        <f t="shared" si="3"/>
        <v>722333.94962080009</v>
      </c>
      <c r="V17" s="34">
        <f t="shared" si="9"/>
        <v>2833838.1042816006</v>
      </c>
      <c r="W17" s="34">
        <f>'2022'!W17</f>
        <v>231528.36750666672</v>
      </c>
      <c r="X17" s="34">
        <f t="shared" si="10"/>
        <v>240777.98320693336</v>
      </c>
      <c r="Y17" s="34">
        <f t="shared" si="6"/>
        <v>2824588.4885813338</v>
      </c>
      <c r="Z17" s="37"/>
      <c r="AA17" s="35"/>
      <c r="AB17" s="35"/>
      <c r="AC17" s="35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</row>
    <row r="18" spans="1:147" s="38" customFormat="1" ht="51" customHeight="1">
      <c r="A18" s="30">
        <f t="shared" si="7"/>
        <v>12</v>
      </c>
      <c r="B18" s="31">
        <v>7729314745</v>
      </c>
      <c r="C18" s="31" t="s">
        <v>24</v>
      </c>
      <c r="D18" s="36" t="s">
        <v>11</v>
      </c>
      <c r="E18" s="36"/>
      <c r="F18" s="36" t="s">
        <v>30</v>
      </c>
      <c r="G18" s="79" t="s">
        <v>17</v>
      </c>
      <c r="H18" s="100">
        <v>3520.75</v>
      </c>
      <c r="I18" s="100">
        <v>3520.75</v>
      </c>
      <c r="J18" s="100">
        <v>3520.75</v>
      </c>
      <c r="K18" s="100">
        <v>3520.75</v>
      </c>
      <c r="L18" s="100">
        <f t="shared" si="8"/>
        <v>14083</v>
      </c>
      <c r="M18" s="29">
        <f>'2022'!N18</f>
        <v>51.440896000000009</v>
      </c>
      <c r="N18" s="29">
        <f>(('2022'!M18+'2022'!N18)/2*1.04)*2-M18</f>
        <v>53.498531840000012</v>
      </c>
      <c r="O18" s="98">
        <f t="shared" si="4"/>
        <v>1.04</v>
      </c>
      <c r="P18" s="29">
        <f>'2022'!P18</f>
        <v>31.528639999999999</v>
      </c>
      <c r="Q18" s="29">
        <f t="shared" si="5"/>
        <v>32.789785600000002</v>
      </c>
      <c r="R18" s="34">
        <f t="shared" si="0"/>
        <v>70106.07531200003</v>
      </c>
      <c r="S18" s="34">
        <f t="shared" si="1"/>
        <v>70106.07531200003</v>
      </c>
      <c r="T18" s="34">
        <f t="shared" si="2"/>
        <v>72910.318324480031</v>
      </c>
      <c r="U18" s="34">
        <f t="shared" si="3"/>
        <v>72910.318324480031</v>
      </c>
      <c r="V18" s="34">
        <f t="shared" si="9"/>
        <v>286032.78727296012</v>
      </c>
      <c r="W18" s="34">
        <f>'2022'!W18</f>
        <v>23368.691770666675</v>
      </c>
      <c r="X18" s="34">
        <f t="shared" si="10"/>
        <v>24303.439441493345</v>
      </c>
      <c r="Y18" s="34">
        <f t="shared" si="6"/>
        <v>285098.03960213345</v>
      </c>
      <c r="Z18" s="37"/>
      <c r="AA18" s="35"/>
      <c r="AB18" s="35"/>
      <c r="AC18" s="35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</row>
    <row r="19" spans="1:147" s="38" customFormat="1" ht="51" customHeight="1" outlineLevel="1">
      <c r="A19" s="30">
        <f t="shared" si="7"/>
        <v>13</v>
      </c>
      <c r="B19" s="31">
        <v>7729314745</v>
      </c>
      <c r="C19" s="31" t="s">
        <v>24</v>
      </c>
      <c r="D19" s="36" t="s">
        <v>12</v>
      </c>
      <c r="E19" s="36" t="s">
        <v>33</v>
      </c>
      <c r="F19" s="36"/>
      <c r="G19" s="79" t="s">
        <v>17</v>
      </c>
      <c r="H19" s="100">
        <v>2836.5</v>
      </c>
      <c r="I19" s="100">
        <v>2836.5</v>
      </c>
      <c r="J19" s="100">
        <v>2836.5</v>
      </c>
      <c r="K19" s="100">
        <v>2836.5</v>
      </c>
      <c r="L19" s="100">
        <f t="shared" si="8"/>
        <v>11346</v>
      </c>
      <c r="M19" s="29">
        <f>'2022'!N19</f>
        <v>64.013199999999998</v>
      </c>
      <c r="N19" s="29">
        <f>(('2022'!M19+'2022'!N19)/2*1.04)*2-M19</f>
        <v>65.594927999999996</v>
      </c>
      <c r="O19" s="98">
        <f t="shared" si="4"/>
        <v>1.0247094036854898</v>
      </c>
      <c r="P19" s="29">
        <f>'2022'!P19</f>
        <v>63.034400000000005</v>
      </c>
      <c r="Q19" s="29">
        <f t="shared" si="5"/>
        <v>65.555776000000009</v>
      </c>
      <c r="R19" s="34">
        <f t="shared" si="0"/>
        <v>2776.366199999979</v>
      </c>
      <c r="S19" s="34">
        <f t="shared" si="1"/>
        <v>2776.366199999979</v>
      </c>
      <c r="T19" s="34">
        <f t="shared" si="2"/>
        <v>111.05464799996369</v>
      </c>
      <c r="U19" s="34">
        <f t="shared" si="3"/>
        <v>111.05464799996369</v>
      </c>
      <c r="V19" s="34">
        <f t="shared" si="9"/>
        <v>5774.8416959998858</v>
      </c>
      <c r="W19" s="34">
        <f>'2022'!W19</f>
        <v>925.45539999999301</v>
      </c>
      <c r="X19" s="34">
        <f t="shared" si="10"/>
        <v>37.018215999987895</v>
      </c>
      <c r="Y19" s="34">
        <f t="shared" si="6"/>
        <v>6663.2788799998907</v>
      </c>
      <c r="Z19" s="37"/>
      <c r="AA19" s="35"/>
      <c r="AB19" s="35"/>
      <c r="AC19" s="35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</row>
    <row r="20" spans="1:147" s="38" customFormat="1" ht="45" customHeight="1" outlineLevel="1">
      <c r="A20" s="30">
        <f>A19+1</f>
        <v>14</v>
      </c>
      <c r="B20" s="31">
        <v>7729314745</v>
      </c>
      <c r="C20" s="31" t="s">
        <v>24</v>
      </c>
      <c r="D20" s="36" t="s">
        <v>4</v>
      </c>
      <c r="E20" s="36"/>
      <c r="F20" s="36"/>
      <c r="G20" s="80" t="s">
        <v>16</v>
      </c>
      <c r="H20" s="100">
        <v>2257.25</v>
      </c>
      <c r="I20" s="100">
        <v>2257.25</v>
      </c>
      <c r="J20" s="100">
        <v>2257.25</v>
      </c>
      <c r="K20" s="100">
        <v>2257.25</v>
      </c>
      <c r="L20" s="100">
        <f t="shared" si="8"/>
        <v>9029</v>
      </c>
      <c r="M20" s="29">
        <f>'2022'!N20</f>
        <v>78.688800000000001</v>
      </c>
      <c r="N20" s="29">
        <f>(('2022'!M20+'2022'!N20)/2*1.04)*2-M20</f>
        <v>78.921952000000019</v>
      </c>
      <c r="O20" s="98">
        <f t="shared" si="4"/>
        <v>1.0029629629629633</v>
      </c>
      <c r="P20" s="29">
        <f>'2022'!P20</f>
        <v>32.988800000000005</v>
      </c>
      <c r="Q20" s="29">
        <f t="shared" si="5"/>
        <v>34.308352000000006</v>
      </c>
      <c r="R20" s="34">
        <f t="shared" si="0"/>
        <v>103156.325</v>
      </c>
      <c r="S20" s="34">
        <f t="shared" si="1"/>
        <v>103156.325</v>
      </c>
      <c r="T20" s="34">
        <f t="shared" si="2"/>
        <v>100704.04860000002</v>
      </c>
      <c r="U20" s="34">
        <f t="shared" si="3"/>
        <v>100704.04860000002</v>
      </c>
      <c r="V20" s="34">
        <f t="shared" si="9"/>
        <v>407720.74720000004</v>
      </c>
      <c r="W20" s="34">
        <f>'2022'!W20</f>
        <v>34385.441666666666</v>
      </c>
      <c r="X20" s="34">
        <f t="shared" si="10"/>
        <v>33568.016200000005</v>
      </c>
      <c r="Y20" s="34">
        <f t="shared" si="6"/>
        <v>408538.17266666668</v>
      </c>
      <c r="Z20" s="37"/>
      <c r="AA20" s="35"/>
      <c r="AB20" s="35"/>
      <c r="AC20" s="35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</row>
    <row r="21" spans="1:147" s="38" customFormat="1" ht="51" customHeight="1" outlineLevel="1">
      <c r="A21" s="30">
        <f t="shared" si="7"/>
        <v>15</v>
      </c>
      <c r="B21" s="31">
        <v>7729314745</v>
      </c>
      <c r="C21" s="31" t="s">
        <v>24</v>
      </c>
      <c r="D21" s="36" t="s">
        <v>5</v>
      </c>
      <c r="E21" s="36" t="s">
        <v>6</v>
      </c>
      <c r="F21" s="36"/>
      <c r="G21" s="80" t="s">
        <v>16</v>
      </c>
      <c r="H21" s="100">
        <v>1544.5</v>
      </c>
      <c r="I21" s="100">
        <v>1544.5</v>
      </c>
      <c r="J21" s="100">
        <v>1544.5</v>
      </c>
      <c r="K21" s="100">
        <v>1544.5</v>
      </c>
      <c r="L21" s="100">
        <f t="shared" si="8"/>
        <v>6178</v>
      </c>
      <c r="M21" s="29">
        <f>'2022'!N21</f>
        <v>148.07920000000001</v>
      </c>
      <c r="N21" s="29">
        <f>(('2022'!M21+'2022'!N21)/2*1.04)*2-M21</f>
        <v>159.07356800000002</v>
      </c>
      <c r="O21" s="98">
        <f t="shared" si="4"/>
        <v>1.074246538338943</v>
      </c>
      <c r="P21" s="29">
        <f>'2022'!P21</f>
        <v>69.838912000000008</v>
      </c>
      <c r="Q21" s="29">
        <f t="shared" si="5"/>
        <v>72.632468480000014</v>
      </c>
      <c r="R21" s="34">
        <f t="shared" si="0"/>
        <v>120842.12481600001</v>
      </c>
      <c r="S21" s="34">
        <f t="shared" si="1"/>
        <v>120842.12481600001</v>
      </c>
      <c r="T21" s="34">
        <f t="shared" si="2"/>
        <v>133508.27820864003</v>
      </c>
      <c r="U21" s="34">
        <f t="shared" si="3"/>
        <v>133508.27820864003</v>
      </c>
      <c r="V21" s="34">
        <f t="shared" si="9"/>
        <v>508700.8060492801</v>
      </c>
      <c r="W21" s="34">
        <f>'2022'!W21</f>
        <v>40280.708272000003</v>
      </c>
      <c r="X21" s="34">
        <f t="shared" si="10"/>
        <v>44502.759402880009</v>
      </c>
      <c r="Y21" s="34">
        <f t="shared" si="6"/>
        <v>504478.75491840014</v>
      </c>
      <c r="Z21" s="37"/>
      <c r="AA21" s="35"/>
      <c r="AB21" s="35"/>
      <c r="AC21" s="35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</row>
    <row r="22" spans="1:147" s="38" customFormat="1" ht="38.25" customHeight="1">
      <c r="A22" s="30">
        <f t="shared" si="7"/>
        <v>16</v>
      </c>
      <c r="B22" s="31">
        <v>7729314745</v>
      </c>
      <c r="C22" s="31" t="s">
        <v>24</v>
      </c>
      <c r="D22" s="36" t="s">
        <v>7</v>
      </c>
      <c r="E22" s="36"/>
      <c r="F22" s="36"/>
      <c r="G22" s="80" t="s">
        <v>16</v>
      </c>
      <c r="H22" s="100">
        <v>2828.75</v>
      </c>
      <c r="I22" s="100">
        <v>2828.75</v>
      </c>
      <c r="J22" s="100">
        <v>2828.75</v>
      </c>
      <c r="K22" s="100">
        <v>2828.75</v>
      </c>
      <c r="L22" s="100">
        <f t="shared" si="8"/>
        <v>11315</v>
      </c>
      <c r="M22" s="29">
        <f>'2022'!N22</f>
        <v>38.041999999999994</v>
      </c>
      <c r="N22" s="29">
        <f>(('2022'!M22+'2022'!N22)/2*1.04)*2-M22</f>
        <v>40.968880000000006</v>
      </c>
      <c r="O22" s="98">
        <f t="shared" si="4"/>
        <v>1.0769381210241316</v>
      </c>
      <c r="P22" s="29">
        <f>'2022'!P22</f>
        <v>37.682944000000006</v>
      </c>
      <c r="Q22" s="29">
        <f t="shared" si="5"/>
        <v>39.190261760000006</v>
      </c>
      <c r="R22" s="34">
        <f t="shared" si="0"/>
        <v>1015.6796599999668</v>
      </c>
      <c r="S22" s="34">
        <f t="shared" si="1"/>
        <v>1015.6796599999668</v>
      </c>
      <c r="T22" s="34">
        <f t="shared" si="2"/>
        <v>5031.2663464000007</v>
      </c>
      <c r="U22" s="34">
        <f t="shared" si="3"/>
        <v>5031.2663464000007</v>
      </c>
      <c r="V22" s="34">
        <f t="shared" si="9"/>
        <v>12093.892012799934</v>
      </c>
      <c r="W22" s="34">
        <f>'2022'!W22</f>
        <v>338.55988666665559</v>
      </c>
      <c r="X22" s="34">
        <f t="shared" si="10"/>
        <v>1677.0887821333336</v>
      </c>
      <c r="Y22" s="34">
        <f t="shared" si="6"/>
        <v>10755.363117333254</v>
      </c>
      <c r="Z22" s="37"/>
      <c r="AA22" s="35"/>
      <c r="AB22" s="35"/>
      <c r="AC22" s="35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</row>
    <row r="23" spans="1:147" s="38" customFormat="1" ht="51" customHeight="1" outlineLevel="1">
      <c r="A23" s="30">
        <f t="shared" si="7"/>
        <v>17</v>
      </c>
      <c r="B23" s="31">
        <v>7729314745</v>
      </c>
      <c r="C23" s="31" t="s">
        <v>24</v>
      </c>
      <c r="D23" s="36" t="s">
        <v>8</v>
      </c>
      <c r="E23" s="36" t="s">
        <v>26</v>
      </c>
      <c r="F23" s="36"/>
      <c r="G23" s="80" t="s">
        <v>16</v>
      </c>
      <c r="H23" s="100">
        <v>5164</v>
      </c>
      <c r="I23" s="100">
        <v>5164</v>
      </c>
      <c r="J23" s="100">
        <v>5164</v>
      </c>
      <c r="K23" s="100">
        <v>5164</v>
      </c>
      <c r="L23" s="100">
        <f t="shared" si="8"/>
        <v>20656</v>
      </c>
      <c r="M23" s="29">
        <f>'2022'!N23</f>
        <v>50.450400000000002</v>
      </c>
      <c r="N23" s="29">
        <f>(('2022'!M23+'2022'!N23)/2*1.04)*2-M23</f>
        <v>54.486432000000008</v>
      </c>
      <c r="O23" s="98">
        <f t="shared" si="4"/>
        <v>1.08</v>
      </c>
      <c r="P23" s="29">
        <f>'2022'!P23</f>
        <v>28.900351999999998</v>
      </c>
      <c r="Q23" s="29">
        <f t="shared" si="5"/>
        <v>30.05636608</v>
      </c>
      <c r="R23" s="34">
        <f t="shared" si="0"/>
        <v>111284.44787200002</v>
      </c>
      <c r="S23" s="34">
        <f t="shared" si="1"/>
        <v>111284.44787200002</v>
      </c>
      <c r="T23" s="34">
        <f t="shared" si="2"/>
        <v>126156.86041088004</v>
      </c>
      <c r="U23" s="34">
        <f t="shared" si="3"/>
        <v>126156.86041088004</v>
      </c>
      <c r="V23" s="34">
        <f t="shared" si="9"/>
        <v>474882.61656576011</v>
      </c>
      <c r="W23" s="34">
        <f>'2022'!W23</f>
        <v>37094.81595733334</v>
      </c>
      <c r="X23" s="34">
        <f t="shared" si="10"/>
        <v>42052.286803626681</v>
      </c>
      <c r="Y23" s="34">
        <f t="shared" si="6"/>
        <v>469925.14571946673</v>
      </c>
      <c r="Z23" s="37"/>
      <c r="AA23" s="35"/>
      <c r="AB23" s="35"/>
      <c r="AC23" s="35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</row>
    <row r="24" spans="1:147" s="38" customFormat="1" ht="38.25" customHeight="1">
      <c r="A24" s="30">
        <f t="shared" si="7"/>
        <v>18</v>
      </c>
      <c r="B24" s="31">
        <v>7729314745</v>
      </c>
      <c r="C24" s="31" t="s">
        <v>24</v>
      </c>
      <c r="D24" s="36" t="s">
        <v>22</v>
      </c>
      <c r="E24" s="36"/>
      <c r="F24" s="36" t="s">
        <v>28</v>
      </c>
      <c r="G24" s="80" t="s">
        <v>16</v>
      </c>
      <c r="H24" s="100">
        <v>39806.75</v>
      </c>
      <c r="I24" s="100">
        <v>39806.75</v>
      </c>
      <c r="J24" s="100">
        <v>39806.75</v>
      </c>
      <c r="K24" s="100">
        <v>39806.75</v>
      </c>
      <c r="L24" s="100">
        <f t="shared" si="8"/>
        <v>159227</v>
      </c>
      <c r="M24" s="29">
        <f>'2022'!N24</f>
        <v>38.041999999999994</v>
      </c>
      <c r="N24" s="29">
        <f>(('2022'!M24+'2022'!N24)/2*1.04)*2-M24</f>
        <v>40.968880000000006</v>
      </c>
      <c r="O24" s="98">
        <f t="shared" si="4"/>
        <v>1.0769381210241316</v>
      </c>
      <c r="P24" s="29">
        <f>'2022'!P24</f>
        <v>25.850239999999999</v>
      </c>
      <c r="Q24" s="29">
        <f t="shared" si="5"/>
        <v>26.8842496</v>
      </c>
      <c r="R24" s="34">
        <f t="shared" si="0"/>
        <v>485314.34237999981</v>
      </c>
      <c r="S24" s="34">
        <f t="shared" si="1"/>
        <v>485314.34237999981</v>
      </c>
      <c r="T24" s="34">
        <f t="shared" si="2"/>
        <v>560663.3611752002</v>
      </c>
      <c r="U24" s="34">
        <f t="shared" si="3"/>
        <v>560663.3611752002</v>
      </c>
      <c r="V24" s="34">
        <f t="shared" si="9"/>
        <v>2091955.4071104</v>
      </c>
      <c r="W24" s="34">
        <f>'2022'!W24</f>
        <v>161771.44745999994</v>
      </c>
      <c r="X24" s="34">
        <f t="shared" si="10"/>
        <v>186887.78705840008</v>
      </c>
      <c r="Y24" s="34">
        <f t="shared" si="6"/>
        <v>2066839.067512</v>
      </c>
      <c r="Z24" s="37"/>
      <c r="AA24" s="35"/>
      <c r="AB24" s="35"/>
      <c r="AC24" s="35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</row>
    <row r="25" spans="1:147" s="38" customFormat="1" ht="41.25" customHeight="1" outlineLevel="1">
      <c r="A25" s="30">
        <f t="shared" si="7"/>
        <v>19</v>
      </c>
      <c r="B25" s="31">
        <v>7729314745</v>
      </c>
      <c r="C25" s="31" t="s">
        <v>24</v>
      </c>
      <c r="D25" s="36" t="s">
        <v>32</v>
      </c>
      <c r="E25" s="36" t="s">
        <v>32</v>
      </c>
      <c r="F25" s="32"/>
      <c r="G25" s="80" t="s">
        <v>16</v>
      </c>
      <c r="H25" s="100">
        <v>27242.25</v>
      </c>
      <c r="I25" s="100">
        <v>27242.25</v>
      </c>
      <c r="J25" s="100">
        <v>27242.25</v>
      </c>
      <c r="K25" s="100">
        <v>27242.25</v>
      </c>
      <c r="L25" s="100">
        <f t="shared" si="8"/>
        <v>108969</v>
      </c>
      <c r="M25" s="29">
        <f>'2022'!N25</f>
        <v>20.884</v>
      </c>
      <c r="N25" s="29">
        <f>(('2022'!M25+'2022'!N25)/2*1.04)*2-M25</f>
        <v>22.488160000000001</v>
      </c>
      <c r="O25" s="98">
        <f t="shared" si="4"/>
        <v>1.0768128710974909</v>
      </c>
      <c r="P25" s="29">
        <f>'2022'!P25</f>
        <v>20.853248000000001</v>
      </c>
      <c r="Q25" s="29">
        <f t="shared" si="5"/>
        <v>21.687377920000003</v>
      </c>
      <c r="R25" s="34">
        <f t="shared" si="0"/>
        <v>837.75367199999096</v>
      </c>
      <c r="S25" s="34">
        <f t="shared" si="1"/>
        <v>837.75367199999096</v>
      </c>
      <c r="T25" s="34">
        <f t="shared" si="2"/>
        <v>21815.105618879934</v>
      </c>
      <c r="U25" s="34">
        <f t="shared" si="3"/>
        <v>21815.105618879934</v>
      </c>
      <c r="V25" s="34">
        <f t="shared" si="9"/>
        <v>45305.718581759851</v>
      </c>
      <c r="W25" s="34">
        <f>'2022'!W25</f>
        <v>279.25122399999697</v>
      </c>
      <c r="X25" s="34">
        <f t="shared" si="10"/>
        <v>7271.7018729599777</v>
      </c>
      <c r="Y25" s="34">
        <f t="shared" si="6"/>
        <v>38313.26793279987</v>
      </c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</row>
    <row r="26" spans="1:147" s="38" customFormat="1" ht="51" customHeight="1">
      <c r="A26" s="30">
        <f t="shared" si="7"/>
        <v>20</v>
      </c>
      <c r="B26" s="31">
        <v>7729314745</v>
      </c>
      <c r="C26" s="31" t="s">
        <v>24</v>
      </c>
      <c r="D26" s="36" t="s">
        <v>9</v>
      </c>
      <c r="E26" s="36" t="s">
        <v>10</v>
      </c>
      <c r="F26" s="32"/>
      <c r="G26" s="80" t="s">
        <v>16</v>
      </c>
      <c r="H26" s="100">
        <v>436.5</v>
      </c>
      <c r="I26" s="100">
        <v>436.5</v>
      </c>
      <c r="J26" s="100">
        <v>436.5</v>
      </c>
      <c r="K26" s="100">
        <v>436.5</v>
      </c>
      <c r="L26" s="100">
        <f t="shared" si="8"/>
        <v>1746</v>
      </c>
      <c r="M26" s="29">
        <f>'2022'!N26</f>
        <v>38.041999999999994</v>
      </c>
      <c r="N26" s="29">
        <f>(('2022'!M26+'2022'!N26)/2*1.04)*2-M26</f>
        <v>40.968880000000006</v>
      </c>
      <c r="O26" s="98">
        <f t="shared" si="4"/>
        <v>1.0769381210241316</v>
      </c>
      <c r="P26" s="29">
        <f>'2022'!P26</f>
        <v>34.275903999999997</v>
      </c>
      <c r="Q26" s="29">
        <f t="shared" si="5"/>
        <v>35.64694016</v>
      </c>
      <c r="R26" s="34">
        <f t="shared" si="0"/>
        <v>1643.9009039999989</v>
      </c>
      <c r="S26" s="34">
        <f t="shared" si="1"/>
        <v>1643.9009039999989</v>
      </c>
      <c r="T26" s="34">
        <f t="shared" si="2"/>
        <v>2323.0267401600026</v>
      </c>
      <c r="U26" s="34">
        <f t="shared" si="3"/>
        <v>2323.0267401600026</v>
      </c>
      <c r="V26" s="34">
        <f t="shared" si="9"/>
        <v>7933.8552883200027</v>
      </c>
      <c r="W26" s="34">
        <f>'2022'!W26</f>
        <v>547.96696799999961</v>
      </c>
      <c r="X26" s="34">
        <f t="shared" si="10"/>
        <v>774.34224672000084</v>
      </c>
      <c r="Y26" s="34">
        <f t="shared" si="6"/>
        <v>7707.4800096000017</v>
      </c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</row>
    <row r="27" spans="1:147" s="38" customFormat="1" ht="38.25" customHeight="1" outlineLevel="1">
      <c r="A27" s="30">
        <f t="shared" si="7"/>
        <v>21</v>
      </c>
      <c r="B27" s="31">
        <v>7729314745</v>
      </c>
      <c r="C27" s="31" t="s">
        <v>24</v>
      </c>
      <c r="D27" s="36" t="s">
        <v>11</v>
      </c>
      <c r="E27" s="36"/>
      <c r="F27" s="36" t="s">
        <v>29</v>
      </c>
      <c r="G27" s="80" t="s">
        <v>16</v>
      </c>
      <c r="H27" s="100">
        <v>9963.5</v>
      </c>
      <c r="I27" s="100">
        <v>9963.5</v>
      </c>
      <c r="J27" s="100">
        <v>9963.5</v>
      </c>
      <c r="K27" s="100">
        <v>9963.5</v>
      </c>
      <c r="L27" s="100">
        <f t="shared" si="8"/>
        <v>39854</v>
      </c>
      <c r="M27" s="29">
        <f>'2022'!N27</f>
        <v>82.015199999999993</v>
      </c>
      <c r="N27" s="29">
        <f>(('2022'!M27+'2022'!N27)/2*1.04)*2-M27</f>
        <v>82.258207999999996</v>
      </c>
      <c r="O27" s="98">
        <f t="shared" si="4"/>
        <v>1.0029629629629631</v>
      </c>
      <c r="P27" s="29">
        <f>'2022'!P27</f>
        <v>20.961408000000002</v>
      </c>
      <c r="Q27" s="29">
        <f t="shared" si="5"/>
        <v>21.799864320000005</v>
      </c>
      <c r="R27" s="34">
        <f t="shared" si="0"/>
        <v>608309.45659199986</v>
      </c>
      <c r="S27" s="34">
        <f t="shared" si="1"/>
        <v>608309.45659199986</v>
      </c>
      <c r="T27" s="34">
        <f t="shared" si="2"/>
        <v>602376.70725567988</v>
      </c>
      <c r="U27" s="34">
        <f t="shared" si="3"/>
        <v>602376.70725567988</v>
      </c>
      <c r="V27" s="34">
        <f t="shared" si="9"/>
        <v>2421372.3276953595</v>
      </c>
      <c r="W27" s="34">
        <f>'2022'!W27</f>
        <v>202769.81886399994</v>
      </c>
      <c r="X27" s="34">
        <f t="shared" si="10"/>
        <v>200792.23575189328</v>
      </c>
      <c r="Y27" s="34">
        <f t="shared" si="6"/>
        <v>2423349.9108074661</v>
      </c>
      <c r="Z27" s="37"/>
      <c r="AA27" s="35"/>
      <c r="AB27" s="35"/>
      <c r="AC27" s="35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</row>
    <row r="28" spans="1:147" s="38" customFormat="1" ht="41.25" customHeight="1" outlineLevel="1">
      <c r="A28" s="30">
        <f t="shared" si="7"/>
        <v>22</v>
      </c>
      <c r="B28" s="31">
        <v>7729314745</v>
      </c>
      <c r="C28" s="31" t="s">
        <v>24</v>
      </c>
      <c r="D28" s="36" t="s">
        <v>11</v>
      </c>
      <c r="E28" s="36"/>
      <c r="F28" s="36" t="s">
        <v>30</v>
      </c>
      <c r="G28" s="80" t="s">
        <v>16</v>
      </c>
      <c r="H28" s="100">
        <v>5661</v>
      </c>
      <c r="I28" s="100">
        <v>5661</v>
      </c>
      <c r="J28" s="100">
        <v>5661</v>
      </c>
      <c r="K28" s="100">
        <v>5661</v>
      </c>
      <c r="L28" s="100">
        <f t="shared" si="8"/>
        <v>22644</v>
      </c>
      <c r="M28" s="29">
        <f>'2022'!N28</f>
        <v>38.041999999999994</v>
      </c>
      <c r="N28" s="29">
        <f>(('2022'!M28+'2022'!N28)/2*1.04)*2-M28</f>
        <v>40.968880000000006</v>
      </c>
      <c r="O28" s="98">
        <f t="shared" si="4"/>
        <v>1.0769381210241316</v>
      </c>
      <c r="P28" s="29">
        <f>'2022'!P28</f>
        <v>27.970176000000002</v>
      </c>
      <c r="Q28" s="29">
        <f t="shared" si="5"/>
        <v>29.088983040000002</v>
      </c>
      <c r="R28" s="34">
        <f t="shared" si="0"/>
        <v>57016.595663999957</v>
      </c>
      <c r="S28" s="34">
        <f t="shared" si="1"/>
        <v>57016.595663999957</v>
      </c>
      <c r="T28" s="34">
        <f t="shared" si="2"/>
        <v>67252.096690560022</v>
      </c>
      <c r="U28" s="34">
        <f t="shared" si="3"/>
        <v>67252.096690560022</v>
      </c>
      <c r="V28" s="34">
        <f t="shared" si="9"/>
        <v>248537.38470911994</v>
      </c>
      <c r="W28" s="34">
        <f>'2022'!W28</f>
        <v>19005.531887999987</v>
      </c>
      <c r="X28" s="34">
        <f t="shared" si="10"/>
        <v>22417.365563520008</v>
      </c>
      <c r="Y28" s="34">
        <f t="shared" si="6"/>
        <v>245125.55103359994</v>
      </c>
      <c r="Z28" s="37"/>
      <c r="AA28" s="35"/>
      <c r="AB28" s="35"/>
      <c r="AC28" s="35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</row>
    <row r="29" spans="1:147" s="38" customFormat="1" ht="51" customHeight="1" outlineLevel="1">
      <c r="A29" s="30">
        <f t="shared" si="7"/>
        <v>23</v>
      </c>
      <c r="B29" s="31">
        <v>7729314745</v>
      </c>
      <c r="C29" s="31" t="s">
        <v>24</v>
      </c>
      <c r="D29" s="36" t="s">
        <v>12</v>
      </c>
      <c r="E29" s="36" t="s">
        <v>33</v>
      </c>
      <c r="F29" s="36"/>
      <c r="G29" s="80" t="s">
        <v>16</v>
      </c>
      <c r="H29" s="100">
        <v>4854</v>
      </c>
      <c r="I29" s="100">
        <v>4854</v>
      </c>
      <c r="J29" s="100">
        <v>4854</v>
      </c>
      <c r="K29" s="100">
        <v>4854</v>
      </c>
      <c r="L29" s="100">
        <f t="shared" si="8"/>
        <v>19416</v>
      </c>
      <c r="M29" s="29">
        <f>'2022'!N29</f>
        <v>0</v>
      </c>
      <c r="N29" s="29">
        <f>(('2022'!M29+'2022'!N29)/2*1.04)*2-M29</f>
        <v>0</v>
      </c>
      <c r="O29" s="98"/>
      <c r="P29" s="29">
        <f>'2022'!P29</f>
        <v>0</v>
      </c>
      <c r="Q29" s="29">
        <f t="shared" si="5"/>
        <v>0</v>
      </c>
      <c r="R29" s="34">
        <f t="shared" si="0"/>
        <v>0</v>
      </c>
      <c r="S29" s="34">
        <f t="shared" si="1"/>
        <v>0</v>
      </c>
      <c r="T29" s="34">
        <f t="shared" si="2"/>
        <v>0</v>
      </c>
      <c r="U29" s="34">
        <f t="shared" si="3"/>
        <v>0</v>
      </c>
      <c r="V29" s="34">
        <f t="shared" si="9"/>
        <v>0</v>
      </c>
      <c r="W29" s="34">
        <f>'2022'!W29</f>
        <v>0</v>
      </c>
      <c r="X29" s="34">
        <f t="shared" si="10"/>
        <v>0</v>
      </c>
      <c r="Y29" s="34">
        <f t="shared" si="6"/>
        <v>0</v>
      </c>
      <c r="Z29" s="37"/>
      <c r="AA29" s="35"/>
      <c r="AB29" s="35"/>
      <c r="AC29" s="35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</row>
    <row r="30" spans="1:147" s="38" customFormat="1" ht="51" customHeight="1">
      <c r="A30" s="30">
        <f>A29+1</f>
        <v>24</v>
      </c>
      <c r="B30" s="31">
        <v>7729314745</v>
      </c>
      <c r="C30" s="31" t="s">
        <v>24</v>
      </c>
      <c r="D30" s="36" t="s">
        <v>4</v>
      </c>
      <c r="E30" s="36"/>
      <c r="F30" s="36"/>
      <c r="G30" s="81" t="s">
        <v>18</v>
      </c>
      <c r="H30" s="100">
        <v>694</v>
      </c>
      <c r="I30" s="100">
        <v>694</v>
      </c>
      <c r="J30" s="100">
        <v>694</v>
      </c>
      <c r="K30" s="100">
        <v>694</v>
      </c>
      <c r="L30" s="100">
        <f t="shared" si="8"/>
        <v>2776</v>
      </c>
      <c r="M30" s="29">
        <f>'2022'!N30</f>
        <v>98.105199999999996</v>
      </c>
      <c r="N30" s="29">
        <f>(('2022'!M30+'2022'!N30)/2*1.04)*2-M30</f>
        <v>105.64660800000001</v>
      </c>
      <c r="O30" s="98">
        <f t="shared" si="4"/>
        <v>1.076870624594823</v>
      </c>
      <c r="P30" s="29">
        <f>'2022'!P30</f>
        <v>36.363391999999997</v>
      </c>
      <c r="Q30" s="29">
        <f t="shared" si="5"/>
        <v>37.817927679999997</v>
      </c>
      <c r="R30" s="34">
        <f t="shared" si="0"/>
        <v>42848.814751999998</v>
      </c>
      <c r="S30" s="34">
        <f t="shared" si="1"/>
        <v>42848.814751999998</v>
      </c>
      <c r="T30" s="34">
        <f t="shared" si="2"/>
        <v>47073.10414208001</v>
      </c>
      <c r="U30" s="34">
        <f t="shared" si="3"/>
        <v>47073.10414208001</v>
      </c>
      <c r="V30" s="34">
        <f t="shared" si="9"/>
        <v>179843.83778816002</v>
      </c>
      <c r="W30" s="34">
        <f>'2022'!W30</f>
        <v>14282.938250666666</v>
      </c>
      <c r="X30" s="34">
        <f t="shared" si="10"/>
        <v>15691.034714026669</v>
      </c>
      <c r="Y30" s="34">
        <f t="shared" si="6"/>
        <v>178435.74132480001</v>
      </c>
      <c r="Z30" s="37"/>
      <c r="AA30" s="35"/>
      <c r="AB30" s="35"/>
      <c r="AC30" s="35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</row>
    <row r="31" spans="1:147" s="38" customFormat="1" ht="51" customHeight="1" outlineLevel="1">
      <c r="A31" s="30">
        <f t="shared" si="7"/>
        <v>25</v>
      </c>
      <c r="B31" s="31">
        <v>7729314745</v>
      </c>
      <c r="C31" s="31" t="s">
        <v>24</v>
      </c>
      <c r="D31" s="36" t="s">
        <v>5</v>
      </c>
      <c r="E31" s="36" t="s">
        <v>6</v>
      </c>
      <c r="F31" s="36"/>
      <c r="G31" s="81" t="s">
        <v>18</v>
      </c>
      <c r="H31" s="100">
        <v>1100.25</v>
      </c>
      <c r="I31" s="100">
        <v>1100.25</v>
      </c>
      <c r="J31" s="100">
        <v>1100.25</v>
      </c>
      <c r="K31" s="100">
        <v>1100.25</v>
      </c>
      <c r="L31" s="100">
        <f t="shared" si="8"/>
        <v>4401</v>
      </c>
      <c r="M31" s="29">
        <f>'2022'!N31</f>
        <v>120.40080000000002</v>
      </c>
      <c r="N31" s="29">
        <f>(('2022'!M31+'2022'!N31)/2*1.04)*2-M31</f>
        <v>130.03286400000002</v>
      </c>
      <c r="O31" s="98">
        <f t="shared" si="4"/>
        <v>1.08</v>
      </c>
      <c r="P31" s="29">
        <f>'2022'!P31</f>
        <v>41.47936</v>
      </c>
      <c r="Q31" s="29">
        <f t="shared" si="5"/>
        <v>43.138534400000005</v>
      </c>
      <c r="R31" s="34">
        <f t="shared" si="0"/>
        <v>86833.314360000018</v>
      </c>
      <c r="S31" s="34">
        <f t="shared" si="1"/>
        <v>86833.314360000018</v>
      </c>
      <c r="T31" s="34">
        <f t="shared" si="2"/>
        <v>95605.486142400026</v>
      </c>
      <c r="U31" s="34">
        <f t="shared" si="3"/>
        <v>95605.486142400026</v>
      </c>
      <c r="V31" s="34">
        <f t="shared" si="9"/>
        <v>364877.60100480006</v>
      </c>
      <c r="W31" s="34">
        <f>'2022'!W31</f>
        <v>28944.438120000006</v>
      </c>
      <c r="X31" s="34">
        <f t="shared" si="10"/>
        <v>31868.49538080001</v>
      </c>
      <c r="Y31" s="34">
        <f t="shared" si="6"/>
        <v>361953.54374400008</v>
      </c>
      <c r="Z31" s="37"/>
      <c r="AA31" s="35"/>
      <c r="AB31" s="35"/>
      <c r="AC31" s="35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</row>
    <row r="32" spans="1:147" s="38" customFormat="1" ht="51" customHeight="1">
      <c r="A32" s="30">
        <f t="shared" si="7"/>
        <v>26</v>
      </c>
      <c r="B32" s="31">
        <v>7729314745</v>
      </c>
      <c r="C32" s="31" t="s">
        <v>24</v>
      </c>
      <c r="D32" s="36" t="s">
        <v>7</v>
      </c>
      <c r="E32" s="36"/>
      <c r="F32" s="36"/>
      <c r="G32" s="81" t="s">
        <v>18</v>
      </c>
      <c r="H32" s="100">
        <v>1961.25</v>
      </c>
      <c r="I32" s="100">
        <v>1961.25</v>
      </c>
      <c r="J32" s="100">
        <v>1961.25</v>
      </c>
      <c r="K32" s="100">
        <v>1961.25</v>
      </c>
      <c r="L32" s="100">
        <f t="shared" si="8"/>
        <v>7845</v>
      </c>
      <c r="M32" s="29">
        <f>'2022'!N32</f>
        <v>51.440896000000009</v>
      </c>
      <c r="N32" s="29">
        <f>(('2022'!M32+'2022'!N32)/2*1.04)*2-M32</f>
        <v>53.498531840000012</v>
      </c>
      <c r="O32" s="98">
        <f t="shared" si="4"/>
        <v>1.04</v>
      </c>
      <c r="P32" s="29">
        <f>'2022'!P32</f>
        <v>35.325056000000004</v>
      </c>
      <c r="Q32" s="29">
        <f t="shared" si="5"/>
        <v>36.738058240000008</v>
      </c>
      <c r="R32" s="34">
        <f t="shared" si="0"/>
        <v>31607.191200000012</v>
      </c>
      <c r="S32" s="34">
        <f t="shared" si="1"/>
        <v>31607.191200000012</v>
      </c>
      <c r="T32" s="34">
        <f t="shared" si="2"/>
        <v>32871.478848000006</v>
      </c>
      <c r="U32" s="34">
        <f t="shared" si="3"/>
        <v>32871.478848000006</v>
      </c>
      <c r="V32" s="34">
        <f t="shared" si="9"/>
        <v>128957.34009600003</v>
      </c>
      <c r="W32" s="34">
        <f>'2022'!W32</f>
        <v>10535.730400000004</v>
      </c>
      <c r="X32" s="34">
        <f t="shared" si="10"/>
        <v>10957.159616000003</v>
      </c>
      <c r="Y32" s="34">
        <f t="shared" si="6"/>
        <v>128535.91088000002</v>
      </c>
      <c r="Z32" s="37"/>
      <c r="AA32" s="35"/>
      <c r="AB32" s="35"/>
      <c r="AC32" s="35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</row>
    <row r="33" spans="1:147" s="38" customFormat="1" ht="51" customHeight="1" outlineLevel="1">
      <c r="A33" s="30">
        <f t="shared" si="7"/>
        <v>27</v>
      </c>
      <c r="B33" s="31">
        <v>7729314745</v>
      </c>
      <c r="C33" s="31" t="s">
        <v>24</v>
      </c>
      <c r="D33" s="36" t="s">
        <v>8</v>
      </c>
      <c r="E33" s="36" t="s">
        <v>26</v>
      </c>
      <c r="F33" s="36"/>
      <c r="G33" s="81" t="s">
        <v>18</v>
      </c>
      <c r="H33" s="100">
        <v>3818.75</v>
      </c>
      <c r="I33" s="100">
        <v>3818.75</v>
      </c>
      <c r="J33" s="100">
        <v>3818.75</v>
      </c>
      <c r="K33" s="100">
        <v>3818.75</v>
      </c>
      <c r="L33" s="100">
        <f t="shared" si="8"/>
        <v>15275</v>
      </c>
      <c r="M33" s="29">
        <f>'2022'!N33</f>
        <v>42.322800000000001</v>
      </c>
      <c r="N33" s="29">
        <f>(('2022'!M33+'2022'!N33)/2*1.04)*2-M33</f>
        <v>45.708624</v>
      </c>
      <c r="O33" s="98">
        <f t="shared" si="4"/>
        <v>1.08</v>
      </c>
      <c r="P33" s="29">
        <f>'2022'!P33</f>
        <v>26.391039999999997</v>
      </c>
      <c r="Q33" s="29">
        <f t="shared" si="5"/>
        <v>27.446681599999998</v>
      </c>
      <c r="R33" s="34">
        <f t="shared" si="0"/>
        <v>60839.408500000012</v>
      </c>
      <c r="S33" s="34">
        <f t="shared" si="1"/>
        <v>60839.408500000012</v>
      </c>
      <c r="T33" s="34">
        <f t="shared" si="2"/>
        <v>69737.792540000009</v>
      </c>
      <c r="U33" s="34">
        <f t="shared" si="3"/>
        <v>69737.792540000009</v>
      </c>
      <c r="V33" s="34">
        <f t="shared" si="9"/>
        <v>261154.40208000003</v>
      </c>
      <c r="W33" s="34">
        <f>'2022'!W33</f>
        <v>20279.802833333339</v>
      </c>
      <c r="X33" s="34">
        <f t="shared" si="10"/>
        <v>23245.93084666667</v>
      </c>
      <c r="Y33" s="34">
        <f t="shared" si="6"/>
        <v>258188.27406666669</v>
      </c>
      <c r="Z33" s="37"/>
      <c r="AA33" s="35"/>
      <c r="AB33" s="35"/>
      <c r="AC33" s="35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</row>
    <row r="34" spans="1:147" s="38" customFormat="1" ht="51" customHeight="1">
      <c r="A34" s="30">
        <f t="shared" si="7"/>
        <v>28</v>
      </c>
      <c r="B34" s="31">
        <v>7729314745</v>
      </c>
      <c r="C34" s="31" t="s">
        <v>24</v>
      </c>
      <c r="D34" s="36" t="s">
        <v>22</v>
      </c>
      <c r="E34" s="36"/>
      <c r="F34" s="36" t="s">
        <v>28</v>
      </c>
      <c r="G34" s="81" t="s">
        <v>18</v>
      </c>
      <c r="H34" s="100">
        <v>7555.75</v>
      </c>
      <c r="I34" s="100">
        <v>7555.75</v>
      </c>
      <c r="J34" s="100">
        <v>7555.75</v>
      </c>
      <c r="K34" s="100">
        <v>7555.75</v>
      </c>
      <c r="L34" s="100">
        <f t="shared" si="8"/>
        <v>30223</v>
      </c>
      <c r="M34" s="29">
        <f>'2022'!N34</f>
        <v>27.818752000000007</v>
      </c>
      <c r="N34" s="29">
        <f>(('2022'!M34+'2022'!N34)/2*1.04)*2-M34</f>
        <v>28.931502080000005</v>
      </c>
      <c r="O34" s="98">
        <f t="shared" si="4"/>
        <v>1.0399999999999998</v>
      </c>
      <c r="P34" s="29">
        <f>'2022'!P34</f>
        <v>27.818752</v>
      </c>
      <c r="Q34" s="29">
        <f t="shared" si="5"/>
        <v>28.931502080000001</v>
      </c>
      <c r="R34" s="34">
        <f t="shared" si="0"/>
        <v>5.368683275719377E-11</v>
      </c>
      <c r="S34" s="34">
        <f t="shared" si="1"/>
        <v>5.368683275719377E-11</v>
      </c>
      <c r="T34" s="34">
        <f t="shared" si="2"/>
        <v>2.6843416378596885E-11</v>
      </c>
      <c r="U34" s="34">
        <f t="shared" si="3"/>
        <v>2.6843416378596885E-11</v>
      </c>
      <c r="V34" s="34">
        <f t="shared" si="9"/>
        <v>1.6106049827158131E-10</v>
      </c>
      <c r="W34" s="34">
        <f>'2022'!W34</f>
        <v>1.7895610919064591E-11</v>
      </c>
      <c r="X34" s="34">
        <f t="shared" si="10"/>
        <v>8.9478054595322955E-12</v>
      </c>
      <c r="Y34" s="34">
        <f t="shared" si="6"/>
        <v>1.7000830373111359E-10</v>
      </c>
      <c r="Z34" s="37"/>
      <c r="AA34" s="35"/>
      <c r="AB34" s="35"/>
      <c r="AC34" s="35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</row>
    <row r="35" spans="1:147" s="38" customFormat="1" ht="51" customHeight="1" outlineLevel="1">
      <c r="A35" s="30">
        <f t="shared" si="7"/>
        <v>29</v>
      </c>
      <c r="B35" s="31">
        <v>7729314745</v>
      </c>
      <c r="C35" s="31" t="s">
        <v>24</v>
      </c>
      <c r="D35" s="36" t="s">
        <v>32</v>
      </c>
      <c r="E35" s="36" t="s">
        <v>32</v>
      </c>
      <c r="F35" s="36"/>
      <c r="G35" s="81" t="s">
        <v>18</v>
      </c>
      <c r="H35" s="100">
        <v>11874.75</v>
      </c>
      <c r="I35" s="100">
        <v>11874.75</v>
      </c>
      <c r="J35" s="100">
        <v>11874.75</v>
      </c>
      <c r="K35" s="100">
        <v>11874.75</v>
      </c>
      <c r="L35" s="100">
        <f t="shared" si="8"/>
        <v>47499</v>
      </c>
      <c r="M35" s="29">
        <f>'2022'!N35</f>
        <v>139.06131199999996</v>
      </c>
      <c r="N35" s="29">
        <f>(('2022'!M35+'2022'!N35)/2*1.04)*2-M35</f>
        <v>144.62376448000001</v>
      </c>
      <c r="O35" s="98">
        <f t="shared" si="4"/>
        <v>1.0400000000000003</v>
      </c>
      <c r="P35" s="29">
        <f>'2022'!P35</f>
        <v>139.06131199999999</v>
      </c>
      <c r="Q35" s="29">
        <f t="shared" si="5"/>
        <v>144.62376447999998</v>
      </c>
      <c r="R35" s="34">
        <f t="shared" si="0"/>
        <v>-3.3750069405868999E-10</v>
      </c>
      <c r="S35" s="34">
        <f t="shared" si="1"/>
        <v>-3.3750069405868999E-10</v>
      </c>
      <c r="T35" s="34">
        <f t="shared" si="2"/>
        <v>3.3750069405868999E-10</v>
      </c>
      <c r="U35" s="34">
        <f t="shared" si="3"/>
        <v>3.3750069405868999E-10</v>
      </c>
      <c r="V35" s="34">
        <f t="shared" si="9"/>
        <v>0</v>
      </c>
      <c r="W35" s="34">
        <f>'2022'!W35</f>
        <v>-1.1250023135289666E-10</v>
      </c>
      <c r="X35" s="34">
        <f t="shared" si="10"/>
        <v>1.1250023135289666E-10</v>
      </c>
      <c r="Y35" s="34">
        <f t="shared" si="6"/>
        <v>-2.2500046270579332E-10</v>
      </c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</row>
    <row r="36" spans="1:147" s="38" customFormat="1" ht="51" customHeight="1">
      <c r="A36" s="30">
        <f t="shared" si="7"/>
        <v>30</v>
      </c>
      <c r="B36" s="31">
        <v>7729314745</v>
      </c>
      <c r="C36" s="31" t="s">
        <v>24</v>
      </c>
      <c r="D36" s="36" t="s">
        <v>11</v>
      </c>
      <c r="E36" s="36"/>
      <c r="F36" s="36" t="s">
        <v>29</v>
      </c>
      <c r="G36" s="81" t="s">
        <v>18</v>
      </c>
      <c r="H36" s="100">
        <v>4273.75</v>
      </c>
      <c r="I36" s="100">
        <v>4273.75</v>
      </c>
      <c r="J36" s="100">
        <v>4273.75</v>
      </c>
      <c r="K36" s="100">
        <v>4273.75</v>
      </c>
      <c r="L36" s="100">
        <f t="shared" si="8"/>
        <v>17095</v>
      </c>
      <c r="M36" s="29">
        <f>'2022'!N36</f>
        <v>152.12680000000003</v>
      </c>
      <c r="N36" s="29">
        <f>(('2022'!M36+'2022'!N36)/2*1.04)*2-M36</f>
        <v>158.20587200000003</v>
      </c>
      <c r="O36" s="98">
        <f t="shared" si="4"/>
        <v>1.0399605592177052</v>
      </c>
      <c r="P36" s="29">
        <f>'2022'!P36</f>
        <v>31.528639999999999</v>
      </c>
      <c r="Q36" s="29">
        <f t="shared" si="5"/>
        <v>32.789785600000002</v>
      </c>
      <c r="R36" s="34">
        <f t="shared" si="0"/>
        <v>515406.38630000013</v>
      </c>
      <c r="S36" s="34">
        <f t="shared" si="1"/>
        <v>515406.38630000013</v>
      </c>
      <c r="T36" s="34">
        <f t="shared" si="2"/>
        <v>535996.99925200013</v>
      </c>
      <c r="U36" s="34">
        <f t="shared" si="3"/>
        <v>535996.99925200013</v>
      </c>
      <c r="V36" s="34">
        <f t="shared" si="9"/>
        <v>2102806.7711040005</v>
      </c>
      <c r="W36" s="34">
        <f>'2022'!W36</f>
        <v>171802.12876666672</v>
      </c>
      <c r="X36" s="34">
        <f t="shared" si="10"/>
        <v>178665.66641733338</v>
      </c>
      <c r="Y36" s="34">
        <f t="shared" si="6"/>
        <v>2095943.2334533338</v>
      </c>
      <c r="Z36" s="37"/>
      <c r="AA36" s="35"/>
      <c r="AB36" s="35"/>
      <c r="AC36" s="35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</row>
    <row r="37" spans="1:147" s="26" customFormat="1" ht="42" customHeight="1">
      <c r="A37" s="22"/>
      <c r="B37" s="23"/>
      <c r="C37" s="24" t="s">
        <v>36</v>
      </c>
      <c r="D37" s="24"/>
      <c r="E37" s="24"/>
      <c r="F37" s="24"/>
      <c r="G37" s="86"/>
      <c r="H37" s="102">
        <f>SUM(H7:H36)</f>
        <v>189768</v>
      </c>
      <c r="I37" s="102">
        <f>SUM(I7:I36)</f>
        <v>189768</v>
      </c>
      <c r="J37" s="102">
        <f>SUM(J7:J36)</f>
        <v>189768</v>
      </c>
      <c r="K37" s="102">
        <f>SUM(K7:K36)</f>
        <v>189768</v>
      </c>
      <c r="L37" s="102">
        <f>SUM(L7:L36)</f>
        <v>759072</v>
      </c>
      <c r="M37" s="39"/>
      <c r="N37" s="39"/>
      <c r="O37" s="39"/>
      <c r="P37" s="39"/>
      <c r="Q37" s="39"/>
      <c r="R37" s="39">
        <f t="shared" ref="R37:Y37" si="11">SUM(R7:R36)</f>
        <v>3793672.6005079998</v>
      </c>
      <c r="S37" s="39">
        <f t="shared" si="11"/>
        <v>3793672.6005079998</v>
      </c>
      <c r="T37" s="39">
        <f t="shared" si="11"/>
        <v>4086850.0255803214</v>
      </c>
      <c r="U37" s="39">
        <f t="shared" si="11"/>
        <v>4086850.0255803214</v>
      </c>
      <c r="V37" s="39">
        <f t="shared" si="11"/>
        <v>15761045.252176641</v>
      </c>
      <c r="W37" s="39">
        <f t="shared" si="11"/>
        <v>1264557.5335026667</v>
      </c>
      <c r="X37" s="39">
        <f t="shared" si="11"/>
        <v>1362283.3418601067</v>
      </c>
      <c r="Y37" s="39">
        <f t="shared" si="11"/>
        <v>15663319.443819199</v>
      </c>
      <c r="Z37" s="39"/>
      <c r="AA37" s="39"/>
      <c r="AB37" s="39"/>
      <c r="AC37" s="39"/>
      <c r="AD37" s="39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pans="1:147" s="15" customFormat="1" ht="15">
      <c r="A38" s="4"/>
      <c r="B38" s="19"/>
      <c r="C38" s="19"/>
      <c r="D38" s="90"/>
      <c r="E38" s="90"/>
      <c r="F38" s="69"/>
      <c r="G38" s="88"/>
      <c r="H38" s="20"/>
      <c r="I38" s="20"/>
      <c r="J38" s="20"/>
      <c r="K38" s="20"/>
      <c r="L38" s="20"/>
      <c r="M38" s="4"/>
      <c r="N38" s="4"/>
      <c r="O38" s="4"/>
      <c r="P38" s="4"/>
      <c r="Q38" s="4"/>
      <c r="R38" s="21"/>
      <c r="S38" s="21"/>
      <c r="T38" s="21"/>
      <c r="U38" s="21"/>
      <c r="V38" s="4"/>
      <c r="W38" s="4"/>
      <c r="X38" s="4"/>
      <c r="Y38" s="4"/>
      <c r="Z38" s="2"/>
    </row>
    <row r="39" spans="1:147">
      <c r="A39" s="7" t="s">
        <v>40</v>
      </c>
      <c r="AA39" s="3"/>
    </row>
    <row r="42" spans="1:147" ht="29.25" customHeight="1"/>
    <row r="43" spans="1:147" s="52" customFormat="1" ht="21.75" hidden="1" customHeight="1">
      <c r="A43" s="45"/>
      <c r="B43" s="45"/>
      <c r="C43" s="46"/>
      <c r="D43" s="92"/>
      <c r="E43" s="92"/>
      <c r="F43" s="83"/>
      <c r="G43" s="89"/>
      <c r="J43" s="132" t="s">
        <v>51</v>
      </c>
      <c r="K43" s="132"/>
      <c r="L43" s="132"/>
      <c r="M43" s="49"/>
      <c r="N43" s="49"/>
      <c r="O43" s="49"/>
      <c r="P43" s="49"/>
      <c r="Q43" s="47"/>
      <c r="R43" s="47"/>
      <c r="S43" s="50"/>
      <c r="T43" s="51"/>
    </row>
    <row r="44" spans="1:147" ht="15" hidden="1" customHeight="1">
      <c r="A44" s="53"/>
      <c r="B44" s="54"/>
      <c r="C44" s="54"/>
      <c r="D44" s="82"/>
      <c r="E44" s="82"/>
      <c r="H44" s="2"/>
      <c r="I44" s="2"/>
      <c r="J44" s="2"/>
      <c r="K44" s="2"/>
      <c r="L44" s="2"/>
      <c r="R44" s="2"/>
      <c r="S44" s="2"/>
      <c r="T44" s="2"/>
      <c r="U44" s="2"/>
    </row>
    <row r="45" spans="1:147" s="52" customFormat="1" ht="15" hidden="1" customHeight="1">
      <c r="A45" s="45"/>
      <c r="B45" s="45"/>
      <c r="C45" s="46"/>
      <c r="D45" s="92"/>
      <c r="E45" s="92"/>
      <c r="F45" s="83"/>
      <c r="G45" s="89"/>
      <c r="K45" s="47"/>
      <c r="L45" s="47"/>
      <c r="M45" s="47"/>
      <c r="N45" s="47"/>
      <c r="O45" s="47"/>
      <c r="P45" s="47"/>
      <c r="Q45" s="47"/>
      <c r="R45" s="47"/>
      <c r="S45" s="50"/>
      <c r="T45" s="51"/>
    </row>
    <row r="46" spans="1:147" s="52" customFormat="1" ht="21" hidden="1" customHeight="1">
      <c r="A46" s="45"/>
      <c r="B46" s="45"/>
      <c r="C46" s="46"/>
      <c r="D46" s="92"/>
      <c r="E46" s="92"/>
      <c r="F46" s="83"/>
      <c r="G46" s="89"/>
      <c r="L46" s="48"/>
      <c r="M46" s="55"/>
      <c r="N46" s="55"/>
      <c r="O46" s="55"/>
      <c r="P46" s="55"/>
      <c r="Q46" s="56"/>
      <c r="R46" s="56"/>
      <c r="S46" s="57"/>
      <c r="T46" s="50"/>
    </row>
    <row r="47" spans="1:147" s="52" customFormat="1" ht="42.75" hidden="1" customHeight="1">
      <c r="A47" s="46"/>
      <c r="B47" s="58"/>
      <c r="C47" s="59"/>
      <c r="D47" s="83"/>
      <c r="E47" s="83"/>
      <c r="F47" s="83"/>
      <c r="G47" s="89"/>
      <c r="J47" s="120" t="s">
        <v>52</v>
      </c>
      <c r="K47" s="120"/>
      <c r="L47" s="120"/>
      <c r="M47" s="60"/>
      <c r="N47" s="61"/>
      <c r="O47" s="97"/>
      <c r="P47" s="62" t="s">
        <v>53</v>
      </c>
      <c r="Q47" s="63"/>
      <c r="R47" s="47"/>
      <c r="S47" s="47"/>
      <c r="T47" s="47"/>
    </row>
    <row r="48" spans="1:147" s="59" customFormat="1" ht="15" hidden="1" customHeight="1">
      <c r="A48" s="46"/>
      <c r="B48" s="58"/>
      <c r="D48" s="83"/>
      <c r="E48" s="83"/>
      <c r="F48" s="83"/>
      <c r="G48" s="89"/>
      <c r="M48" s="63"/>
      <c r="N48" s="63"/>
      <c r="O48" s="63"/>
      <c r="P48" s="52"/>
      <c r="Q48" s="64"/>
      <c r="R48" s="46"/>
      <c r="S48" s="46"/>
      <c r="T48" s="46"/>
    </row>
    <row r="49" spans="1:21" s="59" customFormat="1" ht="15" hidden="1" customHeight="1">
      <c r="D49" s="83"/>
      <c r="E49" s="83"/>
      <c r="F49" s="83"/>
      <c r="G49" s="89"/>
      <c r="M49" s="63"/>
      <c r="N49" s="63"/>
      <c r="O49" s="63"/>
      <c r="P49" s="52"/>
      <c r="Q49" s="64"/>
    </row>
    <row r="50" spans="1:21" ht="15" hidden="1" customHeight="1">
      <c r="A50" s="54"/>
      <c r="B50" s="54"/>
      <c r="C50" s="54"/>
      <c r="D50" s="82"/>
      <c r="E50" s="82"/>
      <c r="H50" s="2"/>
      <c r="I50" s="2"/>
      <c r="J50" s="2"/>
      <c r="K50" s="54"/>
      <c r="L50" s="54"/>
      <c r="R50" s="2"/>
      <c r="S50" s="2"/>
      <c r="T50" s="2"/>
      <c r="U50" s="2"/>
    </row>
    <row r="51" spans="1:21" ht="15" hidden="1" customHeight="1">
      <c r="A51" s="54"/>
      <c r="B51" s="54"/>
      <c r="C51" s="54"/>
      <c r="D51" s="82"/>
      <c r="E51" s="82"/>
      <c r="H51" s="2"/>
      <c r="I51" s="2"/>
      <c r="J51" s="2"/>
      <c r="K51" s="54"/>
      <c r="L51" s="54"/>
      <c r="R51" s="2"/>
      <c r="S51" s="2"/>
      <c r="T51" s="2"/>
      <c r="U51" s="2"/>
    </row>
    <row r="52" spans="1:21" s="52" customFormat="1" ht="15" hidden="1" customHeight="1">
      <c r="A52" s="59"/>
      <c r="B52" s="59"/>
      <c r="C52" s="59"/>
      <c r="D52" s="83"/>
      <c r="E52" s="83"/>
      <c r="F52" s="83"/>
      <c r="G52" s="89"/>
      <c r="K52" s="59"/>
      <c r="L52" s="59"/>
      <c r="M52" s="63"/>
      <c r="N52" s="63"/>
      <c r="O52" s="63"/>
      <c r="Q52" s="63"/>
    </row>
    <row r="53" spans="1:21" s="52" customFormat="1" ht="26.25" hidden="1" customHeight="1">
      <c r="A53" s="59"/>
      <c r="B53" s="59"/>
      <c r="C53" s="59"/>
      <c r="D53" s="83"/>
      <c r="E53" s="83"/>
      <c r="F53" s="83"/>
      <c r="G53" s="89"/>
      <c r="J53" s="121" t="s">
        <v>64</v>
      </c>
      <c r="K53" s="121"/>
      <c r="L53" s="121"/>
      <c r="M53" s="104"/>
      <c r="N53" s="104"/>
      <c r="O53" s="104"/>
      <c r="P53" s="104"/>
    </row>
    <row r="54" spans="1:21" s="52" customFormat="1" ht="27.75" hidden="1" customHeight="1">
      <c r="A54" s="59"/>
      <c r="B54" s="59"/>
      <c r="C54" s="59"/>
      <c r="D54" s="83"/>
      <c r="E54" s="83"/>
      <c r="F54" s="83"/>
      <c r="G54" s="89"/>
      <c r="J54" s="122" t="s">
        <v>65</v>
      </c>
      <c r="K54" s="122"/>
      <c r="L54" s="122"/>
      <c r="M54" s="105"/>
      <c r="N54" s="105"/>
      <c r="O54" s="106"/>
      <c r="P54" s="107" t="s">
        <v>66</v>
      </c>
    </row>
    <row r="55" spans="1:21" hidden="1"/>
    <row r="56" spans="1:21" hidden="1"/>
    <row r="57" spans="1:21" hidden="1"/>
    <row r="58" spans="1:21" hidden="1"/>
    <row r="59" spans="1:21" hidden="1"/>
    <row r="60" spans="1:21" hidden="1"/>
    <row r="61" spans="1:21" hidden="1"/>
    <row r="62" spans="1:21" hidden="1"/>
    <row r="63" spans="1:21" hidden="1"/>
    <row r="64" spans="1:21" hidden="1"/>
    <row r="65" hidden="1"/>
    <row r="66" hidden="1"/>
    <row r="67" hidden="1"/>
    <row r="68" hidden="1"/>
    <row r="69" hidden="1"/>
    <row r="70" hidden="1"/>
    <row r="71" hidden="1"/>
  </sheetData>
  <mergeCells count="19">
    <mergeCell ref="F5:F6"/>
    <mergeCell ref="H5:L5"/>
    <mergeCell ref="X5:X6"/>
    <mergeCell ref="P5:Q5"/>
    <mergeCell ref="M5:N5"/>
    <mergeCell ref="A5:A6"/>
    <mergeCell ref="B5:B6"/>
    <mergeCell ref="C5:C6"/>
    <mergeCell ref="D5:D6"/>
    <mergeCell ref="E5:E6"/>
    <mergeCell ref="H3:L3"/>
    <mergeCell ref="J54:L54"/>
    <mergeCell ref="J53:L53"/>
    <mergeCell ref="G5:G6"/>
    <mergeCell ref="Y5:Y6"/>
    <mergeCell ref="J47:L47"/>
    <mergeCell ref="R5:V5"/>
    <mergeCell ref="W5:W6"/>
    <mergeCell ref="J43:L43"/>
  </mergeCells>
  <pageMargins left="0.19685039370078741" right="0.19685039370078741" top="0.59055118110236227" bottom="0.39370078740157483" header="0.31496062992125984" footer="0.31496062992125984"/>
  <pageSetup paperSize="9" scale="49" fitToHeight="0" orientation="landscape" r:id="rId1"/>
  <headerFooter>
    <oddFooter>&amp;C&amp;P</oddFooter>
  </headerFooter>
  <colBreaks count="1" manualBreakCount="1">
    <brk id="17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2021</vt:lpstr>
      <vt:lpstr>2022</vt:lpstr>
      <vt:lpstr>2023</vt:lpstr>
      <vt:lpstr>Лист1</vt:lpstr>
      <vt:lpstr>'2021'!Заголовки_для_печати</vt:lpstr>
      <vt:lpstr>'2022'!Заголовки_для_печати</vt:lpstr>
      <vt:lpstr>'2023'!Заголовки_для_печати</vt:lpstr>
      <vt:lpstr>'2021'!Область_печати</vt:lpstr>
      <vt:lpstr>'2022'!Область_печати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minfin user</cp:lastModifiedBy>
  <cp:lastPrinted>2020-10-10T09:42:03Z</cp:lastPrinted>
  <dcterms:created xsi:type="dcterms:W3CDTF">2011-02-24T08:11:32Z</dcterms:created>
  <dcterms:modified xsi:type="dcterms:W3CDTF">2020-10-10T09:42:04Z</dcterms:modified>
</cp:coreProperties>
</file>