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32760" yWindow="32760" windowWidth="28800" windowHeight="11325" tabRatio="596"/>
  </bookViews>
  <sheets>
    <sheet name="2021" sheetId="6" r:id="rId1"/>
    <sheet name="2022" sheetId="7" r:id="rId2"/>
    <sheet name="2023" sheetId="9" r:id="rId3"/>
    <sheet name="Лист1" sheetId="5" state="hidden" r:id="rId4"/>
  </sheets>
  <definedNames>
    <definedName name="_xlnm._FilterDatabase" localSheetId="0" hidden="1">'2021'!$B$7:$EP$36</definedName>
    <definedName name="_xlnm.Print_Titles" localSheetId="0">'2021'!$B:$G,'2021'!$5:$6</definedName>
    <definedName name="_xlnm.Print_Titles" localSheetId="1">'2022'!$B:$G,'2022'!$5:$6</definedName>
    <definedName name="_xlnm.Print_Titles" localSheetId="2">'2023'!$B:$G,'2023'!$5:$6</definedName>
    <definedName name="_xlnm.Print_Area" localSheetId="0">'2021'!$A$1:$X$37</definedName>
    <definedName name="_xlnm.Print_Area" localSheetId="1">'2022'!$A$1:$X$37</definedName>
    <definedName name="_xlnm.Print_Area" localSheetId="2">'2023'!$A$1:$Y$37</definedName>
  </definedNames>
  <calcPr calcId="125725"/>
</workbook>
</file>

<file path=xl/calcChain.xml><?xml version="1.0" encoding="utf-8"?>
<calcChain xmlns="http://schemas.openxmlformats.org/spreadsheetml/2006/main">
  <c r="N7" i="7"/>
  <c r="I37" i="9"/>
  <c r="I37" i="7"/>
  <c r="J37" i="6"/>
  <c r="P19"/>
  <c r="S19" s="1"/>
  <c r="N23" i="7"/>
  <c r="M23" i="9"/>
  <c r="N12" i="7"/>
  <c r="N10"/>
  <c r="M10" s="1"/>
  <c r="N8"/>
  <c r="N36" i="6"/>
  <c r="M36" i="7" s="1"/>
  <c r="M36" i="6"/>
  <c r="R36"/>
  <c r="M35"/>
  <c r="R35" s="1"/>
  <c r="U35" s="1"/>
  <c r="X35" s="1"/>
  <c r="N33"/>
  <c r="M33"/>
  <c r="R33"/>
  <c r="M32"/>
  <c r="R32" s="1"/>
  <c r="U32" s="1"/>
  <c r="X32" s="1"/>
  <c r="N31"/>
  <c r="M31"/>
  <c r="Q31" s="1"/>
  <c r="N30"/>
  <c r="M30" i="7"/>
  <c r="M30" i="6"/>
  <c r="R30" s="1"/>
  <c r="V37"/>
  <c r="Q8"/>
  <c r="R8"/>
  <c r="S8"/>
  <c r="T8"/>
  <c r="W8" s="1"/>
  <c r="Q9"/>
  <c r="R9"/>
  <c r="Q10"/>
  <c r="R10"/>
  <c r="Q11"/>
  <c r="U11" s="1"/>
  <c r="R11"/>
  <c r="Q12"/>
  <c r="R12"/>
  <c r="Q13"/>
  <c r="U13" s="1"/>
  <c r="R13"/>
  <c r="Q14"/>
  <c r="R14"/>
  <c r="Q15"/>
  <c r="R15"/>
  <c r="Q16"/>
  <c r="R16"/>
  <c r="Q17"/>
  <c r="R17"/>
  <c r="Q18"/>
  <c r="R18"/>
  <c r="Q19"/>
  <c r="U19" s="1"/>
  <c r="X19" s="1"/>
  <c r="R19"/>
  <c r="Q20"/>
  <c r="R20"/>
  <c r="U20" s="1"/>
  <c r="X20" s="1"/>
  <c r="Q21"/>
  <c r="R21"/>
  <c r="Q22"/>
  <c r="R22"/>
  <c r="Q23"/>
  <c r="R23"/>
  <c r="Q24"/>
  <c r="R24"/>
  <c r="Q25"/>
  <c r="R25"/>
  <c r="Q26"/>
  <c r="R26"/>
  <c r="Q27"/>
  <c r="R27"/>
  <c r="Q28"/>
  <c r="U28" s="1"/>
  <c r="R28"/>
  <c r="Q29"/>
  <c r="U29" s="1"/>
  <c r="X29" s="1"/>
  <c r="R29"/>
  <c r="S29"/>
  <c r="T29"/>
  <c r="Q33"/>
  <c r="Q34"/>
  <c r="R34"/>
  <c r="U34" s="1"/>
  <c r="T7"/>
  <c r="W7"/>
  <c r="V7" i="7"/>
  <c r="S7" i="6"/>
  <c r="R7"/>
  <c r="R37" s="1"/>
  <c r="Q7"/>
  <c r="U7" s="1"/>
  <c r="O8" i="7"/>
  <c r="P8" s="1"/>
  <c r="M29"/>
  <c r="O29"/>
  <c r="R29" s="1"/>
  <c r="O7"/>
  <c r="P7" s="1"/>
  <c r="M28"/>
  <c r="N28"/>
  <c r="M27"/>
  <c r="M22"/>
  <c r="M21"/>
  <c r="N21"/>
  <c r="M20"/>
  <c r="N20"/>
  <c r="N18" i="6"/>
  <c r="M16" i="7"/>
  <c r="N16"/>
  <c r="P14" i="6"/>
  <c r="T14"/>
  <c r="M13" i="7"/>
  <c r="N13" s="1"/>
  <c r="N11" i="6"/>
  <c r="M9" i="7"/>
  <c r="L10" i="6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L9"/>
  <c r="L8"/>
  <c r="L7"/>
  <c r="L37" s="1"/>
  <c r="L7" i="7"/>
  <c r="L8"/>
  <c r="L9"/>
  <c r="L10"/>
  <c r="L11"/>
  <c r="L12"/>
  <c r="L13"/>
  <c r="L14"/>
  <c r="L15"/>
  <c r="L16"/>
  <c r="L17"/>
  <c r="L18"/>
  <c r="L19"/>
  <c r="L20"/>
  <c r="L21"/>
  <c r="L22"/>
  <c r="L23"/>
  <c r="L24"/>
  <c r="L25"/>
  <c r="L26"/>
  <c r="L27"/>
  <c r="L28"/>
  <c r="L29"/>
  <c r="L30"/>
  <c r="L31"/>
  <c r="L32"/>
  <c r="L33"/>
  <c r="L34"/>
  <c r="L35"/>
  <c r="L36"/>
  <c r="H37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H37" i="9"/>
  <c r="L36"/>
  <c r="L35"/>
  <c r="L34"/>
  <c r="L33"/>
  <c r="L32"/>
  <c r="L31"/>
  <c r="L30"/>
  <c r="L29"/>
  <c r="L28"/>
  <c r="L27"/>
  <c r="L26"/>
  <c r="L25"/>
  <c r="L24"/>
  <c r="L23"/>
  <c r="L22"/>
  <c r="L21"/>
  <c r="L20"/>
  <c r="L19"/>
  <c r="L18"/>
  <c r="L17"/>
  <c r="L16"/>
  <c r="L15"/>
  <c r="L14"/>
  <c r="L13"/>
  <c r="L12"/>
  <c r="L11"/>
  <c r="L10"/>
  <c r="L9"/>
  <c r="L8"/>
  <c r="A8"/>
  <c r="A9" s="1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L7"/>
  <c r="I37" i="6"/>
  <c r="H37"/>
  <c r="K37"/>
  <c r="N34"/>
  <c r="M34" i="7"/>
  <c r="N15" i="6"/>
  <c r="P36"/>
  <c r="O36" i="7" s="1"/>
  <c r="P36" s="1"/>
  <c r="P36" i="9" s="1"/>
  <c r="P30" i="6"/>
  <c r="O30" i="7"/>
  <c r="P31" i="6"/>
  <c r="S31" s="1"/>
  <c r="O31" i="7"/>
  <c r="P31" s="1"/>
  <c r="P32" i="6"/>
  <c r="O32" i="7"/>
  <c r="P32" s="1"/>
  <c r="P32" i="9" s="1"/>
  <c r="Q32" s="1"/>
  <c r="P33" i="6"/>
  <c r="O33" i="7"/>
  <c r="P34" i="6"/>
  <c r="O34" i="7"/>
  <c r="P34" s="1"/>
  <c r="P35" i="6"/>
  <c r="O35" i="7"/>
  <c r="P35" s="1"/>
  <c r="P28" i="6"/>
  <c r="S28"/>
  <c r="P10"/>
  <c r="O10" i="7"/>
  <c r="P11" i="6"/>
  <c r="T11"/>
  <c r="W11" s="1"/>
  <c r="V11" i="7" s="1"/>
  <c r="P12" i="6"/>
  <c r="O12" i="7"/>
  <c r="P12" s="1"/>
  <c r="P13" i="6"/>
  <c r="P15"/>
  <c r="S15" s="1"/>
  <c r="P16"/>
  <c r="O16" i="7"/>
  <c r="P17" i="6"/>
  <c r="S17"/>
  <c r="U17" s="1"/>
  <c r="X17" s="1"/>
  <c r="P18"/>
  <c r="S18" s="1"/>
  <c r="U18" s="1"/>
  <c r="X18" s="1"/>
  <c r="P20"/>
  <c r="O20" i="7" s="1"/>
  <c r="P21" i="6"/>
  <c r="S21" s="1"/>
  <c r="U21" s="1"/>
  <c r="X21" s="1"/>
  <c r="P22"/>
  <c r="T22" s="1"/>
  <c r="W22" s="1"/>
  <c r="V22" i="7" s="1"/>
  <c r="P23" i="6"/>
  <c r="S23" s="1"/>
  <c r="U23" s="1"/>
  <c r="P24"/>
  <c r="T24"/>
  <c r="W24" s="1"/>
  <c r="P25"/>
  <c r="O25" i="7"/>
  <c r="P26" i="6"/>
  <c r="T26"/>
  <c r="P27"/>
  <c r="S27"/>
  <c r="P9"/>
  <c r="T9"/>
  <c r="A8"/>
  <c r="A9"/>
  <c r="A10" s="1"/>
  <c r="A11" s="1"/>
  <c r="A12" s="1"/>
  <c r="A13" s="1"/>
  <c r="A14" s="1"/>
  <c r="A15" s="1"/>
  <c r="A16" s="1"/>
  <c r="A17" s="1"/>
  <c r="A18" s="1"/>
  <c r="A19" s="1"/>
  <c r="A20" s="1"/>
  <c r="A21" s="1"/>
  <c r="A22" s="1"/>
  <c r="A23" s="1"/>
  <c r="A24" s="1"/>
  <c r="A25" s="1"/>
  <c r="A26" s="1"/>
  <c r="A27" s="1"/>
  <c r="A28" s="1"/>
  <c r="A29" s="1"/>
  <c r="A30" s="1"/>
  <c r="A31" s="1"/>
  <c r="A32" s="1"/>
  <c r="A33" s="1"/>
  <c r="A34" s="1"/>
  <c r="A35" s="1"/>
  <c r="A36" s="1"/>
  <c r="M14" i="7"/>
  <c r="N14" s="1"/>
  <c r="M19"/>
  <c r="N19" s="1"/>
  <c r="O22"/>
  <c r="R22" s="1"/>
  <c r="M25"/>
  <c r="M17"/>
  <c r="M24"/>
  <c r="S26" i="6"/>
  <c r="M26" i="7"/>
  <c r="N26" s="1"/>
  <c r="S14" i="6"/>
  <c r="U14" s="1"/>
  <c r="X14" s="1"/>
  <c r="T13"/>
  <c r="W13" s="1"/>
  <c r="V13" i="7" s="1"/>
  <c r="O17"/>
  <c r="P17" s="1"/>
  <c r="K37" i="9"/>
  <c r="K37" i="7"/>
  <c r="N33"/>
  <c r="M33" i="9" s="1"/>
  <c r="J37" i="7"/>
  <c r="J37" i="9"/>
  <c r="O13" i="7"/>
  <c r="P13"/>
  <c r="P13" i="9" s="1"/>
  <c r="Q13" s="1"/>
  <c r="S13" i="6"/>
  <c r="N32"/>
  <c r="S30"/>
  <c r="M11" i="7"/>
  <c r="N11" s="1"/>
  <c r="L37" i="9"/>
  <c r="L37" i="7"/>
  <c r="S33" i="6"/>
  <c r="S22"/>
  <c r="Q32"/>
  <c r="T33"/>
  <c r="U33" s="1"/>
  <c r="X33" s="1"/>
  <c r="M18" i="7"/>
  <c r="O9"/>
  <c r="P9" s="1"/>
  <c r="S9" i="6"/>
  <c r="U9" s="1"/>
  <c r="X9" s="1"/>
  <c r="T17"/>
  <c r="W17"/>
  <c r="V17" i="7" s="1"/>
  <c r="S24" i="6"/>
  <c r="S11"/>
  <c r="Q30"/>
  <c r="U30" s="1"/>
  <c r="T34"/>
  <c r="W34" s="1"/>
  <c r="V34" i="7" s="1"/>
  <c r="O14"/>
  <c r="P14"/>
  <c r="P14" i="9" s="1"/>
  <c r="T20" i="6"/>
  <c r="W20"/>
  <c r="V20" i="7" s="1"/>
  <c r="O27"/>
  <c r="R27" s="1"/>
  <c r="S20" i="6"/>
  <c r="Q35"/>
  <c r="T18"/>
  <c r="W18"/>
  <c r="V18" i="7" s="1"/>
  <c r="T23" i="6"/>
  <c r="W23" s="1"/>
  <c r="V23" i="7" s="1"/>
  <c r="T27" i="6"/>
  <c r="W27"/>
  <c r="V27" i="7" s="1"/>
  <c r="S34" i="6"/>
  <c r="O28" i="7"/>
  <c r="P28" s="1"/>
  <c r="O21"/>
  <c r="Q21" s="1"/>
  <c r="W29" i="6"/>
  <c r="V29" i="7"/>
  <c r="R31" i="6"/>
  <c r="T28"/>
  <c r="W28" s="1"/>
  <c r="V28" i="7" s="1"/>
  <c r="O11"/>
  <c r="P11" s="1"/>
  <c r="P11" i="9" s="1"/>
  <c r="Q11" s="1"/>
  <c r="S32" i="6"/>
  <c r="T19"/>
  <c r="W19"/>
  <c r="V19" i="7" s="1"/>
  <c r="O18"/>
  <c r="P18" s="1"/>
  <c r="S12" i="6"/>
  <c r="T10"/>
  <c r="W10" s="1"/>
  <c r="V10" i="7" s="1"/>
  <c r="N24"/>
  <c r="U27" i="6"/>
  <c r="X27" s="1"/>
  <c r="N22" i="7"/>
  <c r="M22" i="9" s="1"/>
  <c r="N27" i="7"/>
  <c r="N17"/>
  <c r="P29"/>
  <c r="P29" i="9" s="1"/>
  <c r="Q17" i="7"/>
  <c r="M27" i="9"/>
  <c r="N27" s="1"/>
  <c r="Q9" i="7"/>
  <c r="M16" i="9"/>
  <c r="N16" s="1"/>
  <c r="M10"/>
  <c r="N9" i="7"/>
  <c r="S9" s="1"/>
  <c r="M23"/>
  <c r="N30"/>
  <c r="M24" i="9"/>
  <c r="N24" s="1"/>
  <c r="R9" i="7"/>
  <c r="R11"/>
  <c r="M8"/>
  <c r="N25"/>
  <c r="Q28"/>
  <c r="M17" i="9"/>
  <c r="M30"/>
  <c r="N23"/>
  <c r="N30"/>
  <c r="O30" s="1"/>
  <c r="Q25" i="7"/>
  <c r="P25"/>
  <c r="T25" s="1"/>
  <c r="P10"/>
  <c r="P30"/>
  <c r="Q30"/>
  <c r="R30"/>
  <c r="M28" i="9"/>
  <c r="Q16" i="7"/>
  <c r="R16"/>
  <c r="P16"/>
  <c r="O23" i="9"/>
  <c r="R34" i="7"/>
  <c r="R25"/>
  <c r="W26" i="6"/>
  <c r="V26" i="7"/>
  <c r="U26" i="6"/>
  <c r="U24"/>
  <c r="Q8" i="7"/>
  <c r="R8"/>
  <c r="P33"/>
  <c r="Q34"/>
  <c r="R28"/>
  <c r="M20" i="9"/>
  <c r="N20" s="1"/>
  <c r="Q14" i="7"/>
  <c r="S25" i="6"/>
  <c r="Q11" i="7"/>
  <c r="P27"/>
  <c r="S27" s="1"/>
  <c r="W33" i="6"/>
  <c r="V33" i="7"/>
  <c r="R14"/>
  <c r="T25" i="6"/>
  <c r="W25" s="1"/>
  <c r="V25" i="7" s="1"/>
  <c r="S16" i="6"/>
  <c r="U16" s="1"/>
  <c r="T31"/>
  <c r="W31" s="1"/>
  <c r="V31" i="7" s="1"/>
  <c r="W14" i="6"/>
  <c r="V14" i="7"/>
  <c r="M21" i="9"/>
  <c r="N21" s="1"/>
  <c r="Q36" i="6"/>
  <c r="U36" s="1"/>
  <c r="M12" i="9"/>
  <c r="M25"/>
  <c r="N17"/>
  <c r="Q22" i="7"/>
  <c r="U22" s="1"/>
  <c r="N28" i="9"/>
  <c r="N34" i="7"/>
  <c r="M34" i="9" s="1"/>
  <c r="N34" s="1"/>
  <c r="O34" s="1"/>
  <c r="O24" i="7"/>
  <c r="R24"/>
  <c r="N31"/>
  <c r="S10" i="6"/>
  <c r="U10" s="1"/>
  <c r="X10" s="1"/>
  <c r="T32"/>
  <c r="W32"/>
  <c r="V32" i="7" s="1"/>
  <c r="O26"/>
  <c r="R26" s="1"/>
  <c r="O23"/>
  <c r="T12" i="6"/>
  <c r="W12" s="1"/>
  <c r="V12" i="7" s="1"/>
  <c r="N35" i="6"/>
  <c r="M12" i="7"/>
  <c r="R12" s="1"/>
  <c r="W9" i="6"/>
  <c r="V9" i="7"/>
  <c r="T21" i="6"/>
  <c r="W21"/>
  <c r="V21" i="7" s="1"/>
  <c r="P22"/>
  <c r="M7" i="9"/>
  <c r="N7" s="1"/>
  <c r="O7" s="1"/>
  <c r="M7" i="7"/>
  <c r="U8" i="6"/>
  <c r="X8" s="1"/>
  <c r="O19" i="7"/>
  <c r="R19" s="1"/>
  <c r="M32"/>
  <c r="N32" s="1"/>
  <c r="T30" i="6"/>
  <c r="W30" s="1"/>
  <c r="V30" i="7" s="1"/>
  <c r="M8" i="9"/>
  <c r="N8"/>
  <c r="R13" i="7"/>
  <c r="Q18"/>
  <c r="Q13"/>
  <c r="T36" i="6"/>
  <c r="W36" s="1"/>
  <c r="V36" i="7" s="1"/>
  <c r="S36" i="6"/>
  <c r="M15" i="7"/>
  <c r="N15" s="1"/>
  <c r="Q29"/>
  <c r="T16" i="6"/>
  <c r="W16" s="1"/>
  <c r="V16" i="7" s="1"/>
  <c r="N29"/>
  <c r="O8" i="9"/>
  <c r="T16" i="7"/>
  <c r="W16" s="1"/>
  <c r="W16" i="9" s="1"/>
  <c r="P16"/>
  <c r="S16" i="7"/>
  <c r="R7"/>
  <c r="Q7"/>
  <c r="X26" i="6"/>
  <c r="T22" i="7"/>
  <c r="W22" s="1"/>
  <c r="W22" i="9" s="1"/>
  <c r="P22"/>
  <c r="S22" i="7"/>
  <c r="O28" i="9"/>
  <c r="T27" i="7"/>
  <c r="W27" s="1"/>
  <c r="W27" i="9" s="1"/>
  <c r="P33"/>
  <c r="S33" i="7"/>
  <c r="Q19"/>
  <c r="Q23"/>
  <c r="R23"/>
  <c r="P23"/>
  <c r="S25"/>
  <c r="P25" i="9"/>
  <c r="Q25" s="1"/>
  <c r="R32" i="7"/>
  <c r="Q32"/>
  <c r="N25" i="9"/>
  <c r="O25" s="1"/>
  <c r="T10" i="7"/>
  <c r="P10" i="9"/>
  <c r="S10" s="1"/>
  <c r="S10" i="7"/>
  <c r="T33"/>
  <c r="W33" s="1"/>
  <c r="T35" i="6"/>
  <c r="W35"/>
  <c r="V35" i="7" s="1"/>
  <c r="M35"/>
  <c r="S35" i="6"/>
  <c r="O17" i="9"/>
  <c r="M31"/>
  <c r="N31" s="1"/>
  <c r="O31" s="1"/>
  <c r="M31" i="7"/>
  <c r="T29"/>
  <c r="W29" s="1"/>
  <c r="W29" i="9" s="1"/>
  <c r="S29" i="7"/>
  <c r="M29" i="9"/>
  <c r="N29" s="1"/>
  <c r="P26" i="7"/>
  <c r="Q26"/>
  <c r="Q24"/>
  <c r="P24"/>
  <c r="S24" s="1"/>
  <c r="S30"/>
  <c r="T30"/>
  <c r="W30" s="1"/>
  <c r="W30" i="9" s="1"/>
  <c r="P30"/>
  <c r="Q35" i="7"/>
  <c r="R35"/>
  <c r="P26" i="9"/>
  <c r="Q26" s="1"/>
  <c r="R31" i="7"/>
  <c r="Q31"/>
  <c r="W10"/>
  <c r="W10" i="9" s="1"/>
  <c r="Q10"/>
  <c r="R10"/>
  <c r="S30"/>
  <c r="Q30"/>
  <c r="R30"/>
  <c r="P23"/>
  <c r="T23" i="7"/>
  <c r="W23" s="1"/>
  <c r="W23" i="9" s="1"/>
  <c r="S23" i="7"/>
  <c r="Q16" i="9"/>
  <c r="R16"/>
  <c r="S16"/>
  <c r="Q33"/>
  <c r="Q22"/>
  <c r="N35" i="7"/>
  <c r="M35" i="9" s="1"/>
  <c r="Q23"/>
  <c r="R23"/>
  <c r="S23"/>
  <c r="U30"/>
  <c r="X30" s="1"/>
  <c r="T30"/>
  <c r="U23"/>
  <c r="X23" s="1"/>
  <c r="T23"/>
  <c r="V23" s="1"/>
  <c r="T29" l="1"/>
  <c r="X7" i="6"/>
  <c r="X22" i="7"/>
  <c r="X36" i="6"/>
  <c r="X30"/>
  <c r="X23"/>
  <c r="X13"/>
  <c r="X11"/>
  <c r="Q29" i="9"/>
  <c r="U29" s="1"/>
  <c r="X29" s="1"/>
  <c r="S29"/>
  <c r="R29"/>
  <c r="T14" i="7"/>
  <c r="W14" s="1"/>
  <c r="W14" i="9" s="1"/>
  <c r="S14" i="7"/>
  <c r="M14" i="9"/>
  <c r="N14" s="1"/>
  <c r="O14" s="1"/>
  <c r="P20" i="7"/>
  <c r="R20"/>
  <c r="Q20"/>
  <c r="P35" i="9"/>
  <c r="Q35" s="1"/>
  <c r="T35" i="7"/>
  <c r="W35" s="1"/>
  <c r="W35" i="9" s="1"/>
  <c r="O20"/>
  <c r="O24"/>
  <c r="S22"/>
  <c r="R22"/>
  <c r="R33"/>
  <c r="S33"/>
  <c r="N19"/>
  <c r="M19"/>
  <c r="X24" i="6"/>
  <c r="V24" i="7"/>
  <c r="R36"/>
  <c r="N36"/>
  <c r="Q36"/>
  <c r="X34" i="6"/>
  <c r="X28"/>
  <c r="U22"/>
  <c r="X22" s="1"/>
  <c r="O27" i="9"/>
  <c r="S37" i="6"/>
  <c r="V8" i="7"/>
  <c r="U31" i="6"/>
  <c r="X31" s="1"/>
  <c r="Q37"/>
  <c r="X16"/>
  <c r="U23" i="7"/>
  <c r="X23" s="1"/>
  <c r="V30" i="9"/>
  <c r="T24" i="7"/>
  <c r="W24" s="1"/>
  <c r="W24" i="9" s="1"/>
  <c r="S25"/>
  <c r="N12"/>
  <c r="O12" s="1"/>
  <c r="R21" i="7"/>
  <c r="Q27"/>
  <c r="U12" i="6"/>
  <c r="X12" s="1"/>
  <c r="M33" i="7"/>
  <c r="O15"/>
  <c r="U29"/>
  <c r="X29" s="1"/>
  <c r="U25" i="6"/>
  <c r="X25" s="1"/>
  <c r="R18" i="7"/>
  <c r="Y23" i="9"/>
  <c r="U30" i="7"/>
  <c r="X30" s="1"/>
  <c r="P24" i="9"/>
  <c r="U16" i="7"/>
  <c r="X16" s="1"/>
  <c r="P19"/>
  <c r="P19" i="9" s="1"/>
  <c r="Q19" s="1"/>
  <c r="P27"/>
  <c r="T37" i="6"/>
  <c r="Q12" i="7"/>
  <c r="P21"/>
  <c r="N22" i="9"/>
  <c r="M9"/>
  <c r="N18" i="7"/>
  <c r="T15" i="6"/>
  <c r="W15" s="1"/>
  <c r="V15" i="7" s="1"/>
  <c r="R17"/>
  <c r="S35" i="9"/>
  <c r="N35"/>
  <c r="R35"/>
  <c r="T28" i="7"/>
  <c r="W28" s="1"/>
  <c r="W28" i="9" s="1"/>
  <c r="S28" i="7"/>
  <c r="U28" s="1"/>
  <c r="X28" s="1"/>
  <c r="P28" i="9"/>
  <c r="M13"/>
  <c r="S13" i="7"/>
  <c r="T13"/>
  <c r="W13" s="1"/>
  <c r="W13" i="9" s="1"/>
  <c r="N13"/>
  <c r="P7"/>
  <c r="S7" i="7"/>
  <c r="P8" i="9"/>
  <c r="S8" i="7"/>
  <c r="Y30" i="9"/>
  <c r="T7" i="7"/>
  <c r="W33" i="9"/>
  <c r="T18" i="7"/>
  <c r="W18" s="1"/>
  <c r="W18" i="9" s="1"/>
  <c r="S18" i="7"/>
  <c r="P18" i="9"/>
  <c r="R14"/>
  <c r="Q14"/>
  <c r="S14"/>
  <c r="T11" i="7"/>
  <c r="W11" s="1"/>
  <c r="W11" i="9" s="1"/>
  <c r="M11"/>
  <c r="N11" s="1"/>
  <c r="S11" i="7"/>
  <c r="U11" s="1"/>
  <c r="X11" s="1"/>
  <c r="S26"/>
  <c r="M26" i="9"/>
  <c r="T26" i="7"/>
  <c r="W26" s="1"/>
  <c r="W26" i="9" s="1"/>
  <c r="U27" i="7"/>
  <c r="X27" s="1"/>
  <c r="U18"/>
  <c r="X18" s="1"/>
  <c r="S32"/>
  <c r="M32" i="9"/>
  <c r="T32" i="7"/>
  <c r="W32" s="1"/>
  <c r="W32" i="9" s="1"/>
  <c r="O21"/>
  <c r="P9"/>
  <c r="T9" i="7"/>
  <c r="W9" s="1"/>
  <c r="W9" i="9" s="1"/>
  <c r="S17" i="7"/>
  <c r="T17"/>
  <c r="W17" s="1"/>
  <c r="W17" i="9" s="1"/>
  <c r="P17"/>
  <c r="R10" i="7"/>
  <c r="Q10"/>
  <c r="N10" i="9"/>
  <c r="R9"/>
  <c r="U25"/>
  <c r="X25" s="1"/>
  <c r="T25"/>
  <c r="M15"/>
  <c r="U25" i="7"/>
  <c r="X25" s="1"/>
  <c r="W25"/>
  <c r="W25" i="9" s="1"/>
  <c r="O16"/>
  <c r="U16"/>
  <c r="X16" s="1"/>
  <c r="T16"/>
  <c r="V16" s="1"/>
  <c r="Y16" s="1"/>
  <c r="T12" i="7"/>
  <c r="W12" s="1"/>
  <c r="W12" i="9" s="1"/>
  <c r="P12"/>
  <c r="S12" i="7"/>
  <c r="T34"/>
  <c r="W34" s="1"/>
  <c r="W34" i="9" s="1"/>
  <c r="S34" i="7"/>
  <c r="P34" i="9"/>
  <c r="S31" i="7"/>
  <c r="P31" i="9"/>
  <c r="T31" i="7"/>
  <c r="W31" s="1"/>
  <c r="W31" i="9" s="1"/>
  <c r="Q36"/>
  <c r="U26" i="7"/>
  <c r="X26" s="1"/>
  <c r="T8"/>
  <c r="W8" s="1"/>
  <c r="W8" i="9" s="1"/>
  <c r="N9"/>
  <c r="S35" i="7"/>
  <c r="U35" s="1"/>
  <c r="X35" s="1"/>
  <c r="R25" i="9"/>
  <c r="V25" s="1"/>
  <c r="Y25" s="1"/>
  <c r="T22" l="1"/>
  <c r="V22" s="1"/>
  <c r="Y22" s="1"/>
  <c r="O22"/>
  <c r="U22"/>
  <c r="X22" s="1"/>
  <c r="Q27"/>
  <c r="S27"/>
  <c r="R27"/>
  <c r="S36" i="7"/>
  <c r="M36" i="9"/>
  <c r="T36" i="7"/>
  <c r="W36" s="1"/>
  <c r="W36" i="9" s="1"/>
  <c r="U31" i="7"/>
  <c r="X31" s="1"/>
  <c r="W37" i="6"/>
  <c r="S19" i="7"/>
  <c r="S24" i="9"/>
  <c r="Q24"/>
  <c r="R24"/>
  <c r="R33" i="7"/>
  <c r="Q33"/>
  <c r="U33" s="1"/>
  <c r="X33" s="1"/>
  <c r="N33" i="9"/>
  <c r="T19"/>
  <c r="O19"/>
  <c r="U19"/>
  <c r="X19" s="1"/>
  <c r="S20" i="7"/>
  <c r="U20" s="1"/>
  <c r="X20" s="1"/>
  <c r="T20"/>
  <c r="W20" s="1"/>
  <c r="W20" i="9" s="1"/>
  <c r="P20"/>
  <c r="N18"/>
  <c r="O18" s="1"/>
  <c r="M18"/>
  <c r="Q15" i="7"/>
  <c r="R15"/>
  <c r="P15"/>
  <c r="R37"/>
  <c r="U15" i="6"/>
  <c r="X15" s="1"/>
  <c r="T19" i="7"/>
  <c r="U24"/>
  <c r="X24" s="1"/>
  <c r="U37" i="6"/>
  <c r="P21" i="9"/>
  <c r="S21" i="7"/>
  <c r="U21" s="1"/>
  <c r="X21" s="1"/>
  <c r="T21"/>
  <c r="W21" s="1"/>
  <c r="W21" i="9" s="1"/>
  <c r="S19"/>
  <c r="R19"/>
  <c r="U9" i="7"/>
  <c r="X9" s="1"/>
  <c r="U17"/>
  <c r="X17" s="1"/>
  <c r="V37"/>
  <c r="U14"/>
  <c r="X14" s="1"/>
  <c r="V29" i="9"/>
  <c r="Y29" s="1"/>
  <c r="X37" i="6"/>
  <c r="U10" i="7"/>
  <c r="X10" s="1"/>
  <c r="Q37"/>
  <c r="S32" i="9"/>
  <c r="R32"/>
  <c r="R26"/>
  <c r="S26"/>
  <c r="T11"/>
  <c r="U11"/>
  <c r="X11" s="1"/>
  <c r="O11"/>
  <c r="R8"/>
  <c r="Q8"/>
  <c r="S8"/>
  <c r="U34" i="7"/>
  <c r="X34" s="1"/>
  <c r="O9" i="9"/>
  <c r="Q12"/>
  <c r="R12"/>
  <c r="S12"/>
  <c r="O10"/>
  <c r="U10"/>
  <c r="X10" s="1"/>
  <c r="T10"/>
  <c r="R11"/>
  <c r="V11" s="1"/>
  <c r="Y11" s="1"/>
  <c r="S11"/>
  <c r="T14"/>
  <c r="U14"/>
  <c r="X14" s="1"/>
  <c r="U13"/>
  <c r="X13" s="1"/>
  <c r="T13"/>
  <c r="O13"/>
  <c r="S28"/>
  <c r="Q28"/>
  <c r="R28"/>
  <c r="T35"/>
  <c r="O35"/>
  <c r="U35"/>
  <c r="X35" s="1"/>
  <c r="N26"/>
  <c r="U8" i="7"/>
  <c r="X8" s="1"/>
  <c r="R34" i="9"/>
  <c r="S34"/>
  <c r="Q34"/>
  <c r="S17"/>
  <c r="Q17"/>
  <c r="R17"/>
  <c r="S9"/>
  <c r="Q9"/>
  <c r="T9" s="1"/>
  <c r="W7" i="7"/>
  <c r="Q7" i="9"/>
  <c r="S7"/>
  <c r="R7"/>
  <c r="R13"/>
  <c r="S13"/>
  <c r="U12" i="7"/>
  <c r="X12" s="1"/>
  <c r="U32"/>
  <c r="X32" s="1"/>
  <c r="V35" i="9"/>
  <c r="Y35" s="1"/>
  <c r="S31"/>
  <c r="Q31"/>
  <c r="R31"/>
  <c r="S18"/>
  <c r="Q18"/>
  <c r="R18"/>
  <c r="U7" i="7"/>
  <c r="N15" i="9"/>
  <c r="N32"/>
  <c r="U13" i="7"/>
  <c r="X13" s="1"/>
  <c r="U19" l="1"/>
  <c r="X19" s="1"/>
  <c r="W19"/>
  <c r="W19" i="9" s="1"/>
  <c r="P15"/>
  <c r="T15" i="7"/>
  <c r="S15"/>
  <c r="O33" i="9"/>
  <c r="U33"/>
  <c r="X33" s="1"/>
  <c r="T33"/>
  <c r="V33" s="1"/>
  <c r="Y33" s="1"/>
  <c r="U24"/>
  <c r="X24" s="1"/>
  <c r="T24"/>
  <c r="V13"/>
  <c r="Y13" s="1"/>
  <c r="V10"/>
  <c r="Y10" s="1"/>
  <c r="U9"/>
  <c r="X9" s="1"/>
  <c r="V24"/>
  <c r="Y24" s="1"/>
  <c r="U36" i="7"/>
  <c r="X36" s="1"/>
  <c r="S21" i="9"/>
  <c r="Q21"/>
  <c r="R21"/>
  <c r="S20"/>
  <c r="Q20"/>
  <c r="R20"/>
  <c r="S36"/>
  <c r="N36"/>
  <c r="R36"/>
  <c r="T27"/>
  <c r="V27" s="1"/>
  <c r="Y27" s="1"/>
  <c r="U27"/>
  <c r="X27" s="1"/>
  <c r="V9"/>
  <c r="Y9" s="1"/>
  <c r="V19"/>
  <c r="X7" i="7"/>
  <c r="T32" i="9"/>
  <c r="O32"/>
  <c r="U32"/>
  <c r="X32" s="1"/>
  <c r="U28"/>
  <c r="X28" s="1"/>
  <c r="T28"/>
  <c r="V28" s="1"/>
  <c r="Y28" s="1"/>
  <c r="U12"/>
  <c r="X12" s="1"/>
  <c r="T12"/>
  <c r="V14"/>
  <c r="Y14" s="1"/>
  <c r="U18"/>
  <c r="X18" s="1"/>
  <c r="T18"/>
  <c r="U8"/>
  <c r="X8" s="1"/>
  <c r="T8"/>
  <c r="V8" s="1"/>
  <c r="Y8" s="1"/>
  <c r="V12"/>
  <c r="Y12" s="1"/>
  <c r="U7"/>
  <c r="T7"/>
  <c r="O15"/>
  <c r="T31"/>
  <c r="V31" s="1"/>
  <c r="Y31" s="1"/>
  <c r="U31"/>
  <c r="X31" s="1"/>
  <c r="W7"/>
  <c r="U17"/>
  <c r="X17" s="1"/>
  <c r="T17"/>
  <c r="V17" s="1"/>
  <c r="Y17" s="1"/>
  <c r="U34"/>
  <c r="X34" s="1"/>
  <c r="T34"/>
  <c r="U26"/>
  <c r="X26" s="1"/>
  <c r="T26"/>
  <c r="V26" s="1"/>
  <c r="Y26" s="1"/>
  <c r="O26"/>
  <c r="V18"/>
  <c r="Y18" s="1"/>
  <c r="V32"/>
  <c r="Y32" s="1"/>
  <c r="O36" l="1"/>
  <c r="T36"/>
  <c r="U36"/>
  <c r="X36" s="1"/>
  <c r="S37" i="7"/>
  <c r="U15"/>
  <c r="W15"/>
  <c r="T37"/>
  <c r="U20" i="9"/>
  <c r="X20" s="1"/>
  <c r="T20"/>
  <c r="V34"/>
  <c r="Y34" s="1"/>
  <c r="Y19"/>
  <c r="U21"/>
  <c r="X21" s="1"/>
  <c r="T21"/>
  <c r="V21" s="1"/>
  <c r="Y21" s="1"/>
  <c r="Q15"/>
  <c r="S15"/>
  <c r="S37" s="1"/>
  <c r="R15"/>
  <c r="R37" s="1"/>
  <c r="V20"/>
  <c r="Y20" s="1"/>
  <c r="V7"/>
  <c r="X7"/>
  <c r="X15" i="7" l="1"/>
  <c r="X37" s="1"/>
  <c r="U37"/>
  <c r="Y37" s="1"/>
  <c r="W15" i="9"/>
  <c r="W37" s="1"/>
  <c r="W37" i="7"/>
  <c r="V36" i="9"/>
  <c r="Y36" s="1"/>
  <c r="T15"/>
  <c r="U15"/>
  <c r="Y7"/>
  <c r="V15" l="1"/>
  <c r="T37"/>
  <c r="X15"/>
  <c r="X37" s="1"/>
  <c r="U37"/>
  <c r="Y15" l="1"/>
  <c r="Y37" s="1"/>
  <c r="V37"/>
</calcChain>
</file>

<file path=xl/sharedStrings.xml><?xml version="1.0" encoding="utf-8"?>
<sst xmlns="http://schemas.openxmlformats.org/spreadsheetml/2006/main" count="451" uniqueCount="72">
  <si>
    <t>ИНН</t>
  </si>
  <si>
    <t>Поселение</t>
  </si>
  <si>
    <t>Наименование</t>
  </si>
  <si>
    <t>Уточнение</t>
  </si>
  <si>
    <t>МО "Город Архангельск"</t>
  </si>
  <si>
    <t>МО "Коношский муниципальный район"</t>
  </si>
  <si>
    <t>МО "Коношское"</t>
  </si>
  <si>
    <t>МО "Котлас"</t>
  </si>
  <si>
    <t>МО "Котласский муниципальный район"</t>
  </si>
  <si>
    <t>МО "Приморский муниципальный район"</t>
  </si>
  <si>
    <t>МО "Боброво-Лявленское"</t>
  </si>
  <si>
    <t>МО "Северодвинск"</t>
  </si>
  <si>
    <t>МО "Холмогорский муниципальный район"</t>
  </si>
  <si>
    <t>МО "Красноборский муниципальный район"</t>
  </si>
  <si>
    <t>МО "Мезенский муниципальный район"</t>
  </si>
  <si>
    <t>МО "Телеговское"</t>
  </si>
  <si>
    <t>ВОДООТВЕДЕНИЕ</t>
  </si>
  <si>
    <t>ХОЛОДНАЯ ВОДА</t>
  </si>
  <si>
    <t>Горячая вода в части компонента на холодную воду</t>
  </si>
  <si>
    <t>3 квартал</t>
  </si>
  <si>
    <t>4 квартал</t>
  </si>
  <si>
    <t>ВСЕГО</t>
  </si>
  <si>
    <t>МО "Мирный"</t>
  </si>
  <si>
    <t xml:space="preserve">2 квартал </t>
  </si>
  <si>
    <t>ФГБУ «ЦЖКУ» МО РФ</t>
  </si>
  <si>
    <t>п.Савватия</t>
  </si>
  <si>
    <t>МО "Черемушское"</t>
  </si>
  <si>
    <t>МО "Мезенское"</t>
  </si>
  <si>
    <t>в/г № 15</t>
  </si>
  <si>
    <t>пос. Ненокса</t>
  </si>
  <si>
    <t>о. Ягры</t>
  </si>
  <si>
    <t>ГБУЗ АО "Санаторий имени М.Н. Фаворской"</t>
  </si>
  <si>
    <t>МО "Новая земля"</t>
  </si>
  <si>
    <t>МО "Ухтостровское"</t>
  </si>
  <si>
    <t xml:space="preserve">1 квартал </t>
  </si>
  <si>
    <t>Муниципальное образование</t>
  </si>
  <si>
    <t>Всего</t>
  </si>
  <si>
    <t>№ п/п</t>
  </si>
  <si>
    <t>ГАПОУ АО "Каргопольский индустриальный техникум"</t>
  </si>
  <si>
    <t>МО "Каргопольское"</t>
  </si>
  <si>
    <t>* для ФГБУ "ЦЖКУ" МО РФ (с п. 2 по п. 29 раздела ГУ) объемные показатели на 2021 год указаны в соответствии с объемами, утвержденными на 2020 год</t>
  </si>
  <si>
    <t>1 полугодие</t>
  </si>
  <si>
    <t>2 полугодие</t>
  </si>
  <si>
    <t>Кредиторская задолженность
 на 01.01.2021 г.,
руб.</t>
  </si>
  <si>
    <t>Одноставочный тариф для прочих потребителей (без НДС), руб./куб.м.</t>
  </si>
  <si>
    <t>Запланированный объем ресурса, куб.м.</t>
  </si>
  <si>
    <t>Одноставочный тариф  для населения и потребителей приравненных к населению (без НДС), руб./куб.м.</t>
  </si>
  <si>
    <t xml:space="preserve">Запланированный объем ресурса, куб.м. </t>
  </si>
  <si>
    <t>Одноставочный тариф для населения и потребителей приравненных к населению(без НДС), руб./куб.м.</t>
  </si>
  <si>
    <t>Потребность в средствах областного бюджета, руб.</t>
  </si>
  <si>
    <t>Кредиторская задолженность
 на 01.01.2023 г.,
руб.</t>
  </si>
  <si>
    <t>СОГЛАСОВАНО:</t>
  </si>
  <si>
    <t>Министр ТЭК и ЖКХ АО</t>
  </si>
  <si>
    <t>Д.Н. Поташев</t>
  </si>
  <si>
    <t xml:space="preserve">№ п/п </t>
  </si>
  <si>
    <t>* для ФГБУ "ЦЖКУ" МО РФ (с п. 2 по п. 29 раздела ГУ) объемные показатели на 2022 год указаны в соответствии с объемами, утвержденными на 2020 год</t>
  </si>
  <si>
    <t>Кредиторская задолженность
 на 01.01.2022 г.,
руб.</t>
  </si>
  <si>
    <t>Потребность в средствах субсидии за январь-ноябрь с учетом кредиторской задолженности,
 руб.</t>
  </si>
  <si>
    <t xml:space="preserve">Декабрь 2021 г., руб. </t>
  </si>
  <si>
    <t xml:space="preserve">Декабрь 2022 г., руб. </t>
  </si>
  <si>
    <t>Услуга</t>
  </si>
  <si>
    <t xml:space="preserve">Декабрь 2023 г., руб. </t>
  </si>
  <si>
    <t>Потребность в средствах субсидии за январь-ноябрь с учетом кредиторской задолженности,
руб.</t>
  </si>
  <si>
    <t>МО "Каргопольский муниципальный район"</t>
  </si>
  <si>
    <t>Исполняющий обязанности</t>
  </si>
  <si>
    <t>руководителя АТиЦ АО</t>
  </si>
  <si>
    <t>И.С. Зиняк</t>
  </si>
  <si>
    <t>Плановый расчет потребности
 в средствах областного бюджета на предоставление грантов в форме субсидии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 
на 2022 год</t>
  </si>
  <si>
    <t>Плановый расчет потребности
 в средствах областного бюджета на предоставление грантов в форме субсидии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 
на 2023 год</t>
  </si>
  <si>
    <t xml:space="preserve">                       Таблица № 2</t>
  </si>
  <si>
    <t>Плановый расчет потребности
 в средствах областного бюджета на предоставление грантов в форме субсидии на возмещение недополученных доходов, возникающих в результате государственного регулирования тарифов на холодную воду  и водоотведение для населения и потребителей, приравненных к населению 
на 2021 год</t>
  </si>
  <si>
    <t xml:space="preserve">                       приложения № 12</t>
  </si>
</sst>
</file>

<file path=xl/styles.xml><?xml version="1.0" encoding="utf-8"?>
<styleSheet xmlns="http://schemas.openxmlformats.org/spreadsheetml/2006/main">
  <numFmts count="5">
    <numFmt numFmtId="164" formatCode="_(* #,##0.00_);_(* \(\ #,##0.00\ \);_(* &quot;-&quot;??_);_(\ @_ \)"/>
    <numFmt numFmtId="165" formatCode="#,##0.000"/>
    <numFmt numFmtId="166" formatCode="#,##0.00_ ;\-#,##0.00\ "/>
    <numFmt numFmtId="167" formatCode="#,##0.000_ ;\-#,##0.000\ "/>
    <numFmt numFmtId="168" formatCode="0.0%"/>
  </numFmts>
  <fonts count="57">
    <font>
      <sz val="10"/>
      <name val="Tahoma"/>
    </font>
    <font>
      <sz val="10"/>
      <name val="Tahoma"/>
    </font>
    <font>
      <sz val="8"/>
      <name val="Tahoma"/>
      <family val="2"/>
      <charset val="204"/>
    </font>
    <font>
      <sz val="10"/>
      <name val="Tahoma"/>
      <family val="2"/>
      <charset val="204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0"/>
      <name val="Tahoma"/>
      <family val="2"/>
      <charset val="204"/>
    </font>
    <font>
      <b/>
      <sz val="10"/>
      <name val="Tahoma"/>
      <family val="2"/>
      <charset val="204"/>
    </font>
    <font>
      <sz val="12"/>
      <name val="Tahoma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6"/>
      <name val="Tahoma"/>
      <family val="2"/>
      <charset val="204"/>
    </font>
    <font>
      <sz val="11"/>
      <name val="Tahoma"/>
      <family val="2"/>
      <charset val="204"/>
    </font>
    <font>
      <b/>
      <sz val="12"/>
      <name val="Tahoma"/>
      <family val="2"/>
      <charset val="204"/>
    </font>
    <font>
      <sz val="18"/>
      <color indexed="8"/>
      <name val="Calibri"/>
      <family val="2"/>
      <charset val="204"/>
    </font>
    <font>
      <sz val="10"/>
      <color indexed="8"/>
      <name val="Tahoma"/>
      <family val="2"/>
      <charset val="204"/>
    </font>
    <font>
      <sz val="18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8"/>
      <color indexed="8"/>
      <name val="Calibri"/>
      <family val="2"/>
      <charset val="204"/>
    </font>
    <font>
      <b/>
      <sz val="18"/>
      <name val="Tahoma"/>
      <family val="2"/>
      <charset val="204"/>
    </font>
    <font>
      <sz val="18"/>
      <name val="Tahoma"/>
      <family val="2"/>
      <charset val="204"/>
    </font>
    <font>
      <b/>
      <sz val="18"/>
      <color indexed="8"/>
      <name val="Tahoma"/>
      <family val="2"/>
      <charset val="204"/>
    </font>
    <font>
      <sz val="18"/>
      <color theme="1"/>
      <name val="Calibri"/>
      <family val="2"/>
      <charset val="204"/>
      <scheme val="minor"/>
    </font>
    <font>
      <sz val="18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b/>
      <sz val="14"/>
      <name val="Tahoma"/>
      <family val="2"/>
      <charset val="204"/>
    </font>
    <font>
      <sz val="14"/>
      <name val="Tahoma"/>
      <family val="2"/>
      <charset val="204"/>
    </font>
  </fonts>
  <fills count="2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282">
    <xf numFmtId="0" fontId="0" fillId="0" borderId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2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3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4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6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10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5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8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5" fillId="11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12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9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0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6" fillId="15" borderId="0" applyNumberFormat="0" applyBorder="0" applyAlignment="0" applyProtection="0"/>
    <xf numFmtId="0" fontId="25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6" fillId="16" borderId="0" applyNumberFormat="0" applyBorder="0" applyAlignment="0" applyProtection="0"/>
    <xf numFmtId="0" fontId="25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6" fillId="17" borderId="0" applyNumberFormat="0" applyBorder="0" applyAlignment="0" applyProtection="0"/>
    <xf numFmtId="0" fontId="25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6" fillId="18" borderId="0" applyNumberFormat="0" applyBorder="0" applyAlignment="0" applyProtection="0"/>
    <xf numFmtId="0" fontId="25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6" fillId="13" borderId="0" applyNumberFormat="0" applyBorder="0" applyAlignment="0" applyProtection="0"/>
    <xf numFmtId="0" fontId="25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6" fillId="14" borderId="0" applyNumberFormat="0" applyBorder="0" applyAlignment="0" applyProtection="0"/>
    <xf numFmtId="0" fontId="25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6" fillId="19" borderId="0" applyNumberFormat="0" applyBorder="0" applyAlignment="0" applyProtection="0"/>
    <xf numFmtId="0" fontId="26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7" fillId="7" borderId="1" applyNumberFormat="0" applyAlignment="0" applyProtection="0"/>
    <xf numFmtId="0" fontId="27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8" fillId="20" borderId="2" applyNumberFormat="0" applyAlignment="0" applyProtection="0"/>
    <xf numFmtId="0" fontId="28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9" fillId="20" borderId="1" applyNumberFormat="0" applyAlignment="0" applyProtection="0"/>
    <xf numFmtId="0" fontId="29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10" fillId="0" borderId="3" applyNumberFormat="0" applyFill="0" applyAlignment="0" applyProtection="0"/>
    <xf numFmtId="0" fontId="30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11" fillId="0" borderId="4" applyNumberFormat="0" applyFill="0" applyAlignment="0" applyProtection="0"/>
    <xf numFmtId="0" fontId="31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12" fillId="0" borderId="5" applyNumberFormat="0" applyFill="0" applyAlignment="0" applyProtection="0"/>
    <xf numFmtId="0" fontId="31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12" fillId="0" borderId="0" applyNumberFormat="0" applyFill="0" applyBorder="0" applyAlignment="0" applyProtection="0"/>
    <xf numFmtId="0" fontId="32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13" fillId="0" borderId="6" applyNumberFormat="0" applyFill="0" applyAlignment="0" applyProtection="0"/>
    <xf numFmtId="0" fontId="33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14" fillId="21" borderId="7" applyNumberFormat="0" applyAlignment="0" applyProtection="0"/>
    <xf numFmtId="0" fontId="34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15" fillId="0" borderId="0" applyNumberFormat="0" applyFill="0" applyBorder="0" applyAlignment="0" applyProtection="0"/>
    <xf numFmtId="0" fontId="35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16" fillId="22" borderId="0" applyNumberFormat="0" applyBorder="0" applyAlignment="0" applyProtection="0"/>
    <xf numFmtId="0" fontId="22" fillId="0" borderId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4" fillId="0" borderId="0"/>
    <xf numFmtId="0" fontId="4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22" fillId="0" borderId="0"/>
    <xf numFmtId="0" fontId="3" fillId="0" borderId="0"/>
    <xf numFmtId="0" fontId="36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37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18" fillId="0" borderId="0" applyNumberFormat="0" applyFill="0" applyBorder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0" fontId="3" fillId="23" borderId="8" applyNumberFormat="0" applyFont="0" applyAlignment="0" applyProtection="0"/>
    <xf numFmtId="9" fontId="1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0" fontId="38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19" fillId="0" borderId="9" applyNumberFormat="0" applyFill="0" applyAlignment="0" applyProtection="0"/>
    <xf numFmtId="0" fontId="39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164" fontId="1" fillId="0" borderId="0" applyFont="0" applyFill="0" applyBorder="0" applyAlignment="0" applyProtection="0"/>
    <xf numFmtId="0" fontId="40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</cellStyleXfs>
  <cellXfs count="133">
    <xf numFmtId="0" fontId="0" fillId="0" borderId="0" xfId="0"/>
    <xf numFmtId="0" fontId="3" fillId="0" borderId="0" xfId="243" applyFill="1" applyBorder="1" applyAlignment="1">
      <alignment vertical="center"/>
    </xf>
    <xf numFmtId="0" fontId="0" fillId="0" borderId="0" xfId="0" applyFill="1"/>
    <xf numFmtId="4" fontId="0" fillId="0" borderId="0" xfId="0" applyNumberFormat="1" applyFill="1"/>
    <xf numFmtId="0" fontId="24" fillId="0" borderId="0" xfId="0" applyFont="1" applyFill="1"/>
    <xf numFmtId="165" fontId="0" fillId="0" borderId="0" xfId="0" applyNumberFormat="1" applyFill="1"/>
    <xf numFmtId="0" fontId="3" fillId="0" borderId="0" xfId="0" applyFont="1" applyFill="1" applyAlignment="1">
      <alignment horizontal="center"/>
    </xf>
    <xf numFmtId="0" fontId="3" fillId="0" borderId="0" xfId="0" applyFont="1" applyFill="1"/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/>
    <xf numFmtId="0" fontId="3" fillId="24" borderId="0" xfId="0" applyFont="1" applyFill="1" applyAlignment="1">
      <alignment horizontal="center" vertical="center" wrapText="1" shrinkToFit="1"/>
    </xf>
    <xf numFmtId="0" fontId="3" fillId="24" borderId="0" xfId="0" applyFont="1" applyFill="1" applyAlignment="1">
      <alignment horizontal="center" vertical="center"/>
    </xf>
    <xf numFmtId="0" fontId="3" fillId="0" borderId="0" xfId="243" applyFill="1" applyBorder="1" applyAlignment="1">
      <alignment horizontal="left" vertical="center"/>
    </xf>
    <xf numFmtId="0" fontId="3" fillId="0" borderId="0" xfId="243" applyFont="1" applyFill="1" applyBorder="1" applyAlignment="1">
      <alignment horizontal="left" vertical="center"/>
    </xf>
    <xf numFmtId="0" fontId="0" fillId="0" borderId="0" xfId="0" applyFill="1" applyAlignment="1">
      <alignment horizontal="left" vertical="center"/>
    </xf>
    <xf numFmtId="0" fontId="42" fillId="0" borderId="0" xfId="0" applyFont="1" applyFill="1"/>
    <xf numFmtId="0" fontId="24" fillId="24" borderId="10" xfId="0" applyFont="1" applyFill="1" applyBorder="1" applyAlignment="1">
      <alignment horizontal="left" vertical="center" wrapText="1" shrinkToFit="1"/>
    </xf>
    <xf numFmtId="4" fontId="24" fillId="24" borderId="10" xfId="0" applyNumberFormat="1" applyFont="1" applyFill="1" applyBorder="1" applyAlignment="1">
      <alignment horizontal="center" vertical="center" wrapText="1" shrinkToFit="1"/>
    </xf>
    <xf numFmtId="0" fontId="24" fillId="24" borderId="10" xfId="0" applyFont="1" applyFill="1" applyBorder="1" applyAlignment="1">
      <alignment horizontal="center" vertical="center" wrapText="1" shrinkToFit="1"/>
    </xf>
    <xf numFmtId="0" fontId="24" fillId="0" borderId="0" xfId="0" applyFont="1" applyFill="1" applyAlignment="1">
      <alignment horizontal="left" vertical="center"/>
    </xf>
    <xf numFmtId="165" fontId="24" fillId="0" borderId="0" xfId="0" applyNumberFormat="1" applyFont="1" applyFill="1"/>
    <xf numFmtId="4" fontId="24" fillId="0" borderId="0" xfId="0" applyNumberFormat="1" applyFont="1" applyFill="1"/>
    <xf numFmtId="0" fontId="24" fillId="25" borderId="10" xfId="0" applyFont="1" applyFill="1" applyBorder="1"/>
    <xf numFmtId="0" fontId="24" fillId="25" borderId="10" xfId="0" applyFont="1" applyFill="1" applyBorder="1" applyAlignment="1">
      <alignment horizontal="left" vertical="center"/>
    </xf>
    <xf numFmtId="166" fontId="24" fillId="25" borderId="10" xfId="0" applyNumberFormat="1" applyFont="1" applyFill="1" applyBorder="1" applyAlignment="1">
      <alignment horizontal="center" vertical="center" wrapText="1" shrinkToFit="1"/>
    </xf>
    <xf numFmtId="0" fontId="0" fillId="25" borderId="0" xfId="0" applyFill="1"/>
    <xf numFmtId="0" fontId="42" fillId="25" borderId="0" xfId="0" applyFont="1" applyFill="1"/>
    <xf numFmtId="165" fontId="42" fillId="25" borderId="0" xfId="0" applyNumberFormat="1" applyFont="1" applyFill="1"/>
    <xf numFmtId="4" fontId="24" fillId="24" borderId="10" xfId="213" applyNumberFormat="1" applyFont="1" applyFill="1" applyBorder="1" applyAlignment="1">
      <alignment horizontal="center" vertical="center" wrapText="1" shrinkToFit="1"/>
    </xf>
    <xf numFmtId="166" fontId="24" fillId="0" borderId="10" xfId="0" applyNumberFormat="1" applyFont="1" applyFill="1" applyBorder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center" vertical="center"/>
    </xf>
    <xf numFmtId="0" fontId="24" fillId="0" borderId="10" xfId="0" applyFont="1" applyFill="1" applyBorder="1" applyAlignment="1">
      <alignment horizontal="left" vertical="center" wrapText="1" shrinkToFit="1"/>
    </xf>
    <xf numFmtId="0" fontId="43" fillId="0" borderId="10" xfId="0" applyFont="1" applyFill="1" applyBorder="1" applyAlignment="1">
      <alignment horizontal="center" vertical="center" wrapText="1" shrinkToFit="1"/>
    </xf>
    <xf numFmtId="4" fontId="24" fillId="0" borderId="10" xfId="213" applyNumberFormat="1" applyFont="1" applyFill="1" applyBorder="1" applyAlignment="1">
      <alignment horizontal="center" vertical="center" wrapText="1" shrinkToFit="1"/>
    </xf>
    <xf numFmtId="4" fontId="24" fillId="0" borderId="10" xfId="0" applyNumberFormat="1" applyFont="1" applyFill="1" applyBorder="1" applyAlignment="1">
      <alignment horizontal="center" vertical="center" wrapText="1" shrinkToFit="1"/>
    </xf>
    <xf numFmtId="0" fontId="23" fillId="0" borderId="0" xfId="0" applyFont="1" applyFill="1" applyAlignment="1">
      <alignment horizontal="center" vertical="center" wrapText="1" shrinkToFit="1"/>
    </xf>
    <xf numFmtId="0" fontId="24" fillId="0" borderId="10" xfId="0" applyFont="1" applyFill="1" applyBorder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 wrapText="1" shrinkToFit="1"/>
    </xf>
    <xf numFmtId="0" fontId="3" fillId="0" borderId="0" xfId="0" applyFont="1" applyFill="1" applyAlignment="1">
      <alignment horizontal="center" vertical="center"/>
    </xf>
    <xf numFmtId="4" fontId="43" fillId="25" borderId="10" xfId="0" applyNumberFormat="1" applyFont="1" applyFill="1" applyBorder="1" applyAlignment="1">
      <alignment horizontal="center" vertical="center" wrapText="1" shrinkToFit="1"/>
    </xf>
    <xf numFmtId="0" fontId="24" fillId="25" borderId="10" xfId="215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10" xfId="0" applyFont="1" applyFill="1" applyBorder="1" applyAlignment="1">
      <alignment horizontal="center" vertical="center" wrapText="1"/>
    </xf>
    <xf numFmtId="165" fontId="24" fillId="25" borderId="10" xfId="215" applyNumberFormat="1" applyFont="1" applyFill="1" applyBorder="1" applyAlignment="1">
      <alignment horizontal="center" vertical="center" wrapText="1"/>
    </xf>
    <xf numFmtId="166" fontId="43" fillId="25" borderId="10" xfId="0" applyNumberFormat="1" applyFont="1" applyFill="1" applyBorder="1" applyAlignment="1">
      <alignment horizontal="center" vertical="center" wrapText="1" shrinkToFit="1"/>
    </xf>
    <xf numFmtId="0" fontId="46" fillId="0" borderId="0" xfId="0" applyFont="1" applyFill="1" applyAlignment="1">
      <alignment horizontal="left" wrapText="1"/>
    </xf>
    <xf numFmtId="0" fontId="46" fillId="0" borderId="0" xfId="0" applyFont="1" applyFill="1" applyAlignment="1">
      <alignment horizontal="left"/>
    </xf>
    <xf numFmtId="0" fontId="46" fillId="0" borderId="0" xfId="0" applyFont="1" applyFill="1"/>
    <xf numFmtId="0" fontId="47" fillId="0" borderId="0" xfId="214" applyFont="1" applyFill="1" applyAlignment="1">
      <alignment horizontal="left" wrapText="1"/>
    </xf>
    <xf numFmtId="0" fontId="48" fillId="0" borderId="0" xfId="0" applyFont="1" applyFill="1"/>
    <xf numFmtId="0" fontId="49" fillId="0" borderId="0" xfId="0" applyFont="1" applyFill="1" applyBorder="1" applyAlignment="1">
      <alignment horizontal="center" vertical="center"/>
    </xf>
    <xf numFmtId="164" fontId="49" fillId="0" borderId="0" xfId="276" applyFont="1" applyFill="1" applyBorder="1" applyAlignment="1">
      <alignment horizontal="center" vertical="center"/>
    </xf>
    <xf numFmtId="0" fontId="44" fillId="0" borderId="0" xfId="0" applyFont="1" applyFill="1"/>
    <xf numFmtId="0" fontId="45" fillId="0" borderId="0" xfId="0" applyFont="1" applyFill="1" applyAlignment="1">
      <alignment horizontal="left"/>
    </xf>
    <xf numFmtId="0" fontId="0" fillId="0" borderId="0" xfId="0" applyFill="1" applyAlignment="1">
      <alignment horizontal="left"/>
    </xf>
    <xf numFmtId="0" fontId="47" fillId="0" borderId="0" xfId="215" applyFont="1" applyFill="1"/>
    <xf numFmtId="0" fontId="50" fillId="0" borderId="0" xfId="0" applyFont="1" applyFill="1"/>
    <xf numFmtId="0" fontId="50" fillId="0" borderId="0" xfId="0" applyFont="1" applyFill="1" applyBorder="1" applyAlignment="1">
      <alignment horizontal="center" wrapText="1"/>
    </xf>
    <xf numFmtId="0" fontId="44" fillId="0" borderId="0" xfId="0" applyFont="1" applyFill="1" applyAlignment="1">
      <alignment horizontal="left" wrapText="1"/>
    </xf>
    <xf numFmtId="0" fontId="44" fillId="0" borderId="0" xfId="0" applyFont="1" applyFill="1" applyAlignment="1">
      <alignment horizontal="left"/>
    </xf>
    <xf numFmtId="0" fontId="49" fillId="0" borderId="11" xfId="214" applyFont="1" applyFill="1" applyBorder="1"/>
    <xf numFmtId="0" fontId="47" fillId="0" borderId="11" xfId="215" applyFont="1" applyFill="1" applyBorder="1"/>
    <xf numFmtId="0" fontId="47" fillId="0" borderId="0" xfId="214" applyFont="1" applyFill="1"/>
    <xf numFmtId="0" fontId="44" fillId="0" borderId="0" xfId="0" applyFont="1" applyFill="1" applyBorder="1"/>
    <xf numFmtId="0" fontId="51" fillId="0" borderId="0" xfId="0" applyFont="1" applyFill="1" applyBorder="1" applyAlignment="1">
      <alignment horizontal="left"/>
    </xf>
    <xf numFmtId="0" fontId="44" fillId="0" borderId="0" xfId="0" applyFont="1" applyFill="1" applyAlignment="1">
      <alignment horizontal="right"/>
    </xf>
    <xf numFmtId="0" fontId="0" fillId="0" borderId="0" xfId="0" applyFill="1" applyAlignment="1">
      <alignment horizontal="right"/>
    </xf>
    <xf numFmtId="0" fontId="24" fillId="24" borderId="0" xfId="0" applyFont="1" applyFill="1" applyAlignment="1">
      <alignment horizontal="center" vertical="center"/>
    </xf>
    <xf numFmtId="0" fontId="52" fillId="0" borderId="0" xfId="0" applyFont="1" applyFill="1"/>
    <xf numFmtId="0" fontId="24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 wrapText="1"/>
    </xf>
    <xf numFmtId="0" fontId="24" fillId="24" borderId="10" xfId="0" applyFont="1" applyFill="1" applyBorder="1" applyAlignment="1">
      <alignment horizontal="center" vertical="center"/>
    </xf>
    <xf numFmtId="0" fontId="43" fillId="24" borderId="10" xfId="0" applyFont="1" applyFill="1" applyBorder="1" applyAlignment="1">
      <alignment horizontal="center" vertical="center" wrapText="1" shrinkToFit="1"/>
    </xf>
    <xf numFmtId="165" fontId="24" fillId="24" borderId="10" xfId="0" applyNumberFormat="1" applyFont="1" applyFill="1" applyBorder="1" applyAlignment="1">
      <alignment horizontal="center" vertical="center" wrapText="1" shrinkToFit="1"/>
    </xf>
    <xf numFmtId="0" fontId="43" fillId="24" borderId="0" xfId="0" applyFont="1" applyFill="1" applyAlignment="1">
      <alignment horizontal="center" vertical="center" wrapText="1" shrinkToFit="1"/>
    </xf>
    <xf numFmtId="0" fontId="24" fillId="24" borderId="12" xfId="0" applyFont="1" applyFill="1" applyBorder="1" applyAlignment="1">
      <alignment horizontal="center" vertical="center" wrapText="1" shrinkToFit="1"/>
    </xf>
    <xf numFmtId="0" fontId="24" fillId="24" borderId="0" xfId="0" applyFont="1" applyFill="1" applyAlignment="1">
      <alignment horizontal="center" vertical="center" wrapText="1" shrinkToFit="1"/>
    </xf>
    <xf numFmtId="0" fontId="3" fillId="0" borderId="0" xfId="243" applyFont="1" applyFill="1" applyBorder="1" applyAlignment="1">
      <alignment horizontal="center" vertical="center"/>
    </xf>
    <xf numFmtId="0" fontId="42" fillId="24" borderId="10" xfId="243" applyFont="1" applyFill="1" applyBorder="1" applyAlignment="1">
      <alignment horizontal="center" vertical="center" wrapText="1"/>
    </xf>
    <xf numFmtId="0" fontId="42" fillId="0" borderId="10" xfId="243" applyFont="1" applyFill="1" applyBorder="1" applyAlignment="1">
      <alignment horizontal="center" vertical="center"/>
    </xf>
    <xf numFmtId="0" fontId="42" fillId="0" borderId="10" xfId="242" applyFont="1" applyFill="1" applyBorder="1" applyAlignment="1">
      <alignment horizontal="center" vertical="center"/>
    </xf>
    <xf numFmtId="0" fontId="42" fillId="0" borderId="10" xfId="243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/>
    </xf>
    <xf numFmtId="0" fontId="44" fillId="0" borderId="0" xfId="0" applyFont="1" applyFill="1" applyAlignment="1">
      <alignment horizontal="center"/>
    </xf>
    <xf numFmtId="0" fontId="42" fillId="24" borderId="10" xfId="243" applyFont="1" applyFill="1" applyBorder="1" applyAlignment="1">
      <alignment horizontal="center" vertical="center"/>
    </xf>
    <xf numFmtId="0" fontId="42" fillId="0" borderId="10" xfId="0" applyFont="1" applyFill="1" applyBorder="1" applyAlignment="1">
      <alignment horizontal="center" vertical="center" wrapText="1" shrinkToFit="1"/>
    </xf>
    <xf numFmtId="166" fontId="42" fillId="25" borderId="10" xfId="0" applyNumberFormat="1" applyFont="1" applyFill="1" applyBorder="1" applyAlignment="1">
      <alignment horizontal="center" vertical="center" wrapText="1" shrinkToFit="1"/>
    </xf>
    <xf numFmtId="0" fontId="42" fillId="0" borderId="0" xfId="243" applyFont="1" applyFill="1" applyBorder="1" applyAlignment="1">
      <alignment horizontal="center" vertical="center"/>
    </xf>
    <xf numFmtId="0" fontId="42" fillId="0" borderId="0" xfId="0" applyFont="1" applyFill="1" applyAlignment="1">
      <alignment horizontal="center"/>
    </xf>
    <xf numFmtId="0" fontId="5" fillId="0" borderId="0" xfId="0" applyFont="1" applyFill="1" applyAlignment="1">
      <alignment horizontal="center"/>
    </xf>
    <xf numFmtId="0" fontId="24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6" fillId="0" borderId="0" xfId="0" applyFont="1" applyFill="1" applyAlignment="1">
      <alignment horizontal="center"/>
    </xf>
    <xf numFmtId="0" fontId="24" fillId="24" borderId="0" xfId="0" applyFont="1" applyFill="1" applyBorder="1" applyAlignment="1">
      <alignment horizontal="center" vertical="center" wrapText="1" shrinkToFit="1"/>
    </xf>
    <xf numFmtId="0" fontId="24" fillId="24" borderId="13" xfId="0" applyFont="1" applyFill="1" applyBorder="1" applyAlignment="1">
      <alignment horizontal="center" vertical="center" wrapText="1" shrinkToFit="1"/>
    </xf>
    <xf numFmtId="168" fontId="43" fillId="24" borderId="0" xfId="263" applyNumberFormat="1" applyFont="1" applyFill="1" applyAlignment="1">
      <alignment horizontal="center" vertical="center" wrapText="1" shrinkToFit="1"/>
    </xf>
    <xf numFmtId="0" fontId="24" fillId="25" borderId="10" xfId="215" applyFont="1" applyFill="1" applyBorder="1" applyAlignment="1">
      <alignment horizontal="center" vertical="center" wrapText="1"/>
    </xf>
    <xf numFmtId="0" fontId="47" fillId="0" borderId="0" xfId="215" applyFont="1" applyFill="1" applyBorder="1"/>
    <xf numFmtId="168" fontId="24" fillId="0" borderId="10" xfId="263" applyNumberFormat="1" applyFont="1" applyFill="1" applyBorder="1" applyAlignment="1">
      <alignment horizontal="center" vertical="center" wrapText="1" shrinkToFit="1"/>
    </xf>
    <xf numFmtId="167" fontId="43" fillId="25" borderId="10" xfId="0" applyNumberFormat="1" applyFont="1" applyFill="1" applyBorder="1" applyAlignment="1">
      <alignment horizontal="center" vertical="center" wrapText="1" shrinkToFit="1"/>
    </xf>
    <xf numFmtId="165" fontId="24" fillId="0" borderId="10" xfId="213" applyNumberFormat="1" applyFont="1" applyFill="1" applyBorder="1" applyAlignment="1">
      <alignment horizontal="center" vertical="center" wrapText="1" shrinkToFit="1"/>
    </xf>
    <xf numFmtId="165" fontId="24" fillId="24" borderId="10" xfId="213" applyNumberFormat="1" applyFont="1" applyFill="1" applyBorder="1" applyAlignment="1">
      <alignment horizontal="center" vertical="center" wrapText="1" shrinkToFit="1"/>
    </xf>
    <xf numFmtId="165" fontId="43" fillId="25" borderId="10" xfId="0" applyNumberFormat="1" applyFont="1" applyFill="1" applyBorder="1" applyAlignment="1">
      <alignment horizontal="center" vertical="center" wrapText="1" shrinkToFit="1"/>
    </xf>
    <xf numFmtId="166" fontId="0" fillId="0" borderId="0" xfId="0" applyNumberFormat="1" applyFill="1"/>
    <xf numFmtId="0" fontId="52" fillId="0" borderId="0" xfId="0" applyFont="1"/>
    <xf numFmtId="0" fontId="53" fillId="0" borderId="11" xfId="0" applyFont="1" applyBorder="1"/>
    <xf numFmtId="0" fontId="53" fillId="0" borderId="0" xfId="0" applyFont="1"/>
    <xf numFmtId="0" fontId="54" fillId="0" borderId="0" xfId="0" applyFont="1"/>
    <xf numFmtId="0" fontId="0" fillId="0" borderId="0" xfId="0" applyAlignment="1">
      <alignment vertical="center"/>
    </xf>
    <xf numFmtId="0" fontId="41" fillId="0" borderId="0" xfId="243" applyFont="1" applyFill="1" applyBorder="1" applyAlignment="1">
      <alignment horizontal="center" vertical="center" wrapText="1"/>
    </xf>
    <xf numFmtId="0" fontId="3" fillId="0" borderId="0" xfId="0" applyFont="1" applyFill="1" applyAlignment="1">
      <alignment horizontal="left"/>
    </xf>
    <xf numFmtId="0" fontId="42" fillId="25" borderId="10" xfId="0" applyFont="1" applyFill="1" applyBorder="1" applyAlignment="1">
      <alignment horizontal="center" vertical="center"/>
    </xf>
    <xf numFmtId="0" fontId="24" fillId="25" borderId="10" xfId="213" applyFont="1" applyFill="1" applyBorder="1" applyAlignment="1">
      <alignment horizontal="center" vertical="center" wrapText="1"/>
    </xf>
    <xf numFmtId="0" fontId="55" fillId="0" borderId="0" xfId="243" applyFont="1" applyFill="1" applyBorder="1" applyAlignment="1">
      <alignment horizontal="center" vertical="center" wrapText="1"/>
    </xf>
    <xf numFmtId="0" fontId="56" fillId="0" borderId="0" xfId="0" applyFont="1" applyAlignment="1">
      <alignment vertical="center"/>
    </xf>
    <xf numFmtId="0" fontId="24" fillId="25" borderId="10" xfId="0" applyFont="1" applyFill="1" applyBorder="1" applyAlignment="1">
      <alignment horizontal="center" vertical="center" wrapText="1"/>
    </xf>
    <xf numFmtId="0" fontId="24" fillId="25" borderId="14" xfId="215" applyFont="1" applyFill="1" applyBorder="1" applyAlignment="1">
      <alignment horizontal="center" vertical="center" wrapText="1"/>
    </xf>
    <xf numFmtId="0" fontId="24" fillId="25" borderId="15" xfId="215" applyFont="1" applyFill="1" applyBorder="1" applyAlignment="1">
      <alignment horizontal="center" vertical="center" wrapText="1"/>
    </xf>
    <xf numFmtId="0" fontId="24" fillId="25" borderId="10" xfId="215" applyFont="1" applyFill="1" applyBorder="1" applyAlignment="1">
      <alignment horizontal="center" vertical="center" wrapText="1"/>
    </xf>
    <xf numFmtId="0" fontId="41" fillId="0" borderId="0" xfId="243" applyFont="1" applyFill="1" applyBorder="1" applyAlignment="1">
      <alignment horizontal="center" vertical="center" wrapText="1"/>
    </xf>
    <xf numFmtId="0" fontId="47" fillId="0" borderId="0" xfId="214" applyFont="1" applyFill="1" applyAlignment="1">
      <alignment horizontal="left" wrapText="1"/>
    </xf>
    <xf numFmtId="165" fontId="47" fillId="0" borderId="0" xfId="0" applyNumberFormat="1" applyFont="1" applyAlignment="1">
      <alignment horizontal="left"/>
    </xf>
    <xf numFmtId="0" fontId="47" fillId="0" borderId="0" xfId="214" applyFont="1" applyAlignment="1">
      <alignment horizontal="left"/>
    </xf>
    <xf numFmtId="0" fontId="24" fillId="0" borderId="10" xfId="215" applyFont="1" applyFill="1" applyBorder="1" applyAlignment="1">
      <alignment horizontal="center" vertical="center" wrapText="1"/>
    </xf>
    <xf numFmtId="0" fontId="24" fillId="25" borderId="14" xfId="0" applyFont="1" applyFill="1" applyBorder="1" applyAlignment="1">
      <alignment horizontal="center" vertical="center" wrapText="1"/>
    </xf>
    <xf numFmtId="0" fontId="24" fillId="25" borderId="15" xfId="0" applyFont="1" applyFill="1" applyBorder="1" applyAlignment="1">
      <alignment horizontal="center" vertical="center" wrapText="1"/>
    </xf>
    <xf numFmtId="0" fontId="24" fillId="25" borderId="13" xfId="0" applyFont="1" applyFill="1" applyBorder="1" applyAlignment="1">
      <alignment horizontal="center" vertical="center" wrapText="1"/>
    </xf>
    <xf numFmtId="0" fontId="24" fillId="25" borderId="16" xfId="0" applyFont="1" applyFill="1" applyBorder="1" applyAlignment="1">
      <alignment horizontal="center" vertical="center" wrapText="1"/>
    </xf>
    <xf numFmtId="0" fontId="24" fillId="25" borderId="12" xfId="0" applyFont="1" applyFill="1" applyBorder="1" applyAlignment="1">
      <alignment horizontal="center" vertical="center" wrapText="1"/>
    </xf>
    <xf numFmtId="0" fontId="42" fillId="25" borderId="14" xfId="215" applyFont="1" applyFill="1" applyBorder="1" applyAlignment="1">
      <alignment horizontal="center" vertical="center" wrapText="1"/>
    </xf>
    <xf numFmtId="0" fontId="42" fillId="25" borderId="15" xfId="215" applyFont="1" applyFill="1" applyBorder="1" applyAlignment="1">
      <alignment horizontal="center" vertical="center" wrapText="1"/>
    </xf>
    <xf numFmtId="0" fontId="3" fillId="25" borderId="10" xfId="0" applyFont="1" applyFill="1" applyBorder="1" applyAlignment="1">
      <alignment horizontal="center" vertical="center"/>
    </xf>
    <xf numFmtId="0" fontId="47" fillId="0" borderId="0" xfId="214" applyFont="1" applyFill="1" applyAlignment="1">
      <alignment horizontal="right" wrapText="1"/>
    </xf>
  </cellXfs>
  <cellStyles count="282">
    <cellStyle name="20% - Акцент1 2" xfId="1"/>
    <cellStyle name="20% — акцент1 2" xfId="2"/>
    <cellStyle name="20% - Акцент1 2 2" xfId="3"/>
    <cellStyle name="20% - Акцент1 3" xfId="4"/>
    <cellStyle name="20% — акцент1 3" xfId="5"/>
    <cellStyle name="20% - Акцент1 3 2" xfId="6"/>
    <cellStyle name="20% — акцент1 4" xfId="7"/>
    <cellStyle name="20% - Акцент2 2" xfId="8"/>
    <cellStyle name="20% — акцент2 2" xfId="9"/>
    <cellStyle name="20% - Акцент2 2 2" xfId="10"/>
    <cellStyle name="20% - Акцент2 3" xfId="11"/>
    <cellStyle name="20% — акцент2 3" xfId="12"/>
    <cellStyle name="20% - Акцент2 3 2" xfId="13"/>
    <cellStyle name="20% — акцент2 4" xfId="14"/>
    <cellStyle name="20% - Акцент3 2" xfId="15"/>
    <cellStyle name="20% — акцент3 2" xfId="16"/>
    <cellStyle name="20% - Акцент3 2 2" xfId="17"/>
    <cellStyle name="20% - Акцент3 3" xfId="18"/>
    <cellStyle name="20% — акцент3 3" xfId="19"/>
    <cellStyle name="20% - Акцент3 3 2" xfId="20"/>
    <cellStyle name="20% — акцент3 4" xfId="21"/>
    <cellStyle name="20% - Акцент4 2" xfId="22"/>
    <cellStyle name="20% — акцент4 2" xfId="23"/>
    <cellStyle name="20% - Акцент4 2 2" xfId="24"/>
    <cellStyle name="20% - Акцент4 3" xfId="25"/>
    <cellStyle name="20% — акцент4 3" xfId="26"/>
    <cellStyle name="20% - Акцент4 3 2" xfId="27"/>
    <cellStyle name="20% — акцент4 4" xfId="28"/>
    <cellStyle name="20% - Акцент5 2" xfId="29"/>
    <cellStyle name="20% — акцент5 2" xfId="30"/>
    <cellStyle name="20% - Акцент5 2 2" xfId="31"/>
    <cellStyle name="20% - Акцент5 3" xfId="32"/>
    <cellStyle name="20% — акцент5 3" xfId="33"/>
    <cellStyle name="20% - Акцент5 3 2" xfId="34"/>
    <cellStyle name="20% — акцент5 4" xfId="35"/>
    <cellStyle name="20% - Акцент6 2" xfId="36"/>
    <cellStyle name="20% — акцент6 2" xfId="37"/>
    <cellStyle name="20% - Акцент6 2 2" xfId="38"/>
    <cellStyle name="20% - Акцент6 3" xfId="39"/>
    <cellStyle name="20% — акцент6 3" xfId="40"/>
    <cellStyle name="20% - Акцент6 3 2" xfId="41"/>
    <cellStyle name="20% — акцент6 4" xfId="42"/>
    <cellStyle name="40% - Акцент1 2" xfId="43"/>
    <cellStyle name="40% — акцент1 2" xfId="44"/>
    <cellStyle name="40% - Акцент1 2 2" xfId="45"/>
    <cellStyle name="40% - Акцент1 3" xfId="46"/>
    <cellStyle name="40% — акцент1 3" xfId="47"/>
    <cellStyle name="40% - Акцент1 3 2" xfId="48"/>
    <cellStyle name="40% — акцент1 4" xfId="49"/>
    <cellStyle name="40% - Акцент2 2" xfId="50"/>
    <cellStyle name="40% — акцент2 2" xfId="51"/>
    <cellStyle name="40% - Акцент2 2 2" xfId="52"/>
    <cellStyle name="40% - Акцент2 3" xfId="53"/>
    <cellStyle name="40% — акцент2 3" xfId="54"/>
    <cellStyle name="40% - Акцент2 3 2" xfId="55"/>
    <cellStyle name="40% — акцент2 4" xfId="56"/>
    <cellStyle name="40% - Акцент3 2" xfId="57"/>
    <cellStyle name="40% — акцент3 2" xfId="58"/>
    <cellStyle name="40% - Акцент3 2 2" xfId="59"/>
    <cellStyle name="40% - Акцент3 3" xfId="60"/>
    <cellStyle name="40% — акцент3 3" xfId="61"/>
    <cellStyle name="40% - Акцент3 3 2" xfId="62"/>
    <cellStyle name="40% — акцент3 4" xfId="63"/>
    <cellStyle name="40% - Акцент4 2" xfId="64"/>
    <cellStyle name="40% — акцент4 2" xfId="65"/>
    <cellStyle name="40% - Акцент4 2 2" xfId="66"/>
    <cellStyle name="40% - Акцент4 3" xfId="67"/>
    <cellStyle name="40% — акцент4 3" xfId="68"/>
    <cellStyle name="40% - Акцент4 3 2" xfId="69"/>
    <cellStyle name="40% — акцент4 4" xfId="70"/>
    <cellStyle name="40% - Акцент5 2" xfId="71"/>
    <cellStyle name="40% — акцент5 2" xfId="72"/>
    <cellStyle name="40% - Акцент5 2 2" xfId="73"/>
    <cellStyle name="40% - Акцент5 3" xfId="74"/>
    <cellStyle name="40% — акцент5 3" xfId="75"/>
    <cellStyle name="40% - Акцент5 3 2" xfId="76"/>
    <cellStyle name="40% — акцент5 4" xfId="77"/>
    <cellStyle name="40% - Акцент6 2" xfId="78"/>
    <cellStyle name="40% — акцент6 2" xfId="79"/>
    <cellStyle name="40% - Акцент6 2 2" xfId="80"/>
    <cellStyle name="40% - Акцент6 3" xfId="81"/>
    <cellStyle name="40% — акцент6 3" xfId="82"/>
    <cellStyle name="40% - Акцент6 3 2" xfId="83"/>
    <cellStyle name="40% — акцент6 4" xfId="84"/>
    <cellStyle name="60% - Акцент1 2" xfId="85"/>
    <cellStyle name="60% — акцент1 2" xfId="86"/>
    <cellStyle name="60% - Акцент1 2 2" xfId="87"/>
    <cellStyle name="60% - Акцент1 3" xfId="88"/>
    <cellStyle name="60% — акцент1 3" xfId="89"/>
    <cellStyle name="60% - Акцент1 3 2" xfId="90"/>
    <cellStyle name="60% — акцент1 4" xfId="91"/>
    <cellStyle name="60% - Акцент2 2" xfId="92"/>
    <cellStyle name="60% — акцент2 2" xfId="93"/>
    <cellStyle name="60% - Акцент2 2 2" xfId="94"/>
    <cellStyle name="60% - Акцент2 3" xfId="95"/>
    <cellStyle name="60% — акцент2 3" xfId="96"/>
    <cellStyle name="60% - Акцент2 3 2" xfId="97"/>
    <cellStyle name="60% — акцент2 4" xfId="98"/>
    <cellStyle name="60% - Акцент3 2" xfId="99"/>
    <cellStyle name="60% — акцент3 2" xfId="100"/>
    <cellStyle name="60% - Акцент3 2 2" xfId="101"/>
    <cellStyle name="60% - Акцент3 3" xfId="102"/>
    <cellStyle name="60% — акцент3 3" xfId="103"/>
    <cellStyle name="60% - Акцент3 3 2" xfId="104"/>
    <cellStyle name="60% — акцент3 4" xfId="105"/>
    <cellStyle name="60% - Акцент4 2" xfId="106"/>
    <cellStyle name="60% — акцент4 2" xfId="107"/>
    <cellStyle name="60% - Акцент4 2 2" xfId="108"/>
    <cellStyle name="60% - Акцент4 3" xfId="109"/>
    <cellStyle name="60% — акцент4 3" xfId="110"/>
    <cellStyle name="60% - Акцент4 3 2" xfId="111"/>
    <cellStyle name="60% — акцент4 4" xfId="112"/>
    <cellStyle name="60% - Акцент5 2" xfId="113"/>
    <cellStyle name="60% — акцент5 2" xfId="114"/>
    <cellStyle name="60% - Акцент5 2 2" xfId="115"/>
    <cellStyle name="60% - Акцент5 3" xfId="116"/>
    <cellStyle name="60% — акцент5 3" xfId="117"/>
    <cellStyle name="60% - Акцент5 3 2" xfId="118"/>
    <cellStyle name="60% — акцент5 4" xfId="119"/>
    <cellStyle name="60% - Акцент6 2" xfId="120"/>
    <cellStyle name="60% — акцент6 2" xfId="121"/>
    <cellStyle name="60% - Акцент6 2 2" xfId="122"/>
    <cellStyle name="60% - Акцент6 3" xfId="123"/>
    <cellStyle name="60% — акцент6 3" xfId="124"/>
    <cellStyle name="60% - Акцент6 3 2" xfId="125"/>
    <cellStyle name="60% — акцент6 4" xfId="126"/>
    <cellStyle name="Акцент1" xfId="127" builtinId="29" customBuiltin="1"/>
    <cellStyle name="Акцент1 2" xfId="128"/>
    <cellStyle name="Акцент1 2 2" xfId="129"/>
    <cellStyle name="Акцент1 3" xfId="130"/>
    <cellStyle name="Акцент1 3 2" xfId="131"/>
    <cellStyle name="Акцент2" xfId="132" builtinId="33" customBuiltin="1"/>
    <cellStyle name="Акцент2 2" xfId="133"/>
    <cellStyle name="Акцент2 2 2" xfId="134"/>
    <cellStyle name="Акцент2 3" xfId="135"/>
    <cellStyle name="Акцент2 3 2" xfId="136"/>
    <cellStyle name="Акцент3" xfId="137" builtinId="37" customBuiltin="1"/>
    <cellStyle name="Акцент3 2" xfId="138"/>
    <cellStyle name="Акцент3 2 2" xfId="139"/>
    <cellStyle name="Акцент3 3" xfId="140"/>
    <cellStyle name="Акцент3 3 2" xfId="141"/>
    <cellStyle name="Акцент4" xfId="142" builtinId="41" customBuiltin="1"/>
    <cellStyle name="Акцент4 2" xfId="143"/>
    <cellStyle name="Акцент4 2 2" xfId="144"/>
    <cellStyle name="Акцент4 3" xfId="145"/>
    <cellStyle name="Акцент4 3 2" xfId="146"/>
    <cellStyle name="Акцент5" xfId="147" builtinId="45" customBuiltin="1"/>
    <cellStyle name="Акцент5 2" xfId="148"/>
    <cellStyle name="Акцент5 2 2" xfId="149"/>
    <cellStyle name="Акцент5 3" xfId="150"/>
    <cellStyle name="Акцент5 3 2" xfId="151"/>
    <cellStyle name="Акцент6" xfId="152" builtinId="49" customBuiltin="1"/>
    <cellStyle name="Акцент6 2" xfId="153"/>
    <cellStyle name="Акцент6 2 2" xfId="154"/>
    <cellStyle name="Акцент6 3" xfId="155"/>
    <cellStyle name="Акцент6 3 2" xfId="156"/>
    <cellStyle name="Ввод " xfId="157" builtinId="20" customBuiltin="1"/>
    <cellStyle name="Ввод  2" xfId="158"/>
    <cellStyle name="Ввод  2 2" xfId="159"/>
    <cellStyle name="Ввод  3" xfId="160"/>
    <cellStyle name="Ввод  3 2" xfId="161"/>
    <cellStyle name="Вывод" xfId="162" builtinId="21" customBuiltin="1"/>
    <cellStyle name="Вывод 2" xfId="163"/>
    <cellStyle name="Вывод 2 2" xfId="164"/>
    <cellStyle name="Вывод 3" xfId="165"/>
    <cellStyle name="Вывод 3 2" xfId="166"/>
    <cellStyle name="Вычисление" xfId="167" builtinId="22" customBuiltin="1"/>
    <cellStyle name="Вычисление 2" xfId="168"/>
    <cellStyle name="Вычисление 2 2" xfId="169"/>
    <cellStyle name="Вычисление 3" xfId="170"/>
    <cellStyle name="Вычисление 3 2" xfId="171"/>
    <cellStyle name="Заголовок 1" xfId="172" builtinId="16" customBuiltin="1"/>
    <cellStyle name="Заголовок 1 2" xfId="173"/>
    <cellStyle name="Заголовок 1 2 2" xfId="174"/>
    <cellStyle name="Заголовок 1 3" xfId="175"/>
    <cellStyle name="Заголовок 1 3 2" xfId="176"/>
    <cellStyle name="Заголовок 2" xfId="177" builtinId="17" customBuiltin="1"/>
    <cellStyle name="Заголовок 2 2" xfId="178"/>
    <cellStyle name="Заголовок 2 2 2" xfId="179"/>
    <cellStyle name="Заголовок 2 3" xfId="180"/>
    <cellStyle name="Заголовок 2 3 2" xfId="181"/>
    <cellStyle name="Заголовок 3" xfId="182" builtinId="18" customBuiltin="1"/>
    <cellStyle name="Заголовок 3 2" xfId="183"/>
    <cellStyle name="Заголовок 3 2 2" xfId="184"/>
    <cellStyle name="Заголовок 3 3" xfId="185"/>
    <cellStyle name="Заголовок 3 3 2" xfId="186"/>
    <cellStyle name="Заголовок 4" xfId="187" builtinId="19" customBuiltin="1"/>
    <cellStyle name="Заголовок 4 2" xfId="188"/>
    <cellStyle name="Заголовок 4 2 2" xfId="189"/>
    <cellStyle name="Заголовок 4 3" xfId="190"/>
    <cellStyle name="Заголовок 4 3 2" xfId="191"/>
    <cellStyle name="Итог" xfId="192" builtinId="25" customBuiltin="1"/>
    <cellStyle name="Итог 2" xfId="193"/>
    <cellStyle name="Итог 2 2" xfId="194"/>
    <cellStyle name="Итог 3" xfId="195"/>
    <cellStyle name="Итог 3 2" xfId="196"/>
    <cellStyle name="Контрольная ячейка" xfId="197" builtinId="23" customBuiltin="1"/>
    <cellStyle name="Контрольная ячейка 2" xfId="198"/>
    <cellStyle name="Контрольная ячейка 2 2" xfId="199"/>
    <cellStyle name="Контрольная ячейка 3" xfId="200"/>
    <cellStyle name="Контрольная ячейка 3 2" xfId="201"/>
    <cellStyle name="Название" xfId="202" builtinId="15" customBuiltin="1"/>
    <cellStyle name="Название 2" xfId="203"/>
    <cellStyle name="Название 2 2" xfId="204"/>
    <cellStyle name="Название 3" xfId="205"/>
    <cellStyle name="Название 3 2" xfId="206"/>
    <cellStyle name="Нейтральный" xfId="207" builtinId="28" customBuiltin="1"/>
    <cellStyle name="Нейтральный 2" xfId="208"/>
    <cellStyle name="Нейтральный 2 2" xfId="209"/>
    <cellStyle name="Нейтральный 3" xfId="210"/>
    <cellStyle name="Нейтральный 3 2" xfId="211"/>
    <cellStyle name="Обычный" xfId="0" builtinId="0"/>
    <cellStyle name="Обычный 10" xfId="212"/>
    <cellStyle name="Обычный 10 2" xfId="213"/>
    <cellStyle name="Обычный 10 2 4 2" xfId="214"/>
    <cellStyle name="Обычный 2" xfId="215"/>
    <cellStyle name="Обычный 2 2" xfId="216"/>
    <cellStyle name="Обычный 2 3" xfId="217"/>
    <cellStyle name="Обычный 2 4" xfId="218"/>
    <cellStyle name="Обычный 2 5" xfId="219"/>
    <cellStyle name="Обычный 3" xfId="220"/>
    <cellStyle name="Обычный 3 2" xfId="221"/>
    <cellStyle name="Обычный 3 3" xfId="222"/>
    <cellStyle name="Обычный 3 4" xfId="223"/>
    <cellStyle name="Обычный 3 5" xfId="224"/>
    <cellStyle name="Обычный 3 6" xfId="225"/>
    <cellStyle name="Обычный 3 7" xfId="226"/>
    <cellStyle name="Обычный 4" xfId="227"/>
    <cellStyle name="Обычный 4 2" xfId="228"/>
    <cellStyle name="Обычный 4 3" xfId="229"/>
    <cellStyle name="Обычный 4 4" xfId="230"/>
    <cellStyle name="Обычный 4 5" xfId="231"/>
    <cellStyle name="Обычный 4 6" xfId="232"/>
    <cellStyle name="Обычный 4 6 2" xfId="233"/>
    <cellStyle name="Обычный 4 7" xfId="234"/>
    <cellStyle name="Обычный 4 7 2" xfId="235"/>
    <cellStyle name="Обычный 4 8" xfId="236"/>
    <cellStyle name="Обычный 4 8 2" xfId="237"/>
    <cellStyle name="Обычный 4 9" xfId="238"/>
    <cellStyle name="Обычный 4 9 2" xfId="239"/>
    <cellStyle name="Обычный 5" xfId="240"/>
    <cellStyle name="Обычный 6" xfId="241"/>
    <cellStyle name="Обычный 7" xfId="242"/>
    <cellStyle name="Обычный 7 2" xfId="243"/>
    <cellStyle name="Обычный 8" xfId="244"/>
    <cellStyle name="Обычный 8 2" xfId="245"/>
    <cellStyle name="Обычный 9" xfId="246"/>
    <cellStyle name="Обычный 9 2" xfId="247"/>
    <cellStyle name="Плохой" xfId="248" builtinId="27" customBuiltin="1"/>
    <cellStyle name="Плохой 2" xfId="249"/>
    <cellStyle name="Плохой 2 2" xfId="250"/>
    <cellStyle name="Плохой 3" xfId="251"/>
    <cellStyle name="Плохой 3 2" xfId="252"/>
    <cellStyle name="Пояснение" xfId="253" builtinId="53" customBuiltin="1"/>
    <cellStyle name="Пояснение 2" xfId="254"/>
    <cellStyle name="Пояснение 2 2" xfId="255"/>
    <cellStyle name="Пояснение 3" xfId="256"/>
    <cellStyle name="Пояснение 3 2" xfId="257"/>
    <cellStyle name="Примечание" xfId="258" builtinId="10" customBuiltin="1"/>
    <cellStyle name="Примечание 2" xfId="259"/>
    <cellStyle name="Примечание 2 2" xfId="260"/>
    <cellStyle name="Примечание 3" xfId="261"/>
    <cellStyle name="Примечание 3 2" xfId="262"/>
    <cellStyle name="Процентный" xfId="263" builtinId="5"/>
    <cellStyle name="Процентный 2" xfId="264"/>
    <cellStyle name="Процентный 3" xfId="265"/>
    <cellStyle name="Связанная ячейка" xfId="266" builtinId="24" customBuiltin="1"/>
    <cellStyle name="Связанная ячейка 2" xfId="267"/>
    <cellStyle name="Связанная ячейка 2 2" xfId="268"/>
    <cellStyle name="Связанная ячейка 3" xfId="269"/>
    <cellStyle name="Связанная ячейка 3 2" xfId="270"/>
    <cellStyle name="Текст предупреждения" xfId="271" builtinId="11" customBuiltin="1"/>
    <cellStyle name="Текст предупреждения 2" xfId="272"/>
    <cellStyle name="Текст предупреждения 2 2" xfId="273"/>
    <cellStyle name="Текст предупреждения 3" xfId="274"/>
    <cellStyle name="Текст предупреждения 3 2" xfId="275"/>
    <cellStyle name="Финансовый" xfId="276" builtinId="3"/>
    <cellStyle name="Хороший" xfId="277" builtinId="26" customBuiltin="1"/>
    <cellStyle name="Хороший 2" xfId="278"/>
    <cellStyle name="Хороший 2 2" xfId="279"/>
    <cellStyle name="Хороший 3" xfId="280"/>
    <cellStyle name="Хороший 3 2" xfId="281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P37"/>
  <sheetViews>
    <sheetView tabSelected="1" view="pageBreakPreview" topLeftCell="B1" zoomScale="70" zoomScaleNormal="70" zoomScaleSheetLayoutView="70" workbookViewId="0">
      <selection activeCell="N3" sqref="N3"/>
    </sheetView>
  </sheetViews>
  <sheetFormatPr defaultRowHeight="12.75" outlineLevelRow="1" outlineLevelCol="1"/>
  <cols>
    <col min="1" max="1" width="7.140625" style="2" hidden="1" customWidth="1" outlineLevel="1"/>
    <col min="2" max="2" width="13.7109375" style="14" customWidth="1" collapsed="1"/>
    <col min="3" max="3" width="31.85546875" style="14" customWidth="1"/>
    <col min="4" max="4" width="25.85546875" style="38" customWidth="1" outlineLevel="1"/>
    <col min="5" max="5" width="22.7109375" style="91" customWidth="1"/>
    <col min="6" max="6" width="15" style="82" customWidth="1"/>
    <col min="7" max="7" width="23.7109375" style="82" customWidth="1"/>
    <col min="8" max="12" width="18.42578125" style="5" customWidth="1"/>
    <col min="13" max="16" width="18.42578125" style="2" customWidth="1"/>
    <col min="17" max="20" width="20.85546875" style="3" customWidth="1"/>
    <col min="21" max="24" width="20.85546875" style="2" customWidth="1"/>
    <col min="25" max="25" width="9.140625" style="2"/>
    <col min="26" max="26" width="15.85546875" style="2" bestFit="1" customWidth="1"/>
    <col min="27" max="27" width="18.85546875" style="2" customWidth="1"/>
    <col min="28" max="16384" width="9.140625" style="2"/>
  </cols>
  <sheetData>
    <row r="1" spans="1:146" ht="27.75" customHeight="1">
      <c r="N1" s="110" t="s">
        <v>69</v>
      </c>
    </row>
    <row r="2" spans="1:146" ht="17.25" customHeight="1">
      <c r="N2" s="110" t="s">
        <v>71</v>
      </c>
    </row>
    <row r="3" spans="1:146" ht="152.25" customHeight="1">
      <c r="B3" s="2"/>
      <c r="C3" s="108"/>
      <c r="D3" s="108"/>
      <c r="E3" s="108"/>
      <c r="F3" s="108"/>
      <c r="G3" s="108"/>
      <c r="H3" s="113" t="s">
        <v>70</v>
      </c>
      <c r="I3" s="114"/>
      <c r="J3" s="114"/>
      <c r="K3" s="114"/>
      <c r="L3" s="114"/>
      <c r="M3" s="114"/>
      <c r="N3" s="108"/>
      <c r="O3" s="108"/>
      <c r="P3" s="108"/>
      <c r="Q3" s="119"/>
      <c r="R3" s="119"/>
      <c r="S3" s="119"/>
      <c r="T3" s="119"/>
      <c r="U3" s="119"/>
      <c r="V3" s="119"/>
      <c r="W3" s="119"/>
      <c r="X3" s="119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146" ht="12" customHeight="1">
      <c r="B4" s="13"/>
      <c r="C4" s="12"/>
      <c r="D4" s="77"/>
      <c r="E4" s="77"/>
      <c r="F4" s="77"/>
      <c r="G4" s="77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</row>
    <row r="5" spans="1:146" s="6" customFormat="1" ht="90.75" customHeight="1">
      <c r="A5" s="111" t="s">
        <v>37</v>
      </c>
      <c r="B5" s="118" t="s">
        <v>0</v>
      </c>
      <c r="C5" s="118" t="s">
        <v>2</v>
      </c>
      <c r="D5" s="118" t="s">
        <v>35</v>
      </c>
      <c r="E5" s="118" t="s">
        <v>1</v>
      </c>
      <c r="F5" s="118" t="s">
        <v>3</v>
      </c>
      <c r="G5" s="116" t="s">
        <v>60</v>
      </c>
      <c r="H5" s="112" t="s">
        <v>45</v>
      </c>
      <c r="I5" s="112"/>
      <c r="J5" s="112"/>
      <c r="K5" s="112"/>
      <c r="L5" s="112"/>
      <c r="M5" s="118" t="s">
        <v>44</v>
      </c>
      <c r="N5" s="118"/>
      <c r="O5" s="118" t="s">
        <v>46</v>
      </c>
      <c r="P5" s="118"/>
      <c r="Q5" s="115" t="s">
        <v>49</v>
      </c>
      <c r="R5" s="115"/>
      <c r="S5" s="115"/>
      <c r="T5" s="115"/>
      <c r="U5" s="115"/>
      <c r="V5" s="115" t="s">
        <v>43</v>
      </c>
      <c r="W5" s="115" t="s">
        <v>58</v>
      </c>
      <c r="X5" s="115" t="s">
        <v>57</v>
      </c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</row>
    <row r="6" spans="1:146" s="7" customFormat="1" ht="31.5" customHeight="1">
      <c r="A6" s="111"/>
      <c r="B6" s="118"/>
      <c r="C6" s="118"/>
      <c r="D6" s="118"/>
      <c r="E6" s="118"/>
      <c r="F6" s="118"/>
      <c r="G6" s="117"/>
      <c r="H6" s="43" t="s">
        <v>34</v>
      </c>
      <c r="I6" s="43" t="s">
        <v>23</v>
      </c>
      <c r="J6" s="43" t="s">
        <v>19</v>
      </c>
      <c r="K6" s="43" t="s">
        <v>20</v>
      </c>
      <c r="L6" s="43" t="s">
        <v>21</v>
      </c>
      <c r="M6" s="40" t="s">
        <v>41</v>
      </c>
      <c r="N6" s="40" t="s">
        <v>42</v>
      </c>
      <c r="O6" s="40" t="s">
        <v>41</v>
      </c>
      <c r="P6" s="40" t="s">
        <v>42</v>
      </c>
      <c r="Q6" s="43" t="s">
        <v>34</v>
      </c>
      <c r="R6" s="43" t="s">
        <v>23</v>
      </c>
      <c r="S6" s="43" t="s">
        <v>19</v>
      </c>
      <c r="T6" s="43" t="s">
        <v>20</v>
      </c>
      <c r="U6" s="41" t="s">
        <v>21</v>
      </c>
      <c r="V6" s="115"/>
      <c r="W6" s="115"/>
      <c r="X6" s="115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</row>
    <row r="7" spans="1:146" s="7" customFormat="1" ht="60.75" customHeight="1">
      <c r="A7" s="30">
        <v>1</v>
      </c>
      <c r="B7" s="31">
        <v>2901070303</v>
      </c>
      <c r="C7" s="31" t="s">
        <v>31</v>
      </c>
      <c r="D7" s="36" t="s">
        <v>13</v>
      </c>
      <c r="E7" s="36" t="s">
        <v>15</v>
      </c>
      <c r="F7" s="32"/>
      <c r="G7" s="85" t="s">
        <v>16</v>
      </c>
      <c r="H7" s="100">
        <v>149.75</v>
      </c>
      <c r="I7" s="100">
        <v>149.75</v>
      </c>
      <c r="J7" s="100">
        <v>149.75</v>
      </c>
      <c r="K7" s="100">
        <v>149.75</v>
      </c>
      <c r="L7" s="100">
        <f>SUM(H7:K7)</f>
        <v>599</v>
      </c>
      <c r="M7" s="29">
        <v>142.37</v>
      </c>
      <c r="N7" s="29">
        <v>169.91</v>
      </c>
      <c r="O7" s="29">
        <v>51.08</v>
      </c>
      <c r="P7" s="29">
        <v>53.12</v>
      </c>
      <c r="Q7" s="34">
        <f t="shared" ref="Q7:Q36" si="0">(M7-O7)*H7</f>
        <v>13670.677500000002</v>
      </c>
      <c r="R7" s="34">
        <f t="shared" ref="R7:R36" si="1">I7*(M7-O7)</f>
        <v>13670.677500000002</v>
      </c>
      <c r="S7" s="34">
        <f t="shared" ref="S7:S36" si="2">J7*(N7-P7)</f>
        <v>17489.302499999998</v>
      </c>
      <c r="T7" s="34">
        <f t="shared" ref="T7:T36" si="3">K7*(N7-P7)</f>
        <v>17489.302499999998</v>
      </c>
      <c r="U7" s="34">
        <f>SUM(Q7:T7)</f>
        <v>62319.96</v>
      </c>
      <c r="V7" s="34"/>
      <c r="W7" s="34">
        <f>T7/3</f>
        <v>5829.767499999999</v>
      </c>
      <c r="X7" s="34">
        <f>U7-W7</f>
        <v>56490.192499999997</v>
      </c>
      <c r="Y7" s="35"/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</row>
    <row r="8" spans="1:146" s="11" customFormat="1" ht="51" customHeight="1">
      <c r="A8" s="30">
        <f>A7+1</f>
        <v>2</v>
      </c>
      <c r="B8" s="16">
        <v>2911001370</v>
      </c>
      <c r="C8" s="16" t="s">
        <v>38</v>
      </c>
      <c r="D8" s="18" t="s">
        <v>63</v>
      </c>
      <c r="E8" s="18" t="s">
        <v>39</v>
      </c>
      <c r="F8" s="18"/>
      <c r="G8" s="78" t="s">
        <v>17</v>
      </c>
      <c r="H8" s="101">
        <v>915</v>
      </c>
      <c r="I8" s="101">
        <v>915</v>
      </c>
      <c r="J8" s="101">
        <v>915</v>
      </c>
      <c r="K8" s="101">
        <v>915</v>
      </c>
      <c r="L8" s="100">
        <f>SUM(H8:K8)</f>
        <v>3660</v>
      </c>
      <c r="M8" s="29">
        <v>22.39</v>
      </c>
      <c r="N8" s="29">
        <v>25.57</v>
      </c>
      <c r="O8" s="29">
        <v>22.39</v>
      </c>
      <c r="P8" s="29">
        <v>23.28</v>
      </c>
      <c r="Q8" s="34">
        <f t="shared" si="0"/>
        <v>0</v>
      </c>
      <c r="R8" s="34">
        <f t="shared" si="1"/>
        <v>0</v>
      </c>
      <c r="S8" s="34">
        <f t="shared" si="2"/>
        <v>2095.349999999999</v>
      </c>
      <c r="T8" s="34">
        <f t="shared" si="3"/>
        <v>2095.349999999999</v>
      </c>
      <c r="U8" s="34">
        <f t="shared" ref="U8:U36" si="4">SUM(Q8:T8)</f>
        <v>4190.699999999998</v>
      </c>
      <c r="V8" s="17"/>
      <c r="W8" s="34">
        <f t="shared" ref="W8:W36" si="5">T8/3</f>
        <v>698.4499999999997</v>
      </c>
      <c r="X8" s="34">
        <f t="shared" ref="X8:X36" si="6">U8-W8</f>
        <v>3492.2499999999982</v>
      </c>
      <c r="Y8" s="10"/>
      <c r="Z8" s="35"/>
      <c r="AA8" s="35"/>
      <c r="AB8" s="35"/>
      <c r="AC8" s="10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</row>
    <row r="9" spans="1:146" s="38" customFormat="1" ht="42.75" customHeight="1">
      <c r="A9" s="30">
        <f t="shared" ref="A9:A36" si="7">A8+1</f>
        <v>3</v>
      </c>
      <c r="B9" s="31">
        <v>7729314745</v>
      </c>
      <c r="C9" s="31" t="s">
        <v>24</v>
      </c>
      <c r="D9" s="36" t="s">
        <v>4</v>
      </c>
      <c r="E9" s="36"/>
      <c r="F9" s="36"/>
      <c r="G9" s="79" t="s">
        <v>17</v>
      </c>
      <c r="H9" s="100">
        <v>816</v>
      </c>
      <c r="I9" s="100">
        <v>816</v>
      </c>
      <c r="J9" s="100">
        <v>816</v>
      </c>
      <c r="K9" s="100">
        <v>816</v>
      </c>
      <c r="L9" s="100">
        <f>SUM(H9:K9)</f>
        <v>3264</v>
      </c>
      <c r="M9" s="29">
        <v>90.57</v>
      </c>
      <c r="N9" s="29">
        <v>97.81</v>
      </c>
      <c r="O9" s="29">
        <v>33.619999999999997</v>
      </c>
      <c r="P9" s="29">
        <f>O9*1.04</f>
        <v>34.964799999999997</v>
      </c>
      <c r="Q9" s="34">
        <f t="shared" si="0"/>
        <v>46471.199999999997</v>
      </c>
      <c r="R9" s="34">
        <f t="shared" si="1"/>
        <v>46471.199999999997</v>
      </c>
      <c r="S9" s="34">
        <f t="shared" si="2"/>
        <v>51281.683200000007</v>
      </c>
      <c r="T9" s="34">
        <f t="shared" si="3"/>
        <v>51281.683200000007</v>
      </c>
      <c r="U9" s="34">
        <f t="shared" si="4"/>
        <v>195505.76639999999</v>
      </c>
      <c r="V9" s="34"/>
      <c r="W9" s="34">
        <f t="shared" si="5"/>
        <v>17093.894400000001</v>
      </c>
      <c r="X9" s="34">
        <f t="shared" si="6"/>
        <v>178411.872</v>
      </c>
      <c r="Y9" s="37"/>
      <c r="Z9" s="35"/>
      <c r="AA9" s="35"/>
      <c r="AB9" s="35"/>
      <c r="AC9" s="37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</row>
    <row r="10" spans="1:146" s="38" customFormat="1" ht="51" customHeight="1" outlineLevel="1">
      <c r="A10" s="30">
        <f t="shared" si="7"/>
        <v>4</v>
      </c>
      <c r="B10" s="31">
        <v>7729314745</v>
      </c>
      <c r="C10" s="31" t="s">
        <v>24</v>
      </c>
      <c r="D10" s="36" t="s">
        <v>5</v>
      </c>
      <c r="E10" s="36" t="s">
        <v>6</v>
      </c>
      <c r="F10" s="36"/>
      <c r="G10" s="79" t="s">
        <v>17</v>
      </c>
      <c r="H10" s="100">
        <v>760.75</v>
      </c>
      <c r="I10" s="100">
        <v>760.75</v>
      </c>
      <c r="J10" s="100">
        <v>760.75</v>
      </c>
      <c r="K10" s="100">
        <v>760.75</v>
      </c>
      <c r="L10" s="100">
        <f t="shared" ref="L10:L36" si="8">SUM(H10:K10)</f>
        <v>3043</v>
      </c>
      <c r="M10" s="29">
        <v>92.23</v>
      </c>
      <c r="N10" s="29">
        <v>139.31</v>
      </c>
      <c r="O10" s="29">
        <v>38.35</v>
      </c>
      <c r="P10" s="29">
        <f t="shared" ref="P10:P27" si="9">O10*1.04</f>
        <v>39.884</v>
      </c>
      <c r="Q10" s="34">
        <f t="shared" si="0"/>
        <v>40989.21</v>
      </c>
      <c r="R10" s="34">
        <f t="shared" si="1"/>
        <v>40989.21</v>
      </c>
      <c r="S10" s="34">
        <f t="shared" si="2"/>
        <v>75638.329500000007</v>
      </c>
      <c r="T10" s="34">
        <f t="shared" si="3"/>
        <v>75638.329500000007</v>
      </c>
      <c r="U10" s="34">
        <f t="shared" si="4"/>
        <v>233255.07900000003</v>
      </c>
      <c r="V10" s="34"/>
      <c r="W10" s="34">
        <f t="shared" si="5"/>
        <v>25212.776500000004</v>
      </c>
      <c r="X10" s="34">
        <f t="shared" si="6"/>
        <v>208042.30250000002</v>
      </c>
      <c r="Y10" s="37"/>
      <c r="Z10" s="35"/>
      <c r="AA10" s="35"/>
      <c r="AB10" s="35"/>
      <c r="AC10" s="37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</row>
    <row r="11" spans="1:146" s="38" customFormat="1" ht="42" customHeight="1" outlineLevel="1">
      <c r="A11" s="30">
        <f t="shared" si="7"/>
        <v>5</v>
      </c>
      <c r="B11" s="31">
        <v>7729314745</v>
      </c>
      <c r="C11" s="31" t="s">
        <v>24</v>
      </c>
      <c r="D11" s="36" t="s">
        <v>7</v>
      </c>
      <c r="E11" s="36"/>
      <c r="F11" s="36"/>
      <c r="G11" s="79" t="s">
        <v>17</v>
      </c>
      <c r="H11" s="100">
        <v>1022.5</v>
      </c>
      <c r="I11" s="100">
        <v>1022.5</v>
      </c>
      <c r="J11" s="100">
        <v>1022.5</v>
      </c>
      <c r="K11" s="100">
        <v>1022.5</v>
      </c>
      <c r="L11" s="100">
        <f t="shared" si="8"/>
        <v>4090</v>
      </c>
      <c r="M11" s="29">
        <v>47.56</v>
      </c>
      <c r="N11" s="29">
        <f>M11*1.04</f>
        <v>49.462400000000002</v>
      </c>
      <c r="O11" s="29">
        <v>32.659999999999997</v>
      </c>
      <c r="P11" s="29">
        <f t="shared" si="9"/>
        <v>33.9664</v>
      </c>
      <c r="Q11" s="34">
        <f t="shared" si="0"/>
        <v>15235.250000000005</v>
      </c>
      <c r="R11" s="34">
        <f t="shared" si="1"/>
        <v>15235.250000000005</v>
      </c>
      <c r="S11" s="34">
        <f t="shared" si="2"/>
        <v>15844.660000000002</v>
      </c>
      <c r="T11" s="34">
        <f t="shared" si="3"/>
        <v>15844.660000000002</v>
      </c>
      <c r="U11" s="34">
        <f t="shared" si="4"/>
        <v>62159.820000000014</v>
      </c>
      <c r="V11" s="34"/>
      <c r="W11" s="34">
        <f t="shared" si="5"/>
        <v>5281.5533333333342</v>
      </c>
      <c r="X11" s="34">
        <f t="shared" si="6"/>
        <v>56878.266666666677</v>
      </c>
      <c r="Y11" s="37"/>
      <c r="Z11" s="35"/>
      <c r="AA11" s="35"/>
      <c r="AB11" s="35"/>
      <c r="AC11" s="37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</row>
    <row r="12" spans="1:146" s="38" customFormat="1" ht="51" customHeight="1">
      <c r="A12" s="30">
        <f t="shared" si="7"/>
        <v>6</v>
      </c>
      <c r="B12" s="31">
        <v>7729314745</v>
      </c>
      <c r="C12" s="31" t="s">
        <v>24</v>
      </c>
      <c r="D12" s="36" t="s">
        <v>8</v>
      </c>
      <c r="E12" s="36" t="s">
        <v>26</v>
      </c>
      <c r="F12" s="36" t="s">
        <v>25</v>
      </c>
      <c r="G12" s="79" t="s">
        <v>17</v>
      </c>
      <c r="H12" s="100">
        <v>2819.75</v>
      </c>
      <c r="I12" s="100">
        <v>2819.75</v>
      </c>
      <c r="J12" s="100">
        <v>2819.75</v>
      </c>
      <c r="K12" s="100">
        <v>2819.75</v>
      </c>
      <c r="L12" s="100">
        <f t="shared" si="8"/>
        <v>11279</v>
      </c>
      <c r="M12" s="29">
        <v>28.33</v>
      </c>
      <c r="N12" s="29">
        <v>53.06</v>
      </c>
      <c r="O12" s="29">
        <v>24.4</v>
      </c>
      <c r="P12" s="29">
        <f t="shared" si="9"/>
        <v>25.375999999999998</v>
      </c>
      <c r="Q12" s="34">
        <f t="shared" si="0"/>
        <v>11081.617499999998</v>
      </c>
      <c r="R12" s="34">
        <f t="shared" si="1"/>
        <v>11081.617499999998</v>
      </c>
      <c r="S12" s="34">
        <f t="shared" si="2"/>
        <v>78061.959000000017</v>
      </c>
      <c r="T12" s="34">
        <f t="shared" si="3"/>
        <v>78061.959000000017</v>
      </c>
      <c r="U12" s="34">
        <f t="shared" si="4"/>
        <v>178287.15300000005</v>
      </c>
      <c r="V12" s="34"/>
      <c r="W12" s="34">
        <f t="shared" si="5"/>
        <v>26020.653000000006</v>
      </c>
      <c r="X12" s="34">
        <f t="shared" si="6"/>
        <v>152266.50000000006</v>
      </c>
      <c r="Y12" s="37"/>
      <c r="Z12" s="35"/>
      <c r="AA12" s="35"/>
      <c r="AB12" s="35"/>
      <c r="AC12" s="37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</row>
    <row r="13" spans="1:146" s="38" customFormat="1" ht="44.25" customHeight="1" outlineLevel="1">
      <c r="A13" s="30">
        <f t="shared" si="7"/>
        <v>7</v>
      </c>
      <c r="B13" s="31">
        <v>7729314745</v>
      </c>
      <c r="C13" s="31" t="s">
        <v>24</v>
      </c>
      <c r="D13" s="36" t="s">
        <v>14</v>
      </c>
      <c r="E13" s="36" t="s">
        <v>27</v>
      </c>
      <c r="F13" s="36"/>
      <c r="G13" s="79" t="s">
        <v>17</v>
      </c>
      <c r="H13" s="100">
        <v>71.5</v>
      </c>
      <c r="I13" s="100">
        <v>71.5</v>
      </c>
      <c r="J13" s="100">
        <v>71.5</v>
      </c>
      <c r="K13" s="100">
        <v>71.5</v>
      </c>
      <c r="L13" s="100">
        <f t="shared" si="8"/>
        <v>286</v>
      </c>
      <c r="M13" s="29">
        <v>455.49</v>
      </c>
      <c r="N13" s="29">
        <v>456.7</v>
      </c>
      <c r="O13" s="29">
        <v>61.73</v>
      </c>
      <c r="P13" s="29">
        <f t="shared" si="9"/>
        <v>64.199200000000005</v>
      </c>
      <c r="Q13" s="34">
        <f t="shared" si="0"/>
        <v>28153.84</v>
      </c>
      <c r="R13" s="34">
        <f t="shared" si="1"/>
        <v>28153.84</v>
      </c>
      <c r="S13" s="34">
        <f t="shared" si="2"/>
        <v>28063.807199999999</v>
      </c>
      <c r="T13" s="34">
        <f t="shared" si="3"/>
        <v>28063.807199999999</v>
      </c>
      <c r="U13" s="34">
        <f t="shared" si="4"/>
        <v>112435.2944</v>
      </c>
      <c r="V13" s="34"/>
      <c r="W13" s="34">
        <f t="shared" si="5"/>
        <v>9354.6023999999998</v>
      </c>
      <c r="X13" s="34">
        <f t="shared" si="6"/>
        <v>103080.692</v>
      </c>
      <c r="Y13" s="37"/>
      <c r="Z13" s="35"/>
      <c r="AA13" s="35"/>
      <c r="AB13" s="35"/>
      <c r="AC13" s="37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</row>
    <row r="14" spans="1:146" s="38" customFormat="1" ht="46.5" customHeight="1">
      <c r="A14" s="30">
        <f t="shared" si="7"/>
        <v>8</v>
      </c>
      <c r="B14" s="31">
        <v>7729314745</v>
      </c>
      <c r="C14" s="31" t="s">
        <v>24</v>
      </c>
      <c r="D14" s="36" t="s">
        <v>22</v>
      </c>
      <c r="E14" s="36"/>
      <c r="F14" s="36" t="s">
        <v>28</v>
      </c>
      <c r="G14" s="79" t="s">
        <v>17</v>
      </c>
      <c r="H14" s="100">
        <v>23956</v>
      </c>
      <c r="I14" s="100">
        <v>23956</v>
      </c>
      <c r="J14" s="100">
        <v>23956</v>
      </c>
      <c r="K14" s="100">
        <v>23956</v>
      </c>
      <c r="L14" s="100">
        <f t="shared" si="8"/>
        <v>95824</v>
      </c>
      <c r="M14" s="29">
        <v>47.56</v>
      </c>
      <c r="N14" s="29">
        <v>51.37</v>
      </c>
      <c r="O14" s="29">
        <v>25.72</v>
      </c>
      <c r="P14" s="29">
        <f>O14*1.04</f>
        <v>26.748799999999999</v>
      </c>
      <c r="Q14" s="34">
        <f t="shared" si="0"/>
        <v>523199.0400000001</v>
      </c>
      <c r="R14" s="34">
        <f t="shared" si="1"/>
        <v>523199.0400000001</v>
      </c>
      <c r="S14" s="34">
        <f t="shared" si="2"/>
        <v>589825.46719999996</v>
      </c>
      <c r="T14" s="34">
        <f t="shared" si="3"/>
        <v>589825.46719999996</v>
      </c>
      <c r="U14" s="34">
        <f t="shared" si="4"/>
        <v>2226049.0144000002</v>
      </c>
      <c r="V14" s="34"/>
      <c r="W14" s="34">
        <f t="shared" si="5"/>
        <v>196608.48906666666</v>
      </c>
      <c r="X14" s="34">
        <f t="shared" si="6"/>
        <v>2029440.5253333335</v>
      </c>
      <c r="Y14" s="37"/>
      <c r="Z14" s="35"/>
      <c r="AA14" s="35"/>
      <c r="AB14" s="35"/>
      <c r="AC14" s="37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</row>
    <row r="15" spans="1:146" s="38" customFormat="1" ht="39" customHeight="1" outlineLevel="1">
      <c r="A15" s="30">
        <f t="shared" si="7"/>
        <v>9</v>
      </c>
      <c r="B15" s="31">
        <v>7729314745</v>
      </c>
      <c r="C15" s="31" t="s">
        <v>24</v>
      </c>
      <c r="D15" s="36" t="s">
        <v>32</v>
      </c>
      <c r="E15" s="36" t="s">
        <v>32</v>
      </c>
      <c r="F15" s="36"/>
      <c r="G15" s="79" t="s">
        <v>17</v>
      </c>
      <c r="H15" s="100">
        <v>15367.5</v>
      </c>
      <c r="I15" s="100">
        <v>15367.5</v>
      </c>
      <c r="J15" s="100">
        <v>15367.5</v>
      </c>
      <c r="K15" s="100">
        <v>15367.5</v>
      </c>
      <c r="L15" s="100">
        <f t="shared" si="8"/>
        <v>61470</v>
      </c>
      <c r="M15" s="29">
        <v>128.57</v>
      </c>
      <c r="N15" s="29">
        <f>M15*1.04</f>
        <v>133.71279999999999</v>
      </c>
      <c r="O15" s="29">
        <v>128.57</v>
      </c>
      <c r="P15" s="29">
        <f t="shared" si="9"/>
        <v>133.71279999999999</v>
      </c>
      <c r="Q15" s="34">
        <f t="shared" si="0"/>
        <v>0</v>
      </c>
      <c r="R15" s="34">
        <f t="shared" si="1"/>
        <v>0</v>
      </c>
      <c r="S15" s="34">
        <f t="shared" si="2"/>
        <v>0</v>
      </c>
      <c r="T15" s="34">
        <f t="shared" si="3"/>
        <v>0</v>
      </c>
      <c r="U15" s="34">
        <f t="shared" si="4"/>
        <v>0</v>
      </c>
      <c r="V15" s="34"/>
      <c r="W15" s="34">
        <f t="shared" si="5"/>
        <v>0</v>
      </c>
      <c r="X15" s="34">
        <f t="shared" si="6"/>
        <v>0</v>
      </c>
      <c r="Y15" s="37"/>
      <c r="Z15" s="35"/>
      <c r="AA15" s="35"/>
      <c r="AB15" s="35"/>
      <c r="AC15" s="37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</row>
    <row r="16" spans="1:146" s="38" customFormat="1" ht="51" customHeight="1">
      <c r="A16" s="30">
        <f t="shared" si="7"/>
        <v>10</v>
      </c>
      <c r="B16" s="31">
        <v>7729314745</v>
      </c>
      <c r="C16" s="31" t="s">
        <v>24</v>
      </c>
      <c r="D16" s="36" t="s">
        <v>9</v>
      </c>
      <c r="E16" s="36" t="s">
        <v>10</v>
      </c>
      <c r="F16" s="36"/>
      <c r="G16" s="79" t="s">
        <v>17</v>
      </c>
      <c r="H16" s="100">
        <v>735.5</v>
      </c>
      <c r="I16" s="100">
        <v>735.5</v>
      </c>
      <c r="J16" s="100">
        <v>735.5</v>
      </c>
      <c r="K16" s="100">
        <v>735.5</v>
      </c>
      <c r="L16" s="100">
        <f t="shared" si="8"/>
        <v>2942</v>
      </c>
      <c r="M16" s="29">
        <v>47.56</v>
      </c>
      <c r="N16" s="29">
        <v>51.37</v>
      </c>
      <c r="O16" s="29">
        <v>31.8</v>
      </c>
      <c r="P16" s="29">
        <f t="shared" si="9"/>
        <v>33.072000000000003</v>
      </c>
      <c r="Q16" s="34">
        <f t="shared" si="0"/>
        <v>11591.480000000001</v>
      </c>
      <c r="R16" s="34">
        <f t="shared" si="1"/>
        <v>11591.480000000001</v>
      </c>
      <c r="S16" s="34">
        <f t="shared" si="2"/>
        <v>13458.178999999996</v>
      </c>
      <c r="T16" s="34">
        <f t="shared" si="3"/>
        <v>13458.178999999996</v>
      </c>
      <c r="U16" s="34">
        <f t="shared" si="4"/>
        <v>50099.317999999992</v>
      </c>
      <c r="V16" s="34"/>
      <c r="W16" s="34">
        <f t="shared" si="5"/>
        <v>4486.0596666666652</v>
      </c>
      <c r="X16" s="34">
        <f t="shared" si="6"/>
        <v>45613.258333333324</v>
      </c>
      <c r="Y16" s="37"/>
      <c r="Z16" s="35"/>
      <c r="AA16" s="35"/>
      <c r="AB16" s="35"/>
      <c r="AC16" s="37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</row>
    <row r="17" spans="1:146" s="38" customFormat="1" ht="48" customHeight="1" outlineLevel="1">
      <c r="A17" s="30">
        <f t="shared" si="7"/>
        <v>11</v>
      </c>
      <c r="B17" s="31">
        <v>7729314745</v>
      </c>
      <c r="C17" s="31" t="s">
        <v>24</v>
      </c>
      <c r="D17" s="36" t="s">
        <v>11</v>
      </c>
      <c r="E17" s="36"/>
      <c r="F17" s="36" t="s">
        <v>29</v>
      </c>
      <c r="G17" s="79" t="s">
        <v>17</v>
      </c>
      <c r="H17" s="100">
        <v>5759.5</v>
      </c>
      <c r="I17" s="100">
        <v>5759.5</v>
      </c>
      <c r="J17" s="100">
        <v>5759.5</v>
      </c>
      <c r="K17" s="100">
        <v>5759.5</v>
      </c>
      <c r="L17" s="100">
        <f t="shared" si="8"/>
        <v>23038</v>
      </c>
      <c r="M17" s="29">
        <v>140.65</v>
      </c>
      <c r="N17" s="29">
        <v>146.27000000000001</v>
      </c>
      <c r="O17" s="29">
        <v>29.15</v>
      </c>
      <c r="P17" s="29">
        <f t="shared" si="9"/>
        <v>30.315999999999999</v>
      </c>
      <c r="Q17" s="34">
        <f t="shared" si="0"/>
        <v>642184.25</v>
      </c>
      <c r="R17" s="34">
        <f t="shared" si="1"/>
        <v>642184.25</v>
      </c>
      <c r="S17" s="34">
        <f t="shared" si="2"/>
        <v>667837.06300000008</v>
      </c>
      <c r="T17" s="34">
        <f t="shared" si="3"/>
        <v>667837.06300000008</v>
      </c>
      <c r="U17" s="34">
        <f t="shared" si="4"/>
        <v>2620042.6260000002</v>
      </c>
      <c r="V17" s="34"/>
      <c r="W17" s="34">
        <f t="shared" si="5"/>
        <v>222612.35433333335</v>
      </c>
      <c r="X17" s="34">
        <f t="shared" si="6"/>
        <v>2397430.271666667</v>
      </c>
      <c r="Y17" s="37"/>
      <c r="Z17" s="35"/>
      <c r="AA17" s="35"/>
      <c r="AB17" s="35"/>
      <c r="AC17" s="37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</row>
    <row r="18" spans="1:146" s="38" customFormat="1" ht="41.25" customHeight="1">
      <c r="A18" s="30">
        <f t="shared" si="7"/>
        <v>12</v>
      </c>
      <c r="B18" s="31">
        <v>7729314745</v>
      </c>
      <c r="C18" s="31" t="s">
        <v>24</v>
      </c>
      <c r="D18" s="36" t="s">
        <v>11</v>
      </c>
      <c r="E18" s="36"/>
      <c r="F18" s="36" t="s">
        <v>30</v>
      </c>
      <c r="G18" s="79" t="s">
        <v>17</v>
      </c>
      <c r="H18" s="100">
        <v>3520.75</v>
      </c>
      <c r="I18" s="100">
        <v>3520.75</v>
      </c>
      <c r="J18" s="100">
        <v>3520.75</v>
      </c>
      <c r="K18" s="100">
        <v>3520.75</v>
      </c>
      <c r="L18" s="100">
        <f t="shared" si="8"/>
        <v>14083</v>
      </c>
      <c r="M18" s="29">
        <v>47.56</v>
      </c>
      <c r="N18" s="29">
        <f>M18*1.04</f>
        <v>49.462400000000002</v>
      </c>
      <c r="O18" s="29">
        <v>29.15</v>
      </c>
      <c r="P18" s="29">
        <f t="shared" si="9"/>
        <v>30.315999999999999</v>
      </c>
      <c r="Q18" s="34">
        <f t="shared" si="0"/>
        <v>64817.007500000014</v>
      </c>
      <c r="R18" s="34">
        <f t="shared" si="1"/>
        <v>64817.007500000014</v>
      </c>
      <c r="S18" s="34">
        <f t="shared" si="2"/>
        <v>67409.687800000014</v>
      </c>
      <c r="T18" s="34">
        <f t="shared" si="3"/>
        <v>67409.687800000014</v>
      </c>
      <c r="U18" s="34">
        <f t="shared" si="4"/>
        <v>264453.39060000004</v>
      </c>
      <c r="V18" s="34"/>
      <c r="W18" s="34">
        <f t="shared" si="5"/>
        <v>22469.895933333337</v>
      </c>
      <c r="X18" s="34">
        <f t="shared" si="6"/>
        <v>241983.49466666669</v>
      </c>
      <c r="Y18" s="37"/>
      <c r="Z18" s="35"/>
      <c r="AA18" s="35"/>
      <c r="AB18" s="35"/>
      <c r="AC18" s="37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</row>
    <row r="19" spans="1:146" s="38" customFormat="1" ht="51" customHeight="1" outlineLevel="1">
      <c r="A19" s="30">
        <f t="shared" si="7"/>
        <v>13</v>
      </c>
      <c r="B19" s="31">
        <v>7729314745</v>
      </c>
      <c r="C19" s="31" t="s">
        <v>24</v>
      </c>
      <c r="D19" s="36" t="s">
        <v>12</v>
      </c>
      <c r="E19" s="36" t="s">
        <v>33</v>
      </c>
      <c r="F19" s="36"/>
      <c r="G19" s="79" t="s">
        <v>17</v>
      </c>
      <c r="H19" s="100">
        <v>2836.5</v>
      </c>
      <c r="I19" s="100">
        <v>2836.5</v>
      </c>
      <c r="J19" s="100">
        <v>2836.5</v>
      </c>
      <c r="K19" s="100">
        <v>2836.5</v>
      </c>
      <c r="L19" s="100">
        <f t="shared" si="8"/>
        <v>11346</v>
      </c>
      <c r="M19" s="29">
        <v>59.22</v>
      </c>
      <c r="N19" s="29">
        <v>60.61</v>
      </c>
      <c r="O19" s="29">
        <v>59.22</v>
      </c>
      <c r="P19" s="29">
        <f>N19</f>
        <v>60.61</v>
      </c>
      <c r="Q19" s="34">
        <f t="shared" si="0"/>
        <v>0</v>
      </c>
      <c r="R19" s="34">
        <f t="shared" si="1"/>
        <v>0</v>
      </c>
      <c r="S19" s="34">
        <f t="shared" si="2"/>
        <v>0</v>
      </c>
      <c r="T19" s="34">
        <f t="shared" si="3"/>
        <v>0</v>
      </c>
      <c r="U19" s="34">
        <f t="shared" si="4"/>
        <v>0</v>
      </c>
      <c r="V19" s="34"/>
      <c r="W19" s="34">
        <f t="shared" si="5"/>
        <v>0</v>
      </c>
      <c r="X19" s="34">
        <f t="shared" si="6"/>
        <v>0</v>
      </c>
      <c r="Y19" s="37"/>
      <c r="Z19" s="35"/>
      <c r="AA19" s="35"/>
      <c r="AB19" s="35"/>
      <c r="AC19" s="37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</row>
    <row r="20" spans="1:146" s="38" customFormat="1" ht="42" customHeight="1" outlineLevel="1">
      <c r="A20" s="30">
        <f>A19+1</f>
        <v>14</v>
      </c>
      <c r="B20" s="31">
        <v>7729314745</v>
      </c>
      <c r="C20" s="31" t="s">
        <v>24</v>
      </c>
      <c r="D20" s="36" t="s">
        <v>4</v>
      </c>
      <c r="E20" s="36"/>
      <c r="F20" s="36"/>
      <c r="G20" s="80" t="s">
        <v>16</v>
      </c>
      <c r="H20" s="100">
        <v>2257.25</v>
      </c>
      <c r="I20" s="100">
        <v>2257.25</v>
      </c>
      <c r="J20" s="100">
        <v>2257.25</v>
      </c>
      <c r="K20" s="100">
        <v>2257.25</v>
      </c>
      <c r="L20" s="100">
        <f t="shared" si="8"/>
        <v>9029</v>
      </c>
      <c r="M20" s="29">
        <v>72.86</v>
      </c>
      <c r="N20" s="29">
        <v>72.86</v>
      </c>
      <c r="O20" s="29">
        <v>30.5</v>
      </c>
      <c r="P20" s="29">
        <f t="shared" si="9"/>
        <v>31.720000000000002</v>
      </c>
      <c r="Q20" s="34">
        <f t="shared" si="0"/>
        <v>95617.11</v>
      </c>
      <c r="R20" s="34">
        <f t="shared" si="1"/>
        <v>95617.11</v>
      </c>
      <c r="S20" s="34">
        <f t="shared" si="2"/>
        <v>92863.264999999999</v>
      </c>
      <c r="T20" s="34">
        <f t="shared" si="3"/>
        <v>92863.264999999999</v>
      </c>
      <c r="U20" s="34">
        <f t="shared" si="4"/>
        <v>376960.75</v>
      </c>
      <c r="V20" s="34"/>
      <c r="W20" s="34">
        <f t="shared" si="5"/>
        <v>30954.421666666665</v>
      </c>
      <c r="X20" s="34">
        <f t="shared" si="6"/>
        <v>346006.32833333331</v>
      </c>
      <c r="Y20" s="37"/>
      <c r="Z20" s="35"/>
      <c r="AA20" s="35"/>
      <c r="AB20" s="35"/>
      <c r="AC20" s="37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</row>
    <row r="21" spans="1:146" s="38" customFormat="1" ht="44.25" customHeight="1" outlineLevel="1">
      <c r="A21" s="30">
        <f t="shared" si="7"/>
        <v>15</v>
      </c>
      <c r="B21" s="31">
        <v>7729314745</v>
      </c>
      <c r="C21" s="31" t="s">
        <v>24</v>
      </c>
      <c r="D21" s="36" t="s">
        <v>5</v>
      </c>
      <c r="E21" s="36" t="s">
        <v>6</v>
      </c>
      <c r="F21" s="36"/>
      <c r="G21" s="80" t="s">
        <v>16</v>
      </c>
      <c r="H21" s="100">
        <v>1544.5</v>
      </c>
      <c r="I21" s="100">
        <v>1544.5</v>
      </c>
      <c r="J21" s="100">
        <v>1544.5</v>
      </c>
      <c r="K21" s="100">
        <v>1544.5</v>
      </c>
      <c r="L21" s="100">
        <f t="shared" si="8"/>
        <v>6178</v>
      </c>
      <c r="M21" s="29">
        <v>136.72</v>
      </c>
      <c r="N21" s="29">
        <v>147.26</v>
      </c>
      <c r="O21" s="29">
        <v>64.569999999999993</v>
      </c>
      <c r="P21" s="29">
        <f t="shared" si="9"/>
        <v>67.152799999999999</v>
      </c>
      <c r="Q21" s="34">
        <f t="shared" si="0"/>
        <v>111435.675</v>
      </c>
      <c r="R21" s="34">
        <f t="shared" si="1"/>
        <v>111435.675</v>
      </c>
      <c r="S21" s="34">
        <f t="shared" si="2"/>
        <v>123725.57039999998</v>
      </c>
      <c r="T21" s="34">
        <f t="shared" si="3"/>
        <v>123725.57039999998</v>
      </c>
      <c r="U21" s="34">
        <f t="shared" si="4"/>
        <v>470322.49079999997</v>
      </c>
      <c r="V21" s="34"/>
      <c r="W21" s="34">
        <f t="shared" si="5"/>
        <v>41241.856799999994</v>
      </c>
      <c r="X21" s="34">
        <f t="shared" si="6"/>
        <v>429080.63399999996</v>
      </c>
      <c r="Y21" s="37"/>
      <c r="Z21" s="35"/>
      <c r="AA21" s="35"/>
      <c r="AB21" s="35"/>
      <c r="AC21" s="37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</row>
    <row r="22" spans="1:146" s="38" customFormat="1" ht="40.5" customHeight="1">
      <c r="A22" s="30">
        <f t="shared" si="7"/>
        <v>16</v>
      </c>
      <c r="B22" s="31">
        <v>7729314745</v>
      </c>
      <c r="C22" s="31" t="s">
        <v>24</v>
      </c>
      <c r="D22" s="36" t="s">
        <v>7</v>
      </c>
      <c r="E22" s="36"/>
      <c r="F22" s="36"/>
      <c r="G22" s="80" t="s">
        <v>16</v>
      </c>
      <c r="H22" s="100">
        <v>2828.75</v>
      </c>
      <c r="I22" s="100">
        <v>2828.75</v>
      </c>
      <c r="J22" s="100">
        <v>2828.75</v>
      </c>
      <c r="K22" s="100">
        <v>2828.75</v>
      </c>
      <c r="L22" s="100">
        <f t="shared" si="8"/>
        <v>11315</v>
      </c>
      <c r="M22" s="29">
        <v>35.119999999999997</v>
      </c>
      <c r="N22" s="29">
        <v>37.93</v>
      </c>
      <c r="O22" s="29">
        <v>34.840000000000003</v>
      </c>
      <c r="P22" s="29">
        <f t="shared" si="9"/>
        <v>36.233600000000003</v>
      </c>
      <c r="Q22" s="34">
        <f t="shared" si="0"/>
        <v>792.04999999998313</v>
      </c>
      <c r="R22" s="34">
        <f t="shared" si="1"/>
        <v>792.04999999998313</v>
      </c>
      <c r="S22" s="34">
        <f t="shared" si="2"/>
        <v>4798.6914999999917</v>
      </c>
      <c r="T22" s="34">
        <f t="shared" si="3"/>
        <v>4798.6914999999917</v>
      </c>
      <c r="U22" s="34">
        <f t="shared" si="4"/>
        <v>11181.482999999949</v>
      </c>
      <c r="V22" s="34"/>
      <c r="W22" s="34">
        <f t="shared" si="5"/>
        <v>1599.5638333333306</v>
      </c>
      <c r="X22" s="34">
        <f t="shared" si="6"/>
        <v>9581.9191666666193</v>
      </c>
      <c r="Y22" s="37"/>
      <c r="Z22" s="35"/>
      <c r="AA22" s="35"/>
      <c r="AB22" s="35"/>
      <c r="AC22" s="37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</row>
    <row r="23" spans="1:146" s="38" customFormat="1" ht="51" customHeight="1" outlineLevel="1">
      <c r="A23" s="30">
        <f t="shared" si="7"/>
        <v>17</v>
      </c>
      <c r="B23" s="31">
        <v>7729314745</v>
      </c>
      <c r="C23" s="31" t="s">
        <v>24</v>
      </c>
      <c r="D23" s="36" t="s">
        <v>8</v>
      </c>
      <c r="E23" s="36" t="s">
        <v>26</v>
      </c>
      <c r="F23" s="36"/>
      <c r="G23" s="80" t="s">
        <v>16</v>
      </c>
      <c r="H23" s="100">
        <v>5164</v>
      </c>
      <c r="I23" s="100">
        <v>5164</v>
      </c>
      <c r="J23" s="100">
        <v>5164</v>
      </c>
      <c r="K23" s="100">
        <v>5164</v>
      </c>
      <c r="L23" s="100">
        <f t="shared" si="8"/>
        <v>20656</v>
      </c>
      <c r="M23" s="29">
        <v>39.33</v>
      </c>
      <c r="N23" s="29">
        <v>57.69</v>
      </c>
      <c r="O23" s="29">
        <v>26.72</v>
      </c>
      <c r="P23" s="29">
        <f t="shared" si="9"/>
        <v>27.788799999999998</v>
      </c>
      <c r="Q23" s="34">
        <f t="shared" si="0"/>
        <v>65118.039999999994</v>
      </c>
      <c r="R23" s="34">
        <f t="shared" si="1"/>
        <v>65118.039999999994</v>
      </c>
      <c r="S23" s="34">
        <f t="shared" si="2"/>
        <v>154409.79680000001</v>
      </c>
      <c r="T23" s="34">
        <f t="shared" si="3"/>
        <v>154409.79680000001</v>
      </c>
      <c r="U23" s="34">
        <f t="shared" si="4"/>
        <v>439055.67359999998</v>
      </c>
      <c r="V23" s="34"/>
      <c r="W23" s="34">
        <f t="shared" si="5"/>
        <v>51469.93226666667</v>
      </c>
      <c r="X23" s="34">
        <f t="shared" si="6"/>
        <v>387585.74133333331</v>
      </c>
      <c r="Y23" s="37"/>
      <c r="Z23" s="35"/>
      <c r="AA23" s="35"/>
      <c r="AB23" s="35"/>
      <c r="AC23" s="37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</row>
    <row r="24" spans="1:146" s="38" customFormat="1" ht="41.25" customHeight="1">
      <c r="A24" s="30">
        <f t="shared" si="7"/>
        <v>18</v>
      </c>
      <c r="B24" s="31">
        <v>7729314745</v>
      </c>
      <c r="C24" s="31" t="s">
        <v>24</v>
      </c>
      <c r="D24" s="36" t="s">
        <v>22</v>
      </c>
      <c r="E24" s="36"/>
      <c r="F24" s="36" t="s">
        <v>28</v>
      </c>
      <c r="G24" s="80" t="s">
        <v>16</v>
      </c>
      <c r="H24" s="100">
        <v>39806.75</v>
      </c>
      <c r="I24" s="100">
        <v>39806.75</v>
      </c>
      <c r="J24" s="100">
        <v>39806.75</v>
      </c>
      <c r="K24" s="100">
        <v>39806.75</v>
      </c>
      <c r="L24" s="100">
        <f t="shared" si="8"/>
        <v>159227</v>
      </c>
      <c r="M24" s="29">
        <v>35.119999999999997</v>
      </c>
      <c r="N24" s="29">
        <v>37.93</v>
      </c>
      <c r="O24" s="29">
        <v>23.9</v>
      </c>
      <c r="P24" s="29">
        <f t="shared" si="9"/>
        <v>24.855999999999998</v>
      </c>
      <c r="Q24" s="34">
        <f t="shared" si="0"/>
        <v>446631.73499999993</v>
      </c>
      <c r="R24" s="34">
        <f t="shared" si="1"/>
        <v>446631.73499999993</v>
      </c>
      <c r="S24" s="34">
        <f t="shared" si="2"/>
        <v>520433.44950000005</v>
      </c>
      <c r="T24" s="34">
        <f t="shared" si="3"/>
        <v>520433.44950000005</v>
      </c>
      <c r="U24" s="34">
        <f t="shared" si="4"/>
        <v>1934130.3689999999</v>
      </c>
      <c r="V24" s="34"/>
      <c r="W24" s="34">
        <f t="shared" si="5"/>
        <v>173477.81650000002</v>
      </c>
      <c r="X24" s="34">
        <f t="shared" si="6"/>
        <v>1760652.5525</v>
      </c>
      <c r="Y24" s="37"/>
      <c r="Z24" s="35"/>
      <c r="AA24" s="35"/>
      <c r="AB24" s="35"/>
      <c r="AC24" s="37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</row>
    <row r="25" spans="1:146" s="38" customFormat="1" ht="42" customHeight="1" outlineLevel="1">
      <c r="A25" s="30">
        <f t="shared" si="7"/>
        <v>19</v>
      </c>
      <c r="B25" s="31">
        <v>7729314745</v>
      </c>
      <c r="C25" s="31" t="s">
        <v>24</v>
      </c>
      <c r="D25" s="36" t="s">
        <v>32</v>
      </c>
      <c r="E25" s="36" t="s">
        <v>32</v>
      </c>
      <c r="F25" s="32"/>
      <c r="G25" s="80" t="s">
        <v>16</v>
      </c>
      <c r="H25" s="100">
        <v>27242.25</v>
      </c>
      <c r="I25" s="100">
        <v>27242.25</v>
      </c>
      <c r="J25" s="100">
        <v>27242.25</v>
      </c>
      <c r="K25" s="100">
        <v>27242.25</v>
      </c>
      <c r="L25" s="100">
        <f t="shared" si="8"/>
        <v>108969</v>
      </c>
      <c r="M25" s="29">
        <v>19.28</v>
      </c>
      <c r="N25" s="29">
        <v>20.82</v>
      </c>
      <c r="O25" s="29">
        <v>19.28</v>
      </c>
      <c r="P25" s="29">
        <f t="shared" si="9"/>
        <v>20.051200000000001</v>
      </c>
      <c r="Q25" s="34">
        <f t="shared" si="0"/>
        <v>0</v>
      </c>
      <c r="R25" s="34">
        <f t="shared" si="1"/>
        <v>0</v>
      </c>
      <c r="S25" s="34">
        <f t="shared" si="2"/>
        <v>20943.841799999969</v>
      </c>
      <c r="T25" s="34">
        <f t="shared" si="3"/>
        <v>20943.841799999969</v>
      </c>
      <c r="U25" s="34">
        <f t="shared" si="4"/>
        <v>41887.683599999938</v>
      </c>
      <c r="V25" s="34"/>
      <c r="W25" s="34">
        <f t="shared" si="5"/>
        <v>6981.28059999999</v>
      </c>
      <c r="X25" s="34">
        <f t="shared" si="6"/>
        <v>34906.402999999947</v>
      </c>
      <c r="Y25" s="35"/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</row>
    <row r="26" spans="1:146" s="38" customFormat="1" ht="46.5" customHeight="1">
      <c r="A26" s="30">
        <f t="shared" si="7"/>
        <v>20</v>
      </c>
      <c r="B26" s="31">
        <v>7729314745</v>
      </c>
      <c r="C26" s="31" t="s">
        <v>24</v>
      </c>
      <c r="D26" s="36" t="s">
        <v>9</v>
      </c>
      <c r="E26" s="36" t="s">
        <v>10</v>
      </c>
      <c r="F26" s="32"/>
      <c r="G26" s="80" t="s">
        <v>16</v>
      </c>
      <c r="H26" s="100">
        <v>436.5</v>
      </c>
      <c r="I26" s="100">
        <v>436.5</v>
      </c>
      <c r="J26" s="100">
        <v>436.5</v>
      </c>
      <c r="K26" s="100">
        <v>436.5</v>
      </c>
      <c r="L26" s="100">
        <f t="shared" si="8"/>
        <v>1746</v>
      </c>
      <c r="M26" s="29">
        <v>35.119999999999997</v>
      </c>
      <c r="N26" s="29">
        <v>37.93</v>
      </c>
      <c r="O26" s="29">
        <v>31.69</v>
      </c>
      <c r="P26" s="29">
        <f t="shared" si="9"/>
        <v>32.957599999999999</v>
      </c>
      <c r="Q26" s="34">
        <f t="shared" si="0"/>
        <v>1497.1949999999983</v>
      </c>
      <c r="R26" s="34">
        <f t="shared" si="1"/>
        <v>1497.1949999999983</v>
      </c>
      <c r="S26" s="34">
        <f t="shared" si="2"/>
        <v>2170.4526000000001</v>
      </c>
      <c r="T26" s="34">
        <f t="shared" si="3"/>
        <v>2170.4526000000001</v>
      </c>
      <c r="U26" s="34">
        <f t="shared" si="4"/>
        <v>7335.2951999999968</v>
      </c>
      <c r="V26" s="34"/>
      <c r="W26" s="34">
        <f t="shared" si="5"/>
        <v>723.48419999999999</v>
      </c>
      <c r="X26" s="34">
        <f t="shared" si="6"/>
        <v>6611.810999999997</v>
      </c>
      <c r="Y26" s="35"/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</row>
    <row r="27" spans="1:146" s="38" customFormat="1" ht="45.75" customHeight="1" outlineLevel="1">
      <c r="A27" s="30">
        <f t="shared" si="7"/>
        <v>21</v>
      </c>
      <c r="B27" s="31">
        <v>7729314745</v>
      </c>
      <c r="C27" s="31" t="s">
        <v>24</v>
      </c>
      <c r="D27" s="36" t="s">
        <v>11</v>
      </c>
      <c r="E27" s="36"/>
      <c r="F27" s="36" t="s">
        <v>29</v>
      </c>
      <c r="G27" s="80" t="s">
        <v>16</v>
      </c>
      <c r="H27" s="100">
        <v>9963.5</v>
      </c>
      <c r="I27" s="100">
        <v>9963.5</v>
      </c>
      <c r="J27" s="100">
        <v>9963.5</v>
      </c>
      <c r="K27" s="100">
        <v>9963.5</v>
      </c>
      <c r="L27" s="100">
        <f t="shared" si="8"/>
        <v>39854</v>
      </c>
      <c r="M27" s="29">
        <v>75.94</v>
      </c>
      <c r="N27" s="29">
        <v>75.94</v>
      </c>
      <c r="O27" s="29">
        <v>19.38</v>
      </c>
      <c r="P27" s="29">
        <f t="shared" si="9"/>
        <v>20.155200000000001</v>
      </c>
      <c r="Q27" s="34">
        <f t="shared" si="0"/>
        <v>563535.56000000006</v>
      </c>
      <c r="R27" s="34">
        <f t="shared" si="1"/>
        <v>563535.56000000006</v>
      </c>
      <c r="S27" s="34">
        <f t="shared" si="2"/>
        <v>555811.85479999997</v>
      </c>
      <c r="T27" s="34">
        <f t="shared" si="3"/>
        <v>555811.85479999997</v>
      </c>
      <c r="U27" s="34">
        <f t="shared" si="4"/>
        <v>2238694.8295999998</v>
      </c>
      <c r="V27" s="34"/>
      <c r="W27" s="34">
        <f t="shared" si="5"/>
        <v>185270.61826666666</v>
      </c>
      <c r="X27" s="34">
        <f t="shared" si="6"/>
        <v>2053424.211333333</v>
      </c>
      <c r="Y27" s="37"/>
      <c r="Z27" s="35"/>
      <c r="AA27" s="35"/>
      <c r="AB27" s="35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</row>
    <row r="28" spans="1:146" s="38" customFormat="1" ht="43.5" customHeight="1" outlineLevel="1">
      <c r="A28" s="30">
        <f t="shared" si="7"/>
        <v>22</v>
      </c>
      <c r="B28" s="31">
        <v>7729314745</v>
      </c>
      <c r="C28" s="31" t="s">
        <v>24</v>
      </c>
      <c r="D28" s="36" t="s">
        <v>11</v>
      </c>
      <c r="E28" s="36"/>
      <c r="F28" s="36" t="s">
        <v>30</v>
      </c>
      <c r="G28" s="80" t="s">
        <v>16</v>
      </c>
      <c r="H28" s="100">
        <v>5661</v>
      </c>
      <c r="I28" s="100">
        <v>5661</v>
      </c>
      <c r="J28" s="100">
        <v>5661</v>
      </c>
      <c r="K28" s="100">
        <v>5661</v>
      </c>
      <c r="L28" s="100">
        <f t="shared" si="8"/>
        <v>22644</v>
      </c>
      <c r="M28" s="29">
        <v>35.119999999999997</v>
      </c>
      <c r="N28" s="29">
        <v>37.93</v>
      </c>
      <c r="O28" s="29">
        <v>25.86</v>
      </c>
      <c r="P28" s="29">
        <f>O28*1.04</f>
        <v>26.894400000000001</v>
      </c>
      <c r="Q28" s="34">
        <f t="shared" si="0"/>
        <v>52420.859999999986</v>
      </c>
      <c r="R28" s="34">
        <f t="shared" si="1"/>
        <v>52420.859999999986</v>
      </c>
      <c r="S28" s="34">
        <f t="shared" si="2"/>
        <v>62472.531599999995</v>
      </c>
      <c r="T28" s="34">
        <f t="shared" si="3"/>
        <v>62472.531599999995</v>
      </c>
      <c r="U28" s="34">
        <f t="shared" si="4"/>
        <v>229786.78319999995</v>
      </c>
      <c r="V28" s="34"/>
      <c r="W28" s="34">
        <f t="shared" si="5"/>
        <v>20824.177199999998</v>
      </c>
      <c r="X28" s="34">
        <f t="shared" si="6"/>
        <v>208962.60599999994</v>
      </c>
      <c r="Y28" s="37"/>
      <c r="Z28" s="35"/>
      <c r="AA28" s="35"/>
      <c r="AB28" s="35"/>
      <c r="AC28" s="37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</row>
    <row r="29" spans="1:146" s="38" customFormat="1" ht="46.5" customHeight="1" outlineLevel="1">
      <c r="A29" s="30">
        <f t="shared" si="7"/>
        <v>23</v>
      </c>
      <c r="B29" s="31">
        <v>7729314745</v>
      </c>
      <c r="C29" s="31" t="s">
        <v>24</v>
      </c>
      <c r="D29" s="36" t="s">
        <v>12</v>
      </c>
      <c r="E29" s="36" t="s">
        <v>33</v>
      </c>
      <c r="F29" s="36"/>
      <c r="G29" s="80" t="s">
        <v>16</v>
      </c>
      <c r="H29" s="100">
        <v>4854</v>
      </c>
      <c r="I29" s="100">
        <v>4854</v>
      </c>
      <c r="J29" s="100">
        <v>4854</v>
      </c>
      <c r="K29" s="100">
        <v>4854</v>
      </c>
      <c r="L29" s="100">
        <f t="shared" si="8"/>
        <v>19416</v>
      </c>
      <c r="M29" s="29">
        <v>0</v>
      </c>
      <c r="N29" s="29">
        <v>0</v>
      </c>
      <c r="O29" s="29">
        <v>0</v>
      </c>
      <c r="P29" s="29">
        <v>0</v>
      </c>
      <c r="Q29" s="34">
        <f t="shared" si="0"/>
        <v>0</v>
      </c>
      <c r="R29" s="34">
        <f t="shared" si="1"/>
        <v>0</v>
      </c>
      <c r="S29" s="34">
        <f t="shared" si="2"/>
        <v>0</v>
      </c>
      <c r="T29" s="34">
        <f t="shared" si="3"/>
        <v>0</v>
      </c>
      <c r="U29" s="34">
        <f t="shared" si="4"/>
        <v>0</v>
      </c>
      <c r="V29" s="34"/>
      <c r="W29" s="34">
        <f t="shared" si="5"/>
        <v>0</v>
      </c>
      <c r="X29" s="34">
        <f t="shared" si="6"/>
        <v>0</v>
      </c>
      <c r="Y29" s="37"/>
      <c r="Z29" s="35"/>
      <c r="AA29" s="35"/>
      <c r="AB29" s="35"/>
      <c r="AC29" s="37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</row>
    <row r="30" spans="1:146" s="38" customFormat="1" ht="51" customHeight="1">
      <c r="A30" s="30">
        <f>A29+1</f>
        <v>24</v>
      </c>
      <c r="B30" s="31">
        <v>7729314745</v>
      </c>
      <c r="C30" s="31" t="s">
        <v>24</v>
      </c>
      <c r="D30" s="36" t="s">
        <v>4</v>
      </c>
      <c r="E30" s="36"/>
      <c r="F30" s="36"/>
      <c r="G30" s="81" t="s">
        <v>18</v>
      </c>
      <c r="H30" s="100">
        <v>694</v>
      </c>
      <c r="I30" s="100">
        <v>694</v>
      </c>
      <c r="J30" s="100">
        <v>694</v>
      </c>
      <c r="K30" s="100">
        <v>694</v>
      </c>
      <c r="L30" s="100">
        <f t="shared" si="8"/>
        <v>2776</v>
      </c>
      <c r="M30" s="29">
        <f t="shared" ref="M30:N33" si="10">M9</f>
        <v>90.57</v>
      </c>
      <c r="N30" s="29">
        <f t="shared" si="10"/>
        <v>97.81</v>
      </c>
      <c r="O30" s="29">
        <v>33.619999999999997</v>
      </c>
      <c r="P30" s="29">
        <f t="shared" ref="P30:P36" si="11">O30*1.04</f>
        <v>34.964799999999997</v>
      </c>
      <c r="Q30" s="34">
        <f t="shared" si="0"/>
        <v>39523.299999999996</v>
      </c>
      <c r="R30" s="34">
        <f t="shared" si="1"/>
        <v>39523.299999999996</v>
      </c>
      <c r="S30" s="34">
        <f t="shared" si="2"/>
        <v>43614.568800000001</v>
      </c>
      <c r="T30" s="34">
        <f t="shared" si="3"/>
        <v>43614.568800000001</v>
      </c>
      <c r="U30" s="34">
        <f t="shared" si="4"/>
        <v>166275.73759999999</v>
      </c>
      <c r="V30" s="34"/>
      <c r="W30" s="34">
        <f t="shared" si="5"/>
        <v>14538.1896</v>
      </c>
      <c r="X30" s="34">
        <f t="shared" si="6"/>
        <v>151737.54799999998</v>
      </c>
      <c r="Y30" s="37"/>
      <c r="Z30" s="35"/>
      <c r="AA30" s="35"/>
      <c r="AB30" s="35"/>
      <c r="AC30" s="37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</row>
    <row r="31" spans="1:146" s="38" customFormat="1" ht="51" customHeight="1" outlineLevel="1">
      <c r="A31" s="30">
        <f t="shared" si="7"/>
        <v>25</v>
      </c>
      <c r="B31" s="31">
        <v>7729314745</v>
      </c>
      <c r="C31" s="31" t="s">
        <v>24</v>
      </c>
      <c r="D31" s="36" t="s">
        <v>5</v>
      </c>
      <c r="E31" s="36" t="s">
        <v>6</v>
      </c>
      <c r="F31" s="36"/>
      <c r="G31" s="81" t="s">
        <v>18</v>
      </c>
      <c r="H31" s="100">
        <v>1100.25</v>
      </c>
      <c r="I31" s="100">
        <v>1100.25</v>
      </c>
      <c r="J31" s="100">
        <v>1100.25</v>
      </c>
      <c r="K31" s="100">
        <v>1100.25</v>
      </c>
      <c r="L31" s="100">
        <f t="shared" si="8"/>
        <v>4401</v>
      </c>
      <c r="M31" s="29">
        <f t="shared" si="10"/>
        <v>92.23</v>
      </c>
      <c r="N31" s="29">
        <f t="shared" si="10"/>
        <v>139.31</v>
      </c>
      <c r="O31" s="29">
        <v>38.35</v>
      </c>
      <c r="P31" s="29">
        <f t="shared" si="11"/>
        <v>39.884</v>
      </c>
      <c r="Q31" s="34">
        <f t="shared" si="0"/>
        <v>59281.47</v>
      </c>
      <c r="R31" s="34">
        <f t="shared" si="1"/>
        <v>59281.47</v>
      </c>
      <c r="S31" s="34">
        <f t="shared" si="2"/>
        <v>109393.4565</v>
      </c>
      <c r="T31" s="34">
        <f t="shared" si="3"/>
        <v>109393.4565</v>
      </c>
      <c r="U31" s="34">
        <f t="shared" si="4"/>
        <v>337349.853</v>
      </c>
      <c r="V31" s="34"/>
      <c r="W31" s="34">
        <f t="shared" si="5"/>
        <v>36464.485500000003</v>
      </c>
      <c r="X31" s="34">
        <f t="shared" si="6"/>
        <v>300885.36749999999</v>
      </c>
      <c r="Y31" s="37"/>
      <c r="Z31" s="35"/>
      <c r="AA31" s="35"/>
      <c r="AB31" s="35"/>
      <c r="AC31" s="37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</row>
    <row r="32" spans="1:146" s="38" customFormat="1" ht="51" customHeight="1">
      <c r="A32" s="30">
        <f t="shared" si="7"/>
        <v>26</v>
      </c>
      <c r="B32" s="31">
        <v>7729314745</v>
      </c>
      <c r="C32" s="31" t="s">
        <v>24</v>
      </c>
      <c r="D32" s="36" t="s">
        <v>7</v>
      </c>
      <c r="E32" s="36"/>
      <c r="F32" s="36"/>
      <c r="G32" s="81" t="s">
        <v>18</v>
      </c>
      <c r="H32" s="100">
        <v>1961.25</v>
      </c>
      <c r="I32" s="100">
        <v>1961.25</v>
      </c>
      <c r="J32" s="100">
        <v>1961.25</v>
      </c>
      <c r="K32" s="100">
        <v>1961.25</v>
      </c>
      <c r="L32" s="100">
        <f t="shared" si="8"/>
        <v>7845</v>
      </c>
      <c r="M32" s="29">
        <f t="shared" si="10"/>
        <v>47.56</v>
      </c>
      <c r="N32" s="29">
        <f t="shared" si="10"/>
        <v>49.462400000000002</v>
      </c>
      <c r="O32" s="29">
        <v>32.659999999999997</v>
      </c>
      <c r="P32" s="29">
        <f t="shared" si="11"/>
        <v>33.9664</v>
      </c>
      <c r="Q32" s="34">
        <f t="shared" si="0"/>
        <v>29222.625000000011</v>
      </c>
      <c r="R32" s="34">
        <f t="shared" si="1"/>
        <v>29222.625000000011</v>
      </c>
      <c r="S32" s="34">
        <f t="shared" si="2"/>
        <v>30391.530000000006</v>
      </c>
      <c r="T32" s="34">
        <f t="shared" si="3"/>
        <v>30391.530000000006</v>
      </c>
      <c r="U32" s="34">
        <f t="shared" si="4"/>
        <v>119228.31000000003</v>
      </c>
      <c r="V32" s="34"/>
      <c r="W32" s="34">
        <f t="shared" si="5"/>
        <v>10130.510000000002</v>
      </c>
      <c r="X32" s="34">
        <f t="shared" si="6"/>
        <v>109097.80000000002</v>
      </c>
      <c r="Y32" s="37"/>
      <c r="Z32" s="35"/>
      <c r="AA32" s="35"/>
      <c r="AB32" s="35"/>
      <c r="AC32" s="37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</row>
    <row r="33" spans="1:146" s="38" customFormat="1" ht="51" customHeight="1" outlineLevel="1">
      <c r="A33" s="30">
        <f t="shared" si="7"/>
        <v>27</v>
      </c>
      <c r="B33" s="31">
        <v>7729314745</v>
      </c>
      <c r="C33" s="31" t="s">
        <v>24</v>
      </c>
      <c r="D33" s="36" t="s">
        <v>8</v>
      </c>
      <c r="E33" s="36" t="s">
        <v>26</v>
      </c>
      <c r="F33" s="36"/>
      <c r="G33" s="81" t="s">
        <v>18</v>
      </c>
      <c r="H33" s="100">
        <v>3818.75</v>
      </c>
      <c r="I33" s="100">
        <v>3818.75</v>
      </c>
      <c r="J33" s="100">
        <v>3818.75</v>
      </c>
      <c r="K33" s="100">
        <v>3818.75</v>
      </c>
      <c r="L33" s="100">
        <f t="shared" si="8"/>
        <v>15275</v>
      </c>
      <c r="M33" s="29">
        <f t="shared" si="10"/>
        <v>28.33</v>
      </c>
      <c r="N33" s="29">
        <f t="shared" si="10"/>
        <v>53.06</v>
      </c>
      <c r="O33" s="29">
        <v>24.4</v>
      </c>
      <c r="P33" s="29">
        <f t="shared" si="11"/>
        <v>25.375999999999998</v>
      </c>
      <c r="Q33" s="34">
        <f t="shared" si="0"/>
        <v>15007.687499999998</v>
      </c>
      <c r="R33" s="34">
        <f t="shared" si="1"/>
        <v>15007.687499999998</v>
      </c>
      <c r="S33" s="34">
        <f t="shared" si="2"/>
        <v>105718.27500000002</v>
      </c>
      <c r="T33" s="34">
        <f t="shared" si="3"/>
        <v>105718.27500000002</v>
      </c>
      <c r="U33" s="34">
        <f t="shared" si="4"/>
        <v>241451.92500000005</v>
      </c>
      <c r="V33" s="34"/>
      <c r="W33" s="34">
        <f t="shared" si="5"/>
        <v>35239.42500000001</v>
      </c>
      <c r="X33" s="34">
        <f t="shared" si="6"/>
        <v>206212.50000000003</v>
      </c>
      <c r="Y33" s="37"/>
      <c r="Z33" s="35"/>
      <c r="AA33" s="35"/>
      <c r="AB33" s="35"/>
      <c r="AC33" s="37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</row>
    <row r="34" spans="1:146" s="38" customFormat="1" ht="51" customHeight="1">
      <c r="A34" s="30">
        <f t="shared" si="7"/>
        <v>28</v>
      </c>
      <c r="B34" s="31">
        <v>7729314745</v>
      </c>
      <c r="C34" s="31" t="s">
        <v>24</v>
      </c>
      <c r="D34" s="36" t="s">
        <v>22</v>
      </c>
      <c r="E34" s="36"/>
      <c r="F34" s="36" t="s">
        <v>28</v>
      </c>
      <c r="G34" s="81" t="s">
        <v>18</v>
      </c>
      <c r="H34" s="100">
        <v>7555.75</v>
      </c>
      <c r="I34" s="100">
        <v>7555.75</v>
      </c>
      <c r="J34" s="100">
        <v>7555.75</v>
      </c>
      <c r="K34" s="100">
        <v>7555.75</v>
      </c>
      <c r="L34" s="100">
        <f t="shared" si="8"/>
        <v>30223</v>
      </c>
      <c r="M34" s="29">
        <v>25.72</v>
      </c>
      <c r="N34" s="29">
        <f>M34*1.04</f>
        <v>26.748799999999999</v>
      </c>
      <c r="O34" s="29">
        <v>25.72</v>
      </c>
      <c r="P34" s="29">
        <f t="shared" si="11"/>
        <v>26.748799999999999</v>
      </c>
      <c r="Q34" s="34">
        <f t="shared" si="0"/>
        <v>0</v>
      </c>
      <c r="R34" s="34">
        <f t="shared" si="1"/>
        <v>0</v>
      </c>
      <c r="S34" s="34">
        <f t="shared" si="2"/>
        <v>0</v>
      </c>
      <c r="T34" s="34">
        <f t="shared" si="3"/>
        <v>0</v>
      </c>
      <c r="U34" s="34">
        <f t="shared" si="4"/>
        <v>0</v>
      </c>
      <c r="V34" s="34"/>
      <c r="W34" s="34">
        <f t="shared" si="5"/>
        <v>0</v>
      </c>
      <c r="X34" s="34">
        <f t="shared" si="6"/>
        <v>0</v>
      </c>
      <c r="Y34" s="37"/>
      <c r="Z34" s="35"/>
      <c r="AA34" s="35"/>
      <c r="AB34" s="35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</row>
    <row r="35" spans="1:146" s="38" customFormat="1" ht="51" customHeight="1" outlineLevel="1">
      <c r="A35" s="30">
        <f t="shared" si="7"/>
        <v>29</v>
      </c>
      <c r="B35" s="31">
        <v>7729314745</v>
      </c>
      <c r="C35" s="31" t="s">
        <v>24</v>
      </c>
      <c r="D35" s="36" t="s">
        <v>32</v>
      </c>
      <c r="E35" s="36" t="s">
        <v>32</v>
      </c>
      <c r="F35" s="36"/>
      <c r="G35" s="81" t="s">
        <v>18</v>
      </c>
      <c r="H35" s="100">
        <v>11874.75</v>
      </c>
      <c r="I35" s="100">
        <v>11874.75</v>
      </c>
      <c r="J35" s="100">
        <v>11874.75</v>
      </c>
      <c r="K35" s="100">
        <v>11874.75</v>
      </c>
      <c r="L35" s="100">
        <f t="shared" si="8"/>
        <v>47499</v>
      </c>
      <c r="M35" s="29">
        <f>M15</f>
        <v>128.57</v>
      </c>
      <c r="N35" s="29">
        <f>N15</f>
        <v>133.71279999999999</v>
      </c>
      <c r="O35" s="29">
        <v>128.57</v>
      </c>
      <c r="P35" s="29">
        <f t="shared" si="11"/>
        <v>133.71279999999999</v>
      </c>
      <c r="Q35" s="34">
        <f t="shared" si="0"/>
        <v>0</v>
      </c>
      <c r="R35" s="34">
        <f t="shared" si="1"/>
        <v>0</v>
      </c>
      <c r="S35" s="34">
        <f t="shared" si="2"/>
        <v>0</v>
      </c>
      <c r="T35" s="34">
        <f t="shared" si="3"/>
        <v>0</v>
      </c>
      <c r="U35" s="34">
        <f t="shared" si="4"/>
        <v>0</v>
      </c>
      <c r="V35" s="34"/>
      <c r="W35" s="34">
        <f t="shared" si="5"/>
        <v>0</v>
      </c>
      <c r="X35" s="34">
        <f t="shared" si="6"/>
        <v>0</v>
      </c>
      <c r="Y35" s="35"/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</row>
    <row r="36" spans="1:146" s="38" customFormat="1" ht="51" customHeight="1">
      <c r="A36" s="30">
        <f t="shared" si="7"/>
        <v>30</v>
      </c>
      <c r="B36" s="31">
        <v>7729314745</v>
      </c>
      <c r="C36" s="31" t="s">
        <v>24</v>
      </c>
      <c r="D36" s="36" t="s">
        <v>11</v>
      </c>
      <c r="E36" s="36"/>
      <c r="F36" s="36" t="s">
        <v>29</v>
      </c>
      <c r="G36" s="81" t="s">
        <v>18</v>
      </c>
      <c r="H36" s="100">
        <v>4273.75</v>
      </c>
      <c r="I36" s="100">
        <v>4273.75</v>
      </c>
      <c r="J36" s="100">
        <v>4273.75</v>
      </c>
      <c r="K36" s="100">
        <v>4273.75</v>
      </c>
      <c r="L36" s="100">
        <f t="shared" si="8"/>
        <v>17095</v>
      </c>
      <c r="M36" s="29">
        <f>M17</f>
        <v>140.65</v>
      </c>
      <c r="N36" s="29">
        <f>N17</f>
        <v>146.27000000000001</v>
      </c>
      <c r="O36" s="29">
        <v>29.15</v>
      </c>
      <c r="P36" s="29">
        <f t="shared" si="11"/>
        <v>30.315999999999999</v>
      </c>
      <c r="Q36" s="34">
        <f t="shared" si="0"/>
        <v>476523.125</v>
      </c>
      <c r="R36" s="34">
        <f t="shared" si="1"/>
        <v>476523.125</v>
      </c>
      <c r="S36" s="34">
        <f t="shared" si="2"/>
        <v>495558.40750000003</v>
      </c>
      <c r="T36" s="34">
        <f t="shared" si="3"/>
        <v>495558.40750000003</v>
      </c>
      <c r="U36" s="34">
        <f t="shared" si="4"/>
        <v>1944163.0649999999</v>
      </c>
      <c r="V36" s="34"/>
      <c r="W36" s="34">
        <f t="shared" si="5"/>
        <v>165186.13583333333</v>
      </c>
      <c r="X36" s="34">
        <f t="shared" si="6"/>
        <v>1778976.9291666667</v>
      </c>
      <c r="Y36" s="37"/>
      <c r="Z36" s="35"/>
      <c r="AA36" s="35"/>
      <c r="AB36" s="35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</row>
    <row r="37" spans="1:146" s="26" customFormat="1" ht="45.75" customHeight="1">
      <c r="A37" s="22"/>
      <c r="B37" s="23"/>
      <c r="C37" s="44" t="s">
        <v>36</v>
      </c>
      <c r="D37" s="24"/>
      <c r="E37" s="24"/>
      <c r="F37" s="24"/>
      <c r="G37" s="24"/>
      <c r="H37" s="102">
        <f>SUM(H7:H36)</f>
        <v>189768</v>
      </c>
      <c r="I37" s="102">
        <f>SUM(I7:I36)</f>
        <v>189768</v>
      </c>
      <c r="J37" s="102">
        <f>SUM(J7:J36)</f>
        <v>189768</v>
      </c>
      <c r="K37" s="102">
        <f>SUM(K7:K36)</f>
        <v>189768</v>
      </c>
      <c r="L37" s="102">
        <f>SUM(L7:L36)</f>
        <v>759072</v>
      </c>
      <c r="M37" s="29"/>
      <c r="N37" s="29"/>
      <c r="O37" s="29"/>
      <c r="P37" s="29"/>
      <c r="Q37" s="39">
        <f>SUM(Q7:Q36)</f>
        <v>3354000.0049999999</v>
      </c>
      <c r="R37" s="39">
        <f t="shared" ref="R37:W37" si="12">SUM(R7:R36)</f>
        <v>3354000.0049999999</v>
      </c>
      <c r="S37" s="39">
        <f t="shared" si="12"/>
        <v>3929311.1801999994</v>
      </c>
      <c r="T37" s="39">
        <f t="shared" si="12"/>
        <v>3929311.1801999994</v>
      </c>
      <c r="U37" s="39">
        <f t="shared" si="12"/>
        <v>14566622.370399999</v>
      </c>
      <c r="V37" s="39">
        <f t="shared" si="12"/>
        <v>0</v>
      </c>
      <c r="W37" s="39">
        <f t="shared" si="12"/>
        <v>1309770.3933999997</v>
      </c>
      <c r="X37" s="39">
        <f>SUM(X7:X36)</f>
        <v>13256851.977000004</v>
      </c>
      <c r="Y37" s="25"/>
      <c r="Z37" s="27"/>
      <c r="AA37" s="27"/>
      <c r="AB37" s="27"/>
      <c r="AC37" s="27"/>
      <c r="AD37" s="27"/>
      <c r="AE37" s="27"/>
      <c r="AF37" s="27"/>
      <c r="AG37" s="27"/>
      <c r="AH37" s="27"/>
      <c r="AI37" s="27"/>
      <c r="AJ37" s="27"/>
      <c r="AK37" s="27"/>
      <c r="AL37" s="27"/>
      <c r="AM37" s="27"/>
    </row>
  </sheetData>
  <mergeCells count="16">
    <mergeCell ref="A5:A6"/>
    <mergeCell ref="H5:L5"/>
    <mergeCell ref="H3:M3"/>
    <mergeCell ref="X5:X6"/>
    <mergeCell ref="G5:G6"/>
    <mergeCell ref="B5:B6"/>
    <mergeCell ref="C5:C6"/>
    <mergeCell ref="Q3:X3"/>
    <mergeCell ref="Q5:U5"/>
    <mergeCell ref="V5:V6"/>
    <mergeCell ref="W5:W6"/>
    <mergeCell ref="D5:D6"/>
    <mergeCell ref="E5:E6"/>
    <mergeCell ref="F5:F6"/>
    <mergeCell ref="M5:N5"/>
    <mergeCell ref="O5:P5"/>
  </mergeCells>
  <printOptions horizontalCentered="1"/>
  <pageMargins left="0.19685039370078741" right="0.19685039370078741" top="0.59055118110236227" bottom="0.39370078740157483" header="0" footer="0"/>
  <pageSetup paperSize="9" scale="50" fitToHeight="0" orientation="landscape" r:id="rId1"/>
  <headerFooter alignWithMargins="0">
    <oddFooter>&amp;C
&amp;P</oddFooter>
  </headerFooter>
  <rowBreaks count="1" manualBreakCount="1">
    <brk id="19" max="23" man="1"/>
  </rowBreaks>
  <colBreaks count="1" manualBreakCount="1">
    <brk id="16" max="53" man="1"/>
  </colBreaks>
</worksheet>
</file>

<file path=xl/worksheets/sheet2.xml><?xml version="1.0" encoding="utf-8"?>
<worksheet xmlns="http://schemas.openxmlformats.org/spreadsheetml/2006/main" xmlns:r="http://schemas.openxmlformats.org/officeDocument/2006/relationships">
  <dimension ref="A1:EP57"/>
  <sheetViews>
    <sheetView view="pageLayout" topLeftCell="B1" zoomScale="84" zoomScaleNormal="70" zoomScalePageLayoutView="84" workbookViewId="0">
      <selection activeCell="H3" sqref="H3:L3"/>
    </sheetView>
  </sheetViews>
  <sheetFormatPr defaultRowHeight="12.75" outlineLevelRow="1" outlineLevelCol="2"/>
  <cols>
    <col min="1" max="1" width="0" style="2" hidden="1" customWidth="1" outlineLevel="2"/>
    <col min="2" max="2" width="13.7109375" style="14" customWidth="1" collapsed="1"/>
    <col min="3" max="3" width="33.28515625" style="14" customWidth="1"/>
    <col min="4" max="4" width="24.85546875" style="38" customWidth="1"/>
    <col min="5" max="5" width="23.42578125" style="91" customWidth="1"/>
    <col min="6" max="6" width="15" style="82" customWidth="1"/>
    <col min="7" max="7" width="24.7109375" style="82" customWidth="1"/>
    <col min="8" max="12" width="18.28515625" style="5" customWidth="1"/>
    <col min="13" max="16" width="18.28515625" style="2" customWidth="1"/>
    <col min="17" max="20" width="20.85546875" style="3" customWidth="1"/>
    <col min="21" max="24" width="20.85546875" style="2" customWidth="1"/>
    <col min="25" max="25" width="0" style="2" hidden="1" customWidth="1"/>
    <col min="26" max="16384" width="9.140625" style="2"/>
  </cols>
  <sheetData>
    <row r="1" spans="1:146" ht="30" customHeight="1">
      <c r="M1" s="110"/>
    </row>
    <row r="2" spans="1:146" ht="15" customHeight="1">
      <c r="M2" s="110"/>
    </row>
    <row r="3" spans="1:146" ht="144" customHeight="1">
      <c r="B3" s="2"/>
      <c r="C3" s="109"/>
      <c r="D3" s="109"/>
      <c r="E3" s="109"/>
      <c r="F3" s="109"/>
      <c r="G3" s="109"/>
      <c r="H3" s="113" t="s">
        <v>67</v>
      </c>
      <c r="I3" s="113"/>
      <c r="J3" s="113"/>
      <c r="K3" s="113"/>
      <c r="L3" s="113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</row>
    <row r="4" spans="1:146">
      <c r="B4" s="13"/>
      <c r="C4" s="12"/>
      <c r="D4" s="77"/>
      <c r="E4" s="77"/>
      <c r="F4" s="77"/>
      <c r="G4" s="77"/>
      <c r="H4" s="1"/>
      <c r="I4" s="1"/>
      <c r="J4" s="1"/>
      <c r="K4" s="1"/>
      <c r="L4" s="1"/>
      <c r="M4" s="1"/>
      <c r="N4" s="1"/>
      <c r="O4" s="1"/>
      <c r="P4" s="1"/>
      <c r="Q4" s="2"/>
      <c r="R4" s="2"/>
      <c r="S4" s="2"/>
      <c r="T4" s="2"/>
    </row>
    <row r="5" spans="1:146" s="69" customFormat="1" ht="99" customHeight="1">
      <c r="A5" s="123" t="s">
        <v>54</v>
      </c>
      <c r="B5" s="118" t="s">
        <v>0</v>
      </c>
      <c r="C5" s="118" t="s">
        <v>2</v>
      </c>
      <c r="D5" s="118" t="s">
        <v>35</v>
      </c>
      <c r="E5" s="118" t="s">
        <v>1</v>
      </c>
      <c r="F5" s="118" t="s">
        <v>3</v>
      </c>
      <c r="G5" s="116" t="s">
        <v>60</v>
      </c>
      <c r="H5" s="112" t="s">
        <v>45</v>
      </c>
      <c r="I5" s="112"/>
      <c r="J5" s="112"/>
      <c r="K5" s="112"/>
      <c r="L5" s="112"/>
      <c r="M5" s="118" t="s">
        <v>44</v>
      </c>
      <c r="N5" s="118"/>
      <c r="O5" s="118" t="s">
        <v>46</v>
      </c>
      <c r="P5" s="118"/>
      <c r="Q5" s="126" t="s">
        <v>49</v>
      </c>
      <c r="R5" s="127"/>
      <c r="S5" s="127"/>
      <c r="T5" s="127"/>
      <c r="U5" s="128"/>
      <c r="V5" s="124" t="s">
        <v>56</v>
      </c>
      <c r="W5" s="124" t="s">
        <v>59</v>
      </c>
      <c r="X5" s="115" t="s">
        <v>57</v>
      </c>
      <c r="Z5" s="70"/>
      <c r="AA5" s="70"/>
      <c r="AB5" s="70"/>
      <c r="AC5" s="70"/>
      <c r="AD5" s="70"/>
      <c r="AE5" s="70"/>
      <c r="AF5" s="70"/>
      <c r="AG5" s="70"/>
      <c r="AH5" s="70"/>
      <c r="AI5" s="70"/>
      <c r="AJ5" s="70"/>
      <c r="AK5" s="70"/>
      <c r="AL5" s="70"/>
      <c r="AM5" s="70"/>
      <c r="AN5" s="70"/>
      <c r="AO5" s="70"/>
      <c r="AP5" s="70"/>
      <c r="AQ5" s="70"/>
      <c r="AR5" s="70"/>
      <c r="AS5" s="70"/>
      <c r="AT5" s="70"/>
      <c r="AU5" s="70"/>
      <c r="AV5" s="70"/>
      <c r="AW5" s="70"/>
      <c r="AX5" s="70"/>
      <c r="AY5" s="70"/>
      <c r="AZ5" s="70"/>
      <c r="BA5" s="70"/>
      <c r="BB5" s="70"/>
      <c r="BC5" s="70"/>
      <c r="BD5" s="70"/>
      <c r="BE5" s="70"/>
      <c r="BF5" s="70"/>
      <c r="BG5" s="70"/>
      <c r="BH5" s="70"/>
      <c r="BI5" s="70"/>
      <c r="BJ5" s="70"/>
      <c r="BK5" s="70"/>
      <c r="BL5" s="70"/>
      <c r="BM5" s="70"/>
      <c r="BN5" s="70"/>
      <c r="BO5" s="70"/>
      <c r="BP5" s="70"/>
      <c r="BQ5" s="70"/>
      <c r="BR5" s="70"/>
      <c r="BS5" s="70"/>
      <c r="BT5" s="70"/>
      <c r="BU5" s="70"/>
      <c r="BV5" s="70"/>
      <c r="BW5" s="70"/>
      <c r="BX5" s="70"/>
      <c r="BY5" s="70"/>
      <c r="BZ5" s="70"/>
      <c r="CA5" s="70"/>
      <c r="CB5" s="70"/>
      <c r="CC5" s="70"/>
      <c r="CD5" s="70"/>
      <c r="CE5" s="70"/>
      <c r="CF5" s="70"/>
      <c r="CG5" s="70"/>
      <c r="CH5" s="70"/>
      <c r="CI5" s="70"/>
      <c r="CJ5" s="70"/>
      <c r="CK5" s="70"/>
      <c r="CL5" s="70"/>
      <c r="CM5" s="70"/>
      <c r="CN5" s="70"/>
      <c r="CO5" s="70"/>
      <c r="CP5" s="70"/>
      <c r="CQ5" s="70"/>
      <c r="CR5" s="70"/>
      <c r="CS5" s="70"/>
      <c r="CT5" s="70"/>
      <c r="CU5" s="70"/>
      <c r="CV5" s="70"/>
      <c r="CW5" s="70"/>
      <c r="CX5" s="70"/>
      <c r="CY5" s="70"/>
      <c r="CZ5" s="70"/>
      <c r="DA5" s="70"/>
      <c r="DB5" s="70"/>
      <c r="DC5" s="70"/>
      <c r="DD5" s="70"/>
      <c r="DE5" s="70"/>
      <c r="DF5" s="70"/>
      <c r="DG5" s="70"/>
      <c r="DH5" s="70"/>
      <c r="DI5" s="70"/>
      <c r="DJ5" s="70"/>
      <c r="DK5" s="70"/>
      <c r="DL5" s="70"/>
      <c r="DM5" s="70"/>
      <c r="DN5" s="70"/>
      <c r="DO5" s="70"/>
      <c r="DP5" s="70"/>
      <c r="DQ5" s="70"/>
      <c r="DR5" s="70"/>
      <c r="DS5" s="70"/>
      <c r="DT5" s="70"/>
      <c r="DU5" s="70"/>
      <c r="DV5" s="70"/>
      <c r="DW5" s="70"/>
      <c r="DX5" s="70"/>
      <c r="DY5" s="70"/>
      <c r="DZ5" s="70"/>
      <c r="EA5" s="70"/>
      <c r="EB5" s="70"/>
      <c r="EC5" s="70"/>
      <c r="ED5" s="70"/>
      <c r="EE5" s="70"/>
      <c r="EF5" s="70"/>
      <c r="EG5" s="70"/>
      <c r="EH5" s="70"/>
      <c r="EI5" s="70"/>
      <c r="EJ5" s="70"/>
      <c r="EK5" s="70"/>
      <c r="EL5" s="70"/>
      <c r="EM5" s="70"/>
      <c r="EN5" s="70"/>
      <c r="EO5" s="70"/>
      <c r="EP5" s="70"/>
    </row>
    <row r="6" spans="1:146" s="4" customFormat="1" ht="31.5" customHeight="1">
      <c r="A6" s="123"/>
      <c r="B6" s="118"/>
      <c r="C6" s="118"/>
      <c r="D6" s="118"/>
      <c r="E6" s="118"/>
      <c r="F6" s="118"/>
      <c r="G6" s="117"/>
      <c r="H6" s="43" t="s">
        <v>34</v>
      </c>
      <c r="I6" s="43" t="s">
        <v>23</v>
      </c>
      <c r="J6" s="43" t="s">
        <v>19</v>
      </c>
      <c r="K6" s="43" t="s">
        <v>20</v>
      </c>
      <c r="L6" s="43" t="s">
        <v>21</v>
      </c>
      <c r="M6" s="40" t="s">
        <v>41</v>
      </c>
      <c r="N6" s="40" t="s">
        <v>42</v>
      </c>
      <c r="O6" s="40" t="s">
        <v>41</v>
      </c>
      <c r="P6" s="40" t="s">
        <v>42</v>
      </c>
      <c r="Q6" s="43" t="s">
        <v>34</v>
      </c>
      <c r="R6" s="43" t="s">
        <v>23</v>
      </c>
      <c r="S6" s="43" t="s">
        <v>19</v>
      </c>
      <c r="T6" s="43" t="s">
        <v>20</v>
      </c>
      <c r="U6" s="42" t="s">
        <v>21</v>
      </c>
      <c r="V6" s="125"/>
      <c r="W6" s="125"/>
      <c r="X6" s="115"/>
    </row>
    <row r="7" spans="1:146" s="67" customFormat="1" ht="51" customHeight="1">
      <c r="A7" s="71">
        <v>1</v>
      </c>
      <c r="B7" s="16">
        <v>2901070303</v>
      </c>
      <c r="C7" s="16" t="s">
        <v>31</v>
      </c>
      <c r="D7" s="18" t="s">
        <v>13</v>
      </c>
      <c r="E7" s="18" t="s">
        <v>15</v>
      </c>
      <c r="F7" s="72"/>
      <c r="G7" s="84" t="s">
        <v>16</v>
      </c>
      <c r="H7" s="33">
        <v>149.75</v>
      </c>
      <c r="I7" s="33">
        <v>149.75</v>
      </c>
      <c r="J7" s="33">
        <v>149.75</v>
      </c>
      <c r="K7" s="33">
        <v>149.75</v>
      </c>
      <c r="L7" s="73">
        <f>SUM(H7:K7)</f>
        <v>599</v>
      </c>
      <c r="M7" s="29">
        <f>N7</f>
        <v>162.38559999999998</v>
      </c>
      <c r="N7" s="29">
        <f>(('2021'!M7+'2021'!N7)/2*1.04)</f>
        <v>162.38559999999998</v>
      </c>
      <c r="O7" s="29">
        <f>'2021'!P7</f>
        <v>53.12</v>
      </c>
      <c r="P7" s="29">
        <f>O7*1.04</f>
        <v>55.244799999999998</v>
      </c>
      <c r="Q7" s="17">
        <f t="shared" ref="Q7:Q36" si="0">(M7-O7)*H7</f>
        <v>16362.523599999997</v>
      </c>
      <c r="R7" s="17">
        <f t="shared" ref="R7:R36" si="1">(M7-O7)*I7</f>
        <v>16362.523599999997</v>
      </c>
      <c r="S7" s="17">
        <f t="shared" ref="S7:S36" si="2">(N7-P7)*J7</f>
        <v>16044.334799999997</v>
      </c>
      <c r="T7" s="17">
        <f t="shared" ref="T7:T36" si="3">(N7-P7)*K7</f>
        <v>16044.334799999997</v>
      </c>
      <c r="U7" s="17">
        <f>SUM(Q7:T7)</f>
        <v>64813.716799999987</v>
      </c>
      <c r="V7" s="17">
        <f>'2021'!W7</f>
        <v>5829.767499999999</v>
      </c>
      <c r="W7" s="17">
        <f>T7/3</f>
        <v>5348.1115999999993</v>
      </c>
      <c r="X7" s="17">
        <f>U7+V7-W7</f>
        <v>65295.372699999985</v>
      </c>
      <c r="Y7" s="74"/>
      <c r="Z7" s="74"/>
      <c r="AA7" s="74"/>
      <c r="AB7" s="74"/>
      <c r="AC7" s="74"/>
      <c r="AD7" s="74"/>
      <c r="AE7" s="74"/>
      <c r="AF7" s="74"/>
      <c r="AG7" s="74"/>
      <c r="AH7" s="74"/>
      <c r="AI7" s="74"/>
      <c r="AJ7" s="74"/>
      <c r="AK7" s="74"/>
      <c r="AL7" s="74"/>
      <c r="AM7" s="74"/>
      <c r="AN7" s="74"/>
      <c r="AO7" s="74"/>
      <c r="AP7" s="74"/>
      <c r="AQ7" s="74"/>
      <c r="AR7" s="74"/>
      <c r="AS7" s="74"/>
      <c r="AT7" s="74"/>
      <c r="AU7" s="74"/>
      <c r="AV7" s="74"/>
      <c r="AW7" s="74"/>
      <c r="AX7" s="74"/>
      <c r="AY7" s="74"/>
      <c r="AZ7" s="74"/>
      <c r="BA7" s="74"/>
      <c r="BB7" s="74"/>
      <c r="BC7" s="74"/>
      <c r="BD7" s="74"/>
      <c r="BE7" s="74"/>
      <c r="BF7" s="74"/>
      <c r="BG7" s="74"/>
      <c r="BH7" s="74"/>
      <c r="BI7" s="74"/>
      <c r="BJ7" s="74"/>
      <c r="BK7" s="74"/>
      <c r="BL7" s="74"/>
      <c r="BM7" s="74"/>
      <c r="BN7" s="74"/>
      <c r="BO7" s="74"/>
      <c r="BP7" s="74"/>
      <c r="BQ7" s="74"/>
      <c r="BR7" s="74"/>
      <c r="BS7" s="74"/>
      <c r="BT7" s="74"/>
      <c r="BU7" s="74"/>
      <c r="BV7" s="74"/>
      <c r="BW7" s="74"/>
      <c r="BX7" s="74"/>
      <c r="BY7" s="74"/>
      <c r="BZ7" s="74"/>
      <c r="CA7" s="74"/>
      <c r="CB7" s="74"/>
      <c r="CC7" s="74"/>
      <c r="CD7" s="74"/>
      <c r="CE7" s="74"/>
      <c r="CF7" s="74"/>
      <c r="CG7" s="74"/>
      <c r="CH7" s="74"/>
      <c r="CI7" s="74"/>
      <c r="CJ7" s="74"/>
      <c r="CK7" s="74"/>
      <c r="CL7" s="74"/>
      <c r="CM7" s="74"/>
      <c r="CN7" s="74"/>
      <c r="CO7" s="74"/>
      <c r="CP7" s="74"/>
      <c r="CQ7" s="74"/>
      <c r="CR7" s="74"/>
      <c r="CS7" s="74"/>
      <c r="CT7" s="74"/>
      <c r="CU7" s="74"/>
      <c r="CV7" s="74"/>
      <c r="CW7" s="74"/>
      <c r="CX7" s="74"/>
      <c r="CY7" s="74"/>
      <c r="CZ7" s="74"/>
      <c r="DA7" s="74"/>
      <c r="DB7" s="74"/>
      <c r="DC7" s="74"/>
      <c r="DD7" s="74"/>
      <c r="DE7" s="74"/>
      <c r="DF7" s="74"/>
      <c r="DG7" s="74"/>
      <c r="DH7" s="74"/>
      <c r="DI7" s="74"/>
      <c r="DJ7" s="74"/>
      <c r="DK7" s="74"/>
      <c r="DL7" s="74"/>
      <c r="DM7" s="74"/>
      <c r="DN7" s="74"/>
      <c r="DO7" s="74"/>
      <c r="DP7" s="74"/>
      <c r="DQ7" s="74"/>
      <c r="DR7" s="74"/>
      <c r="DS7" s="74"/>
      <c r="DT7" s="74"/>
      <c r="DU7" s="74"/>
      <c r="DV7" s="74"/>
      <c r="DW7" s="74"/>
      <c r="DX7" s="74"/>
      <c r="DY7" s="74"/>
      <c r="DZ7" s="74"/>
      <c r="EA7" s="74"/>
      <c r="EB7" s="74"/>
      <c r="EC7" s="74"/>
      <c r="ED7" s="74"/>
      <c r="EE7" s="74"/>
      <c r="EF7" s="74"/>
      <c r="EG7" s="74"/>
      <c r="EH7" s="74"/>
      <c r="EI7" s="74"/>
      <c r="EJ7" s="74"/>
      <c r="EK7" s="74"/>
      <c r="EL7" s="74"/>
      <c r="EM7" s="74"/>
      <c r="EN7" s="74"/>
      <c r="EO7" s="74"/>
      <c r="EP7" s="74"/>
    </row>
    <row r="8" spans="1:146" s="67" customFormat="1" ht="51" customHeight="1" outlineLevel="1">
      <c r="A8" s="71">
        <v>30</v>
      </c>
      <c r="B8" s="16">
        <v>2911001370</v>
      </c>
      <c r="C8" s="16" t="s">
        <v>38</v>
      </c>
      <c r="D8" s="18" t="s">
        <v>63</v>
      </c>
      <c r="E8" s="18" t="s">
        <v>39</v>
      </c>
      <c r="F8" s="18"/>
      <c r="G8" s="78" t="s">
        <v>17</v>
      </c>
      <c r="H8" s="28">
        <v>915</v>
      </c>
      <c r="I8" s="28">
        <v>915</v>
      </c>
      <c r="J8" s="28">
        <v>915</v>
      </c>
      <c r="K8" s="28">
        <v>915</v>
      </c>
      <c r="L8" s="73">
        <f>SUM(H8:K8)</f>
        <v>3660</v>
      </c>
      <c r="M8" s="29">
        <f>N8</f>
        <v>24.9392</v>
      </c>
      <c r="N8" s="29">
        <f>(('2021'!M8+'2021'!N8)/2*1.04)</f>
        <v>24.9392</v>
      </c>
      <c r="O8" s="29">
        <f>'2021'!P8</f>
        <v>23.28</v>
      </c>
      <c r="P8" s="29">
        <f t="shared" ref="P8:P36" si="4">O8*1.04</f>
        <v>24.211200000000002</v>
      </c>
      <c r="Q8" s="17">
        <f t="shared" si="0"/>
        <v>1518.1679999999985</v>
      </c>
      <c r="R8" s="17">
        <f t="shared" si="1"/>
        <v>1518.1679999999985</v>
      </c>
      <c r="S8" s="17">
        <f t="shared" si="2"/>
        <v>666.11999999999819</v>
      </c>
      <c r="T8" s="17">
        <f t="shared" si="3"/>
        <v>666.11999999999819</v>
      </c>
      <c r="U8" s="17">
        <f t="shared" ref="U8:U36" si="5">SUM(Q8:T8)</f>
        <v>4368.5759999999937</v>
      </c>
      <c r="V8" s="17">
        <f>'2021'!W8</f>
        <v>698.4499999999997</v>
      </c>
      <c r="W8" s="17">
        <f t="shared" ref="W8:W36" si="6">T8/3</f>
        <v>222.0399999999994</v>
      </c>
      <c r="X8" s="17">
        <f t="shared" ref="X8:X36" si="7">U8+V8-W8</f>
        <v>4844.9859999999944</v>
      </c>
      <c r="Y8" s="76"/>
      <c r="Z8" s="74"/>
      <c r="AA8" s="74"/>
      <c r="AB8" s="74"/>
      <c r="AC8" s="76"/>
      <c r="AD8" s="76"/>
      <c r="AE8" s="76"/>
      <c r="AF8" s="76"/>
      <c r="AG8" s="76"/>
      <c r="AH8" s="76"/>
      <c r="AI8" s="76"/>
      <c r="AJ8" s="76"/>
      <c r="AK8" s="76"/>
      <c r="AL8" s="76"/>
      <c r="AM8" s="76"/>
      <c r="AN8" s="76"/>
      <c r="AO8" s="76"/>
      <c r="AP8" s="76"/>
      <c r="AQ8" s="76"/>
      <c r="AR8" s="76"/>
      <c r="AS8" s="76"/>
      <c r="AT8" s="76"/>
      <c r="AU8" s="76"/>
      <c r="AV8" s="76"/>
      <c r="AW8" s="76"/>
      <c r="AX8" s="76"/>
      <c r="AY8" s="76"/>
      <c r="AZ8" s="76"/>
      <c r="BA8" s="76"/>
      <c r="BB8" s="76"/>
      <c r="BC8" s="76"/>
      <c r="BD8" s="76"/>
      <c r="BE8" s="76"/>
      <c r="BF8" s="76"/>
      <c r="BG8" s="76"/>
      <c r="BH8" s="76"/>
      <c r="BI8" s="76"/>
      <c r="BJ8" s="76"/>
      <c r="BK8" s="76"/>
      <c r="BL8" s="76"/>
      <c r="BM8" s="76"/>
      <c r="BN8" s="76"/>
      <c r="BO8" s="76"/>
      <c r="BP8" s="76"/>
      <c r="BQ8" s="76"/>
      <c r="BR8" s="76"/>
      <c r="BS8" s="76"/>
      <c r="BT8" s="76"/>
      <c r="BU8" s="76"/>
      <c r="BV8" s="76"/>
      <c r="BW8" s="76"/>
      <c r="BX8" s="76"/>
      <c r="BY8" s="76"/>
      <c r="BZ8" s="76"/>
      <c r="CA8" s="76"/>
      <c r="CB8" s="76"/>
      <c r="CC8" s="76"/>
      <c r="CD8" s="76"/>
      <c r="CE8" s="76"/>
      <c r="CF8" s="76"/>
      <c r="CG8" s="76"/>
      <c r="CH8" s="76"/>
      <c r="CI8" s="76"/>
      <c r="CJ8" s="76"/>
      <c r="CK8" s="76"/>
      <c r="CL8" s="76"/>
      <c r="CM8" s="76"/>
      <c r="CN8" s="76"/>
      <c r="CO8" s="76"/>
      <c r="CP8" s="76"/>
      <c r="CQ8" s="76"/>
      <c r="CR8" s="76"/>
      <c r="CS8" s="76"/>
      <c r="CT8" s="76"/>
      <c r="CU8" s="76"/>
      <c r="CV8" s="76"/>
      <c r="CW8" s="76"/>
      <c r="CX8" s="76"/>
      <c r="CY8" s="76"/>
      <c r="CZ8" s="76"/>
      <c r="DA8" s="76"/>
      <c r="DB8" s="76"/>
      <c r="DC8" s="76"/>
      <c r="DD8" s="76"/>
      <c r="DE8" s="76"/>
      <c r="DF8" s="76"/>
      <c r="DG8" s="76"/>
      <c r="DH8" s="76"/>
      <c r="DI8" s="76"/>
      <c r="DJ8" s="76"/>
      <c r="DK8" s="76"/>
      <c r="DL8" s="76"/>
      <c r="DM8" s="76"/>
      <c r="DN8" s="76"/>
      <c r="DO8" s="76"/>
      <c r="DP8" s="76"/>
      <c r="DQ8" s="76"/>
      <c r="DR8" s="76"/>
      <c r="DS8" s="76"/>
      <c r="DT8" s="76"/>
      <c r="DU8" s="76"/>
      <c r="DV8" s="76"/>
      <c r="DW8" s="76"/>
      <c r="DX8" s="76"/>
      <c r="DY8" s="76"/>
      <c r="DZ8" s="76"/>
      <c r="EA8" s="76"/>
      <c r="EB8" s="76"/>
      <c r="EC8" s="76"/>
      <c r="ED8" s="76"/>
      <c r="EE8" s="76"/>
      <c r="EF8" s="76"/>
      <c r="EG8" s="76"/>
      <c r="EH8" s="76"/>
      <c r="EI8" s="76"/>
      <c r="EJ8" s="76"/>
      <c r="EK8" s="76"/>
      <c r="EL8" s="76"/>
      <c r="EM8" s="76"/>
      <c r="EN8" s="76"/>
      <c r="EO8" s="76"/>
      <c r="EP8" s="76"/>
    </row>
    <row r="9" spans="1:146" s="67" customFormat="1" ht="51" customHeight="1">
      <c r="A9" s="71">
        <f>A7+1</f>
        <v>2</v>
      </c>
      <c r="B9" s="16">
        <v>7729314745</v>
      </c>
      <c r="C9" s="16" t="s">
        <v>24</v>
      </c>
      <c r="D9" s="93" t="s">
        <v>4</v>
      </c>
      <c r="E9" s="18"/>
      <c r="F9" s="18"/>
      <c r="G9" s="84" t="s">
        <v>17</v>
      </c>
      <c r="H9" s="73">
        <v>816</v>
      </c>
      <c r="I9" s="73">
        <v>816</v>
      </c>
      <c r="J9" s="73">
        <v>816</v>
      </c>
      <c r="K9" s="73">
        <v>816</v>
      </c>
      <c r="L9" s="73">
        <f t="shared" ref="L9:L36" si="8">SUM(H9:K9)</f>
        <v>3264</v>
      </c>
      <c r="M9" s="29">
        <f>'2021'!N9</f>
        <v>97.81</v>
      </c>
      <c r="N9" s="29">
        <f>(('2021'!M9+'2021'!N9)/2*1.04)*2-M9</f>
        <v>98.105199999999996</v>
      </c>
      <c r="O9" s="29">
        <f>'2021'!P9</f>
        <v>34.964799999999997</v>
      </c>
      <c r="P9" s="29">
        <f t="shared" si="4"/>
        <v>36.363391999999997</v>
      </c>
      <c r="Q9" s="17">
        <f t="shared" si="0"/>
        <v>51281.683200000007</v>
      </c>
      <c r="R9" s="17">
        <f t="shared" si="1"/>
        <v>51281.683200000007</v>
      </c>
      <c r="S9" s="17">
        <f t="shared" si="2"/>
        <v>50381.315327999997</v>
      </c>
      <c r="T9" s="17">
        <f t="shared" si="3"/>
        <v>50381.315327999997</v>
      </c>
      <c r="U9" s="17">
        <f t="shared" si="5"/>
        <v>203325.99705599999</v>
      </c>
      <c r="V9" s="17">
        <f>'2021'!W9</f>
        <v>17093.894400000001</v>
      </c>
      <c r="W9" s="17">
        <f t="shared" si="6"/>
        <v>16793.771775999998</v>
      </c>
      <c r="X9" s="17">
        <f t="shared" si="7"/>
        <v>203626.11967999997</v>
      </c>
      <c r="Y9" s="76"/>
      <c r="Z9" s="74"/>
      <c r="AA9" s="74"/>
      <c r="AB9" s="74"/>
      <c r="AC9" s="76"/>
      <c r="AD9" s="76"/>
      <c r="AE9" s="76"/>
      <c r="AF9" s="76"/>
      <c r="AG9" s="76"/>
      <c r="AH9" s="76"/>
      <c r="AI9" s="76"/>
      <c r="AJ9" s="76"/>
      <c r="AK9" s="76"/>
      <c r="AL9" s="76"/>
      <c r="AM9" s="76"/>
      <c r="AN9" s="76"/>
      <c r="AO9" s="76"/>
      <c r="AP9" s="76"/>
      <c r="AQ9" s="76"/>
      <c r="AR9" s="76"/>
      <c r="AS9" s="76"/>
      <c r="AT9" s="76"/>
      <c r="AU9" s="76"/>
      <c r="AV9" s="76"/>
      <c r="AW9" s="76"/>
      <c r="AX9" s="76"/>
      <c r="AY9" s="76"/>
      <c r="AZ9" s="76"/>
      <c r="BA9" s="76"/>
      <c r="BB9" s="76"/>
      <c r="BC9" s="76"/>
      <c r="BD9" s="76"/>
      <c r="BE9" s="76"/>
      <c r="BF9" s="76"/>
      <c r="BG9" s="76"/>
      <c r="BH9" s="76"/>
      <c r="BI9" s="76"/>
      <c r="BJ9" s="76"/>
      <c r="BK9" s="76"/>
      <c r="BL9" s="76"/>
      <c r="BM9" s="76"/>
      <c r="BN9" s="76"/>
      <c r="BO9" s="76"/>
      <c r="BP9" s="76"/>
      <c r="BQ9" s="76"/>
      <c r="BR9" s="76"/>
      <c r="BS9" s="76"/>
      <c r="BT9" s="76"/>
      <c r="BU9" s="76"/>
      <c r="BV9" s="76"/>
      <c r="BW9" s="76"/>
      <c r="BX9" s="76"/>
      <c r="BY9" s="76"/>
      <c r="BZ9" s="76"/>
      <c r="CA9" s="76"/>
      <c r="CB9" s="76"/>
      <c r="CC9" s="76"/>
      <c r="CD9" s="76"/>
      <c r="CE9" s="76"/>
      <c r="CF9" s="76"/>
      <c r="CG9" s="76"/>
      <c r="CH9" s="76"/>
      <c r="CI9" s="76"/>
      <c r="CJ9" s="76"/>
      <c r="CK9" s="76"/>
      <c r="CL9" s="76"/>
      <c r="CM9" s="76"/>
      <c r="CN9" s="76"/>
      <c r="CO9" s="76"/>
      <c r="CP9" s="76"/>
      <c r="CQ9" s="76"/>
      <c r="CR9" s="76"/>
      <c r="CS9" s="76"/>
      <c r="CT9" s="76"/>
      <c r="CU9" s="76"/>
      <c r="CV9" s="76"/>
      <c r="CW9" s="76"/>
      <c r="CX9" s="76"/>
      <c r="CY9" s="76"/>
      <c r="CZ9" s="76"/>
      <c r="DA9" s="76"/>
      <c r="DB9" s="76"/>
      <c r="DC9" s="76"/>
      <c r="DD9" s="76"/>
      <c r="DE9" s="76"/>
      <c r="DF9" s="76"/>
      <c r="DG9" s="76"/>
      <c r="DH9" s="76"/>
      <c r="DI9" s="76"/>
      <c r="DJ9" s="76"/>
      <c r="DK9" s="76"/>
      <c r="DL9" s="76"/>
      <c r="DM9" s="76"/>
      <c r="DN9" s="76"/>
      <c r="DO9" s="76"/>
      <c r="DP9" s="76"/>
      <c r="DQ9" s="76"/>
      <c r="DR9" s="76"/>
      <c r="DS9" s="76"/>
      <c r="DT9" s="76"/>
      <c r="DU9" s="76"/>
      <c r="DV9" s="76"/>
      <c r="DW9" s="76"/>
      <c r="DX9" s="76"/>
      <c r="DY9" s="76"/>
      <c r="DZ9" s="76"/>
      <c r="EA9" s="76"/>
      <c r="EB9" s="76"/>
      <c r="EC9" s="76"/>
      <c r="ED9" s="76"/>
      <c r="EE9" s="76"/>
      <c r="EF9" s="76"/>
      <c r="EG9" s="76"/>
      <c r="EH9" s="76"/>
      <c r="EI9" s="76"/>
      <c r="EJ9" s="76"/>
      <c r="EK9" s="76"/>
      <c r="EL9" s="76"/>
      <c r="EM9" s="76"/>
      <c r="EN9" s="76"/>
      <c r="EO9" s="76"/>
      <c r="EP9" s="76"/>
    </row>
    <row r="10" spans="1:146" s="67" customFormat="1" ht="51" customHeight="1" outlineLevel="1">
      <c r="A10" s="71">
        <f t="shared" ref="A10:A36" si="9">A9+1</f>
        <v>3</v>
      </c>
      <c r="B10" s="16">
        <v>7729314745</v>
      </c>
      <c r="C10" s="16" t="s">
        <v>24</v>
      </c>
      <c r="D10" s="18" t="s">
        <v>5</v>
      </c>
      <c r="E10" s="18" t="s">
        <v>6</v>
      </c>
      <c r="F10" s="18"/>
      <c r="G10" s="84" t="s">
        <v>17</v>
      </c>
      <c r="H10" s="73">
        <v>760.75</v>
      </c>
      <c r="I10" s="73">
        <v>760.75</v>
      </c>
      <c r="J10" s="73">
        <v>760.75</v>
      </c>
      <c r="K10" s="73">
        <v>760.75</v>
      </c>
      <c r="L10" s="73">
        <f t="shared" si="8"/>
        <v>3043</v>
      </c>
      <c r="M10" s="29">
        <f>N10</f>
        <v>120.40080000000002</v>
      </c>
      <c r="N10" s="29">
        <f>(('2021'!M10+'2021'!N10)/2*1.04)</f>
        <v>120.40080000000002</v>
      </c>
      <c r="O10" s="29">
        <f>'2021'!P10</f>
        <v>39.884</v>
      </c>
      <c r="P10" s="29">
        <f t="shared" si="4"/>
        <v>41.47936</v>
      </c>
      <c r="Q10" s="17">
        <f t="shared" si="0"/>
        <v>61253.155600000013</v>
      </c>
      <c r="R10" s="17">
        <f t="shared" si="1"/>
        <v>61253.155600000013</v>
      </c>
      <c r="S10" s="17">
        <f t="shared" si="2"/>
        <v>60039.48548000001</v>
      </c>
      <c r="T10" s="17">
        <f t="shared" si="3"/>
        <v>60039.48548000001</v>
      </c>
      <c r="U10" s="17">
        <f t="shared" si="5"/>
        <v>242585.28216000003</v>
      </c>
      <c r="V10" s="17">
        <f>'2021'!W10</f>
        <v>25212.776500000004</v>
      </c>
      <c r="W10" s="17">
        <f t="shared" si="6"/>
        <v>20013.16182666667</v>
      </c>
      <c r="X10" s="17">
        <f t="shared" si="7"/>
        <v>247784.89683333336</v>
      </c>
      <c r="Y10" s="76"/>
      <c r="Z10" s="74"/>
      <c r="AA10" s="74"/>
      <c r="AB10" s="74"/>
      <c r="AC10" s="76"/>
      <c r="AD10" s="76"/>
      <c r="AE10" s="76"/>
      <c r="AF10" s="76"/>
      <c r="AG10" s="76"/>
      <c r="AH10" s="76"/>
      <c r="AI10" s="76"/>
      <c r="AJ10" s="76"/>
      <c r="AK10" s="76"/>
      <c r="AL10" s="76"/>
      <c r="AM10" s="76"/>
      <c r="AN10" s="76"/>
      <c r="AO10" s="76"/>
      <c r="AP10" s="76"/>
      <c r="AQ10" s="76"/>
      <c r="AR10" s="76"/>
      <c r="AS10" s="76"/>
      <c r="AT10" s="76"/>
      <c r="AU10" s="76"/>
      <c r="AV10" s="76"/>
      <c r="AW10" s="76"/>
      <c r="AX10" s="76"/>
      <c r="AY10" s="76"/>
      <c r="AZ10" s="76"/>
      <c r="BA10" s="76"/>
      <c r="BB10" s="76"/>
      <c r="BC10" s="76"/>
      <c r="BD10" s="76"/>
      <c r="BE10" s="76"/>
      <c r="BF10" s="76"/>
      <c r="BG10" s="76"/>
      <c r="BH10" s="76"/>
      <c r="BI10" s="76"/>
      <c r="BJ10" s="76"/>
      <c r="BK10" s="76"/>
      <c r="BL10" s="76"/>
      <c r="BM10" s="76"/>
      <c r="BN10" s="76"/>
      <c r="BO10" s="76"/>
      <c r="BP10" s="76"/>
      <c r="BQ10" s="76"/>
      <c r="BR10" s="76"/>
      <c r="BS10" s="76"/>
      <c r="BT10" s="76"/>
      <c r="BU10" s="76"/>
      <c r="BV10" s="76"/>
      <c r="BW10" s="76"/>
      <c r="BX10" s="76"/>
      <c r="BY10" s="76"/>
      <c r="BZ10" s="76"/>
      <c r="CA10" s="76"/>
      <c r="CB10" s="76"/>
      <c r="CC10" s="76"/>
      <c r="CD10" s="76"/>
      <c r="CE10" s="76"/>
      <c r="CF10" s="76"/>
      <c r="CG10" s="76"/>
      <c r="CH10" s="76"/>
      <c r="CI10" s="76"/>
      <c r="CJ10" s="76"/>
      <c r="CK10" s="76"/>
      <c r="CL10" s="76"/>
      <c r="CM10" s="76"/>
      <c r="CN10" s="76"/>
      <c r="CO10" s="76"/>
      <c r="CP10" s="76"/>
      <c r="CQ10" s="76"/>
      <c r="CR10" s="76"/>
      <c r="CS10" s="76"/>
      <c r="CT10" s="76"/>
      <c r="CU10" s="76"/>
      <c r="CV10" s="76"/>
      <c r="CW10" s="76"/>
      <c r="CX10" s="76"/>
      <c r="CY10" s="76"/>
      <c r="CZ10" s="76"/>
      <c r="DA10" s="76"/>
      <c r="DB10" s="76"/>
      <c r="DC10" s="76"/>
      <c r="DD10" s="76"/>
      <c r="DE10" s="76"/>
      <c r="DF10" s="76"/>
      <c r="DG10" s="76"/>
      <c r="DH10" s="76"/>
      <c r="DI10" s="76"/>
      <c r="DJ10" s="76"/>
      <c r="DK10" s="76"/>
      <c r="DL10" s="76"/>
      <c r="DM10" s="76"/>
      <c r="DN10" s="76"/>
      <c r="DO10" s="76"/>
      <c r="DP10" s="76"/>
      <c r="DQ10" s="76"/>
      <c r="DR10" s="76"/>
      <c r="DS10" s="76"/>
      <c r="DT10" s="76"/>
      <c r="DU10" s="76"/>
      <c r="DV10" s="76"/>
      <c r="DW10" s="76"/>
      <c r="DX10" s="76"/>
      <c r="DY10" s="76"/>
      <c r="DZ10" s="76"/>
      <c r="EA10" s="76"/>
      <c r="EB10" s="76"/>
      <c r="EC10" s="76"/>
      <c r="ED10" s="76"/>
      <c r="EE10" s="76"/>
      <c r="EF10" s="76"/>
      <c r="EG10" s="76"/>
      <c r="EH10" s="76"/>
      <c r="EI10" s="76"/>
      <c r="EJ10" s="76"/>
      <c r="EK10" s="76"/>
      <c r="EL10" s="76"/>
      <c r="EM10" s="76"/>
      <c r="EN10" s="76"/>
      <c r="EO10" s="76"/>
      <c r="EP10" s="76"/>
    </row>
    <row r="11" spans="1:146" s="67" customFormat="1" ht="51" customHeight="1">
      <c r="A11" s="71">
        <f t="shared" si="9"/>
        <v>4</v>
      </c>
      <c r="B11" s="16">
        <v>7729314745</v>
      </c>
      <c r="C11" s="16" t="s">
        <v>24</v>
      </c>
      <c r="D11" s="18" t="s">
        <v>7</v>
      </c>
      <c r="E11" s="18"/>
      <c r="F11" s="18"/>
      <c r="G11" s="84" t="s">
        <v>17</v>
      </c>
      <c r="H11" s="73">
        <v>1022.5</v>
      </c>
      <c r="I11" s="73">
        <v>1022.5</v>
      </c>
      <c r="J11" s="73">
        <v>1022.5</v>
      </c>
      <c r="K11" s="73">
        <v>1022.5</v>
      </c>
      <c r="L11" s="73">
        <f t="shared" si="8"/>
        <v>4090</v>
      </c>
      <c r="M11" s="29">
        <f>'2021'!N11</f>
        <v>49.462400000000002</v>
      </c>
      <c r="N11" s="29">
        <f>(('2021'!M11+'2021'!N11)/2*1.04)*2-M11</f>
        <v>51.440896000000009</v>
      </c>
      <c r="O11" s="29">
        <f>'2021'!P11</f>
        <v>33.9664</v>
      </c>
      <c r="P11" s="29">
        <f t="shared" si="4"/>
        <v>35.325056000000004</v>
      </c>
      <c r="Q11" s="17">
        <f t="shared" si="0"/>
        <v>15844.660000000002</v>
      </c>
      <c r="R11" s="17">
        <f t="shared" si="1"/>
        <v>15844.660000000002</v>
      </c>
      <c r="S11" s="17">
        <f t="shared" si="2"/>
        <v>16478.446400000004</v>
      </c>
      <c r="T11" s="17">
        <f t="shared" si="3"/>
        <v>16478.446400000004</v>
      </c>
      <c r="U11" s="17">
        <f t="shared" si="5"/>
        <v>64646.212800000008</v>
      </c>
      <c r="V11" s="17">
        <f>'2021'!W11</f>
        <v>5281.5533333333342</v>
      </c>
      <c r="W11" s="17">
        <f t="shared" si="6"/>
        <v>5492.8154666666678</v>
      </c>
      <c r="X11" s="17">
        <f t="shared" si="7"/>
        <v>64434.950666666671</v>
      </c>
      <c r="Y11" s="76"/>
      <c r="Z11" s="74"/>
      <c r="AA11" s="74"/>
      <c r="AB11" s="74"/>
      <c r="AC11" s="76"/>
      <c r="AD11" s="76"/>
      <c r="AE11" s="76"/>
      <c r="AF11" s="76"/>
      <c r="AG11" s="76"/>
      <c r="AH11" s="76"/>
      <c r="AI11" s="76"/>
      <c r="AJ11" s="76"/>
      <c r="AK11" s="76"/>
      <c r="AL11" s="76"/>
      <c r="AM11" s="76"/>
      <c r="AN11" s="76"/>
      <c r="AO11" s="76"/>
      <c r="AP11" s="76"/>
      <c r="AQ11" s="76"/>
      <c r="AR11" s="76"/>
      <c r="AS11" s="76"/>
      <c r="AT11" s="76"/>
      <c r="AU11" s="76"/>
      <c r="AV11" s="76"/>
      <c r="AW11" s="76"/>
      <c r="AX11" s="76"/>
      <c r="AY11" s="76"/>
      <c r="AZ11" s="76"/>
      <c r="BA11" s="76"/>
      <c r="BB11" s="76"/>
      <c r="BC11" s="76"/>
      <c r="BD11" s="76"/>
      <c r="BE11" s="76"/>
      <c r="BF11" s="76"/>
      <c r="BG11" s="76"/>
      <c r="BH11" s="76"/>
      <c r="BI11" s="76"/>
      <c r="BJ11" s="76"/>
      <c r="BK11" s="76"/>
      <c r="BL11" s="76"/>
      <c r="BM11" s="76"/>
      <c r="BN11" s="76"/>
      <c r="BO11" s="76"/>
      <c r="BP11" s="76"/>
      <c r="BQ11" s="76"/>
      <c r="BR11" s="76"/>
      <c r="BS11" s="76"/>
      <c r="BT11" s="76"/>
      <c r="BU11" s="76"/>
      <c r="BV11" s="76"/>
      <c r="BW11" s="76"/>
      <c r="BX11" s="76"/>
      <c r="BY11" s="76"/>
      <c r="BZ11" s="76"/>
      <c r="CA11" s="76"/>
      <c r="CB11" s="76"/>
      <c r="CC11" s="76"/>
      <c r="CD11" s="76"/>
      <c r="CE11" s="76"/>
      <c r="CF11" s="76"/>
      <c r="CG11" s="76"/>
      <c r="CH11" s="76"/>
      <c r="CI11" s="76"/>
      <c r="CJ11" s="76"/>
      <c r="CK11" s="76"/>
      <c r="CL11" s="76"/>
      <c r="CM11" s="76"/>
      <c r="CN11" s="76"/>
      <c r="CO11" s="76"/>
      <c r="CP11" s="76"/>
      <c r="CQ11" s="76"/>
      <c r="CR11" s="76"/>
      <c r="CS11" s="76"/>
      <c r="CT11" s="76"/>
      <c r="CU11" s="76"/>
      <c r="CV11" s="76"/>
      <c r="CW11" s="76"/>
      <c r="CX11" s="76"/>
      <c r="CY11" s="76"/>
      <c r="CZ11" s="76"/>
      <c r="DA11" s="76"/>
      <c r="DB11" s="76"/>
      <c r="DC11" s="76"/>
      <c r="DD11" s="76"/>
      <c r="DE11" s="76"/>
      <c r="DF11" s="76"/>
      <c r="DG11" s="76"/>
      <c r="DH11" s="76"/>
      <c r="DI11" s="76"/>
      <c r="DJ11" s="76"/>
      <c r="DK11" s="76"/>
      <c r="DL11" s="76"/>
      <c r="DM11" s="76"/>
      <c r="DN11" s="76"/>
      <c r="DO11" s="76"/>
      <c r="DP11" s="76"/>
      <c r="DQ11" s="76"/>
      <c r="DR11" s="76"/>
      <c r="DS11" s="76"/>
      <c r="DT11" s="76"/>
      <c r="DU11" s="76"/>
      <c r="DV11" s="76"/>
      <c r="DW11" s="76"/>
      <c r="DX11" s="76"/>
      <c r="DY11" s="76"/>
      <c r="DZ11" s="76"/>
      <c r="EA11" s="76"/>
      <c r="EB11" s="76"/>
      <c r="EC11" s="76"/>
      <c r="ED11" s="76"/>
      <c r="EE11" s="76"/>
      <c r="EF11" s="76"/>
      <c r="EG11" s="76"/>
      <c r="EH11" s="76"/>
      <c r="EI11" s="76"/>
      <c r="EJ11" s="76"/>
      <c r="EK11" s="76"/>
      <c r="EL11" s="76"/>
      <c r="EM11" s="76"/>
      <c r="EN11" s="76"/>
      <c r="EO11" s="76"/>
      <c r="EP11" s="76"/>
    </row>
    <row r="12" spans="1:146" s="67" customFormat="1" ht="51" customHeight="1" outlineLevel="1">
      <c r="A12" s="71">
        <f t="shared" si="9"/>
        <v>5</v>
      </c>
      <c r="B12" s="16">
        <v>7729314745</v>
      </c>
      <c r="C12" s="16" t="s">
        <v>24</v>
      </c>
      <c r="D12" s="18" t="s">
        <v>8</v>
      </c>
      <c r="E12" s="18" t="s">
        <v>26</v>
      </c>
      <c r="F12" s="18" t="s">
        <v>25</v>
      </c>
      <c r="G12" s="84" t="s">
        <v>17</v>
      </c>
      <c r="H12" s="73">
        <v>2819.75</v>
      </c>
      <c r="I12" s="73">
        <v>2819.75</v>
      </c>
      <c r="J12" s="73">
        <v>2819.75</v>
      </c>
      <c r="K12" s="73">
        <v>2819.75</v>
      </c>
      <c r="L12" s="73">
        <f t="shared" si="8"/>
        <v>11279</v>
      </c>
      <c r="M12" s="29">
        <f>N12</f>
        <v>42.322800000000001</v>
      </c>
      <c r="N12" s="29">
        <f>(('2021'!M12+'2021'!N12)/2*1.04)</f>
        <v>42.322800000000001</v>
      </c>
      <c r="O12" s="29">
        <f>'2021'!P12</f>
        <v>25.375999999999998</v>
      </c>
      <c r="P12" s="29">
        <f t="shared" si="4"/>
        <v>26.391039999999997</v>
      </c>
      <c r="Q12" s="17">
        <f t="shared" si="0"/>
        <v>47785.739300000008</v>
      </c>
      <c r="R12" s="17">
        <f t="shared" si="1"/>
        <v>47785.739300000008</v>
      </c>
      <c r="S12" s="17">
        <f t="shared" si="2"/>
        <v>44923.58026000001</v>
      </c>
      <c r="T12" s="17">
        <f t="shared" si="3"/>
        <v>44923.58026000001</v>
      </c>
      <c r="U12" s="17">
        <f t="shared" si="5"/>
        <v>185418.63912000004</v>
      </c>
      <c r="V12" s="17">
        <f>'2021'!W12</f>
        <v>26020.653000000006</v>
      </c>
      <c r="W12" s="17">
        <f t="shared" si="6"/>
        <v>14974.526753333337</v>
      </c>
      <c r="X12" s="17">
        <f t="shared" si="7"/>
        <v>196464.76536666672</v>
      </c>
      <c r="Y12" s="76"/>
      <c r="Z12" s="74"/>
      <c r="AA12" s="74"/>
      <c r="AB12" s="74"/>
      <c r="AC12" s="76"/>
      <c r="AD12" s="76"/>
      <c r="AE12" s="76"/>
      <c r="AF12" s="76"/>
      <c r="AG12" s="76"/>
      <c r="AH12" s="76"/>
      <c r="AI12" s="76"/>
      <c r="AJ12" s="76"/>
      <c r="AK12" s="76"/>
      <c r="AL12" s="76"/>
      <c r="AM12" s="76"/>
      <c r="AN12" s="76"/>
      <c r="AO12" s="76"/>
      <c r="AP12" s="76"/>
      <c r="AQ12" s="76"/>
      <c r="AR12" s="76"/>
      <c r="AS12" s="76"/>
      <c r="AT12" s="76"/>
      <c r="AU12" s="76"/>
      <c r="AV12" s="76"/>
      <c r="AW12" s="76"/>
      <c r="AX12" s="76"/>
      <c r="AY12" s="76"/>
      <c r="AZ12" s="76"/>
      <c r="BA12" s="76"/>
      <c r="BB12" s="76"/>
      <c r="BC12" s="76"/>
      <c r="BD12" s="76"/>
      <c r="BE12" s="76"/>
      <c r="BF12" s="76"/>
      <c r="BG12" s="76"/>
      <c r="BH12" s="76"/>
      <c r="BI12" s="76"/>
      <c r="BJ12" s="76"/>
      <c r="BK12" s="76"/>
      <c r="BL12" s="76"/>
      <c r="BM12" s="76"/>
      <c r="BN12" s="76"/>
      <c r="BO12" s="76"/>
      <c r="BP12" s="76"/>
      <c r="BQ12" s="76"/>
      <c r="BR12" s="76"/>
      <c r="BS12" s="76"/>
      <c r="BT12" s="76"/>
      <c r="BU12" s="76"/>
      <c r="BV12" s="76"/>
      <c r="BW12" s="76"/>
      <c r="BX12" s="76"/>
      <c r="BY12" s="76"/>
      <c r="BZ12" s="76"/>
      <c r="CA12" s="76"/>
      <c r="CB12" s="76"/>
      <c r="CC12" s="76"/>
      <c r="CD12" s="76"/>
      <c r="CE12" s="76"/>
      <c r="CF12" s="76"/>
      <c r="CG12" s="76"/>
      <c r="CH12" s="76"/>
      <c r="CI12" s="76"/>
      <c r="CJ12" s="76"/>
      <c r="CK12" s="76"/>
      <c r="CL12" s="76"/>
      <c r="CM12" s="76"/>
      <c r="CN12" s="76"/>
      <c r="CO12" s="76"/>
      <c r="CP12" s="76"/>
      <c r="CQ12" s="76"/>
      <c r="CR12" s="76"/>
      <c r="CS12" s="76"/>
      <c r="CT12" s="76"/>
      <c r="CU12" s="76"/>
      <c r="CV12" s="76"/>
      <c r="CW12" s="76"/>
      <c r="CX12" s="76"/>
      <c r="CY12" s="76"/>
      <c r="CZ12" s="76"/>
      <c r="DA12" s="76"/>
      <c r="DB12" s="76"/>
      <c r="DC12" s="76"/>
      <c r="DD12" s="76"/>
      <c r="DE12" s="76"/>
      <c r="DF12" s="76"/>
      <c r="DG12" s="76"/>
      <c r="DH12" s="76"/>
      <c r="DI12" s="76"/>
      <c r="DJ12" s="76"/>
      <c r="DK12" s="76"/>
      <c r="DL12" s="76"/>
      <c r="DM12" s="76"/>
      <c r="DN12" s="76"/>
      <c r="DO12" s="76"/>
      <c r="DP12" s="76"/>
      <c r="DQ12" s="76"/>
      <c r="DR12" s="76"/>
      <c r="DS12" s="76"/>
      <c r="DT12" s="76"/>
      <c r="DU12" s="76"/>
      <c r="DV12" s="76"/>
      <c r="DW12" s="76"/>
      <c r="DX12" s="76"/>
      <c r="DY12" s="76"/>
      <c r="DZ12" s="76"/>
      <c r="EA12" s="76"/>
      <c r="EB12" s="76"/>
      <c r="EC12" s="76"/>
      <c r="ED12" s="76"/>
      <c r="EE12" s="76"/>
      <c r="EF12" s="76"/>
      <c r="EG12" s="76"/>
      <c r="EH12" s="76"/>
      <c r="EI12" s="76"/>
      <c r="EJ12" s="76"/>
      <c r="EK12" s="76"/>
      <c r="EL12" s="76"/>
      <c r="EM12" s="76"/>
      <c r="EN12" s="76"/>
      <c r="EO12" s="76"/>
      <c r="EP12" s="76"/>
    </row>
    <row r="13" spans="1:146" s="67" customFormat="1" ht="51" customHeight="1" outlineLevel="1">
      <c r="A13" s="71">
        <f t="shared" si="9"/>
        <v>6</v>
      </c>
      <c r="B13" s="16">
        <v>7729314745</v>
      </c>
      <c r="C13" s="16" t="s">
        <v>24</v>
      </c>
      <c r="D13" s="18" t="s">
        <v>14</v>
      </c>
      <c r="E13" s="18" t="s">
        <v>27</v>
      </c>
      <c r="F13" s="18"/>
      <c r="G13" s="84" t="s">
        <v>17</v>
      </c>
      <c r="H13" s="73">
        <v>71.5</v>
      </c>
      <c r="I13" s="73">
        <v>71.5</v>
      </c>
      <c r="J13" s="73">
        <v>71.5</v>
      </c>
      <c r="K13" s="73">
        <v>71.5</v>
      </c>
      <c r="L13" s="73">
        <f t="shared" si="8"/>
        <v>286</v>
      </c>
      <c r="M13" s="29">
        <f>'2021'!N13</f>
        <v>456.7</v>
      </c>
      <c r="N13" s="29">
        <f>(('2021'!M13+'2021'!N13)/2*1.04)*2-M13</f>
        <v>491.97760000000011</v>
      </c>
      <c r="O13" s="29">
        <f>'2021'!P13</f>
        <v>64.199200000000005</v>
      </c>
      <c r="P13" s="29">
        <f t="shared" si="4"/>
        <v>66.767168000000012</v>
      </c>
      <c r="Q13" s="17">
        <f t="shared" si="0"/>
        <v>28063.807199999999</v>
      </c>
      <c r="R13" s="17">
        <f t="shared" si="1"/>
        <v>28063.807199999999</v>
      </c>
      <c r="S13" s="17">
        <f t="shared" si="2"/>
        <v>30402.545888000004</v>
      </c>
      <c r="T13" s="17">
        <f t="shared" si="3"/>
        <v>30402.545888000004</v>
      </c>
      <c r="U13" s="17">
        <f t="shared" si="5"/>
        <v>116932.70617600001</v>
      </c>
      <c r="V13" s="17">
        <f>'2021'!W13</f>
        <v>9354.6023999999998</v>
      </c>
      <c r="W13" s="17">
        <f t="shared" si="6"/>
        <v>10134.181962666667</v>
      </c>
      <c r="X13" s="17">
        <f t="shared" si="7"/>
        <v>116153.12661333334</v>
      </c>
      <c r="Y13" s="76"/>
      <c r="Z13" s="74"/>
      <c r="AA13" s="74"/>
      <c r="AB13" s="74"/>
      <c r="AC13" s="76"/>
      <c r="AD13" s="76"/>
      <c r="AE13" s="76"/>
      <c r="AF13" s="76"/>
      <c r="AG13" s="76"/>
      <c r="AH13" s="76"/>
      <c r="AI13" s="76"/>
      <c r="AJ13" s="76"/>
      <c r="AK13" s="76"/>
      <c r="AL13" s="76"/>
      <c r="AM13" s="76"/>
      <c r="AN13" s="76"/>
      <c r="AO13" s="76"/>
      <c r="AP13" s="76"/>
      <c r="AQ13" s="76"/>
      <c r="AR13" s="76"/>
      <c r="AS13" s="76"/>
      <c r="AT13" s="76"/>
      <c r="AU13" s="76"/>
      <c r="AV13" s="76"/>
      <c r="AW13" s="76"/>
      <c r="AX13" s="76"/>
      <c r="AY13" s="76"/>
      <c r="AZ13" s="76"/>
      <c r="BA13" s="76"/>
      <c r="BB13" s="76"/>
      <c r="BC13" s="76"/>
      <c r="BD13" s="76"/>
      <c r="BE13" s="76"/>
      <c r="BF13" s="76"/>
      <c r="BG13" s="76"/>
      <c r="BH13" s="76"/>
      <c r="BI13" s="76"/>
      <c r="BJ13" s="76"/>
      <c r="BK13" s="76"/>
      <c r="BL13" s="76"/>
      <c r="BM13" s="76"/>
      <c r="BN13" s="76"/>
      <c r="BO13" s="76"/>
      <c r="BP13" s="76"/>
      <c r="BQ13" s="76"/>
      <c r="BR13" s="76"/>
      <c r="BS13" s="76"/>
      <c r="BT13" s="76"/>
      <c r="BU13" s="76"/>
      <c r="BV13" s="76"/>
      <c r="BW13" s="76"/>
      <c r="BX13" s="76"/>
      <c r="BY13" s="76"/>
      <c r="BZ13" s="76"/>
      <c r="CA13" s="76"/>
      <c r="CB13" s="76"/>
      <c r="CC13" s="76"/>
      <c r="CD13" s="76"/>
      <c r="CE13" s="76"/>
      <c r="CF13" s="76"/>
      <c r="CG13" s="76"/>
      <c r="CH13" s="76"/>
      <c r="CI13" s="76"/>
      <c r="CJ13" s="76"/>
      <c r="CK13" s="76"/>
      <c r="CL13" s="76"/>
      <c r="CM13" s="76"/>
      <c r="CN13" s="76"/>
      <c r="CO13" s="76"/>
      <c r="CP13" s="76"/>
      <c r="CQ13" s="76"/>
      <c r="CR13" s="76"/>
      <c r="CS13" s="76"/>
      <c r="CT13" s="76"/>
      <c r="CU13" s="76"/>
      <c r="CV13" s="76"/>
      <c r="CW13" s="76"/>
      <c r="CX13" s="76"/>
      <c r="CY13" s="76"/>
      <c r="CZ13" s="76"/>
      <c r="DA13" s="76"/>
      <c r="DB13" s="76"/>
      <c r="DC13" s="76"/>
      <c r="DD13" s="76"/>
      <c r="DE13" s="76"/>
      <c r="DF13" s="76"/>
      <c r="DG13" s="76"/>
      <c r="DH13" s="76"/>
      <c r="DI13" s="76"/>
      <c r="DJ13" s="76"/>
      <c r="DK13" s="76"/>
      <c r="DL13" s="76"/>
      <c r="DM13" s="76"/>
      <c r="DN13" s="76"/>
      <c r="DO13" s="76"/>
      <c r="DP13" s="76"/>
      <c r="DQ13" s="76"/>
      <c r="DR13" s="76"/>
      <c r="DS13" s="76"/>
      <c r="DT13" s="76"/>
      <c r="DU13" s="76"/>
      <c r="DV13" s="76"/>
      <c r="DW13" s="76"/>
      <c r="DX13" s="76"/>
      <c r="DY13" s="76"/>
      <c r="DZ13" s="76"/>
      <c r="EA13" s="76"/>
      <c r="EB13" s="76"/>
      <c r="EC13" s="76"/>
      <c r="ED13" s="76"/>
      <c r="EE13" s="76"/>
      <c r="EF13" s="76"/>
      <c r="EG13" s="76"/>
      <c r="EH13" s="76"/>
      <c r="EI13" s="76"/>
      <c r="EJ13" s="76"/>
      <c r="EK13" s="76"/>
      <c r="EL13" s="76"/>
      <c r="EM13" s="76"/>
      <c r="EN13" s="76"/>
      <c r="EO13" s="76"/>
      <c r="EP13" s="76"/>
    </row>
    <row r="14" spans="1:146" s="67" customFormat="1" ht="51" customHeight="1">
      <c r="A14" s="71">
        <f t="shared" si="9"/>
        <v>7</v>
      </c>
      <c r="B14" s="16">
        <v>7729314745</v>
      </c>
      <c r="C14" s="16" t="s">
        <v>24</v>
      </c>
      <c r="D14" s="18" t="s">
        <v>22</v>
      </c>
      <c r="E14" s="18"/>
      <c r="F14" s="18" t="s">
        <v>28</v>
      </c>
      <c r="G14" s="84" t="s">
        <v>17</v>
      </c>
      <c r="H14" s="73">
        <v>23956</v>
      </c>
      <c r="I14" s="73">
        <v>23956</v>
      </c>
      <c r="J14" s="73">
        <v>23956</v>
      </c>
      <c r="K14" s="73">
        <v>23956</v>
      </c>
      <c r="L14" s="73">
        <f t="shared" si="8"/>
        <v>95824</v>
      </c>
      <c r="M14" s="29">
        <f>'2021'!N14</f>
        <v>51.37</v>
      </c>
      <c r="N14" s="29">
        <f>(('2021'!M14+'2021'!N14)/2*1.04)*2-M14</f>
        <v>51.51720000000001</v>
      </c>
      <c r="O14" s="29">
        <f>'2021'!P14</f>
        <v>26.748799999999999</v>
      </c>
      <c r="P14" s="29">
        <f t="shared" si="4"/>
        <v>27.818752</v>
      </c>
      <c r="Q14" s="17">
        <f t="shared" si="0"/>
        <v>589825.46719999996</v>
      </c>
      <c r="R14" s="17">
        <f t="shared" si="1"/>
        <v>589825.46719999996</v>
      </c>
      <c r="S14" s="17">
        <f t="shared" si="2"/>
        <v>567720.02028800023</v>
      </c>
      <c r="T14" s="17">
        <f t="shared" si="3"/>
        <v>567720.02028800023</v>
      </c>
      <c r="U14" s="17">
        <f t="shared" si="5"/>
        <v>2315090.9749760004</v>
      </c>
      <c r="V14" s="17">
        <f>'2021'!W14</f>
        <v>196608.48906666666</v>
      </c>
      <c r="W14" s="17">
        <f t="shared" si="6"/>
        <v>189240.00676266674</v>
      </c>
      <c r="X14" s="17">
        <f t="shared" si="7"/>
        <v>2322459.4572800002</v>
      </c>
      <c r="Y14" s="76"/>
      <c r="Z14" s="74"/>
      <c r="AA14" s="74"/>
      <c r="AB14" s="74"/>
      <c r="AC14" s="76"/>
      <c r="AD14" s="76"/>
      <c r="AE14" s="76"/>
      <c r="AF14" s="76"/>
      <c r="AG14" s="76"/>
      <c r="AH14" s="76"/>
      <c r="AI14" s="76"/>
      <c r="AJ14" s="76"/>
      <c r="AK14" s="76"/>
      <c r="AL14" s="76"/>
      <c r="AM14" s="76"/>
      <c r="AN14" s="76"/>
      <c r="AO14" s="76"/>
      <c r="AP14" s="76"/>
      <c r="AQ14" s="76"/>
      <c r="AR14" s="76"/>
      <c r="AS14" s="76"/>
      <c r="AT14" s="76"/>
      <c r="AU14" s="76"/>
      <c r="AV14" s="76"/>
      <c r="AW14" s="76"/>
      <c r="AX14" s="76"/>
      <c r="AY14" s="76"/>
      <c r="AZ14" s="76"/>
      <c r="BA14" s="76"/>
      <c r="BB14" s="76"/>
      <c r="BC14" s="76"/>
      <c r="BD14" s="76"/>
      <c r="BE14" s="76"/>
      <c r="BF14" s="76"/>
      <c r="BG14" s="76"/>
      <c r="BH14" s="76"/>
      <c r="BI14" s="76"/>
      <c r="BJ14" s="76"/>
      <c r="BK14" s="76"/>
      <c r="BL14" s="76"/>
      <c r="BM14" s="76"/>
      <c r="BN14" s="76"/>
      <c r="BO14" s="76"/>
      <c r="BP14" s="76"/>
      <c r="BQ14" s="76"/>
      <c r="BR14" s="76"/>
      <c r="BS14" s="76"/>
      <c r="BT14" s="76"/>
      <c r="BU14" s="76"/>
      <c r="BV14" s="76"/>
      <c r="BW14" s="76"/>
      <c r="BX14" s="76"/>
      <c r="BY14" s="76"/>
      <c r="BZ14" s="76"/>
      <c r="CA14" s="76"/>
      <c r="CB14" s="76"/>
      <c r="CC14" s="76"/>
      <c r="CD14" s="76"/>
      <c r="CE14" s="76"/>
      <c r="CF14" s="76"/>
      <c r="CG14" s="76"/>
      <c r="CH14" s="76"/>
      <c r="CI14" s="76"/>
      <c r="CJ14" s="76"/>
      <c r="CK14" s="76"/>
      <c r="CL14" s="76"/>
      <c r="CM14" s="76"/>
      <c r="CN14" s="76"/>
      <c r="CO14" s="76"/>
      <c r="CP14" s="76"/>
      <c r="CQ14" s="76"/>
      <c r="CR14" s="76"/>
      <c r="CS14" s="76"/>
      <c r="CT14" s="76"/>
      <c r="CU14" s="76"/>
      <c r="CV14" s="76"/>
      <c r="CW14" s="76"/>
      <c r="CX14" s="76"/>
      <c r="CY14" s="76"/>
      <c r="CZ14" s="76"/>
      <c r="DA14" s="76"/>
      <c r="DB14" s="76"/>
      <c r="DC14" s="76"/>
      <c r="DD14" s="76"/>
      <c r="DE14" s="76"/>
      <c r="DF14" s="76"/>
      <c r="DG14" s="76"/>
      <c r="DH14" s="76"/>
      <c r="DI14" s="76"/>
      <c r="DJ14" s="76"/>
      <c r="DK14" s="76"/>
      <c r="DL14" s="76"/>
      <c r="DM14" s="76"/>
      <c r="DN14" s="76"/>
      <c r="DO14" s="76"/>
      <c r="DP14" s="76"/>
      <c r="DQ14" s="76"/>
      <c r="DR14" s="76"/>
      <c r="DS14" s="76"/>
      <c r="DT14" s="76"/>
      <c r="DU14" s="76"/>
      <c r="DV14" s="76"/>
      <c r="DW14" s="76"/>
      <c r="DX14" s="76"/>
      <c r="DY14" s="76"/>
      <c r="DZ14" s="76"/>
      <c r="EA14" s="76"/>
      <c r="EB14" s="76"/>
      <c r="EC14" s="76"/>
      <c r="ED14" s="76"/>
      <c r="EE14" s="76"/>
      <c r="EF14" s="76"/>
      <c r="EG14" s="76"/>
      <c r="EH14" s="76"/>
      <c r="EI14" s="76"/>
      <c r="EJ14" s="76"/>
      <c r="EK14" s="76"/>
      <c r="EL14" s="76"/>
      <c r="EM14" s="76"/>
      <c r="EN14" s="76"/>
      <c r="EO14" s="76"/>
      <c r="EP14" s="76"/>
    </row>
    <row r="15" spans="1:146" s="67" customFormat="1" ht="51" customHeight="1" outlineLevel="1">
      <c r="A15" s="71">
        <f t="shared" si="9"/>
        <v>8</v>
      </c>
      <c r="B15" s="16">
        <v>7729314745</v>
      </c>
      <c r="C15" s="16" t="s">
        <v>24</v>
      </c>
      <c r="D15" s="18" t="s">
        <v>32</v>
      </c>
      <c r="E15" s="18" t="s">
        <v>32</v>
      </c>
      <c r="F15" s="18"/>
      <c r="G15" s="84" t="s">
        <v>17</v>
      </c>
      <c r="H15" s="73">
        <v>15367.5</v>
      </c>
      <c r="I15" s="73">
        <v>15367.5</v>
      </c>
      <c r="J15" s="73">
        <v>15367.5</v>
      </c>
      <c r="K15" s="73">
        <v>15367.5</v>
      </c>
      <c r="L15" s="73">
        <f t="shared" si="8"/>
        <v>61470</v>
      </c>
      <c r="M15" s="29">
        <f>'2021'!N15</f>
        <v>133.71279999999999</v>
      </c>
      <c r="N15" s="29">
        <f>(('2021'!M15+'2021'!N15)/2*1.04)*2-M15</f>
        <v>139.06131199999996</v>
      </c>
      <c r="O15" s="29">
        <f>'2021'!P15</f>
        <v>133.71279999999999</v>
      </c>
      <c r="P15" s="29">
        <f t="shared" si="4"/>
        <v>139.06131199999999</v>
      </c>
      <c r="Q15" s="17">
        <f t="shared" si="0"/>
        <v>0</v>
      </c>
      <c r="R15" s="17">
        <f t="shared" si="1"/>
        <v>0</v>
      </c>
      <c r="S15" s="17">
        <f t="shared" si="2"/>
        <v>-4.3677061967173358E-10</v>
      </c>
      <c r="T15" s="17">
        <f t="shared" si="3"/>
        <v>-4.3677061967173358E-10</v>
      </c>
      <c r="U15" s="17">
        <f t="shared" si="5"/>
        <v>-8.7354123934346717E-10</v>
      </c>
      <c r="V15" s="17">
        <f>'2021'!W15</f>
        <v>0</v>
      </c>
      <c r="W15" s="17">
        <f t="shared" si="6"/>
        <v>-1.4559020655724453E-10</v>
      </c>
      <c r="X15" s="17">
        <f t="shared" si="7"/>
        <v>-7.2795103278622264E-10</v>
      </c>
      <c r="Y15" s="76"/>
      <c r="Z15" s="74"/>
      <c r="AA15" s="74"/>
      <c r="AB15" s="74"/>
      <c r="AC15" s="76"/>
      <c r="AD15" s="76"/>
      <c r="AE15" s="76"/>
      <c r="AF15" s="76"/>
      <c r="AG15" s="76"/>
      <c r="AH15" s="76"/>
      <c r="AI15" s="76"/>
      <c r="AJ15" s="76"/>
      <c r="AK15" s="76"/>
      <c r="AL15" s="76"/>
      <c r="AM15" s="76"/>
      <c r="AN15" s="76"/>
      <c r="AO15" s="76"/>
      <c r="AP15" s="76"/>
      <c r="AQ15" s="76"/>
      <c r="AR15" s="76"/>
      <c r="AS15" s="76"/>
      <c r="AT15" s="76"/>
      <c r="AU15" s="76"/>
      <c r="AV15" s="76"/>
      <c r="AW15" s="76"/>
      <c r="AX15" s="76"/>
      <c r="AY15" s="76"/>
      <c r="AZ15" s="76"/>
      <c r="BA15" s="76"/>
      <c r="BB15" s="76"/>
      <c r="BC15" s="76"/>
      <c r="BD15" s="76"/>
      <c r="BE15" s="76"/>
      <c r="BF15" s="76"/>
      <c r="BG15" s="76"/>
      <c r="BH15" s="76"/>
      <c r="BI15" s="76"/>
      <c r="BJ15" s="76"/>
      <c r="BK15" s="76"/>
      <c r="BL15" s="76"/>
      <c r="BM15" s="76"/>
      <c r="BN15" s="76"/>
      <c r="BO15" s="76"/>
      <c r="BP15" s="76"/>
      <c r="BQ15" s="76"/>
      <c r="BR15" s="76"/>
      <c r="BS15" s="76"/>
      <c r="BT15" s="76"/>
      <c r="BU15" s="76"/>
      <c r="BV15" s="76"/>
      <c r="BW15" s="76"/>
      <c r="BX15" s="76"/>
      <c r="BY15" s="76"/>
      <c r="BZ15" s="76"/>
      <c r="CA15" s="76"/>
      <c r="CB15" s="76"/>
      <c r="CC15" s="76"/>
      <c r="CD15" s="76"/>
      <c r="CE15" s="76"/>
      <c r="CF15" s="76"/>
      <c r="CG15" s="76"/>
      <c r="CH15" s="76"/>
      <c r="CI15" s="76"/>
      <c r="CJ15" s="76"/>
      <c r="CK15" s="76"/>
      <c r="CL15" s="76"/>
      <c r="CM15" s="76"/>
      <c r="CN15" s="76"/>
      <c r="CO15" s="76"/>
      <c r="CP15" s="76"/>
      <c r="CQ15" s="76"/>
      <c r="CR15" s="76"/>
      <c r="CS15" s="76"/>
      <c r="CT15" s="76"/>
      <c r="CU15" s="76"/>
      <c r="CV15" s="76"/>
      <c r="CW15" s="76"/>
      <c r="CX15" s="76"/>
      <c r="CY15" s="76"/>
      <c r="CZ15" s="76"/>
      <c r="DA15" s="76"/>
      <c r="DB15" s="76"/>
      <c r="DC15" s="76"/>
      <c r="DD15" s="76"/>
      <c r="DE15" s="76"/>
      <c r="DF15" s="76"/>
      <c r="DG15" s="76"/>
      <c r="DH15" s="76"/>
      <c r="DI15" s="76"/>
      <c r="DJ15" s="76"/>
      <c r="DK15" s="76"/>
      <c r="DL15" s="76"/>
      <c r="DM15" s="76"/>
      <c r="DN15" s="76"/>
      <c r="DO15" s="76"/>
      <c r="DP15" s="76"/>
      <c r="DQ15" s="76"/>
      <c r="DR15" s="76"/>
      <c r="DS15" s="76"/>
      <c r="DT15" s="76"/>
      <c r="DU15" s="76"/>
      <c r="DV15" s="76"/>
      <c r="DW15" s="76"/>
      <c r="DX15" s="76"/>
      <c r="DY15" s="76"/>
      <c r="DZ15" s="76"/>
      <c r="EA15" s="76"/>
      <c r="EB15" s="76"/>
      <c r="EC15" s="76"/>
      <c r="ED15" s="76"/>
      <c r="EE15" s="76"/>
      <c r="EF15" s="76"/>
      <c r="EG15" s="76"/>
      <c r="EH15" s="76"/>
      <c r="EI15" s="76"/>
      <c r="EJ15" s="76"/>
      <c r="EK15" s="76"/>
      <c r="EL15" s="76"/>
      <c r="EM15" s="76"/>
      <c r="EN15" s="76"/>
      <c r="EO15" s="76"/>
      <c r="EP15" s="76"/>
    </row>
    <row r="16" spans="1:146" s="67" customFormat="1" ht="51" customHeight="1">
      <c r="A16" s="71">
        <f t="shared" si="9"/>
        <v>9</v>
      </c>
      <c r="B16" s="16">
        <v>7729314745</v>
      </c>
      <c r="C16" s="16" t="s">
        <v>24</v>
      </c>
      <c r="D16" s="18" t="s">
        <v>9</v>
      </c>
      <c r="E16" s="18" t="s">
        <v>10</v>
      </c>
      <c r="F16" s="18"/>
      <c r="G16" s="84" t="s">
        <v>17</v>
      </c>
      <c r="H16" s="73">
        <v>735.5</v>
      </c>
      <c r="I16" s="73">
        <v>735.5</v>
      </c>
      <c r="J16" s="73">
        <v>735.5</v>
      </c>
      <c r="K16" s="73">
        <v>735.5</v>
      </c>
      <c r="L16" s="73">
        <f t="shared" si="8"/>
        <v>2942</v>
      </c>
      <c r="M16" s="29">
        <f>'2021'!N16</f>
        <v>51.37</v>
      </c>
      <c r="N16" s="29">
        <f>(('2021'!M16+'2021'!N16)/2*1.04)*2-M16</f>
        <v>51.51720000000001</v>
      </c>
      <c r="O16" s="29">
        <f>'2021'!P16</f>
        <v>33.072000000000003</v>
      </c>
      <c r="P16" s="29">
        <f t="shared" si="4"/>
        <v>34.394880000000001</v>
      </c>
      <c r="Q16" s="17">
        <f t="shared" si="0"/>
        <v>13458.178999999996</v>
      </c>
      <c r="R16" s="17">
        <f t="shared" si="1"/>
        <v>13458.178999999996</v>
      </c>
      <c r="S16" s="17">
        <f t="shared" si="2"/>
        <v>12593.466360000006</v>
      </c>
      <c r="T16" s="17">
        <f t="shared" si="3"/>
        <v>12593.466360000006</v>
      </c>
      <c r="U16" s="17">
        <f t="shared" si="5"/>
        <v>52103.290720000005</v>
      </c>
      <c r="V16" s="17">
        <f>'2021'!W16</f>
        <v>4486.0596666666652</v>
      </c>
      <c r="W16" s="17">
        <f t="shared" si="6"/>
        <v>4197.8221200000016</v>
      </c>
      <c r="X16" s="17">
        <f t="shared" si="7"/>
        <v>52391.528266666668</v>
      </c>
      <c r="Y16" s="76"/>
      <c r="Z16" s="74"/>
      <c r="AA16" s="74"/>
      <c r="AB16" s="74"/>
      <c r="AC16" s="76"/>
      <c r="AD16" s="76"/>
      <c r="AE16" s="76"/>
      <c r="AF16" s="76"/>
      <c r="AG16" s="76"/>
      <c r="AH16" s="76"/>
      <c r="AI16" s="76"/>
      <c r="AJ16" s="76"/>
      <c r="AK16" s="76"/>
      <c r="AL16" s="76"/>
      <c r="AM16" s="76"/>
      <c r="AN16" s="76"/>
      <c r="AO16" s="76"/>
      <c r="AP16" s="76"/>
      <c r="AQ16" s="76"/>
      <c r="AR16" s="76"/>
      <c r="AS16" s="76"/>
      <c r="AT16" s="76"/>
      <c r="AU16" s="76"/>
      <c r="AV16" s="76"/>
      <c r="AW16" s="76"/>
      <c r="AX16" s="76"/>
      <c r="AY16" s="76"/>
      <c r="AZ16" s="76"/>
      <c r="BA16" s="76"/>
      <c r="BB16" s="76"/>
      <c r="BC16" s="76"/>
      <c r="BD16" s="76"/>
      <c r="BE16" s="76"/>
      <c r="BF16" s="76"/>
      <c r="BG16" s="76"/>
      <c r="BH16" s="76"/>
      <c r="BI16" s="76"/>
      <c r="BJ16" s="76"/>
      <c r="BK16" s="76"/>
      <c r="BL16" s="76"/>
      <c r="BM16" s="76"/>
      <c r="BN16" s="76"/>
      <c r="BO16" s="76"/>
      <c r="BP16" s="76"/>
      <c r="BQ16" s="76"/>
      <c r="BR16" s="76"/>
      <c r="BS16" s="76"/>
      <c r="BT16" s="76"/>
      <c r="BU16" s="76"/>
      <c r="BV16" s="76"/>
      <c r="BW16" s="76"/>
      <c r="BX16" s="76"/>
      <c r="BY16" s="76"/>
      <c r="BZ16" s="76"/>
      <c r="CA16" s="76"/>
      <c r="CB16" s="76"/>
      <c r="CC16" s="76"/>
      <c r="CD16" s="76"/>
      <c r="CE16" s="76"/>
      <c r="CF16" s="76"/>
      <c r="CG16" s="76"/>
      <c r="CH16" s="76"/>
      <c r="CI16" s="76"/>
      <c r="CJ16" s="76"/>
      <c r="CK16" s="76"/>
      <c r="CL16" s="76"/>
      <c r="CM16" s="76"/>
      <c r="CN16" s="76"/>
      <c r="CO16" s="76"/>
      <c r="CP16" s="76"/>
      <c r="CQ16" s="76"/>
      <c r="CR16" s="76"/>
      <c r="CS16" s="76"/>
      <c r="CT16" s="76"/>
      <c r="CU16" s="76"/>
      <c r="CV16" s="76"/>
      <c r="CW16" s="76"/>
      <c r="CX16" s="76"/>
      <c r="CY16" s="76"/>
      <c r="CZ16" s="76"/>
      <c r="DA16" s="76"/>
      <c r="DB16" s="76"/>
      <c r="DC16" s="76"/>
      <c r="DD16" s="76"/>
      <c r="DE16" s="76"/>
      <c r="DF16" s="76"/>
      <c r="DG16" s="76"/>
      <c r="DH16" s="76"/>
      <c r="DI16" s="76"/>
      <c r="DJ16" s="76"/>
      <c r="DK16" s="76"/>
      <c r="DL16" s="76"/>
      <c r="DM16" s="76"/>
      <c r="DN16" s="76"/>
      <c r="DO16" s="76"/>
      <c r="DP16" s="76"/>
      <c r="DQ16" s="76"/>
      <c r="DR16" s="76"/>
      <c r="DS16" s="76"/>
      <c r="DT16" s="76"/>
      <c r="DU16" s="76"/>
      <c r="DV16" s="76"/>
      <c r="DW16" s="76"/>
      <c r="DX16" s="76"/>
      <c r="DY16" s="76"/>
      <c r="DZ16" s="76"/>
      <c r="EA16" s="76"/>
      <c r="EB16" s="76"/>
      <c r="EC16" s="76"/>
      <c r="ED16" s="76"/>
      <c r="EE16" s="76"/>
      <c r="EF16" s="76"/>
      <c r="EG16" s="76"/>
      <c r="EH16" s="76"/>
      <c r="EI16" s="76"/>
      <c r="EJ16" s="76"/>
      <c r="EK16" s="76"/>
      <c r="EL16" s="76"/>
      <c r="EM16" s="76"/>
      <c r="EN16" s="76"/>
      <c r="EO16" s="76"/>
      <c r="EP16" s="76"/>
    </row>
    <row r="17" spans="1:146" s="67" customFormat="1" ht="51" customHeight="1" outlineLevel="1">
      <c r="A17" s="71">
        <f t="shared" si="9"/>
        <v>10</v>
      </c>
      <c r="B17" s="16">
        <v>7729314745</v>
      </c>
      <c r="C17" s="16" t="s">
        <v>24</v>
      </c>
      <c r="D17" s="18" t="s">
        <v>11</v>
      </c>
      <c r="E17" s="18"/>
      <c r="F17" s="18" t="s">
        <v>29</v>
      </c>
      <c r="G17" s="84" t="s">
        <v>17</v>
      </c>
      <c r="H17" s="73">
        <v>5759.5</v>
      </c>
      <c r="I17" s="73">
        <v>5759.5</v>
      </c>
      <c r="J17" s="73">
        <v>5759.5</v>
      </c>
      <c r="K17" s="73">
        <v>5759.5</v>
      </c>
      <c r="L17" s="73">
        <f t="shared" si="8"/>
        <v>23038</v>
      </c>
      <c r="M17" s="29">
        <f>'2021'!N17</f>
        <v>146.27000000000001</v>
      </c>
      <c r="N17" s="29">
        <f>(('2021'!M17+'2021'!N17)/2*1.04)*2-M17</f>
        <v>152.12680000000003</v>
      </c>
      <c r="O17" s="29">
        <f>'2021'!P17</f>
        <v>30.315999999999999</v>
      </c>
      <c r="P17" s="29">
        <f t="shared" si="4"/>
        <v>31.528639999999999</v>
      </c>
      <c r="Q17" s="17">
        <f t="shared" si="0"/>
        <v>667837.06300000008</v>
      </c>
      <c r="R17" s="17">
        <f t="shared" si="1"/>
        <v>667837.06300000008</v>
      </c>
      <c r="S17" s="17">
        <f t="shared" si="2"/>
        <v>694585.10252000019</v>
      </c>
      <c r="T17" s="17">
        <f t="shared" si="3"/>
        <v>694585.10252000019</v>
      </c>
      <c r="U17" s="17">
        <f t="shared" si="5"/>
        <v>2724844.3310400005</v>
      </c>
      <c r="V17" s="17">
        <f>'2021'!W17</f>
        <v>222612.35433333335</v>
      </c>
      <c r="W17" s="17">
        <f t="shared" si="6"/>
        <v>231528.36750666672</v>
      </c>
      <c r="X17" s="17">
        <f t="shared" si="7"/>
        <v>2715928.3178666672</v>
      </c>
      <c r="Y17" s="76"/>
      <c r="Z17" s="74"/>
      <c r="AA17" s="74"/>
      <c r="AB17" s="74"/>
      <c r="AC17" s="76"/>
      <c r="AD17" s="76"/>
      <c r="AE17" s="76"/>
      <c r="AF17" s="76"/>
      <c r="AG17" s="76"/>
      <c r="AH17" s="76"/>
      <c r="AI17" s="76"/>
      <c r="AJ17" s="76"/>
      <c r="AK17" s="76"/>
      <c r="AL17" s="76"/>
      <c r="AM17" s="76"/>
      <c r="AN17" s="76"/>
      <c r="AO17" s="76"/>
      <c r="AP17" s="76"/>
      <c r="AQ17" s="76"/>
      <c r="AR17" s="76"/>
      <c r="AS17" s="76"/>
      <c r="AT17" s="76"/>
      <c r="AU17" s="76"/>
      <c r="AV17" s="76"/>
      <c r="AW17" s="76"/>
      <c r="AX17" s="76"/>
      <c r="AY17" s="76"/>
      <c r="AZ17" s="76"/>
      <c r="BA17" s="76"/>
      <c r="BB17" s="76"/>
      <c r="BC17" s="76"/>
      <c r="BD17" s="76"/>
      <c r="BE17" s="76"/>
      <c r="BF17" s="76"/>
      <c r="BG17" s="76"/>
      <c r="BH17" s="76"/>
      <c r="BI17" s="76"/>
      <c r="BJ17" s="76"/>
      <c r="BK17" s="76"/>
      <c r="BL17" s="76"/>
      <c r="BM17" s="76"/>
      <c r="BN17" s="76"/>
      <c r="BO17" s="76"/>
      <c r="BP17" s="76"/>
      <c r="BQ17" s="76"/>
      <c r="BR17" s="76"/>
      <c r="BS17" s="76"/>
      <c r="BT17" s="76"/>
      <c r="BU17" s="76"/>
      <c r="BV17" s="76"/>
      <c r="BW17" s="76"/>
      <c r="BX17" s="76"/>
      <c r="BY17" s="76"/>
      <c r="BZ17" s="76"/>
      <c r="CA17" s="76"/>
      <c r="CB17" s="76"/>
      <c r="CC17" s="76"/>
      <c r="CD17" s="76"/>
      <c r="CE17" s="76"/>
      <c r="CF17" s="76"/>
      <c r="CG17" s="76"/>
      <c r="CH17" s="76"/>
      <c r="CI17" s="76"/>
      <c r="CJ17" s="76"/>
      <c r="CK17" s="76"/>
      <c r="CL17" s="76"/>
      <c r="CM17" s="76"/>
      <c r="CN17" s="76"/>
      <c r="CO17" s="76"/>
      <c r="CP17" s="76"/>
      <c r="CQ17" s="76"/>
      <c r="CR17" s="76"/>
      <c r="CS17" s="76"/>
      <c r="CT17" s="76"/>
      <c r="CU17" s="76"/>
      <c r="CV17" s="76"/>
      <c r="CW17" s="76"/>
      <c r="CX17" s="76"/>
      <c r="CY17" s="76"/>
      <c r="CZ17" s="76"/>
      <c r="DA17" s="76"/>
      <c r="DB17" s="76"/>
      <c r="DC17" s="76"/>
      <c r="DD17" s="76"/>
      <c r="DE17" s="76"/>
      <c r="DF17" s="76"/>
      <c r="DG17" s="76"/>
      <c r="DH17" s="76"/>
      <c r="DI17" s="76"/>
      <c r="DJ17" s="76"/>
      <c r="DK17" s="76"/>
      <c r="DL17" s="76"/>
      <c r="DM17" s="76"/>
      <c r="DN17" s="76"/>
      <c r="DO17" s="76"/>
      <c r="DP17" s="76"/>
      <c r="DQ17" s="76"/>
      <c r="DR17" s="76"/>
      <c r="DS17" s="76"/>
      <c r="DT17" s="76"/>
      <c r="DU17" s="76"/>
      <c r="DV17" s="76"/>
      <c r="DW17" s="76"/>
      <c r="DX17" s="76"/>
      <c r="DY17" s="76"/>
      <c r="DZ17" s="76"/>
      <c r="EA17" s="76"/>
      <c r="EB17" s="76"/>
      <c r="EC17" s="76"/>
      <c r="ED17" s="76"/>
      <c r="EE17" s="76"/>
      <c r="EF17" s="76"/>
      <c r="EG17" s="76"/>
      <c r="EH17" s="76"/>
      <c r="EI17" s="76"/>
      <c r="EJ17" s="76"/>
      <c r="EK17" s="76"/>
      <c r="EL17" s="76"/>
      <c r="EM17" s="76"/>
      <c r="EN17" s="76"/>
      <c r="EO17" s="76"/>
      <c r="EP17" s="76"/>
    </row>
    <row r="18" spans="1:146" s="67" customFormat="1" ht="51" customHeight="1">
      <c r="A18" s="71">
        <f t="shared" si="9"/>
        <v>11</v>
      </c>
      <c r="B18" s="16">
        <v>7729314745</v>
      </c>
      <c r="C18" s="16" t="s">
        <v>24</v>
      </c>
      <c r="D18" s="18" t="s">
        <v>11</v>
      </c>
      <c r="E18" s="18"/>
      <c r="F18" s="18" t="s">
        <v>30</v>
      </c>
      <c r="G18" s="84" t="s">
        <v>17</v>
      </c>
      <c r="H18" s="73">
        <v>3520.75</v>
      </c>
      <c r="I18" s="73">
        <v>3520.75</v>
      </c>
      <c r="J18" s="73">
        <v>3520.75</v>
      </c>
      <c r="K18" s="73">
        <v>3520.75</v>
      </c>
      <c r="L18" s="73">
        <f t="shared" si="8"/>
        <v>14083</v>
      </c>
      <c r="M18" s="29">
        <f>'2021'!N18</f>
        <v>49.462400000000002</v>
      </c>
      <c r="N18" s="29">
        <f>(('2021'!M18+'2021'!N18)/2*1.04)*2-M18</f>
        <v>51.440896000000009</v>
      </c>
      <c r="O18" s="29">
        <f>'2021'!P18</f>
        <v>30.315999999999999</v>
      </c>
      <c r="P18" s="29">
        <f t="shared" si="4"/>
        <v>31.528639999999999</v>
      </c>
      <c r="Q18" s="17">
        <f t="shared" si="0"/>
        <v>67409.687800000014</v>
      </c>
      <c r="R18" s="17">
        <f t="shared" si="1"/>
        <v>67409.687800000014</v>
      </c>
      <c r="S18" s="17">
        <f t="shared" si="2"/>
        <v>70106.07531200003</v>
      </c>
      <c r="T18" s="17">
        <f t="shared" si="3"/>
        <v>70106.07531200003</v>
      </c>
      <c r="U18" s="17">
        <f t="shared" si="5"/>
        <v>275031.52622400009</v>
      </c>
      <c r="V18" s="17">
        <f>'2021'!W18</f>
        <v>22469.895933333337</v>
      </c>
      <c r="W18" s="17">
        <f t="shared" si="6"/>
        <v>23368.691770666675</v>
      </c>
      <c r="X18" s="17">
        <f t="shared" si="7"/>
        <v>274132.73038666672</v>
      </c>
      <c r="Y18" s="76"/>
      <c r="Z18" s="74"/>
      <c r="AA18" s="74"/>
      <c r="AB18" s="74"/>
      <c r="AC18" s="76"/>
      <c r="AD18" s="76"/>
      <c r="AE18" s="76"/>
      <c r="AF18" s="76"/>
      <c r="AG18" s="76"/>
      <c r="AH18" s="76"/>
      <c r="AI18" s="76"/>
      <c r="AJ18" s="76"/>
      <c r="AK18" s="76"/>
      <c r="AL18" s="76"/>
      <c r="AM18" s="76"/>
      <c r="AN18" s="76"/>
      <c r="AO18" s="76"/>
      <c r="AP18" s="76"/>
      <c r="AQ18" s="76"/>
      <c r="AR18" s="76"/>
      <c r="AS18" s="76"/>
      <c r="AT18" s="76"/>
      <c r="AU18" s="76"/>
      <c r="AV18" s="76"/>
      <c r="AW18" s="76"/>
      <c r="AX18" s="76"/>
      <c r="AY18" s="76"/>
      <c r="AZ18" s="76"/>
      <c r="BA18" s="76"/>
      <c r="BB18" s="76"/>
      <c r="BC18" s="76"/>
      <c r="BD18" s="76"/>
      <c r="BE18" s="76"/>
      <c r="BF18" s="76"/>
      <c r="BG18" s="76"/>
      <c r="BH18" s="76"/>
      <c r="BI18" s="76"/>
      <c r="BJ18" s="76"/>
      <c r="BK18" s="76"/>
      <c r="BL18" s="76"/>
      <c r="BM18" s="76"/>
      <c r="BN18" s="76"/>
      <c r="BO18" s="76"/>
      <c r="BP18" s="76"/>
      <c r="BQ18" s="76"/>
      <c r="BR18" s="76"/>
      <c r="BS18" s="76"/>
      <c r="BT18" s="76"/>
      <c r="BU18" s="76"/>
      <c r="BV18" s="76"/>
      <c r="BW18" s="76"/>
      <c r="BX18" s="76"/>
      <c r="BY18" s="76"/>
      <c r="BZ18" s="76"/>
      <c r="CA18" s="76"/>
      <c r="CB18" s="76"/>
      <c r="CC18" s="76"/>
      <c r="CD18" s="76"/>
      <c r="CE18" s="76"/>
      <c r="CF18" s="76"/>
      <c r="CG18" s="76"/>
      <c r="CH18" s="76"/>
      <c r="CI18" s="76"/>
      <c r="CJ18" s="76"/>
      <c r="CK18" s="76"/>
      <c r="CL18" s="76"/>
      <c r="CM18" s="76"/>
      <c r="CN18" s="76"/>
      <c r="CO18" s="76"/>
      <c r="CP18" s="76"/>
      <c r="CQ18" s="76"/>
      <c r="CR18" s="76"/>
      <c r="CS18" s="76"/>
      <c r="CT18" s="76"/>
      <c r="CU18" s="76"/>
      <c r="CV18" s="76"/>
      <c r="CW18" s="76"/>
      <c r="CX18" s="76"/>
      <c r="CY18" s="76"/>
      <c r="CZ18" s="76"/>
      <c r="DA18" s="76"/>
      <c r="DB18" s="76"/>
      <c r="DC18" s="76"/>
      <c r="DD18" s="76"/>
      <c r="DE18" s="76"/>
      <c r="DF18" s="76"/>
      <c r="DG18" s="76"/>
      <c r="DH18" s="76"/>
      <c r="DI18" s="76"/>
      <c r="DJ18" s="76"/>
      <c r="DK18" s="76"/>
      <c r="DL18" s="76"/>
      <c r="DM18" s="76"/>
      <c r="DN18" s="76"/>
      <c r="DO18" s="76"/>
      <c r="DP18" s="76"/>
      <c r="DQ18" s="76"/>
      <c r="DR18" s="76"/>
      <c r="DS18" s="76"/>
      <c r="DT18" s="76"/>
      <c r="DU18" s="76"/>
      <c r="DV18" s="76"/>
      <c r="DW18" s="76"/>
      <c r="DX18" s="76"/>
      <c r="DY18" s="76"/>
      <c r="DZ18" s="76"/>
      <c r="EA18" s="76"/>
      <c r="EB18" s="76"/>
      <c r="EC18" s="76"/>
      <c r="ED18" s="76"/>
      <c r="EE18" s="76"/>
      <c r="EF18" s="76"/>
      <c r="EG18" s="76"/>
      <c r="EH18" s="76"/>
      <c r="EI18" s="76"/>
      <c r="EJ18" s="76"/>
      <c r="EK18" s="76"/>
      <c r="EL18" s="76"/>
      <c r="EM18" s="76"/>
      <c r="EN18" s="76"/>
      <c r="EO18" s="76"/>
      <c r="EP18" s="76"/>
    </row>
    <row r="19" spans="1:146" s="67" customFormat="1" ht="51" customHeight="1" outlineLevel="1">
      <c r="A19" s="71">
        <f t="shared" si="9"/>
        <v>12</v>
      </c>
      <c r="B19" s="16">
        <v>7729314745</v>
      </c>
      <c r="C19" s="16" t="s">
        <v>24</v>
      </c>
      <c r="D19" s="18" t="s">
        <v>12</v>
      </c>
      <c r="E19" s="18" t="s">
        <v>33</v>
      </c>
      <c r="F19" s="18"/>
      <c r="G19" s="84" t="s">
        <v>17</v>
      </c>
      <c r="H19" s="73">
        <v>2836.5</v>
      </c>
      <c r="I19" s="73">
        <v>2836.5</v>
      </c>
      <c r="J19" s="73">
        <v>2836.5</v>
      </c>
      <c r="K19" s="73">
        <v>2836.5</v>
      </c>
      <c r="L19" s="73">
        <f t="shared" si="8"/>
        <v>11346</v>
      </c>
      <c r="M19" s="29">
        <f>'2021'!N19</f>
        <v>60.61</v>
      </c>
      <c r="N19" s="29">
        <f>(('2021'!M19+'2021'!N19)/2*1.04)*2-M19</f>
        <v>64.013199999999998</v>
      </c>
      <c r="O19" s="29">
        <f>'2021'!P19</f>
        <v>60.61</v>
      </c>
      <c r="P19" s="29">
        <f t="shared" si="4"/>
        <v>63.034400000000005</v>
      </c>
      <c r="Q19" s="17">
        <f t="shared" si="0"/>
        <v>0</v>
      </c>
      <c r="R19" s="17">
        <f t="shared" si="1"/>
        <v>0</v>
      </c>
      <c r="S19" s="17">
        <f t="shared" si="2"/>
        <v>2776.366199999979</v>
      </c>
      <c r="T19" s="17">
        <f t="shared" si="3"/>
        <v>2776.366199999979</v>
      </c>
      <c r="U19" s="17">
        <f t="shared" si="5"/>
        <v>5552.732399999958</v>
      </c>
      <c r="V19" s="17">
        <f>'2021'!W19</f>
        <v>0</v>
      </c>
      <c r="W19" s="17">
        <f t="shared" si="6"/>
        <v>925.45539999999301</v>
      </c>
      <c r="X19" s="17">
        <f t="shared" si="7"/>
        <v>4627.2769999999655</v>
      </c>
      <c r="Y19" s="76"/>
      <c r="Z19" s="74"/>
      <c r="AA19" s="74"/>
      <c r="AB19" s="74"/>
      <c r="AC19" s="76"/>
      <c r="AD19" s="76"/>
      <c r="AE19" s="76"/>
      <c r="AF19" s="76"/>
      <c r="AG19" s="76"/>
      <c r="AH19" s="76"/>
      <c r="AI19" s="76"/>
      <c r="AJ19" s="76"/>
      <c r="AK19" s="76"/>
      <c r="AL19" s="76"/>
      <c r="AM19" s="76"/>
      <c r="AN19" s="76"/>
      <c r="AO19" s="76"/>
      <c r="AP19" s="76"/>
      <c r="AQ19" s="76"/>
      <c r="AR19" s="76"/>
      <c r="AS19" s="76"/>
      <c r="AT19" s="76"/>
      <c r="AU19" s="76"/>
      <c r="AV19" s="76"/>
      <c r="AW19" s="76"/>
      <c r="AX19" s="76"/>
      <c r="AY19" s="76"/>
      <c r="AZ19" s="76"/>
      <c r="BA19" s="76"/>
      <c r="BB19" s="76"/>
      <c r="BC19" s="76"/>
      <c r="BD19" s="76"/>
      <c r="BE19" s="76"/>
      <c r="BF19" s="76"/>
      <c r="BG19" s="76"/>
      <c r="BH19" s="76"/>
      <c r="BI19" s="76"/>
      <c r="BJ19" s="76"/>
      <c r="BK19" s="76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6"/>
      <c r="CI19" s="76"/>
      <c r="CJ19" s="76"/>
      <c r="CK19" s="76"/>
      <c r="CL19" s="76"/>
      <c r="CM19" s="76"/>
      <c r="CN19" s="76"/>
      <c r="CO19" s="76"/>
      <c r="CP19" s="76"/>
      <c r="CQ19" s="76"/>
      <c r="CR19" s="76"/>
      <c r="CS19" s="76"/>
      <c r="CT19" s="76"/>
      <c r="CU19" s="76"/>
      <c r="CV19" s="76"/>
      <c r="CW19" s="76"/>
      <c r="CX19" s="76"/>
      <c r="CY19" s="76"/>
      <c r="CZ19" s="76"/>
      <c r="DA19" s="76"/>
      <c r="DB19" s="76"/>
      <c r="DC19" s="76"/>
      <c r="DD19" s="76"/>
      <c r="DE19" s="76"/>
      <c r="DF19" s="76"/>
      <c r="DG19" s="76"/>
      <c r="DH19" s="76"/>
      <c r="DI19" s="76"/>
      <c r="DJ19" s="76"/>
      <c r="DK19" s="76"/>
      <c r="DL19" s="76"/>
      <c r="DM19" s="76"/>
      <c r="DN19" s="76"/>
      <c r="DO19" s="76"/>
      <c r="DP19" s="76"/>
      <c r="DQ19" s="76"/>
      <c r="DR19" s="76"/>
      <c r="DS19" s="76"/>
      <c r="DT19" s="76"/>
      <c r="DU19" s="76"/>
      <c r="DV19" s="76"/>
      <c r="DW19" s="76"/>
      <c r="DX19" s="76"/>
      <c r="DY19" s="76"/>
      <c r="DZ19" s="76"/>
      <c r="EA19" s="76"/>
      <c r="EB19" s="76"/>
      <c r="EC19" s="76"/>
      <c r="ED19" s="76"/>
      <c r="EE19" s="76"/>
      <c r="EF19" s="76"/>
      <c r="EG19" s="76"/>
      <c r="EH19" s="76"/>
      <c r="EI19" s="76"/>
      <c r="EJ19" s="76"/>
      <c r="EK19" s="76"/>
      <c r="EL19" s="76"/>
      <c r="EM19" s="76"/>
      <c r="EN19" s="76"/>
      <c r="EO19" s="76"/>
      <c r="EP19" s="76"/>
    </row>
    <row r="20" spans="1:146" s="67" customFormat="1" ht="51" customHeight="1">
      <c r="A20" s="71">
        <f>A19+1</f>
        <v>13</v>
      </c>
      <c r="B20" s="16">
        <v>7729314745</v>
      </c>
      <c r="C20" s="16" t="s">
        <v>24</v>
      </c>
      <c r="D20" s="18" t="s">
        <v>4</v>
      </c>
      <c r="E20" s="18"/>
      <c r="F20" s="18"/>
      <c r="G20" s="84" t="s">
        <v>16</v>
      </c>
      <c r="H20" s="73">
        <v>2257.25</v>
      </c>
      <c r="I20" s="73">
        <v>2257.25</v>
      </c>
      <c r="J20" s="73">
        <v>2257.25</v>
      </c>
      <c r="K20" s="73">
        <v>2257.25</v>
      </c>
      <c r="L20" s="73">
        <f t="shared" si="8"/>
        <v>9029</v>
      </c>
      <c r="M20" s="29">
        <f>'2021'!N20</f>
        <v>72.86</v>
      </c>
      <c r="N20" s="29">
        <f>(('2021'!M20+'2021'!N20)/2*1.04)*2-M20</f>
        <v>78.688800000000001</v>
      </c>
      <c r="O20" s="29">
        <f>'2021'!P20</f>
        <v>31.720000000000002</v>
      </c>
      <c r="P20" s="29">
        <f t="shared" si="4"/>
        <v>32.988800000000005</v>
      </c>
      <c r="Q20" s="17">
        <f t="shared" si="0"/>
        <v>92863.264999999999</v>
      </c>
      <c r="R20" s="17">
        <f t="shared" si="1"/>
        <v>92863.264999999999</v>
      </c>
      <c r="S20" s="17">
        <f t="shared" si="2"/>
        <v>103156.325</v>
      </c>
      <c r="T20" s="17">
        <f t="shared" si="3"/>
        <v>103156.325</v>
      </c>
      <c r="U20" s="17">
        <f t="shared" si="5"/>
        <v>392039.18</v>
      </c>
      <c r="V20" s="17">
        <f>'2021'!W20</f>
        <v>30954.421666666665</v>
      </c>
      <c r="W20" s="17">
        <f t="shared" si="6"/>
        <v>34385.441666666666</v>
      </c>
      <c r="X20" s="17">
        <f t="shared" si="7"/>
        <v>388608.16000000003</v>
      </c>
      <c r="Y20" s="76"/>
      <c r="Z20" s="74"/>
      <c r="AA20" s="74"/>
      <c r="AB20" s="74"/>
      <c r="AC20" s="76"/>
      <c r="AD20" s="76"/>
      <c r="AE20" s="76"/>
      <c r="AF20" s="76"/>
      <c r="AG20" s="76"/>
      <c r="AH20" s="76"/>
      <c r="AI20" s="76"/>
      <c r="AJ20" s="76"/>
      <c r="AK20" s="76"/>
      <c r="AL20" s="76"/>
      <c r="AM20" s="76"/>
      <c r="AN20" s="76"/>
      <c r="AO20" s="76"/>
      <c r="AP20" s="76"/>
      <c r="AQ20" s="76"/>
      <c r="AR20" s="76"/>
      <c r="AS20" s="76"/>
      <c r="AT20" s="76"/>
      <c r="AU20" s="76"/>
      <c r="AV20" s="76"/>
      <c r="AW20" s="76"/>
      <c r="AX20" s="76"/>
      <c r="AY20" s="76"/>
      <c r="AZ20" s="76"/>
      <c r="BA20" s="76"/>
      <c r="BB20" s="76"/>
      <c r="BC20" s="76"/>
      <c r="BD20" s="76"/>
      <c r="BE20" s="76"/>
      <c r="BF20" s="76"/>
      <c r="BG20" s="76"/>
      <c r="BH20" s="76"/>
      <c r="BI20" s="76"/>
      <c r="BJ20" s="76"/>
      <c r="BK20" s="76"/>
      <c r="BL20" s="76"/>
      <c r="BM20" s="76"/>
      <c r="BN20" s="76"/>
      <c r="BO20" s="76"/>
      <c r="BP20" s="76"/>
      <c r="BQ20" s="76"/>
      <c r="BR20" s="76"/>
      <c r="BS20" s="76"/>
      <c r="BT20" s="76"/>
      <c r="BU20" s="76"/>
      <c r="BV20" s="76"/>
      <c r="BW20" s="76"/>
      <c r="BX20" s="76"/>
      <c r="BY20" s="76"/>
      <c r="BZ20" s="76"/>
      <c r="CA20" s="76"/>
      <c r="CB20" s="76"/>
      <c r="CC20" s="76"/>
      <c r="CD20" s="76"/>
      <c r="CE20" s="76"/>
      <c r="CF20" s="76"/>
      <c r="CG20" s="76"/>
      <c r="CH20" s="76"/>
      <c r="CI20" s="76"/>
      <c r="CJ20" s="76"/>
      <c r="CK20" s="76"/>
      <c r="CL20" s="76"/>
      <c r="CM20" s="76"/>
      <c r="CN20" s="76"/>
      <c r="CO20" s="76"/>
      <c r="CP20" s="76"/>
      <c r="CQ20" s="76"/>
      <c r="CR20" s="76"/>
      <c r="CS20" s="76"/>
      <c r="CT20" s="76"/>
      <c r="CU20" s="76"/>
      <c r="CV20" s="76"/>
      <c r="CW20" s="76"/>
      <c r="CX20" s="76"/>
      <c r="CY20" s="76"/>
      <c r="CZ20" s="76"/>
      <c r="DA20" s="76"/>
      <c r="DB20" s="76"/>
      <c r="DC20" s="76"/>
      <c r="DD20" s="76"/>
      <c r="DE20" s="76"/>
      <c r="DF20" s="76"/>
      <c r="DG20" s="76"/>
      <c r="DH20" s="76"/>
      <c r="DI20" s="76"/>
      <c r="DJ20" s="76"/>
      <c r="DK20" s="76"/>
      <c r="DL20" s="76"/>
      <c r="DM20" s="76"/>
      <c r="DN20" s="76"/>
      <c r="DO20" s="76"/>
      <c r="DP20" s="76"/>
      <c r="DQ20" s="76"/>
      <c r="DR20" s="76"/>
      <c r="DS20" s="76"/>
      <c r="DT20" s="76"/>
      <c r="DU20" s="76"/>
      <c r="DV20" s="76"/>
      <c r="DW20" s="76"/>
      <c r="DX20" s="76"/>
      <c r="DY20" s="76"/>
      <c r="DZ20" s="76"/>
      <c r="EA20" s="76"/>
      <c r="EB20" s="76"/>
      <c r="EC20" s="76"/>
      <c r="ED20" s="76"/>
      <c r="EE20" s="76"/>
      <c r="EF20" s="76"/>
      <c r="EG20" s="76"/>
      <c r="EH20" s="76"/>
      <c r="EI20" s="76"/>
      <c r="EJ20" s="76"/>
      <c r="EK20" s="76"/>
      <c r="EL20" s="76"/>
      <c r="EM20" s="76"/>
      <c r="EN20" s="76"/>
      <c r="EO20" s="76"/>
      <c r="EP20" s="76"/>
    </row>
    <row r="21" spans="1:146" s="67" customFormat="1" ht="51" customHeight="1" outlineLevel="1">
      <c r="A21" s="71">
        <f t="shared" si="9"/>
        <v>14</v>
      </c>
      <c r="B21" s="16">
        <v>7729314745</v>
      </c>
      <c r="C21" s="16" t="s">
        <v>24</v>
      </c>
      <c r="D21" s="18" t="s">
        <v>5</v>
      </c>
      <c r="E21" s="18" t="s">
        <v>6</v>
      </c>
      <c r="F21" s="18"/>
      <c r="G21" s="84" t="s">
        <v>16</v>
      </c>
      <c r="H21" s="73">
        <v>1544.5</v>
      </c>
      <c r="I21" s="73">
        <v>1544.5</v>
      </c>
      <c r="J21" s="73">
        <v>1544.5</v>
      </c>
      <c r="K21" s="73">
        <v>1544.5</v>
      </c>
      <c r="L21" s="73">
        <f t="shared" si="8"/>
        <v>6178</v>
      </c>
      <c r="M21" s="29">
        <f>'2021'!N21</f>
        <v>147.26</v>
      </c>
      <c r="N21" s="29">
        <f>(('2021'!M21+'2021'!N21)/2*1.04)*2-M21</f>
        <v>148.07920000000001</v>
      </c>
      <c r="O21" s="29">
        <f>'2021'!P21</f>
        <v>67.152799999999999</v>
      </c>
      <c r="P21" s="29">
        <f t="shared" si="4"/>
        <v>69.838912000000008</v>
      </c>
      <c r="Q21" s="17">
        <f t="shared" si="0"/>
        <v>123725.57039999998</v>
      </c>
      <c r="R21" s="17">
        <f t="shared" si="1"/>
        <v>123725.57039999998</v>
      </c>
      <c r="S21" s="17">
        <f t="shared" si="2"/>
        <v>120842.12481600001</v>
      </c>
      <c r="T21" s="17">
        <f t="shared" si="3"/>
        <v>120842.12481600001</v>
      </c>
      <c r="U21" s="17">
        <f t="shared" si="5"/>
        <v>489135.39043199999</v>
      </c>
      <c r="V21" s="17">
        <f>'2021'!W21</f>
        <v>41241.856799999994</v>
      </c>
      <c r="W21" s="17">
        <f t="shared" si="6"/>
        <v>40280.708272000003</v>
      </c>
      <c r="X21" s="17">
        <f t="shared" si="7"/>
        <v>490096.53895999998</v>
      </c>
      <c r="Y21" s="76"/>
      <c r="Z21" s="74"/>
      <c r="AA21" s="74"/>
      <c r="AB21" s="74"/>
      <c r="AC21" s="76"/>
      <c r="AD21" s="76"/>
      <c r="AE21" s="76"/>
      <c r="AF21" s="76"/>
      <c r="AG21" s="76"/>
      <c r="AH21" s="76"/>
      <c r="AI21" s="76"/>
      <c r="AJ21" s="76"/>
      <c r="AK21" s="76"/>
      <c r="AL21" s="76"/>
      <c r="AM21" s="76"/>
      <c r="AN21" s="76"/>
      <c r="AO21" s="76"/>
      <c r="AP21" s="76"/>
      <c r="AQ21" s="76"/>
      <c r="AR21" s="76"/>
      <c r="AS21" s="76"/>
      <c r="AT21" s="76"/>
      <c r="AU21" s="76"/>
      <c r="AV21" s="76"/>
      <c r="AW21" s="76"/>
      <c r="AX21" s="76"/>
      <c r="AY21" s="76"/>
      <c r="AZ21" s="76"/>
      <c r="BA21" s="76"/>
      <c r="BB21" s="76"/>
      <c r="BC21" s="76"/>
      <c r="BD21" s="76"/>
      <c r="BE21" s="76"/>
      <c r="BF21" s="76"/>
      <c r="BG21" s="76"/>
      <c r="BH21" s="76"/>
      <c r="BI21" s="76"/>
      <c r="BJ21" s="76"/>
      <c r="BK21" s="76"/>
      <c r="BL21" s="76"/>
      <c r="BM21" s="76"/>
      <c r="BN21" s="76"/>
      <c r="BO21" s="76"/>
      <c r="BP21" s="76"/>
      <c r="BQ21" s="76"/>
      <c r="BR21" s="76"/>
      <c r="BS21" s="76"/>
      <c r="BT21" s="76"/>
      <c r="BU21" s="76"/>
      <c r="BV21" s="76"/>
      <c r="BW21" s="76"/>
      <c r="BX21" s="76"/>
      <c r="BY21" s="76"/>
      <c r="BZ21" s="76"/>
      <c r="CA21" s="76"/>
      <c r="CB21" s="76"/>
      <c r="CC21" s="76"/>
      <c r="CD21" s="76"/>
      <c r="CE21" s="76"/>
      <c r="CF21" s="76"/>
      <c r="CG21" s="76"/>
      <c r="CH21" s="76"/>
      <c r="CI21" s="76"/>
      <c r="CJ21" s="76"/>
      <c r="CK21" s="76"/>
      <c r="CL21" s="76"/>
      <c r="CM21" s="76"/>
      <c r="CN21" s="76"/>
      <c r="CO21" s="76"/>
      <c r="CP21" s="76"/>
      <c r="CQ21" s="76"/>
      <c r="CR21" s="76"/>
      <c r="CS21" s="76"/>
      <c r="CT21" s="76"/>
      <c r="CU21" s="76"/>
      <c r="CV21" s="76"/>
      <c r="CW21" s="76"/>
      <c r="CX21" s="76"/>
      <c r="CY21" s="76"/>
      <c r="CZ21" s="76"/>
      <c r="DA21" s="76"/>
      <c r="DB21" s="76"/>
      <c r="DC21" s="76"/>
      <c r="DD21" s="76"/>
      <c r="DE21" s="76"/>
      <c r="DF21" s="76"/>
      <c r="DG21" s="76"/>
      <c r="DH21" s="76"/>
      <c r="DI21" s="76"/>
      <c r="DJ21" s="76"/>
      <c r="DK21" s="76"/>
      <c r="DL21" s="76"/>
      <c r="DM21" s="76"/>
      <c r="DN21" s="76"/>
      <c r="DO21" s="76"/>
      <c r="DP21" s="76"/>
      <c r="DQ21" s="76"/>
      <c r="DR21" s="76"/>
      <c r="DS21" s="76"/>
      <c r="DT21" s="76"/>
      <c r="DU21" s="76"/>
      <c r="DV21" s="76"/>
      <c r="DW21" s="76"/>
      <c r="DX21" s="76"/>
      <c r="DY21" s="76"/>
      <c r="DZ21" s="76"/>
      <c r="EA21" s="76"/>
      <c r="EB21" s="76"/>
      <c r="EC21" s="76"/>
      <c r="ED21" s="76"/>
      <c r="EE21" s="76"/>
      <c r="EF21" s="76"/>
      <c r="EG21" s="76"/>
      <c r="EH21" s="76"/>
      <c r="EI21" s="76"/>
      <c r="EJ21" s="76"/>
      <c r="EK21" s="76"/>
      <c r="EL21" s="76"/>
      <c r="EM21" s="76"/>
      <c r="EN21" s="76"/>
      <c r="EO21" s="76"/>
      <c r="EP21" s="76"/>
    </row>
    <row r="22" spans="1:146" s="67" customFormat="1" ht="41.25" customHeight="1" outlineLevel="1">
      <c r="A22" s="71">
        <f t="shared" si="9"/>
        <v>15</v>
      </c>
      <c r="B22" s="16">
        <v>7729314745</v>
      </c>
      <c r="C22" s="16" t="s">
        <v>24</v>
      </c>
      <c r="D22" s="18" t="s">
        <v>7</v>
      </c>
      <c r="E22" s="18"/>
      <c r="F22" s="18"/>
      <c r="G22" s="84" t="s">
        <v>16</v>
      </c>
      <c r="H22" s="73">
        <v>2828.75</v>
      </c>
      <c r="I22" s="73">
        <v>2828.75</v>
      </c>
      <c r="J22" s="73">
        <v>2828.75</v>
      </c>
      <c r="K22" s="73">
        <v>2828.75</v>
      </c>
      <c r="L22" s="73">
        <f t="shared" si="8"/>
        <v>11315</v>
      </c>
      <c r="M22" s="29">
        <f>'2021'!N22</f>
        <v>37.93</v>
      </c>
      <c r="N22" s="29">
        <f>(('2021'!M22+'2021'!N22)/2*1.04)*2-M22</f>
        <v>38.041999999999994</v>
      </c>
      <c r="O22" s="29">
        <f>'2021'!P22</f>
        <v>36.233600000000003</v>
      </c>
      <c r="P22" s="29">
        <f t="shared" si="4"/>
        <v>37.682944000000006</v>
      </c>
      <c r="Q22" s="17">
        <f t="shared" si="0"/>
        <v>4798.6914999999917</v>
      </c>
      <c r="R22" s="17">
        <f t="shared" si="1"/>
        <v>4798.6914999999917</v>
      </c>
      <c r="S22" s="17">
        <f t="shared" si="2"/>
        <v>1015.6796599999668</v>
      </c>
      <c r="T22" s="17">
        <f t="shared" si="3"/>
        <v>1015.6796599999668</v>
      </c>
      <c r="U22" s="17">
        <f t="shared" si="5"/>
        <v>11628.742319999918</v>
      </c>
      <c r="V22" s="17">
        <f>'2021'!W22</f>
        <v>1599.5638333333306</v>
      </c>
      <c r="W22" s="17">
        <f t="shared" si="6"/>
        <v>338.55988666665559</v>
      </c>
      <c r="X22" s="17">
        <f t="shared" si="7"/>
        <v>12889.746266666592</v>
      </c>
      <c r="Y22" s="76"/>
      <c r="Z22" s="74"/>
      <c r="AA22" s="74"/>
      <c r="AB22" s="74"/>
      <c r="AC22" s="76"/>
      <c r="AD22" s="76"/>
      <c r="AE22" s="76"/>
      <c r="AF22" s="76"/>
      <c r="AG22" s="76"/>
      <c r="AH22" s="76"/>
      <c r="AI22" s="76"/>
      <c r="AJ22" s="76"/>
      <c r="AK22" s="76"/>
      <c r="AL22" s="76"/>
      <c r="AM22" s="76"/>
      <c r="AN22" s="76"/>
      <c r="AO22" s="76"/>
      <c r="AP22" s="76"/>
      <c r="AQ22" s="76"/>
      <c r="AR22" s="76"/>
      <c r="AS22" s="76"/>
      <c r="AT22" s="76"/>
      <c r="AU22" s="76"/>
      <c r="AV22" s="76"/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6"/>
      <c r="BM22" s="76"/>
      <c r="BN22" s="76"/>
      <c r="BO22" s="76"/>
      <c r="BP22" s="76"/>
      <c r="BQ22" s="76"/>
      <c r="BR22" s="76"/>
      <c r="BS22" s="76"/>
      <c r="BT22" s="76"/>
      <c r="BU22" s="76"/>
      <c r="BV22" s="76"/>
      <c r="BW22" s="76"/>
      <c r="BX22" s="76"/>
      <c r="BY22" s="76"/>
      <c r="BZ22" s="76"/>
      <c r="CA22" s="76"/>
      <c r="CB22" s="76"/>
      <c r="CC22" s="76"/>
      <c r="CD22" s="76"/>
      <c r="CE22" s="76"/>
      <c r="CF22" s="76"/>
      <c r="CG22" s="76"/>
      <c r="CH22" s="76"/>
      <c r="CI22" s="76"/>
      <c r="CJ22" s="76"/>
      <c r="CK22" s="76"/>
      <c r="CL22" s="76"/>
      <c r="CM22" s="76"/>
      <c r="CN22" s="76"/>
      <c r="CO22" s="76"/>
      <c r="CP22" s="76"/>
      <c r="CQ22" s="76"/>
      <c r="CR22" s="76"/>
      <c r="CS22" s="76"/>
      <c r="CT22" s="76"/>
      <c r="CU22" s="76"/>
      <c r="CV22" s="76"/>
      <c r="CW22" s="76"/>
      <c r="CX22" s="76"/>
      <c r="CY22" s="76"/>
      <c r="CZ22" s="76"/>
      <c r="DA22" s="76"/>
      <c r="DB22" s="76"/>
      <c r="DC22" s="76"/>
      <c r="DD22" s="76"/>
      <c r="DE22" s="76"/>
      <c r="DF22" s="76"/>
      <c r="DG22" s="76"/>
      <c r="DH22" s="76"/>
      <c r="DI22" s="76"/>
      <c r="DJ22" s="76"/>
      <c r="DK22" s="76"/>
      <c r="DL22" s="76"/>
      <c r="DM22" s="76"/>
      <c r="DN22" s="76"/>
      <c r="DO22" s="76"/>
      <c r="DP22" s="76"/>
      <c r="DQ22" s="76"/>
      <c r="DR22" s="76"/>
      <c r="DS22" s="76"/>
      <c r="DT22" s="76"/>
      <c r="DU22" s="76"/>
      <c r="DV22" s="76"/>
      <c r="DW22" s="76"/>
      <c r="DX22" s="76"/>
      <c r="DY22" s="76"/>
      <c r="DZ22" s="76"/>
      <c r="EA22" s="76"/>
      <c r="EB22" s="76"/>
      <c r="EC22" s="76"/>
      <c r="ED22" s="76"/>
      <c r="EE22" s="76"/>
      <c r="EF22" s="76"/>
      <c r="EG22" s="76"/>
      <c r="EH22" s="76"/>
      <c r="EI22" s="76"/>
      <c r="EJ22" s="76"/>
      <c r="EK22" s="76"/>
      <c r="EL22" s="76"/>
      <c r="EM22" s="76"/>
      <c r="EN22" s="76"/>
      <c r="EO22" s="76"/>
      <c r="EP22" s="76"/>
    </row>
    <row r="23" spans="1:146" s="67" customFormat="1" ht="51" customHeight="1" outlineLevel="1">
      <c r="A23" s="71">
        <f t="shared" si="9"/>
        <v>16</v>
      </c>
      <c r="B23" s="16">
        <v>7729314745</v>
      </c>
      <c r="C23" s="16" t="s">
        <v>24</v>
      </c>
      <c r="D23" s="94" t="s">
        <v>8</v>
      </c>
      <c r="E23" s="18" t="s">
        <v>26</v>
      </c>
      <c r="F23" s="18"/>
      <c r="G23" s="84" t="s">
        <v>16</v>
      </c>
      <c r="H23" s="73">
        <v>5164</v>
      </c>
      <c r="I23" s="73">
        <v>5164</v>
      </c>
      <c r="J23" s="73">
        <v>5164</v>
      </c>
      <c r="K23" s="73">
        <v>5164</v>
      </c>
      <c r="L23" s="73">
        <f t="shared" si="8"/>
        <v>20656</v>
      </c>
      <c r="M23" s="29">
        <f>N23</f>
        <v>50.450400000000002</v>
      </c>
      <c r="N23" s="29">
        <f>(('2021'!M23+'2021'!N23)/2*1.04)</f>
        <v>50.450400000000002</v>
      </c>
      <c r="O23" s="29">
        <f>'2021'!P23</f>
        <v>27.788799999999998</v>
      </c>
      <c r="P23" s="29">
        <f t="shared" si="4"/>
        <v>28.900351999999998</v>
      </c>
      <c r="Q23" s="17">
        <f t="shared" si="0"/>
        <v>117024.50240000001</v>
      </c>
      <c r="R23" s="17">
        <f t="shared" si="1"/>
        <v>117024.50240000001</v>
      </c>
      <c r="S23" s="17">
        <f t="shared" si="2"/>
        <v>111284.44787200002</v>
      </c>
      <c r="T23" s="17">
        <f t="shared" si="3"/>
        <v>111284.44787200002</v>
      </c>
      <c r="U23" s="17">
        <f t="shared" si="5"/>
        <v>456617.90054400009</v>
      </c>
      <c r="V23" s="17">
        <f>'2021'!W23</f>
        <v>51469.93226666667</v>
      </c>
      <c r="W23" s="17">
        <f t="shared" si="6"/>
        <v>37094.81595733334</v>
      </c>
      <c r="X23" s="17">
        <f t="shared" si="7"/>
        <v>470993.01685333345</v>
      </c>
      <c r="Y23" s="76"/>
      <c r="Z23" s="74"/>
      <c r="AA23" s="74"/>
      <c r="AB23" s="74"/>
      <c r="AC23" s="76"/>
      <c r="AD23" s="76"/>
      <c r="AE23" s="76"/>
      <c r="AF23" s="76"/>
      <c r="AG23" s="76"/>
      <c r="AH23" s="76"/>
      <c r="AI23" s="76"/>
      <c r="AJ23" s="76"/>
      <c r="AK23" s="76"/>
      <c r="AL23" s="76"/>
      <c r="AM23" s="76"/>
      <c r="AN23" s="76"/>
      <c r="AO23" s="76"/>
      <c r="AP23" s="76"/>
      <c r="AQ23" s="76"/>
      <c r="AR23" s="76"/>
      <c r="AS23" s="76"/>
      <c r="AT23" s="76"/>
      <c r="AU23" s="76"/>
      <c r="AV23" s="76"/>
      <c r="AW23" s="76"/>
      <c r="AX23" s="76"/>
      <c r="AY23" s="76"/>
      <c r="AZ23" s="76"/>
      <c r="BA23" s="76"/>
      <c r="BB23" s="76"/>
      <c r="BC23" s="76"/>
      <c r="BD23" s="76"/>
      <c r="BE23" s="76"/>
      <c r="BF23" s="76"/>
      <c r="BG23" s="76"/>
      <c r="BH23" s="76"/>
      <c r="BI23" s="76"/>
      <c r="BJ23" s="76"/>
      <c r="BK23" s="76"/>
      <c r="BL23" s="76"/>
      <c r="BM23" s="76"/>
      <c r="BN23" s="76"/>
      <c r="BO23" s="76"/>
      <c r="BP23" s="76"/>
      <c r="BQ23" s="76"/>
      <c r="BR23" s="76"/>
      <c r="BS23" s="76"/>
      <c r="BT23" s="76"/>
      <c r="BU23" s="76"/>
      <c r="BV23" s="76"/>
      <c r="BW23" s="76"/>
      <c r="BX23" s="76"/>
      <c r="BY23" s="76"/>
      <c r="BZ23" s="76"/>
      <c r="CA23" s="76"/>
      <c r="CB23" s="76"/>
      <c r="CC23" s="76"/>
      <c r="CD23" s="76"/>
      <c r="CE23" s="76"/>
      <c r="CF23" s="76"/>
      <c r="CG23" s="76"/>
      <c r="CH23" s="76"/>
      <c r="CI23" s="76"/>
      <c r="CJ23" s="76"/>
      <c r="CK23" s="76"/>
      <c r="CL23" s="76"/>
      <c r="CM23" s="76"/>
      <c r="CN23" s="76"/>
      <c r="CO23" s="76"/>
      <c r="CP23" s="76"/>
      <c r="CQ23" s="76"/>
      <c r="CR23" s="76"/>
      <c r="CS23" s="76"/>
      <c r="CT23" s="76"/>
      <c r="CU23" s="76"/>
      <c r="CV23" s="76"/>
      <c r="CW23" s="76"/>
      <c r="CX23" s="76"/>
      <c r="CY23" s="76"/>
      <c r="CZ23" s="76"/>
      <c r="DA23" s="76"/>
      <c r="DB23" s="76"/>
      <c r="DC23" s="76"/>
      <c r="DD23" s="76"/>
      <c r="DE23" s="76"/>
      <c r="DF23" s="76"/>
      <c r="DG23" s="76"/>
      <c r="DH23" s="76"/>
      <c r="DI23" s="76"/>
      <c r="DJ23" s="76"/>
      <c r="DK23" s="76"/>
      <c r="DL23" s="76"/>
      <c r="DM23" s="76"/>
      <c r="DN23" s="76"/>
      <c r="DO23" s="76"/>
      <c r="DP23" s="76"/>
      <c r="DQ23" s="76"/>
      <c r="DR23" s="76"/>
      <c r="DS23" s="76"/>
      <c r="DT23" s="76"/>
      <c r="DU23" s="76"/>
      <c r="DV23" s="76"/>
      <c r="DW23" s="76"/>
      <c r="DX23" s="76"/>
      <c r="DY23" s="76"/>
      <c r="DZ23" s="76"/>
      <c r="EA23" s="76"/>
      <c r="EB23" s="76"/>
      <c r="EC23" s="76"/>
      <c r="ED23" s="76"/>
      <c r="EE23" s="76"/>
      <c r="EF23" s="76"/>
      <c r="EG23" s="76"/>
      <c r="EH23" s="76"/>
      <c r="EI23" s="76"/>
      <c r="EJ23" s="76"/>
      <c r="EK23" s="76"/>
      <c r="EL23" s="76"/>
      <c r="EM23" s="76"/>
      <c r="EN23" s="76"/>
      <c r="EO23" s="76"/>
      <c r="EP23" s="76"/>
    </row>
    <row r="24" spans="1:146" s="67" customFormat="1" ht="42" customHeight="1">
      <c r="A24" s="71">
        <f t="shared" si="9"/>
        <v>17</v>
      </c>
      <c r="B24" s="16">
        <v>7729314745</v>
      </c>
      <c r="C24" s="16" t="s">
        <v>24</v>
      </c>
      <c r="D24" s="18" t="s">
        <v>22</v>
      </c>
      <c r="E24" s="18"/>
      <c r="F24" s="18" t="s">
        <v>28</v>
      </c>
      <c r="G24" s="84" t="s">
        <v>16</v>
      </c>
      <c r="H24" s="73">
        <v>39806.75</v>
      </c>
      <c r="I24" s="73">
        <v>39806.75</v>
      </c>
      <c r="J24" s="73">
        <v>39806.75</v>
      </c>
      <c r="K24" s="73">
        <v>39806.75</v>
      </c>
      <c r="L24" s="73">
        <f t="shared" si="8"/>
        <v>159227</v>
      </c>
      <c r="M24" s="29">
        <f>'2021'!N24</f>
        <v>37.93</v>
      </c>
      <c r="N24" s="29">
        <f>(('2021'!M24+'2021'!N24)/2*1.04)*2-M24</f>
        <v>38.041999999999994</v>
      </c>
      <c r="O24" s="29">
        <f>'2021'!P24</f>
        <v>24.855999999999998</v>
      </c>
      <c r="P24" s="29">
        <f t="shared" si="4"/>
        <v>25.850239999999999</v>
      </c>
      <c r="Q24" s="17">
        <f t="shared" si="0"/>
        <v>520433.44950000005</v>
      </c>
      <c r="R24" s="17">
        <f t="shared" si="1"/>
        <v>520433.44950000005</v>
      </c>
      <c r="S24" s="17">
        <f t="shared" si="2"/>
        <v>485314.34237999981</v>
      </c>
      <c r="T24" s="17">
        <f t="shared" si="3"/>
        <v>485314.34237999981</v>
      </c>
      <c r="U24" s="17">
        <f t="shared" si="5"/>
        <v>2011495.5837599998</v>
      </c>
      <c r="V24" s="17">
        <f>'2021'!W24</f>
        <v>173477.81650000002</v>
      </c>
      <c r="W24" s="17">
        <f t="shared" si="6"/>
        <v>161771.44745999994</v>
      </c>
      <c r="X24" s="17">
        <f t="shared" si="7"/>
        <v>2023201.9528000001</v>
      </c>
      <c r="Y24" s="76"/>
      <c r="Z24" s="74"/>
      <c r="AA24" s="74"/>
      <c r="AB24" s="74"/>
      <c r="AC24" s="76"/>
      <c r="AD24" s="76"/>
      <c r="AE24" s="76"/>
      <c r="AF24" s="76"/>
      <c r="AG24" s="76"/>
      <c r="AH24" s="76"/>
      <c r="AI24" s="76"/>
      <c r="AJ24" s="76"/>
      <c r="AK24" s="76"/>
      <c r="AL24" s="76"/>
      <c r="AM24" s="76"/>
      <c r="AN24" s="76"/>
      <c r="AO24" s="76"/>
      <c r="AP24" s="76"/>
      <c r="AQ24" s="76"/>
      <c r="AR24" s="76"/>
      <c r="AS24" s="76"/>
      <c r="AT24" s="76"/>
      <c r="AU24" s="76"/>
      <c r="AV24" s="76"/>
      <c r="AW24" s="76"/>
      <c r="AX24" s="76"/>
      <c r="AY24" s="76"/>
      <c r="AZ24" s="76"/>
      <c r="BA24" s="76"/>
      <c r="BB24" s="76"/>
      <c r="BC24" s="76"/>
      <c r="BD24" s="76"/>
      <c r="BE24" s="76"/>
      <c r="BF24" s="76"/>
      <c r="BG24" s="76"/>
      <c r="BH24" s="76"/>
      <c r="BI24" s="76"/>
      <c r="BJ24" s="76"/>
      <c r="BK24" s="76"/>
      <c r="BL24" s="76"/>
      <c r="BM24" s="76"/>
      <c r="BN24" s="76"/>
      <c r="BO24" s="76"/>
      <c r="BP24" s="76"/>
      <c r="BQ24" s="76"/>
      <c r="BR24" s="76"/>
      <c r="BS24" s="76"/>
      <c r="BT24" s="76"/>
      <c r="BU24" s="76"/>
      <c r="BV24" s="76"/>
      <c r="BW24" s="76"/>
      <c r="BX24" s="76"/>
      <c r="BY24" s="76"/>
      <c r="BZ24" s="76"/>
      <c r="CA24" s="76"/>
      <c r="CB24" s="76"/>
      <c r="CC24" s="76"/>
      <c r="CD24" s="76"/>
      <c r="CE24" s="76"/>
      <c r="CF24" s="76"/>
      <c r="CG24" s="76"/>
      <c r="CH24" s="76"/>
      <c r="CI24" s="76"/>
      <c r="CJ24" s="76"/>
      <c r="CK24" s="76"/>
      <c r="CL24" s="76"/>
      <c r="CM24" s="76"/>
      <c r="CN24" s="76"/>
      <c r="CO24" s="76"/>
      <c r="CP24" s="76"/>
      <c r="CQ24" s="76"/>
      <c r="CR24" s="76"/>
      <c r="CS24" s="76"/>
      <c r="CT24" s="76"/>
      <c r="CU24" s="76"/>
      <c r="CV24" s="76"/>
      <c r="CW24" s="76"/>
      <c r="CX24" s="76"/>
      <c r="CY24" s="76"/>
      <c r="CZ24" s="76"/>
      <c r="DA24" s="76"/>
      <c r="DB24" s="76"/>
      <c r="DC24" s="76"/>
      <c r="DD24" s="76"/>
      <c r="DE24" s="76"/>
      <c r="DF24" s="76"/>
      <c r="DG24" s="76"/>
      <c r="DH24" s="76"/>
      <c r="DI24" s="76"/>
      <c r="DJ24" s="76"/>
      <c r="DK24" s="76"/>
      <c r="DL24" s="76"/>
      <c r="DM24" s="76"/>
      <c r="DN24" s="76"/>
      <c r="DO24" s="76"/>
      <c r="DP24" s="76"/>
      <c r="DQ24" s="76"/>
      <c r="DR24" s="76"/>
      <c r="DS24" s="76"/>
      <c r="DT24" s="76"/>
      <c r="DU24" s="76"/>
      <c r="DV24" s="76"/>
      <c r="DW24" s="76"/>
      <c r="DX24" s="76"/>
      <c r="DY24" s="76"/>
      <c r="DZ24" s="76"/>
      <c r="EA24" s="76"/>
      <c r="EB24" s="76"/>
      <c r="EC24" s="76"/>
      <c r="ED24" s="76"/>
      <c r="EE24" s="76"/>
      <c r="EF24" s="76"/>
      <c r="EG24" s="76"/>
      <c r="EH24" s="76"/>
      <c r="EI24" s="76"/>
      <c r="EJ24" s="76"/>
      <c r="EK24" s="76"/>
      <c r="EL24" s="76"/>
      <c r="EM24" s="76"/>
      <c r="EN24" s="76"/>
      <c r="EO24" s="76"/>
      <c r="EP24" s="76"/>
    </row>
    <row r="25" spans="1:146" s="67" customFormat="1" ht="51" customHeight="1" outlineLevel="1">
      <c r="A25" s="71">
        <f t="shared" si="9"/>
        <v>18</v>
      </c>
      <c r="B25" s="16">
        <v>7729314745</v>
      </c>
      <c r="C25" s="16" t="s">
        <v>24</v>
      </c>
      <c r="D25" s="18" t="s">
        <v>32</v>
      </c>
      <c r="E25" s="18" t="s">
        <v>32</v>
      </c>
      <c r="F25" s="72"/>
      <c r="G25" s="84" t="s">
        <v>16</v>
      </c>
      <c r="H25" s="73">
        <v>27242.25</v>
      </c>
      <c r="I25" s="73">
        <v>27242.25</v>
      </c>
      <c r="J25" s="73">
        <v>27242.25</v>
      </c>
      <c r="K25" s="73">
        <v>27242.25</v>
      </c>
      <c r="L25" s="73">
        <f t="shared" si="8"/>
        <v>108969</v>
      </c>
      <c r="M25" s="29">
        <f>'2021'!N25</f>
        <v>20.82</v>
      </c>
      <c r="N25" s="29">
        <f>(('2021'!M25+'2021'!N25)/2*1.04)*2-M25</f>
        <v>20.884</v>
      </c>
      <c r="O25" s="29">
        <f>'2021'!P25</f>
        <v>20.051200000000001</v>
      </c>
      <c r="P25" s="29">
        <f t="shared" si="4"/>
        <v>20.853248000000001</v>
      </c>
      <c r="Q25" s="17">
        <f t="shared" si="0"/>
        <v>20943.841799999969</v>
      </c>
      <c r="R25" s="17">
        <f t="shared" si="1"/>
        <v>20943.841799999969</v>
      </c>
      <c r="S25" s="17">
        <f t="shared" si="2"/>
        <v>837.75367199999096</v>
      </c>
      <c r="T25" s="17">
        <f t="shared" si="3"/>
        <v>837.75367199999096</v>
      </c>
      <c r="U25" s="17">
        <f t="shared" si="5"/>
        <v>43563.190943999922</v>
      </c>
      <c r="V25" s="17">
        <f>'2021'!W25</f>
        <v>6981.28059999999</v>
      </c>
      <c r="W25" s="17">
        <f t="shared" si="6"/>
        <v>279.25122399999697</v>
      </c>
      <c r="X25" s="17">
        <f t="shared" si="7"/>
        <v>50265.220319999913</v>
      </c>
      <c r="Y25" s="74"/>
      <c r="Z25" s="74"/>
      <c r="AA25" s="74"/>
      <c r="AB25" s="74"/>
      <c r="AC25" s="74"/>
      <c r="AD25" s="74"/>
      <c r="AE25" s="74"/>
      <c r="AF25" s="74"/>
      <c r="AG25" s="74"/>
      <c r="AH25" s="74"/>
      <c r="AI25" s="74"/>
      <c r="AJ25" s="74"/>
      <c r="AK25" s="74"/>
      <c r="AL25" s="74"/>
      <c r="AM25" s="74"/>
      <c r="AN25" s="74"/>
      <c r="AO25" s="74"/>
      <c r="AP25" s="74"/>
      <c r="AQ25" s="74"/>
      <c r="AR25" s="74"/>
      <c r="AS25" s="74"/>
      <c r="AT25" s="74"/>
      <c r="AU25" s="74"/>
      <c r="AV25" s="74"/>
      <c r="AW25" s="74"/>
      <c r="AX25" s="74"/>
      <c r="AY25" s="74"/>
      <c r="AZ25" s="74"/>
      <c r="BA25" s="74"/>
      <c r="BB25" s="74"/>
      <c r="BC25" s="74"/>
      <c r="BD25" s="74"/>
      <c r="BE25" s="74"/>
      <c r="BF25" s="74"/>
      <c r="BG25" s="74"/>
      <c r="BH25" s="74"/>
      <c r="BI25" s="74"/>
      <c r="BJ25" s="74"/>
      <c r="BK25" s="74"/>
      <c r="BL25" s="74"/>
      <c r="BM25" s="74"/>
      <c r="BN25" s="74"/>
      <c r="BO25" s="74"/>
      <c r="BP25" s="74"/>
      <c r="BQ25" s="74"/>
      <c r="BR25" s="74"/>
      <c r="BS25" s="74"/>
      <c r="BT25" s="74"/>
      <c r="BU25" s="74"/>
      <c r="BV25" s="74"/>
      <c r="BW25" s="74"/>
      <c r="BX25" s="74"/>
      <c r="BY25" s="74"/>
      <c r="BZ25" s="74"/>
      <c r="CA25" s="74"/>
      <c r="CB25" s="74"/>
      <c r="CC25" s="74"/>
      <c r="CD25" s="74"/>
      <c r="CE25" s="74"/>
      <c r="CF25" s="74"/>
      <c r="CG25" s="74"/>
      <c r="CH25" s="74"/>
      <c r="CI25" s="74"/>
      <c r="CJ25" s="74"/>
      <c r="CK25" s="74"/>
      <c r="CL25" s="74"/>
      <c r="CM25" s="74"/>
      <c r="CN25" s="74"/>
      <c r="CO25" s="74"/>
      <c r="CP25" s="74"/>
      <c r="CQ25" s="74"/>
      <c r="CR25" s="74"/>
      <c r="CS25" s="74"/>
      <c r="CT25" s="74"/>
      <c r="CU25" s="74"/>
      <c r="CV25" s="74"/>
      <c r="CW25" s="74"/>
      <c r="CX25" s="74"/>
      <c r="CY25" s="74"/>
      <c r="CZ25" s="74"/>
      <c r="DA25" s="74"/>
      <c r="DB25" s="74"/>
      <c r="DC25" s="74"/>
      <c r="DD25" s="74"/>
      <c r="DE25" s="74"/>
      <c r="DF25" s="74"/>
      <c r="DG25" s="74"/>
      <c r="DH25" s="74"/>
      <c r="DI25" s="74"/>
      <c r="DJ25" s="74"/>
      <c r="DK25" s="74"/>
      <c r="DL25" s="74"/>
      <c r="DM25" s="74"/>
      <c r="DN25" s="74"/>
      <c r="DO25" s="74"/>
      <c r="DP25" s="74"/>
      <c r="DQ25" s="74"/>
      <c r="DR25" s="74"/>
      <c r="DS25" s="74"/>
      <c r="DT25" s="74"/>
      <c r="DU25" s="74"/>
      <c r="DV25" s="74"/>
      <c r="DW25" s="74"/>
      <c r="DX25" s="74"/>
      <c r="DY25" s="74"/>
      <c r="DZ25" s="74"/>
      <c r="EA25" s="74"/>
      <c r="EB25" s="74"/>
      <c r="EC25" s="74"/>
      <c r="ED25" s="74"/>
      <c r="EE25" s="74"/>
      <c r="EF25" s="74"/>
      <c r="EG25" s="74"/>
      <c r="EH25" s="74"/>
      <c r="EI25" s="74"/>
      <c r="EJ25" s="74"/>
      <c r="EK25" s="74"/>
      <c r="EL25" s="74"/>
      <c r="EM25" s="74"/>
      <c r="EN25" s="74"/>
      <c r="EO25" s="74"/>
      <c r="EP25" s="74"/>
    </row>
    <row r="26" spans="1:146" s="67" customFormat="1" ht="51" customHeight="1">
      <c r="A26" s="71">
        <f t="shared" si="9"/>
        <v>19</v>
      </c>
      <c r="B26" s="16">
        <v>7729314745</v>
      </c>
      <c r="C26" s="16" t="s">
        <v>24</v>
      </c>
      <c r="D26" s="18" t="s">
        <v>9</v>
      </c>
      <c r="E26" s="18" t="s">
        <v>10</v>
      </c>
      <c r="F26" s="72"/>
      <c r="G26" s="84" t="s">
        <v>16</v>
      </c>
      <c r="H26" s="73">
        <v>436.5</v>
      </c>
      <c r="I26" s="73">
        <v>436.5</v>
      </c>
      <c r="J26" s="73">
        <v>436.5</v>
      </c>
      <c r="K26" s="73">
        <v>436.5</v>
      </c>
      <c r="L26" s="73">
        <f t="shared" si="8"/>
        <v>1746</v>
      </c>
      <c r="M26" s="29">
        <f>'2021'!N26</f>
        <v>37.93</v>
      </c>
      <c r="N26" s="29">
        <f>(('2021'!M26+'2021'!N26)/2*1.04)*2-M26</f>
        <v>38.041999999999994</v>
      </c>
      <c r="O26" s="29">
        <f>'2021'!P26</f>
        <v>32.957599999999999</v>
      </c>
      <c r="P26" s="29">
        <f t="shared" si="4"/>
        <v>34.275903999999997</v>
      </c>
      <c r="Q26" s="17">
        <f t="shared" si="0"/>
        <v>2170.4526000000001</v>
      </c>
      <c r="R26" s="17">
        <f t="shared" si="1"/>
        <v>2170.4526000000001</v>
      </c>
      <c r="S26" s="17">
        <f t="shared" si="2"/>
        <v>1643.9009039999989</v>
      </c>
      <c r="T26" s="17">
        <f t="shared" si="3"/>
        <v>1643.9009039999989</v>
      </c>
      <c r="U26" s="17">
        <f t="shared" si="5"/>
        <v>7628.7070079999985</v>
      </c>
      <c r="V26" s="17">
        <f>'2021'!W26</f>
        <v>723.48419999999999</v>
      </c>
      <c r="W26" s="17">
        <f t="shared" si="6"/>
        <v>547.96696799999961</v>
      </c>
      <c r="X26" s="17">
        <f t="shared" si="7"/>
        <v>7804.2242399999986</v>
      </c>
      <c r="Y26" s="74"/>
      <c r="Z26" s="74"/>
      <c r="AA26" s="74"/>
      <c r="AB26" s="74"/>
      <c r="AC26" s="74"/>
      <c r="AD26" s="74"/>
      <c r="AE26" s="74"/>
      <c r="AF26" s="74"/>
      <c r="AG26" s="74"/>
      <c r="AH26" s="74"/>
      <c r="AI26" s="74"/>
      <c r="AJ26" s="74"/>
      <c r="AK26" s="74"/>
      <c r="AL26" s="74"/>
      <c r="AM26" s="74"/>
      <c r="AN26" s="74"/>
      <c r="AO26" s="74"/>
      <c r="AP26" s="74"/>
      <c r="AQ26" s="74"/>
      <c r="AR26" s="74"/>
      <c r="AS26" s="74"/>
      <c r="AT26" s="74"/>
      <c r="AU26" s="74"/>
      <c r="AV26" s="74"/>
      <c r="AW26" s="74"/>
      <c r="AX26" s="74"/>
      <c r="AY26" s="74"/>
      <c r="AZ26" s="74"/>
      <c r="BA26" s="74"/>
      <c r="BB26" s="74"/>
      <c r="BC26" s="74"/>
      <c r="BD26" s="74"/>
      <c r="BE26" s="74"/>
      <c r="BF26" s="74"/>
      <c r="BG26" s="74"/>
      <c r="BH26" s="74"/>
      <c r="BI26" s="74"/>
      <c r="BJ26" s="74"/>
      <c r="BK26" s="74"/>
      <c r="BL26" s="74"/>
      <c r="BM26" s="74"/>
      <c r="BN26" s="74"/>
      <c r="BO26" s="74"/>
      <c r="BP26" s="74"/>
      <c r="BQ26" s="74"/>
      <c r="BR26" s="74"/>
      <c r="BS26" s="74"/>
      <c r="BT26" s="74"/>
      <c r="BU26" s="74"/>
      <c r="BV26" s="74"/>
      <c r="BW26" s="74"/>
      <c r="BX26" s="74"/>
      <c r="BY26" s="74"/>
      <c r="BZ26" s="74"/>
      <c r="CA26" s="74"/>
      <c r="CB26" s="74"/>
      <c r="CC26" s="74"/>
      <c r="CD26" s="74"/>
      <c r="CE26" s="74"/>
      <c r="CF26" s="74"/>
      <c r="CG26" s="74"/>
      <c r="CH26" s="74"/>
      <c r="CI26" s="74"/>
      <c r="CJ26" s="74"/>
      <c r="CK26" s="74"/>
      <c r="CL26" s="74"/>
      <c r="CM26" s="74"/>
      <c r="CN26" s="74"/>
      <c r="CO26" s="74"/>
      <c r="CP26" s="74"/>
      <c r="CQ26" s="74"/>
      <c r="CR26" s="74"/>
      <c r="CS26" s="74"/>
      <c r="CT26" s="74"/>
      <c r="CU26" s="74"/>
      <c r="CV26" s="74"/>
      <c r="CW26" s="74"/>
      <c r="CX26" s="74"/>
      <c r="CY26" s="74"/>
      <c r="CZ26" s="74"/>
      <c r="DA26" s="74"/>
      <c r="DB26" s="74"/>
      <c r="DC26" s="74"/>
      <c r="DD26" s="74"/>
      <c r="DE26" s="74"/>
      <c r="DF26" s="74"/>
      <c r="DG26" s="74"/>
      <c r="DH26" s="74"/>
      <c r="DI26" s="74"/>
      <c r="DJ26" s="74"/>
      <c r="DK26" s="74"/>
      <c r="DL26" s="74"/>
      <c r="DM26" s="74"/>
      <c r="DN26" s="74"/>
      <c r="DO26" s="74"/>
      <c r="DP26" s="74"/>
      <c r="DQ26" s="74"/>
      <c r="DR26" s="74"/>
      <c r="DS26" s="74"/>
      <c r="DT26" s="74"/>
      <c r="DU26" s="74"/>
      <c r="DV26" s="74"/>
      <c r="DW26" s="74"/>
      <c r="DX26" s="74"/>
      <c r="DY26" s="74"/>
      <c r="DZ26" s="74"/>
      <c r="EA26" s="74"/>
      <c r="EB26" s="74"/>
      <c r="EC26" s="74"/>
      <c r="ED26" s="74"/>
      <c r="EE26" s="74"/>
      <c r="EF26" s="74"/>
      <c r="EG26" s="74"/>
      <c r="EH26" s="74"/>
      <c r="EI26" s="74"/>
      <c r="EJ26" s="74"/>
      <c r="EK26" s="74"/>
      <c r="EL26" s="74"/>
      <c r="EM26" s="74"/>
      <c r="EN26" s="74"/>
      <c r="EO26" s="74"/>
      <c r="EP26" s="74"/>
    </row>
    <row r="27" spans="1:146" s="67" customFormat="1" ht="41.25" customHeight="1" outlineLevel="1">
      <c r="A27" s="71">
        <f t="shared" si="9"/>
        <v>20</v>
      </c>
      <c r="B27" s="16">
        <v>7729314745</v>
      </c>
      <c r="C27" s="16" t="s">
        <v>24</v>
      </c>
      <c r="D27" s="18" t="s">
        <v>11</v>
      </c>
      <c r="E27" s="18"/>
      <c r="F27" s="18" t="s">
        <v>29</v>
      </c>
      <c r="G27" s="84" t="s">
        <v>16</v>
      </c>
      <c r="H27" s="73">
        <v>9963.5</v>
      </c>
      <c r="I27" s="73">
        <v>9963.5</v>
      </c>
      <c r="J27" s="73">
        <v>9963.5</v>
      </c>
      <c r="K27" s="73">
        <v>9963.5</v>
      </c>
      <c r="L27" s="73">
        <f t="shared" si="8"/>
        <v>39854</v>
      </c>
      <c r="M27" s="29">
        <f>'2021'!N27</f>
        <v>75.94</v>
      </c>
      <c r="N27" s="29">
        <f>(('2021'!M27+'2021'!N27)/2*1.04)*2-M27</f>
        <v>82.015199999999993</v>
      </c>
      <c r="O27" s="29">
        <f>'2021'!P27</f>
        <v>20.155200000000001</v>
      </c>
      <c r="P27" s="29">
        <f t="shared" si="4"/>
        <v>20.961408000000002</v>
      </c>
      <c r="Q27" s="17">
        <f t="shared" si="0"/>
        <v>555811.85479999997</v>
      </c>
      <c r="R27" s="17">
        <f t="shared" si="1"/>
        <v>555811.85479999997</v>
      </c>
      <c r="S27" s="17">
        <f t="shared" si="2"/>
        <v>608309.45659199986</v>
      </c>
      <c r="T27" s="17">
        <f t="shared" si="3"/>
        <v>608309.45659199986</v>
      </c>
      <c r="U27" s="17">
        <f t="shared" si="5"/>
        <v>2328242.6227839999</v>
      </c>
      <c r="V27" s="17">
        <f>'2021'!W27</f>
        <v>185270.61826666666</v>
      </c>
      <c r="W27" s="17">
        <f t="shared" si="6"/>
        <v>202769.81886399994</v>
      </c>
      <c r="X27" s="17">
        <f t="shared" si="7"/>
        <v>2310743.4221866666</v>
      </c>
      <c r="Y27" s="76"/>
      <c r="Z27" s="74"/>
      <c r="AA27" s="74"/>
      <c r="AB27" s="74"/>
      <c r="AC27" s="76"/>
      <c r="AD27" s="76"/>
      <c r="AE27" s="76"/>
      <c r="AF27" s="76"/>
      <c r="AG27" s="76"/>
      <c r="AH27" s="76"/>
      <c r="AI27" s="76"/>
      <c r="AJ27" s="76"/>
      <c r="AK27" s="76"/>
      <c r="AL27" s="76"/>
      <c r="AM27" s="76"/>
      <c r="AN27" s="76"/>
      <c r="AO27" s="76"/>
      <c r="AP27" s="76"/>
      <c r="AQ27" s="76"/>
      <c r="AR27" s="76"/>
      <c r="AS27" s="76"/>
      <c r="AT27" s="76"/>
      <c r="AU27" s="76"/>
      <c r="AV27" s="76"/>
      <c r="AW27" s="76"/>
      <c r="AX27" s="76"/>
      <c r="AY27" s="76"/>
      <c r="AZ27" s="76"/>
      <c r="BA27" s="76"/>
      <c r="BB27" s="76"/>
      <c r="BC27" s="76"/>
      <c r="BD27" s="76"/>
      <c r="BE27" s="76"/>
      <c r="BF27" s="76"/>
      <c r="BG27" s="76"/>
      <c r="BH27" s="76"/>
      <c r="BI27" s="76"/>
      <c r="BJ27" s="76"/>
      <c r="BK27" s="76"/>
      <c r="BL27" s="76"/>
      <c r="BM27" s="76"/>
      <c r="BN27" s="76"/>
      <c r="BO27" s="76"/>
      <c r="BP27" s="76"/>
      <c r="BQ27" s="76"/>
      <c r="BR27" s="76"/>
      <c r="BS27" s="76"/>
      <c r="BT27" s="76"/>
      <c r="BU27" s="76"/>
      <c r="BV27" s="76"/>
      <c r="BW27" s="76"/>
      <c r="BX27" s="76"/>
      <c r="BY27" s="76"/>
      <c r="BZ27" s="76"/>
      <c r="CA27" s="76"/>
      <c r="CB27" s="76"/>
      <c r="CC27" s="76"/>
      <c r="CD27" s="76"/>
      <c r="CE27" s="76"/>
      <c r="CF27" s="76"/>
      <c r="CG27" s="76"/>
      <c r="CH27" s="76"/>
      <c r="CI27" s="76"/>
      <c r="CJ27" s="76"/>
      <c r="CK27" s="76"/>
      <c r="CL27" s="76"/>
      <c r="CM27" s="76"/>
      <c r="CN27" s="76"/>
      <c r="CO27" s="76"/>
      <c r="CP27" s="76"/>
      <c r="CQ27" s="76"/>
      <c r="CR27" s="76"/>
      <c r="CS27" s="76"/>
      <c r="CT27" s="76"/>
      <c r="CU27" s="76"/>
      <c r="CV27" s="76"/>
      <c r="CW27" s="76"/>
      <c r="CX27" s="76"/>
      <c r="CY27" s="76"/>
      <c r="CZ27" s="76"/>
      <c r="DA27" s="76"/>
      <c r="DB27" s="76"/>
      <c r="DC27" s="76"/>
      <c r="DD27" s="76"/>
      <c r="DE27" s="76"/>
      <c r="DF27" s="76"/>
      <c r="DG27" s="76"/>
      <c r="DH27" s="76"/>
      <c r="DI27" s="76"/>
      <c r="DJ27" s="76"/>
      <c r="DK27" s="76"/>
      <c r="DL27" s="76"/>
      <c r="DM27" s="76"/>
      <c r="DN27" s="76"/>
      <c r="DO27" s="76"/>
      <c r="DP27" s="76"/>
      <c r="DQ27" s="76"/>
      <c r="DR27" s="76"/>
      <c r="DS27" s="76"/>
      <c r="DT27" s="76"/>
      <c r="DU27" s="76"/>
      <c r="DV27" s="76"/>
      <c r="DW27" s="76"/>
      <c r="DX27" s="76"/>
      <c r="DY27" s="76"/>
      <c r="DZ27" s="76"/>
      <c r="EA27" s="76"/>
      <c r="EB27" s="76"/>
      <c r="EC27" s="76"/>
      <c r="ED27" s="76"/>
      <c r="EE27" s="76"/>
      <c r="EF27" s="76"/>
      <c r="EG27" s="76"/>
      <c r="EH27" s="76"/>
      <c r="EI27" s="76"/>
      <c r="EJ27" s="76"/>
      <c r="EK27" s="76"/>
      <c r="EL27" s="76"/>
      <c r="EM27" s="76"/>
      <c r="EN27" s="76"/>
      <c r="EO27" s="76"/>
      <c r="EP27" s="76"/>
    </row>
    <row r="28" spans="1:146" s="67" customFormat="1" ht="41.25" customHeight="1">
      <c r="A28" s="71">
        <f t="shared" si="9"/>
        <v>21</v>
      </c>
      <c r="B28" s="16">
        <v>7729314745</v>
      </c>
      <c r="C28" s="16" t="s">
        <v>24</v>
      </c>
      <c r="D28" s="18" t="s">
        <v>11</v>
      </c>
      <c r="E28" s="18"/>
      <c r="F28" s="18" t="s">
        <v>30</v>
      </c>
      <c r="G28" s="84" t="s">
        <v>16</v>
      </c>
      <c r="H28" s="73">
        <v>5661</v>
      </c>
      <c r="I28" s="73">
        <v>5661</v>
      </c>
      <c r="J28" s="73">
        <v>5661</v>
      </c>
      <c r="K28" s="73">
        <v>5661</v>
      </c>
      <c r="L28" s="73">
        <f t="shared" si="8"/>
        <v>22644</v>
      </c>
      <c r="M28" s="29">
        <f>'2021'!N28</f>
        <v>37.93</v>
      </c>
      <c r="N28" s="29">
        <f>(('2021'!M28+'2021'!N28)/2*1.04)*2-M28</f>
        <v>38.041999999999994</v>
      </c>
      <c r="O28" s="29">
        <f>'2021'!P28</f>
        <v>26.894400000000001</v>
      </c>
      <c r="P28" s="29">
        <f t="shared" si="4"/>
        <v>27.970176000000002</v>
      </c>
      <c r="Q28" s="17">
        <f t="shared" si="0"/>
        <v>62472.531599999995</v>
      </c>
      <c r="R28" s="17">
        <f t="shared" si="1"/>
        <v>62472.531599999995</v>
      </c>
      <c r="S28" s="17">
        <f t="shared" si="2"/>
        <v>57016.595663999957</v>
      </c>
      <c r="T28" s="17">
        <f t="shared" si="3"/>
        <v>57016.595663999957</v>
      </c>
      <c r="U28" s="17">
        <f t="shared" si="5"/>
        <v>238978.2545279999</v>
      </c>
      <c r="V28" s="17">
        <f>'2021'!W28</f>
        <v>20824.177199999998</v>
      </c>
      <c r="W28" s="17">
        <f t="shared" si="6"/>
        <v>19005.531887999987</v>
      </c>
      <c r="X28" s="17">
        <f t="shared" si="7"/>
        <v>240796.89983999991</v>
      </c>
      <c r="Y28" s="76"/>
      <c r="Z28" s="74"/>
      <c r="AA28" s="74"/>
      <c r="AB28" s="74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6"/>
      <c r="BM28" s="76"/>
      <c r="BN28" s="76"/>
      <c r="BO28" s="76"/>
      <c r="BP28" s="76"/>
      <c r="BQ28" s="76"/>
      <c r="BR28" s="76"/>
      <c r="BS28" s="76"/>
      <c r="BT28" s="76"/>
      <c r="BU28" s="76"/>
      <c r="BV28" s="76"/>
      <c r="BW28" s="76"/>
      <c r="BX28" s="76"/>
      <c r="BY28" s="76"/>
      <c r="BZ28" s="76"/>
      <c r="CA28" s="76"/>
      <c r="CB28" s="76"/>
      <c r="CC28" s="76"/>
      <c r="CD28" s="76"/>
      <c r="CE28" s="76"/>
      <c r="CF28" s="76"/>
      <c r="CG28" s="76"/>
      <c r="CH28" s="76"/>
      <c r="CI28" s="76"/>
      <c r="CJ28" s="76"/>
      <c r="CK28" s="76"/>
      <c r="CL28" s="76"/>
      <c r="CM28" s="76"/>
      <c r="CN28" s="76"/>
      <c r="CO28" s="76"/>
      <c r="CP28" s="76"/>
      <c r="CQ28" s="76"/>
      <c r="CR28" s="76"/>
      <c r="CS28" s="76"/>
      <c r="CT28" s="76"/>
      <c r="CU28" s="76"/>
      <c r="CV28" s="76"/>
      <c r="CW28" s="76"/>
      <c r="CX28" s="76"/>
      <c r="CY28" s="76"/>
      <c r="CZ28" s="76"/>
      <c r="DA28" s="76"/>
      <c r="DB28" s="76"/>
      <c r="DC28" s="76"/>
      <c r="DD28" s="76"/>
      <c r="DE28" s="76"/>
      <c r="DF28" s="76"/>
      <c r="DG28" s="76"/>
      <c r="DH28" s="76"/>
      <c r="DI28" s="76"/>
      <c r="DJ28" s="76"/>
      <c r="DK28" s="76"/>
      <c r="DL28" s="76"/>
      <c r="DM28" s="76"/>
      <c r="DN28" s="76"/>
      <c r="DO28" s="76"/>
      <c r="DP28" s="76"/>
      <c r="DQ28" s="76"/>
      <c r="DR28" s="76"/>
      <c r="DS28" s="76"/>
      <c r="DT28" s="76"/>
      <c r="DU28" s="76"/>
      <c r="DV28" s="76"/>
      <c r="DW28" s="76"/>
      <c r="DX28" s="76"/>
      <c r="DY28" s="76"/>
      <c r="DZ28" s="76"/>
      <c r="EA28" s="76"/>
      <c r="EB28" s="76"/>
      <c r="EC28" s="76"/>
      <c r="ED28" s="76"/>
      <c r="EE28" s="76"/>
      <c r="EF28" s="76"/>
      <c r="EG28" s="76"/>
      <c r="EH28" s="76"/>
      <c r="EI28" s="76"/>
      <c r="EJ28" s="76"/>
      <c r="EK28" s="76"/>
      <c r="EL28" s="76"/>
      <c r="EM28" s="76"/>
      <c r="EN28" s="76"/>
      <c r="EO28" s="76"/>
      <c r="EP28" s="76"/>
    </row>
    <row r="29" spans="1:146" s="67" customFormat="1" ht="51" customHeight="1" outlineLevel="1">
      <c r="A29" s="71">
        <f t="shared" si="9"/>
        <v>22</v>
      </c>
      <c r="B29" s="16">
        <v>7729314745</v>
      </c>
      <c r="C29" s="16" t="s">
        <v>24</v>
      </c>
      <c r="D29" s="18" t="s">
        <v>12</v>
      </c>
      <c r="E29" s="18" t="s">
        <v>33</v>
      </c>
      <c r="F29" s="18"/>
      <c r="G29" s="84" t="s">
        <v>16</v>
      </c>
      <c r="H29" s="73">
        <v>4854</v>
      </c>
      <c r="I29" s="73">
        <v>4854</v>
      </c>
      <c r="J29" s="73">
        <v>4854</v>
      </c>
      <c r="K29" s="73">
        <v>4854</v>
      </c>
      <c r="L29" s="73">
        <f t="shared" si="8"/>
        <v>19416</v>
      </c>
      <c r="M29" s="29">
        <f>'2021'!N29</f>
        <v>0</v>
      </c>
      <c r="N29" s="29">
        <f>(('2021'!M29+'2021'!N29)/2*1.04)*2-M29</f>
        <v>0</v>
      </c>
      <c r="O29" s="29">
        <f>'2021'!P29</f>
        <v>0</v>
      </c>
      <c r="P29" s="29">
        <f t="shared" si="4"/>
        <v>0</v>
      </c>
      <c r="Q29" s="17">
        <f t="shared" si="0"/>
        <v>0</v>
      </c>
      <c r="R29" s="17">
        <f t="shared" si="1"/>
        <v>0</v>
      </c>
      <c r="S29" s="17">
        <f t="shared" si="2"/>
        <v>0</v>
      </c>
      <c r="T29" s="17">
        <f t="shared" si="3"/>
        <v>0</v>
      </c>
      <c r="U29" s="17">
        <f t="shared" si="5"/>
        <v>0</v>
      </c>
      <c r="V29" s="17">
        <f>'2021'!W29</f>
        <v>0</v>
      </c>
      <c r="W29" s="17">
        <f t="shared" si="6"/>
        <v>0</v>
      </c>
      <c r="X29" s="17">
        <f t="shared" si="7"/>
        <v>0</v>
      </c>
      <c r="Y29" s="74"/>
      <c r="Z29" s="74"/>
      <c r="AA29" s="74"/>
      <c r="AB29" s="74"/>
      <c r="AC29" s="74"/>
      <c r="AD29" s="74"/>
      <c r="AE29" s="74"/>
      <c r="AF29" s="74"/>
      <c r="AG29" s="74"/>
      <c r="AH29" s="74"/>
      <c r="AI29" s="74"/>
      <c r="AJ29" s="74"/>
      <c r="AK29" s="74"/>
      <c r="AL29" s="74"/>
      <c r="AM29" s="74"/>
      <c r="AN29" s="74"/>
      <c r="AO29" s="74"/>
      <c r="AP29" s="74"/>
      <c r="AQ29" s="74"/>
      <c r="AR29" s="74"/>
      <c r="AS29" s="74"/>
      <c r="AT29" s="74"/>
      <c r="AU29" s="74"/>
      <c r="AV29" s="74"/>
      <c r="AW29" s="74"/>
      <c r="AX29" s="74"/>
      <c r="AY29" s="74"/>
      <c r="AZ29" s="74"/>
      <c r="BA29" s="74"/>
      <c r="BB29" s="74"/>
      <c r="BC29" s="74"/>
      <c r="BD29" s="74"/>
      <c r="BE29" s="74"/>
      <c r="BF29" s="74"/>
      <c r="BG29" s="74"/>
      <c r="BH29" s="74"/>
      <c r="BI29" s="74"/>
      <c r="BJ29" s="74"/>
      <c r="BK29" s="74"/>
      <c r="BL29" s="74"/>
      <c r="BM29" s="74"/>
      <c r="BN29" s="74"/>
      <c r="BO29" s="74"/>
      <c r="BP29" s="74"/>
      <c r="BQ29" s="74"/>
      <c r="BR29" s="74"/>
      <c r="BS29" s="74"/>
      <c r="BT29" s="74"/>
      <c r="BU29" s="74"/>
      <c r="BV29" s="74"/>
      <c r="BW29" s="74"/>
      <c r="BX29" s="74"/>
      <c r="BY29" s="74"/>
      <c r="BZ29" s="74"/>
      <c r="CA29" s="74"/>
      <c r="CB29" s="74"/>
      <c r="CC29" s="74"/>
      <c r="CD29" s="74"/>
      <c r="CE29" s="74"/>
      <c r="CF29" s="74"/>
      <c r="CG29" s="74"/>
      <c r="CH29" s="74"/>
      <c r="CI29" s="74"/>
      <c r="CJ29" s="74"/>
      <c r="CK29" s="74"/>
      <c r="CL29" s="74"/>
      <c r="CM29" s="74"/>
      <c r="CN29" s="74"/>
      <c r="CO29" s="74"/>
      <c r="CP29" s="74"/>
      <c r="CQ29" s="74"/>
      <c r="CR29" s="74"/>
      <c r="CS29" s="74"/>
      <c r="CT29" s="74"/>
      <c r="CU29" s="74"/>
      <c r="CV29" s="74"/>
      <c r="CW29" s="74"/>
      <c r="CX29" s="74"/>
      <c r="CY29" s="74"/>
      <c r="CZ29" s="74"/>
      <c r="DA29" s="74"/>
      <c r="DB29" s="74"/>
      <c r="DC29" s="74"/>
      <c r="DD29" s="74"/>
      <c r="DE29" s="74"/>
      <c r="DF29" s="74"/>
      <c r="DG29" s="74"/>
      <c r="DH29" s="74"/>
      <c r="DI29" s="74"/>
      <c r="DJ29" s="74"/>
      <c r="DK29" s="74"/>
      <c r="DL29" s="74"/>
      <c r="DM29" s="74"/>
      <c r="DN29" s="74"/>
      <c r="DO29" s="74"/>
      <c r="DP29" s="74"/>
      <c r="DQ29" s="74"/>
      <c r="DR29" s="74"/>
      <c r="DS29" s="74"/>
      <c r="DT29" s="74"/>
      <c r="DU29" s="74"/>
      <c r="DV29" s="74"/>
      <c r="DW29" s="74"/>
      <c r="DX29" s="74"/>
      <c r="DY29" s="74"/>
      <c r="DZ29" s="74"/>
      <c r="EA29" s="74"/>
      <c r="EB29" s="74"/>
      <c r="EC29" s="74"/>
      <c r="ED29" s="74"/>
      <c r="EE29" s="74"/>
      <c r="EF29" s="74"/>
      <c r="EG29" s="74"/>
      <c r="EH29" s="74"/>
      <c r="EI29" s="74"/>
      <c r="EJ29" s="74"/>
      <c r="EK29" s="74"/>
      <c r="EL29" s="74"/>
      <c r="EM29" s="74"/>
      <c r="EN29" s="74"/>
      <c r="EO29" s="74"/>
      <c r="EP29" s="74"/>
    </row>
    <row r="30" spans="1:146" s="67" customFormat="1" ht="51" customHeight="1" outlineLevel="1">
      <c r="A30" s="71">
        <f>A29+1</f>
        <v>23</v>
      </c>
      <c r="B30" s="16">
        <v>7729314745</v>
      </c>
      <c r="C30" s="16" t="s">
        <v>24</v>
      </c>
      <c r="D30" s="18" t="s">
        <v>4</v>
      </c>
      <c r="E30" s="18"/>
      <c r="F30" s="18"/>
      <c r="G30" s="78" t="s">
        <v>18</v>
      </c>
      <c r="H30" s="73">
        <v>694</v>
      </c>
      <c r="I30" s="73">
        <v>694</v>
      </c>
      <c r="J30" s="73">
        <v>694</v>
      </c>
      <c r="K30" s="73">
        <v>694</v>
      </c>
      <c r="L30" s="73">
        <f t="shared" si="8"/>
        <v>2776</v>
      </c>
      <c r="M30" s="29">
        <f>'2021'!N30</f>
        <v>97.81</v>
      </c>
      <c r="N30" s="29">
        <f>(('2021'!M30+'2021'!N30)/2*1.04)*2-M30</f>
        <v>98.105199999999996</v>
      </c>
      <c r="O30" s="29">
        <f>'2021'!P30</f>
        <v>34.964799999999997</v>
      </c>
      <c r="P30" s="29">
        <f t="shared" si="4"/>
        <v>36.363391999999997</v>
      </c>
      <c r="Q30" s="17">
        <f t="shared" si="0"/>
        <v>43614.568800000001</v>
      </c>
      <c r="R30" s="17">
        <f t="shared" si="1"/>
        <v>43614.568800000001</v>
      </c>
      <c r="S30" s="17">
        <f t="shared" si="2"/>
        <v>42848.814751999998</v>
      </c>
      <c r="T30" s="17">
        <f t="shared" si="3"/>
        <v>42848.814751999998</v>
      </c>
      <c r="U30" s="17">
        <f t="shared" si="5"/>
        <v>172926.767104</v>
      </c>
      <c r="V30" s="17">
        <f>'2021'!W30</f>
        <v>14538.1896</v>
      </c>
      <c r="W30" s="17">
        <f t="shared" si="6"/>
        <v>14282.938250666666</v>
      </c>
      <c r="X30" s="17">
        <f t="shared" si="7"/>
        <v>173182.01845333335</v>
      </c>
      <c r="Y30" s="76"/>
      <c r="Z30" s="74"/>
      <c r="AA30" s="74"/>
      <c r="AB30" s="74"/>
      <c r="AC30" s="76"/>
      <c r="AD30" s="76"/>
      <c r="AE30" s="76"/>
      <c r="AF30" s="76"/>
      <c r="AG30" s="76"/>
      <c r="AH30" s="76"/>
      <c r="AI30" s="76"/>
      <c r="AJ30" s="76"/>
      <c r="AK30" s="76"/>
      <c r="AL30" s="76"/>
      <c r="AM30" s="76"/>
      <c r="AN30" s="76"/>
      <c r="AO30" s="76"/>
      <c r="AP30" s="76"/>
      <c r="AQ30" s="76"/>
      <c r="AR30" s="76"/>
      <c r="AS30" s="76"/>
      <c r="AT30" s="76"/>
      <c r="AU30" s="76"/>
      <c r="AV30" s="76"/>
      <c r="AW30" s="76"/>
      <c r="AX30" s="76"/>
      <c r="AY30" s="76"/>
      <c r="AZ30" s="76"/>
      <c r="BA30" s="76"/>
      <c r="BB30" s="76"/>
      <c r="BC30" s="76"/>
      <c r="BD30" s="76"/>
      <c r="BE30" s="76"/>
      <c r="BF30" s="76"/>
      <c r="BG30" s="76"/>
      <c r="BH30" s="76"/>
      <c r="BI30" s="76"/>
      <c r="BJ30" s="76"/>
      <c r="BK30" s="76"/>
      <c r="BL30" s="76"/>
      <c r="BM30" s="76"/>
      <c r="BN30" s="76"/>
      <c r="BO30" s="76"/>
      <c r="BP30" s="76"/>
      <c r="BQ30" s="76"/>
      <c r="BR30" s="76"/>
      <c r="BS30" s="76"/>
      <c r="BT30" s="76"/>
      <c r="BU30" s="76"/>
      <c r="BV30" s="76"/>
      <c r="BW30" s="76"/>
      <c r="BX30" s="76"/>
      <c r="BY30" s="76"/>
      <c r="BZ30" s="76"/>
      <c r="CA30" s="76"/>
      <c r="CB30" s="76"/>
      <c r="CC30" s="76"/>
      <c r="CD30" s="76"/>
      <c r="CE30" s="76"/>
      <c r="CF30" s="76"/>
      <c r="CG30" s="76"/>
      <c r="CH30" s="76"/>
      <c r="CI30" s="76"/>
      <c r="CJ30" s="76"/>
      <c r="CK30" s="76"/>
      <c r="CL30" s="76"/>
      <c r="CM30" s="76"/>
      <c r="CN30" s="76"/>
      <c r="CO30" s="76"/>
      <c r="CP30" s="76"/>
      <c r="CQ30" s="76"/>
      <c r="CR30" s="76"/>
      <c r="CS30" s="76"/>
      <c r="CT30" s="76"/>
      <c r="CU30" s="76"/>
      <c r="CV30" s="76"/>
      <c r="CW30" s="76"/>
      <c r="CX30" s="76"/>
      <c r="CY30" s="76"/>
      <c r="CZ30" s="76"/>
      <c r="DA30" s="76"/>
      <c r="DB30" s="76"/>
      <c r="DC30" s="76"/>
      <c r="DD30" s="76"/>
      <c r="DE30" s="76"/>
      <c r="DF30" s="76"/>
      <c r="DG30" s="76"/>
      <c r="DH30" s="76"/>
      <c r="DI30" s="76"/>
      <c r="DJ30" s="76"/>
      <c r="DK30" s="76"/>
      <c r="DL30" s="76"/>
      <c r="DM30" s="76"/>
      <c r="DN30" s="76"/>
      <c r="DO30" s="76"/>
      <c r="DP30" s="76"/>
      <c r="DQ30" s="76"/>
      <c r="DR30" s="76"/>
      <c r="DS30" s="76"/>
      <c r="DT30" s="76"/>
      <c r="DU30" s="76"/>
      <c r="DV30" s="76"/>
      <c r="DW30" s="76"/>
      <c r="DX30" s="76"/>
      <c r="DY30" s="76"/>
      <c r="DZ30" s="76"/>
      <c r="EA30" s="76"/>
      <c r="EB30" s="76"/>
      <c r="EC30" s="76"/>
      <c r="ED30" s="76"/>
      <c r="EE30" s="76"/>
      <c r="EF30" s="76"/>
      <c r="EG30" s="76"/>
      <c r="EH30" s="76"/>
      <c r="EI30" s="76"/>
      <c r="EJ30" s="76"/>
      <c r="EK30" s="76"/>
      <c r="EL30" s="76"/>
      <c r="EM30" s="76"/>
      <c r="EN30" s="76"/>
      <c r="EO30" s="76"/>
      <c r="EP30" s="76"/>
    </row>
    <row r="31" spans="1:146" s="67" customFormat="1" ht="51" customHeight="1">
      <c r="A31" s="71">
        <f t="shared" si="9"/>
        <v>24</v>
      </c>
      <c r="B31" s="16">
        <v>7729314745</v>
      </c>
      <c r="C31" s="16" t="s">
        <v>24</v>
      </c>
      <c r="D31" s="18" t="s">
        <v>5</v>
      </c>
      <c r="E31" s="18" t="s">
        <v>6</v>
      </c>
      <c r="F31" s="18"/>
      <c r="G31" s="78" t="s">
        <v>18</v>
      </c>
      <c r="H31" s="73">
        <v>1100.25</v>
      </c>
      <c r="I31" s="73">
        <v>1100.25</v>
      </c>
      <c r="J31" s="73">
        <v>1100.25</v>
      </c>
      <c r="K31" s="73">
        <v>1100.25</v>
      </c>
      <c r="L31" s="73">
        <f t="shared" si="8"/>
        <v>4401</v>
      </c>
      <c r="M31" s="29">
        <f>N31</f>
        <v>120.40080000000002</v>
      </c>
      <c r="N31" s="29">
        <f>(('2021'!M31+'2021'!N31)/2*1.04)</f>
        <v>120.40080000000002</v>
      </c>
      <c r="O31" s="29">
        <f>'2021'!P31</f>
        <v>39.884</v>
      </c>
      <c r="P31" s="29">
        <f t="shared" si="4"/>
        <v>41.47936</v>
      </c>
      <c r="Q31" s="17">
        <f t="shared" si="0"/>
        <v>88588.609200000021</v>
      </c>
      <c r="R31" s="17">
        <f t="shared" si="1"/>
        <v>88588.609200000021</v>
      </c>
      <c r="S31" s="17">
        <f t="shared" si="2"/>
        <v>86833.314360000018</v>
      </c>
      <c r="T31" s="17">
        <f t="shared" si="3"/>
        <v>86833.314360000018</v>
      </c>
      <c r="U31" s="17">
        <f t="shared" si="5"/>
        <v>350843.84712000011</v>
      </c>
      <c r="V31" s="17">
        <f>'2021'!W31</f>
        <v>36464.485500000003</v>
      </c>
      <c r="W31" s="17">
        <f t="shared" si="6"/>
        <v>28944.438120000006</v>
      </c>
      <c r="X31" s="17">
        <f t="shared" si="7"/>
        <v>358363.89450000011</v>
      </c>
      <c r="Y31" s="76"/>
      <c r="Z31" s="74"/>
      <c r="AA31" s="74"/>
      <c r="AB31" s="74"/>
      <c r="AC31" s="76"/>
      <c r="AD31" s="76"/>
      <c r="AE31" s="76"/>
      <c r="AF31" s="76"/>
      <c r="AG31" s="76"/>
      <c r="AH31" s="76"/>
      <c r="AI31" s="76"/>
      <c r="AJ31" s="76"/>
      <c r="AK31" s="76"/>
      <c r="AL31" s="76"/>
      <c r="AM31" s="76"/>
      <c r="AN31" s="76"/>
      <c r="AO31" s="76"/>
      <c r="AP31" s="76"/>
      <c r="AQ31" s="76"/>
      <c r="AR31" s="76"/>
      <c r="AS31" s="76"/>
      <c r="AT31" s="76"/>
      <c r="AU31" s="76"/>
      <c r="AV31" s="76"/>
      <c r="AW31" s="76"/>
      <c r="AX31" s="76"/>
      <c r="AY31" s="76"/>
      <c r="AZ31" s="76"/>
      <c r="BA31" s="76"/>
      <c r="BB31" s="76"/>
      <c r="BC31" s="76"/>
      <c r="BD31" s="76"/>
      <c r="BE31" s="76"/>
      <c r="BF31" s="76"/>
      <c r="BG31" s="76"/>
      <c r="BH31" s="76"/>
      <c r="BI31" s="76"/>
      <c r="BJ31" s="76"/>
      <c r="BK31" s="76"/>
      <c r="BL31" s="76"/>
      <c r="BM31" s="76"/>
      <c r="BN31" s="76"/>
      <c r="BO31" s="76"/>
      <c r="BP31" s="76"/>
      <c r="BQ31" s="76"/>
      <c r="BR31" s="76"/>
      <c r="BS31" s="76"/>
      <c r="BT31" s="76"/>
      <c r="BU31" s="76"/>
      <c r="BV31" s="76"/>
      <c r="BW31" s="76"/>
      <c r="BX31" s="76"/>
      <c r="BY31" s="76"/>
      <c r="BZ31" s="76"/>
      <c r="CA31" s="76"/>
      <c r="CB31" s="76"/>
      <c r="CC31" s="76"/>
      <c r="CD31" s="76"/>
      <c r="CE31" s="76"/>
      <c r="CF31" s="76"/>
      <c r="CG31" s="76"/>
      <c r="CH31" s="76"/>
      <c r="CI31" s="76"/>
      <c r="CJ31" s="76"/>
      <c r="CK31" s="76"/>
      <c r="CL31" s="76"/>
      <c r="CM31" s="76"/>
      <c r="CN31" s="76"/>
      <c r="CO31" s="76"/>
      <c r="CP31" s="76"/>
      <c r="CQ31" s="76"/>
      <c r="CR31" s="76"/>
      <c r="CS31" s="76"/>
      <c r="CT31" s="76"/>
      <c r="CU31" s="76"/>
      <c r="CV31" s="76"/>
      <c r="CW31" s="76"/>
      <c r="CX31" s="76"/>
      <c r="CY31" s="76"/>
      <c r="CZ31" s="76"/>
      <c r="DA31" s="76"/>
      <c r="DB31" s="76"/>
      <c r="DC31" s="76"/>
      <c r="DD31" s="76"/>
      <c r="DE31" s="76"/>
      <c r="DF31" s="76"/>
      <c r="DG31" s="76"/>
      <c r="DH31" s="76"/>
      <c r="DI31" s="76"/>
      <c r="DJ31" s="76"/>
      <c r="DK31" s="76"/>
      <c r="DL31" s="76"/>
      <c r="DM31" s="76"/>
      <c r="DN31" s="76"/>
      <c r="DO31" s="76"/>
      <c r="DP31" s="76"/>
      <c r="DQ31" s="76"/>
      <c r="DR31" s="76"/>
      <c r="DS31" s="76"/>
      <c r="DT31" s="76"/>
      <c r="DU31" s="76"/>
      <c r="DV31" s="76"/>
      <c r="DW31" s="76"/>
      <c r="DX31" s="76"/>
      <c r="DY31" s="76"/>
      <c r="DZ31" s="76"/>
      <c r="EA31" s="76"/>
      <c r="EB31" s="76"/>
      <c r="EC31" s="76"/>
      <c r="ED31" s="76"/>
      <c r="EE31" s="76"/>
      <c r="EF31" s="76"/>
      <c r="EG31" s="76"/>
      <c r="EH31" s="76"/>
      <c r="EI31" s="76"/>
      <c r="EJ31" s="76"/>
      <c r="EK31" s="76"/>
      <c r="EL31" s="76"/>
      <c r="EM31" s="76"/>
      <c r="EN31" s="76"/>
      <c r="EO31" s="76"/>
      <c r="EP31" s="76"/>
    </row>
    <row r="32" spans="1:146" s="67" customFormat="1" ht="51" customHeight="1" outlineLevel="1">
      <c r="A32" s="71">
        <f t="shared" si="9"/>
        <v>25</v>
      </c>
      <c r="B32" s="16">
        <v>7729314745</v>
      </c>
      <c r="C32" s="16" t="s">
        <v>24</v>
      </c>
      <c r="D32" s="18" t="s">
        <v>7</v>
      </c>
      <c r="E32" s="18"/>
      <c r="F32" s="18"/>
      <c r="G32" s="78" t="s">
        <v>18</v>
      </c>
      <c r="H32" s="73">
        <v>1961.25</v>
      </c>
      <c r="I32" s="73">
        <v>1961.25</v>
      </c>
      <c r="J32" s="73">
        <v>1961.25</v>
      </c>
      <c r="K32" s="73">
        <v>1961.25</v>
      </c>
      <c r="L32" s="73">
        <f t="shared" si="8"/>
        <v>7845</v>
      </c>
      <c r="M32" s="29">
        <f>'2021'!N32</f>
        <v>49.462400000000002</v>
      </c>
      <c r="N32" s="29">
        <f>(('2021'!M32+'2021'!N32)/2*1.04)*2-M32</f>
        <v>51.440896000000009</v>
      </c>
      <c r="O32" s="29">
        <f>'2021'!P32</f>
        <v>33.9664</v>
      </c>
      <c r="P32" s="29">
        <f t="shared" si="4"/>
        <v>35.325056000000004</v>
      </c>
      <c r="Q32" s="17">
        <f t="shared" si="0"/>
        <v>30391.530000000006</v>
      </c>
      <c r="R32" s="17">
        <f t="shared" si="1"/>
        <v>30391.530000000006</v>
      </c>
      <c r="S32" s="17">
        <f t="shared" si="2"/>
        <v>31607.191200000012</v>
      </c>
      <c r="T32" s="17">
        <f t="shared" si="3"/>
        <v>31607.191200000012</v>
      </c>
      <c r="U32" s="17">
        <f t="shared" si="5"/>
        <v>123997.44240000004</v>
      </c>
      <c r="V32" s="17">
        <f>'2021'!W32</f>
        <v>10130.510000000002</v>
      </c>
      <c r="W32" s="17">
        <f t="shared" si="6"/>
        <v>10535.730400000004</v>
      </c>
      <c r="X32" s="17">
        <f t="shared" si="7"/>
        <v>123592.22200000004</v>
      </c>
      <c r="Y32" s="76"/>
      <c r="Z32" s="74"/>
      <c r="AA32" s="74"/>
      <c r="AB32" s="74"/>
      <c r="AC32" s="76"/>
      <c r="AD32" s="76"/>
      <c r="AE32" s="76"/>
      <c r="AF32" s="76"/>
      <c r="AG32" s="76"/>
      <c r="AH32" s="76"/>
      <c r="AI32" s="76"/>
      <c r="AJ32" s="76"/>
      <c r="AK32" s="76"/>
      <c r="AL32" s="76"/>
      <c r="AM32" s="76"/>
      <c r="AN32" s="76"/>
      <c r="AO32" s="76"/>
      <c r="AP32" s="76"/>
      <c r="AQ32" s="76"/>
      <c r="AR32" s="76"/>
      <c r="AS32" s="76"/>
      <c r="AT32" s="76"/>
      <c r="AU32" s="76"/>
      <c r="AV32" s="76"/>
      <c r="AW32" s="76"/>
      <c r="AX32" s="76"/>
      <c r="AY32" s="76"/>
      <c r="AZ32" s="76"/>
      <c r="BA32" s="76"/>
      <c r="BB32" s="76"/>
      <c r="BC32" s="76"/>
      <c r="BD32" s="76"/>
      <c r="BE32" s="76"/>
      <c r="BF32" s="76"/>
      <c r="BG32" s="76"/>
      <c r="BH32" s="76"/>
      <c r="BI32" s="76"/>
      <c r="BJ32" s="76"/>
      <c r="BK32" s="76"/>
      <c r="BL32" s="76"/>
      <c r="BM32" s="76"/>
      <c r="BN32" s="76"/>
      <c r="BO32" s="76"/>
      <c r="BP32" s="76"/>
      <c r="BQ32" s="76"/>
      <c r="BR32" s="76"/>
      <c r="BS32" s="76"/>
      <c r="BT32" s="76"/>
      <c r="BU32" s="76"/>
      <c r="BV32" s="76"/>
      <c r="BW32" s="76"/>
      <c r="BX32" s="76"/>
      <c r="BY32" s="76"/>
      <c r="BZ32" s="76"/>
      <c r="CA32" s="76"/>
      <c r="CB32" s="76"/>
      <c r="CC32" s="76"/>
      <c r="CD32" s="76"/>
      <c r="CE32" s="76"/>
      <c r="CF32" s="76"/>
      <c r="CG32" s="76"/>
      <c r="CH32" s="76"/>
      <c r="CI32" s="76"/>
      <c r="CJ32" s="76"/>
      <c r="CK32" s="76"/>
      <c r="CL32" s="76"/>
      <c r="CM32" s="76"/>
      <c r="CN32" s="76"/>
      <c r="CO32" s="76"/>
      <c r="CP32" s="76"/>
      <c r="CQ32" s="76"/>
      <c r="CR32" s="76"/>
      <c r="CS32" s="76"/>
      <c r="CT32" s="76"/>
      <c r="CU32" s="76"/>
      <c r="CV32" s="76"/>
      <c r="CW32" s="76"/>
      <c r="CX32" s="76"/>
      <c r="CY32" s="76"/>
      <c r="CZ32" s="76"/>
      <c r="DA32" s="76"/>
      <c r="DB32" s="76"/>
      <c r="DC32" s="76"/>
      <c r="DD32" s="76"/>
      <c r="DE32" s="76"/>
      <c r="DF32" s="76"/>
      <c r="DG32" s="76"/>
      <c r="DH32" s="76"/>
      <c r="DI32" s="76"/>
      <c r="DJ32" s="76"/>
      <c r="DK32" s="76"/>
      <c r="DL32" s="76"/>
      <c r="DM32" s="76"/>
      <c r="DN32" s="76"/>
      <c r="DO32" s="76"/>
      <c r="DP32" s="76"/>
      <c r="DQ32" s="76"/>
      <c r="DR32" s="76"/>
      <c r="DS32" s="76"/>
      <c r="DT32" s="76"/>
      <c r="DU32" s="76"/>
      <c r="DV32" s="76"/>
      <c r="DW32" s="76"/>
      <c r="DX32" s="76"/>
      <c r="DY32" s="76"/>
      <c r="DZ32" s="76"/>
      <c r="EA32" s="76"/>
      <c r="EB32" s="76"/>
      <c r="EC32" s="76"/>
      <c r="ED32" s="76"/>
      <c r="EE32" s="76"/>
      <c r="EF32" s="76"/>
      <c r="EG32" s="76"/>
      <c r="EH32" s="76"/>
      <c r="EI32" s="76"/>
      <c r="EJ32" s="76"/>
      <c r="EK32" s="76"/>
      <c r="EL32" s="76"/>
      <c r="EM32" s="76"/>
      <c r="EN32" s="76"/>
      <c r="EO32" s="76"/>
      <c r="EP32" s="76"/>
    </row>
    <row r="33" spans="1:146" s="67" customFormat="1" ht="51" customHeight="1">
      <c r="A33" s="71">
        <f t="shared" si="9"/>
        <v>26</v>
      </c>
      <c r="B33" s="16">
        <v>7729314745</v>
      </c>
      <c r="C33" s="16" t="s">
        <v>24</v>
      </c>
      <c r="D33" s="18" t="s">
        <v>8</v>
      </c>
      <c r="E33" s="18" t="s">
        <v>26</v>
      </c>
      <c r="F33" s="18"/>
      <c r="G33" s="78" t="s">
        <v>18</v>
      </c>
      <c r="H33" s="73">
        <v>3818.75</v>
      </c>
      <c r="I33" s="73">
        <v>3818.75</v>
      </c>
      <c r="J33" s="73">
        <v>3818.75</v>
      </c>
      <c r="K33" s="73">
        <v>3818.75</v>
      </c>
      <c r="L33" s="73">
        <f t="shared" si="8"/>
        <v>15275</v>
      </c>
      <c r="M33" s="29">
        <f>N33</f>
        <v>42.322800000000001</v>
      </c>
      <c r="N33" s="29">
        <f>(('2021'!M33+'2021'!N33)/2*1.04)</f>
        <v>42.322800000000001</v>
      </c>
      <c r="O33" s="29">
        <f>'2021'!P33</f>
        <v>25.375999999999998</v>
      </c>
      <c r="P33" s="29">
        <f t="shared" si="4"/>
        <v>26.391039999999997</v>
      </c>
      <c r="Q33" s="17">
        <f t="shared" si="0"/>
        <v>64715.592500000013</v>
      </c>
      <c r="R33" s="17">
        <f t="shared" si="1"/>
        <v>64715.592500000013</v>
      </c>
      <c r="S33" s="17">
        <f t="shared" si="2"/>
        <v>60839.408500000012</v>
      </c>
      <c r="T33" s="17">
        <f t="shared" si="3"/>
        <v>60839.408500000012</v>
      </c>
      <c r="U33" s="17">
        <f t="shared" si="5"/>
        <v>251110.00200000007</v>
      </c>
      <c r="V33" s="17">
        <f>'2021'!W33</f>
        <v>35239.42500000001</v>
      </c>
      <c r="W33" s="17">
        <f t="shared" si="6"/>
        <v>20279.802833333339</v>
      </c>
      <c r="X33" s="17">
        <f t="shared" si="7"/>
        <v>266069.62416666676</v>
      </c>
      <c r="Y33" s="76"/>
      <c r="Z33" s="74"/>
      <c r="AA33" s="74"/>
      <c r="AB33" s="74"/>
      <c r="AC33" s="76"/>
      <c r="AD33" s="76"/>
      <c r="AE33" s="76"/>
      <c r="AF33" s="76"/>
      <c r="AG33" s="76"/>
      <c r="AH33" s="76"/>
      <c r="AI33" s="76"/>
      <c r="AJ33" s="76"/>
      <c r="AK33" s="76"/>
      <c r="AL33" s="76"/>
      <c r="AM33" s="76"/>
      <c r="AN33" s="76"/>
      <c r="AO33" s="76"/>
      <c r="AP33" s="76"/>
      <c r="AQ33" s="76"/>
      <c r="AR33" s="76"/>
      <c r="AS33" s="76"/>
      <c r="AT33" s="76"/>
      <c r="AU33" s="76"/>
      <c r="AV33" s="76"/>
      <c r="AW33" s="76"/>
      <c r="AX33" s="76"/>
      <c r="AY33" s="76"/>
      <c r="AZ33" s="76"/>
      <c r="BA33" s="76"/>
      <c r="BB33" s="76"/>
      <c r="BC33" s="76"/>
      <c r="BD33" s="76"/>
      <c r="BE33" s="76"/>
      <c r="BF33" s="76"/>
      <c r="BG33" s="76"/>
      <c r="BH33" s="76"/>
      <c r="BI33" s="76"/>
      <c r="BJ33" s="76"/>
      <c r="BK33" s="76"/>
      <c r="BL33" s="76"/>
      <c r="BM33" s="76"/>
      <c r="BN33" s="76"/>
      <c r="BO33" s="76"/>
      <c r="BP33" s="76"/>
      <c r="BQ33" s="76"/>
      <c r="BR33" s="76"/>
      <c r="BS33" s="76"/>
      <c r="BT33" s="76"/>
      <c r="BU33" s="76"/>
      <c r="BV33" s="76"/>
      <c r="BW33" s="76"/>
      <c r="BX33" s="76"/>
      <c r="BY33" s="76"/>
      <c r="BZ33" s="76"/>
      <c r="CA33" s="76"/>
      <c r="CB33" s="76"/>
      <c r="CC33" s="76"/>
      <c r="CD33" s="76"/>
      <c r="CE33" s="76"/>
      <c r="CF33" s="76"/>
      <c r="CG33" s="76"/>
      <c r="CH33" s="76"/>
      <c r="CI33" s="76"/>
      <c r="CJ33" s="76"/>
      <c r="CK33" s="76"/>
      <c r="CL33" s="76"/>
      <c r="CM33" s="76"/>
      <c r="CN33" s="76"/>
      <c r="CO33" s="76"/>
      <c r="CP33" s="76"/>
      <c r="CQ33" s="76"/>
      <c r="CR33" s="76"/>
      <c r="CS33" s="76"/>
      <c r="CT33" s="76"/>
      <c r="CU33" s="76"/>
      <c r="CV33" s="76"/>
      <c r="CW33" s="76"/>
      <c r="CX33" s="76"/>
      <c r="CY33" s="76"/>
      <c r="CZ33" s="76"/>
      <c r="DA33" s="76"/>
      <c r="DB33" s="76"/>
      <c r="DC33" s="76"/>
      <c r="DD33" s="76"/>
      <c r="DE33" s="76"/>
      <c r="DF33" s="76"/>
      <c r="DG33" s="76"/>
      <c r="DH33" s="76"/>
      <c r="DI33" s="76"/>
      <c r="DJ33" s="76"/>
      <c r="DK33" s="76"/>
      <c r="DL33" s="76"/>
      <c r="DM33" s="76"/>
      <c r="DN33" s="76"/>
      <c r="DO33" s="76"/>
      <c r="DP33" s="76"/>
      <c r="DQ33" s="76"/>
      <c r="DR33" s="76"/>
      <c r="DS33" s="76"/>
      <c r="DT33" s="76"/>
      <c r="DU33" s="76"/>
      <c r="DV33" s="76"/>
      <c r="DW33" s="76"/>
      <c r="DX33" s="76"/>
      <c r="DY33" s="76"/>
      <c r="DZ33" s="76"/>
      <c r="EA33" s="76"/>
      <c r="EB33" s="76"/>
      <c r="EC33" s="76"/>
      <c r="ED33" s="76"/>
      <c r="EE33" s="76"/>
      <c r="EF33" s="76"/>
      <c r="EG33" s="76"/>
      <c r="EH33" s="76"/>
      <c r="EI33" s="76"/>
      <c r="EJ33" s="76"/>
      <c r="EK33" s="76"/>
      <c r="EL33" s="76"/>
      <c r="EM33" s="76"/>
      <c r="EN33" s="76"/>
      <c r="EO33" s="76"/>
      <c r="EP33" s="76"/>
    </row>
    <row r="34" spans="1:146" s="67" customFormat="1" ht="51" customHeight="1">
      <c r="A34" s="71">
        <f t="shared" si="9"/>
        <v>27</v>
      </c>
      <c r="B34" s="16">
        <v>7729314745</v>
      </c>
      <c r="C34" s="16" t="s">
        <v>24</v>
      </c>
      <c r="D34" s="18" t="s">
        <v>22</v>
      </c>
      <c r="E34" s="18"/>
      <c r="F34" s="18" t="s">
        <v>28</v>
      </c>
      <c r="G34" s="78" t="s">
        <v>18</v>
      </c>
      <c r="H34" s="73">
        <v>7555.75</v>
      </c>
      <c r="I34" s="73">
        <v>7555.75</v>
      </c>
      <c r="J34" s="73">
        <v>7555.75</v>
      </c>
      <c r="K34" s="73">
        <v>7555.75</v>
      </c>
      <c r="L34" s="73">
        <f t="shared" si="8"/>
        <v>30223</v>
      </c>
      <c r="M34" s="29">
        <f>'2021'!N34</f>
        <v>26.748799999999999</v>
      </c>
      <c r="N34" s="29">
        <f>(('2021'!M34+'2021'!N34)/2*1.04)*2-M34</f>
        <v>27.818752000000007</v>
      </c>
      <c r="O34" s="29">
        <f>'2021'!P34</f>
        <v>26.748799999999999</v>
      </c>
      <c r="P34" s="29">
        <f t="shared" si="4"/>
        <v>27.818752</v>
      </c>
      <c r="Q34" s="17">
        <f t="shared" si="0"/>
        <v>0</v>
      </c>
      <c r="R34" s="17">
        <f t="shared" si="1"/>
        <v>0</v>
      </c>
      <c r="S34" s="17">
        <f t="shared" si="2"/>
        <v>5.368683275719377E-11</v>
      </c>
      <c r="T34" s="17">
        <f t="shared" si="3"/>
        <v>5.368683275719377E-11</v>
      </c>
      <c r="U34" s="17">
        <f t="shared" si="5"/>
        <v>1.0737366551438754E-10</v>
      </c>
      <c r="V34" s="17">
        <f>'2021'!W34</f>
        <v>0</v>
      </c>
      <c r="W34" s="17">
        <f t="shared" si="6"/>
        <v>1.7895610919064591E-11</v>
      </c>
      <c r="X34" s="17">
        <f t="shared" si="7"/>
        <v>8.9478054595322945E-11</v>
      </c>
      <c r="Y34" s="76"/>
      <c r="Z34" s="74"/>
      <c r="AA34" s="74"/>
      <c r="AB34" s="74"/>
      <c r="AC34" s="76"/>
      <c r="AD34" s="76"/>
      <c r="AE34" s="76"/>
      <c r="AF34" s="76"/>
      <c r="AG34" s="76"/>
      <c r="AH34" s="76"/>
      <c r="AI34" s="76"/>
      <c r="AJ34" s="76"/>
      <c r="AK34" s="76"/>
      <c r="AL34" s="76"/>
      <c r="AM34" s="76"/>
      <c r="AN34" s="76"/>
      <c r="AO34" s="76"/>
      <c r="AP34" s="76"/>
      <c r="AQ34" s="76"/>
      <c r="AR34" s="76"/>
      <c r="AS34" s="76"/>
      <c r="AT34" s="76"/>
      <c r="AU34" s="76"/>
      <c r="AV34" s="76"/>
      <c r="AW34" s="76"/>
      <c r="AX34" s="76"/>
      <c r="AY34" s="76"/>
      <c r="AZ34" s="76"/>
      <c r="BA34" s="76"/>
      <c r="BB34" s="76"/>
      <c r="BC34" s="76"/>
      <c r="BD34" s="76"/>
      <c r="BE34" s="76"/>
      <c r="BF34" s="76"/>
      <c r="BG34" s="76"/>
      <c r="BH34" s="76"/>
      <c r="BI34" s="76"/>
      <c r="BJ34" s="76"/>
      <c r="BK34" s="76"/>
      <c r="BL34" s="76"/>
      <c r="BM34" s="76"/>
      <c r="BN34" s="76"/>
      <c r="BO34" s="76"/>
      <c r="BP34" s="76"/>
      <c r="BQ34" s="76"/>
      <c r="BR34" s="76"/>
      <c r="BS34" s="76"/>
      <c r="BT34" s="76"/>
      <c r="BU34" s="76"/>
      <c r="BV34" s="76"/>
      <c r="BW34" s="76"/>
      <c r="BX34" s="76"/>
      <c r="BY34" s="76"/>
      <c r="BZ34" s="76"/>
      <c r="CA34" s="76"/>
      <c r="CB34" s="76"/>
      <c r="CC34" s="76"/>
      <c r="CD34" s="76"/>
      <c r="CE34" s="76"/>
      <c r="CF34" s="76"/>
      <c r="CG34" s="76"/>
      <c r="CH34" s="76"/>
      <c r="CI34" s="76"/>
      <c r="CJ34" s="76"/>
      <c r="CK34" s="76"/>
      <c r="CL34" s="76"/>
      <c r="CM34" s="76"/>
      <c r="CN34" s="76"/>
      <c r="CO34" s="76"/>
      <c r="CP34" s="76"/>
      <c r="CQ34" s="76"/>
      <c r="CR34" s="76"/>
      <c r="CS34" s="76"/>
      <c r="CT34" s="76"/>
      <c r="CU34" s="76"/>
      <c r="CV34" s="76"/>
      <c r="CW34" s="76"/>
      <c r="CX34" s="76"/>
      <c r="CY34" s="76"/>
      <c r="CZ34" s="76"/>
      <c r="DA34" s="76"/>
      <c r="DB34" s="76"/>
      <c r="DC34" s="76"/>
      <c r="DD34" s="76"/>
      <c r="DE34" s="76"/>
      <c r="DF34" s="76"/>
      <c r="DG34" s="76"/>
      <c r="DH34" s="76"/>
      <c r="DI34" s="76"/>
      <c r="DJ34" s="76"/>
      <c r="DK34" s="76"/>
      <c r="DL34" s="76"/>
      <c r="DM34" s="76"/>
      <c r="DN34" s="76"/>
      <c r="DO34" s="76"/>
      <c r="DP34" s="76"/>
      <c r="DQ34" s="76"/>
      <c r="DR34" s="76"/>
      <c r="DS34" s="76"/>
      <c r="DT34" s="76"/>
      <c r="DU34" s="76"/>
      <c r="DV34" s="76"/>
      <c r="DW34" s="76"/>
      <c r="DX34" s="76"/>
      <c r="DY34" s="76"/>
      <c r="DZ34" s="76"/>
      <c r="EA34" s="76"/>
      <c r="EB34" s="76"/>
      <c r="EC34" s="76"/>
      <c r="ED34" s="76"/>
      <c r="EE34" s="76"/>
      <c r="EF34" s="76"/>
      <c r="EG34" s="76"/>
      <c r="EH34" s="76"/>
      <c r="EI34" s="76"/>
      <c r="EJ34" s="76"/>
      <c r="EK34" s="76"/>
      <c r="EL34" s="76"/>
      <c r="EM34" s="76"/>
      <c r="EN34" s="76"/>
      <c r="EO34" s="76"/>
      <c r="EP34" s="76"/>
    </row>
    <row r="35" spans="1:146" s="67" customFormat="1" ht="51" customHeight="1">
      <c r="A35" s="71">
        <f t="shared" si="9"/>
        <v>28</v>
      </c>
      <c r="B35" s="16">
        <v>7729314745</v>
      </c>
      <c r="C35" s="16" t="s">
        <v>24</v>
      </c>
      <c r="D35" s="75" t="s">
        <v>32</v>
      </c>
      <c r="E35" s="18" t="s">
        <v>32</v>
      </c>
      <c r="F35" s="18"/>
      <c r="G35" s="78" t="s">
        <v>18</v>
      </c>
      <c r="H35" s="73">
        <v>11874.75</v>
      </c>
      <c r="I35" s="73">
        <v>11874.75</v>
      </c>
      <c r="J35" s="73">
        <v>11874.75</v>
      </c>
      <c r="K35" s="73">
        <v>11874.75</v>
      </c>
      <c r="L35" s="73">
        <f t="shared" si="8"/>
        <v>47499</v>
      </c>
      <c r="M35" s="29">
        <f>'2021'!N35</f>
        <v>133.71279999999999</v>
      </c>
      <c r="N35" s="29">
        <f>(('2021'!M35+'2021'!N35)/2*1.04)*2-M35</f>
        <v>139.06131199999996</v>
      </c>
      <c r="O35" s="29">
        <f>'2021'!P35</f>
        <v>133.71279999999999</v>
      </c>
      <c r="P35" s="29">
        <f t="shared" si="4"/>
        <v>139.06131199999999</v>
      </c>
      <c r="Q35" s="17">
        <f t="shared" si="0"/>
        <v>0</v>
      </c>
      <c r="R35" s="17">
        <f t="shared" si="1"/>
        <v>0</v>
      </c>
      <c r="S35" s="17">
        <f t="shared" si="2"/>
        <v>-3.3750069405868999E-10</v>
      </c>
      <c r="T35" s="17">
        <f t="shared" si="3"/>
        <v>-3.3750069405868999E-10</v>
      </c>
      <c r="U35" s="17">
        <f t="shared" si="5"/>
        <v>-6.7500138811737997E-10</v>
      </c>
      <c r="V35" s="17">
        <f>'2021'!W35</f>
        <v>0</v>
      </c>
      <c r="W35" s="17">
        <f t="shared" si="6"/>
        <v>-1.1250023135289666E-10</v>
      </c>
      <c r="X35" s="17">
        <f t="shared" si="7"/>
        <v>-5.6250115676448331E-10</v>
      </c>
      <c r="Y35" s="74"/>
      <c r="Z35" s="74"/>
      <c r="AA35" s="74"/>
      <c r="AB35" s="74"/>
      <c r="AC35" s="74"/>
      <c r="AD35" s="74"/>
      <c r="AE35" s="74"/>
      <c r="AF35" s="74"/>
      <c r="AG35" s="74"/>
      <c r="AH35" s="74"/>
      <c r="AI35" s="74"/>
      <c r="AJ35" s="74"/>
      <c r="AK35" s="74"/>
      <c r="AL35" s="74"/>
      <c r="AM35" s="74"/>
      <c r="AN35" s="74"/>
      <c r="AO35" s="74"/>
      <c r="AP35" s="74"/>
      <c r="AQ35" s="74"/>
      <c r="AR35" s="74"/>
      <c r="AS35" s="74"/>
      <c r="AT35" s="74"/>
      <c r="AU35" s="74"/>
      <c r="AV35" s="74"/>
      <c r="AW35" s="74"/>
      <c r="AX35" s="74"/>
      <c r="AY35" s="74"/>
      <c r="AZ35" s="74"/>
      <c r="BA35" s="74"/>
      <c r="BB35" s="74"/>
      <c r="BC35" s="74"/>
      <c r="BD35" s="74"/>
      <c r="BE35" s="74"/>
      <c r="BF35" s="74"/>
      <c r="BG35" s="74"/>
      <c r="BH35" s="74"/>
      <c r="BI35" s="74"/>
      <c r="BJ35" s="74"/>
      <c r="BK35" s="74"/>
      <c r="BL35" s="74"/>
      <c r="BM35" s="74"/>
      <c r="BN35" s="74"/>
      <c r="BO35" s="74"/>
      <c r="BP35" s="74"/>
      <c r="BQ35" s="74"/>
      <c r="BR35" s="74"/>
      <c r="BS35" s="74"/>
      <c r="BT35" s="74"/>
      <c r="BU35" s="74"/>
      <c r="BV35" s="74"/>
      <c r="BW35" s="74"/>
      <c r="BX35" s="74"/>
      <c r="BY35" s="74"/>
      <c r="BZ35" s="74"/>
      <c r="CA35" s="74"/>
      <c r="CB35" s="74"/>
      <c r="CC35" s="74"/>
      <c r="CD35" s="74"/>
      <c r="CE35" s="74"/>
      <c r="CF35" s="74"/>
      <c r="CG35" s="74"/>
      <c r="CH35" s="74"/>
      <c r="CI35" s="74"/>
      <c r="CJ35" s="74"/>
      <c r="CK35" s="74"/>
      <c r="CL35" s="74"/>
      <c r="CM35" s="74"/>
      <c r="CN35" s="74"/>
      <c r="CO35" s="74"/>
      <c r="CP35" s="74"/>
      <c r="CQ35" s="74"/>
      <c r="CR35" s="74"/>
      <c r="CS35" s="74"/>
      <c r="CT35" s="74"/>
      <c r="CU35" s="74"/>
      <c r="CV35" s="74"/>
      <c r="CW35" s="74"/>
      <c r="CX35" s="74"/>
      <c r="CY35" s="74"/>
      <c r="CZ35" s="74"/>
      <c r="DA35" s="74"/>
      <c r="DB35" s="74"/>
      <c r="DC35" s="74"/>
      <c r="DD35" s="74"/>
      <c r="DE35" s="74"/>
      <c r="DF35" s="74"/>
      <c r="DG35" s="74"/>
      <c r="DH35" s="74"/>
      <c r="DI35" s="74"/>
      <c r="DJ35" s="74"/>
      <c r="DK35" s="74"/>
      <c r="DL35" s="74"/>
      <c r="DM35" s="74"/>
      <c r="DN35" s="74"/>
      <c r="DO35" s="74"/>
      <c r="DP35" s="74"/>
      <c r="DQ35" s="74"/>
      <c r="DR35" s="74"/>
      <c r="DS35" s="74"/>
      <c r="DT35" s="74"/>
      <c r="DU35" s="74"/>
      <c r="DV35" s="74"/>
      <c r="DW35" s="74"/>
      <c r="DX35" s="74"/>
      <c r="DY35" s="74"/>
      <c r="DZ35" s="74"/>
      <c r="EA35" s="74"/>
      <c r="EB35" s="74"/>
      <c r="EC35" s="74"/>
      <c r="ED35" s="74"/>
      <c r="EE35" s="74"/>
      <c r="EF35" s="74"/>
      <c r="EG35" s="74"/>
      <c r="EH35" s="74"/>
      <c r="EI35" s="74"/>
      <c r="EJ35" s="74"/>
      <c r="EK35" s="74"/>
      <c r="EL35" s="74"/>
      <c r="EM35" s="74"/>
      <c r="EN35" s="74"/>
      <c r="EO35" s="74"/>
      <c r="EP35" s="74"/>
    </row>
    <row r="36" spans="1:146" s="67" customFormat="1" ht="51" customHeight="1" outlineLevel="1">
      <c r="A36" s="71">
        <f t="shared" si="9"/>
        <v>29</v>
      </c>
      <c r="B36" s="16">
        <v>7729314745</v>
      </c>
      <c r="C36" s="16" t="s">
        <v>24</v>
      </c>
      <c r="D36" s="94" t="s">
        <v>11</v>
      </c>
      <c r="E36" s="18"/>
      <c r="F36" s="18" t="s">
        <v>29</v>
      </c>
      <c r="G36" s="78" t="s">
        <v>18</v>
      </c>
      <c r="H36" s="73">
        <v>4273.75</v>
      </c>
      <c r="I36" s="73">
        <v>4273.75</v>
      </c>
      <c r="J36" s="73">
        <v>4273.75</v>
      </c>
      <c r="K36" s="73">
        <v>4273.75</v>
      </c>
      <c r="L36" s="73">
        <f t="shared" si="8"/>
        <v>17095</v>
      </c>
      <c r="M36" s="29">
        <f>'2021'!N36</f>
        <v>146.27000000000001</v>
      </c>
      <c r="N36" s="29">
        <f>(('2021'!M36+'2021'!N36)/2*1.04)*2-M36</f>
        <v>152.12680000000003</v>
      </c>
      <c r="O36" s="29">
        <f>'2021'!P36</f>
        <v>30.315999999999999</v>
      </c>
      <c r="P36" s="29">
        <f t="shared" si="4"/>
        <v>31.528639999999999</v>
      </c>
      <c r="Q36" s="17">
        <f t="shared" si="0"/>
        <v>495558.40750000003</v>
      </c>
      <c r="R36" s="17">
        <f t="shared" si="1"/>
        <v>495558.40750000003</v>
      </c>
      <c r="S36" s="17">
        <f t="shared" si="2"/>
        <v>515406.38630000013</v>
      </c>
      <c r="T36" s="17">
        <f t="shared" si="3"/>
        <v>515406.38630000013</v>
      </c>
      <c r="U36" s="17">
        <f t="shared" si="5"/>
        <v>2021929.5876000004</v>
      </c>
      <c r="V36" s="17">
        <f>'2021'!W36</f>
        <v>165186.13583333333</v>
      </c>
      <c r="W36" s="17">
        <f t="shared" si="6"/>
        <v>171802.12876666672</v>
      </c>
      <c r="X36" s="17">
        <f t="shared" si="7"/>
        <v>2015313.5946666673</v>
      </c>
      <c r="Y36" s="76"/>
      <c r="Z36" s="74"/>
      <c r="AA36" s="74"/>
      <c r="AB36" s="74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6"/>
      <c r="BM36" s="76"/>
      <c r="BN36" s="76"/>
      <c r="BO36" s="76"/>
      <c r="BP36" s="76"/>
      <c r="BQ36" s="76"/>
      <c r="BR36" s="76"/>
      <c r="BS36" s="76"/>
      <c r="BT36" s="76"/>
      <c r="BU36" s="76"/>
      <c r="BV36" s="76"/>
      <c r="BW36" s="76"/>
      <c r="BX36" s="76"/>
      <c r="BY36" s="76"/>
      <c r="BZ36" s="76"/>
      <c r="CA36" s="76"/>
      <c r="CB36" s="76"/>
      <c r="CC36" s="76"/>
      <c r="CD36" s="76"/>
      <c r="CE36" s="76"/>
      <c r="CF36" s="76"/>
      <c r="CG36" s="76"/>
      <c r="CH36" s="76"/>
      <c r="CI36" s="76"/>
      <c r="CJ36" s="76"/>
      <c r="CK36" s="76"/>
      <c r="CL36" s="76"/>
      <c r="CM36" s="76"/>
      <c r="CN36" s="76"/>
      <c r="CO36" s="76"/>
      <c r="CP36" s="76"/>
      <c r="CQ36" s="76"/>
      <c r="CR36" s="76"/>
      <c r="CS36" s="76"/>
      <c r="CT36" s="76"/>
      <c r="CU36" s="76"/>
      <c r="CV36" s="76"/>
      <c r="CW36" s="76"/>
      <c r="CX36" s="76"/>
      <c r="CY36" s="76"/>
      <c r="CZ36" s="76"/>
      <c r="DA36" s="76"/>
      <c r="DB36" s="76"/>
      <c r="DC36" s="76"/>
      <c r="DD36" s="76"/>
      <c r="DE36" s="76"/>
      <c r="DF36" s="76"/>
      <c r="DG36" s="76"/>
      <c r="DH36" s="76"/>
      <c r="DI36" s="76"/>
      <c r="DJ36" s="76"/>
      <c r="DK36" s="76"/>
      <c r="DL36" s="76"/>
      <c r="DM36" s="76"/>
      <c r="DN36" s="76"/>
      <c r="DO36" s="76"/>
      <c r="DP36" s="76"/>
      <c r="DQ36" s="76"/>
      <c r="DR36" s="76"/>
      <c r="DS36" s="76"/>
      <c r="DT36" s="76"/>
      <c r="DU36" s="76"/>
      <c r="DV36" s="76"/>
      <c r="DW36" s="76"/>
      <c r="DX36" s="76"/>
      <c r="DY36" s="76"/>
      <c r="DZ36" s="76"/>
      <c r="EA36" s="76"/>
      <c r="EB36" s="76"/>
      <c r="EC36" s="76"/>
      <c r="ED36" s="76"/>
      <c r="EE36" s="76"/>
      <c r="EF36" s="76"/>
      <c r="EG36" s="76"/>
      <c r="EH36" s="76"/>
      <c r="EI36" s="76"/>
      <c r="EJ36" s="76"/>
      <c r="EK36" s="76"/>
      <c r="EL36" s="76"/>
      <c r="EM36" s="76"/>
      <c r="EN36" s="76"/>
      <c r="EO36" s="76"/>
      <c r="EP36" s="76"/>
    </row>
    <row r="37" spans="1:146" s="67" customFormat="1" ht="51" customHeight="1" outlineLevel="1">
      <c r="A37" s="71"/>
      <c r="B37" s="44"/>
      <c r="C37" s="44" t="s">
        <v>36</v>
      </c>
      <c r="D37" s="44"/>
      <c r="E37" s="44"/>
      <c r="F37" s="44"/>
      <c r="G37" s="44"/>
      <c r="H37" s="44">
        <f>SUM(H7:H36)</f>
        <v>189768</v>
      </c>
      <c r="I37" s="99">
        <f>SUM(I7:I36)</f>
        <v>189768</v>
      </c>
      <c r="J37" s="99">
        <f>SUM(J7:J36)</f>
        <v>189768</v>
      </c>
      <c r="K37" s="99">
        <f>SUM(K7:K36)</f>
        <v>189768</v>
      </c>
      <c r="L37" s="99">
        <f>SUM(L7:L36)</f>
        <v>759072</v>
      </c>
      <c r="M37" s="44"/>
      <c r="N37" s="44"/>
      <c r="O37" s="44"/>
      <c r="P37" s="44"/>
      <c r="Q37" s="44">
        <f>SUM(Q7:Q36)</f>
        <v>3783753.0014999993</v>
      </c>
      <c r="R37" s="44">
        <f t="shared" ref="R37:X37" si="10">SUM(R7:R36)</f>
        <v>3783753.0014999993</v>
      </c>
      <c r="S37" s="44">
        <f t="shared" si="10"/>
        <v>3793672.6005079998</v>
      </c>
      <c r="T37" s="44">
        <f t="shared" si="10"/>
        <v>3793672.6005079998</v>
      </c>
      <c r="U37" s="44">
        <f t="shared" si="10"/>
        <v>15154851.204015998</v>
      </c>
      <c r="V37" s="44">
        <f t="shared" si="10"/>
        <v>1309770.3933999997</v>
      </c>
      <c r="W37" s="44">
        <f t="shared" si="10"/>
        <v>1264557.5335026667</v>
      </c>
      <c r="X37" s="44">
        <f t="shared" si="10"/>
        <v>15200064.063913332</v>
      </c>
      <c r="Y37" s="95">
        <f>U37/'2021'!U37</f>
        <v>1.0403819649235437</v>
      </c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6"/>
      <c r="BM37" s="76"/>
      <c r="BN37" s="76"/>
      <c r="BO37" s="76"/>
      <c r="BP37" s="76"/>
      <c r="BQ37" s="76"/>
      <c r="BR37" s="76"/>
      <c r="BS37" s="76"/>
      <c r="BT37" s="76"/>
      <c r="BU37" s="76"/>
      <c r="BV37" s="76"/>
      <c r="BW37" s="76"/>
      <c r="BX37" s="76"/>
      <c r="BY37" s="76"/>
      <c r="BZ37" s="76"/>
      <c r="CA37" s="76"/>
      <c r="CB37" s="76"/>
      <c r="CC37" s="76"/>
      <c r="CD37" s="76"/>
      <c r="CE37" s="76"/>
      <c r="CF37" s="76"/>
      <c r="CG37" s="76"/>
      <c r="CH37" s="76"/>
      <c r="CI37" s="76"/>
      <c r="CJ37" s="76"/>
      <c r="CK37" s="76"/>
      <c r="CL37" s="76"/>
      <c r="CM37" s="76"/>
      <c r="CN37" s="76"/>
      <c r="CO37" s="76"/>
      <c r="CP37" s="76"/>
      <c r="CQ37" s="76"/>
      <c r="CR37" s="76"/>
      <c r="CS37" s="76"/>
      <c r="CT37" s="76"/>
      <c r="CU37" s="76"/>
      <c r="CV37" s="76"/>
      <c r="CW37" s="76"/>
      <c r="CX37" s="76"/>
      <c r="CY37" s="76"/>
      <c r="CZ37" s="76"/>
      <c r="DA37" s="76"/>
      <c r="DB37" s="76"/>
      <c r="DC37" s="76"/>
      <c r="DD37" s="76"/>
      <c r="DE37" s="76"/>
      <c r="DF37" s="76"/>
      <c r="DG37" s="76"/>
      <c r="DH37" s="76"/>
      <c r="DI37" s="76"/>
      <c r="DJ37" s="76"/>
      <c r="DK37" s="76"/>
      <c r="DL37" s="76"/>
      <c r="DM37" s="76"/>
      <c r="DN37" s="76"/>
      <c r="DO37" s="76"/>
      <c r="DP37" s="76"/>
      <c r="DQ37" s="76"/>
      <c r="DR37" s="76"/>
      <c r="DS37" s="76"/>
      <c r="DT37" s="76"/>
      <c r="DU37" s="76"/>
      <c r="DV37" s="76"/>
      <c r="DW37" s="76"/>
      <c r="DX37" s="76"/>
      <c r="DY37" s="76"/>
      <c r="DZ37" s="76"/>
      <c r="EA37" s="76"/>
      <c r="EB37" s="76"/>
      <c r="EC37" s="76"/>
      <c r="ED37" s="76"/>
      <c r="EE37" s="76"/>
      <c r="EF37" s="76"/>
      <c r="EG37" s="76"/>
      <c r="EH37" s="76"/>
      <c r="EI37" s="76"/>
      <c r="EJ37" s="76"/>
      <c r="EK37" s="76"/>
      <c r="EL37" s="76"/>
      <c r="EM37" s="76"/>
      <c r="EN37" s="76"/>
      <c r="EO37" s="76"/>
      <c r="EP37" s="76"/>
    </row>
    <row r="38" spans="1:146" ht="23.25">
      <c r="J38" s="68"/>
      <c r="K38" s="68"/>
      <c r="L38" s="68"/>
      <c r="M38" s="68"/>
      <c r="N38" s="68"/>
      <c r="O38" s="68"/>
      <c r="P38" s="68"/>
      <c r="AA38" s="103"/>
    </row>
    <row r="39" spans="1:146">
      <c r="A39" s="7" t="s">
        <v>55</v>
      </c>
    </row>
    <row r="43" spans="1:146" s="52" customFormat="1" ht="21.75" hidden="1" customHeight="1">
      <c r="A43" s="45"/>
      <c r="B43" s="45"/>
      <c r="C43" s="46"/>
      <c r="D43" s="92"/>
      <c r="E43" s="92"/>
      <c r="F43" s="83"/>
      <c r="G43" s="83"/>
      <c r="K43" s="120" t="s">
        <v>51</v>
      </c>
      <c r="L43" s="120"/>
      <c r="M43" s="49"/>
      <c r="N43" s="49"/>
      <c r="O43" s="49"/>
      <c r="P43" s="47"/>
      <c r="Q43" s="45"/>
      <c r="R43" s="47"/>
      <c r="S43" s="50"/>
      <c r="T43" s="51"/>
    </row>
    <row r="44" spans="1:146" ht="15" hidden="1" customHeight="1">
      <c r="A44" s="53"/>
      <c r="B44" s="54"/>
      <c r="C44" s="54"/>
      <c r="D44" s="82"/>
      <c r="E44" s="82"/>
      <c r="H44" s="2"/>
      <c r="I44" s="2"/>
      <c r="J44" s="2"/>
      <c r="K44" s="2"/>
      <c r="L44" s="2"/>
      <c r="Q44" s="2"/>
      <c r="R44" s="2"/>
      <c r="S44" s="2"/>
      <c r="T44" s="2"/>
    </row>
    <row r="45" spans="1:146" s="52" customFormat="1" ht="15" hidden="1" customHeight="1">
      <c r="A45" s="45"/>
      <c r="B45" s="45"/>
      <c r="C45" s="46"/>
      <c r="D45" s="92"/>
      <c r="E45" s="92"/>
      <c r="F45" s="83"/>
      <c r="G45" s="83"/>
      <c r="K45" s="47"/>
      <c r="L45" s="47"/>
      <c r="M45" s="47"/>
      <c r="N45" s="47"/>
      <c r="O45" s="47"/>
      <c r="P45" s="47"/>
      <c r="Q45" s="45"/>
      <c r="R45" s="47"/>
      <c r="S45" s="50"/>
      <c r="T45" s="51"/>
    </row>
    <row r="46" spans="1:146" s="52" customFormat="1" ht="21" hidden="1" customHeight="1">
      <c r="A46" s="45"/>
      <c r="B46" s="45"/>
      <c r="C46" s="46"/>
      <c r="D46" s="92"/>
      <c r="E46" s="92"/>
      <c r="F46" s="83"/>
      <c r="G46" s="83"/>
      <c r="L46" s="48"/>
      <c r="M46" s="55"/>
      <c r="N46" s="55"/>
      <c r="O46" s="55"/>
      <c r="P46" s="56"/>
      <c r="Q46" s="45"/>
      <c r="R46" s="56"/>
      <c r="S46" s="57"/>
      <c r="T46" s="50"/>
    </row>
    <row r="47" spans="1:146" s="52" customFormat="1" ht="42.75" hidden="1" customHeight="1">
      <c r="A47" s="46"/>
      <c r="B47" s="58"/>
      <c r="C47" s="59"/>
      <c r="D47" s="83"/>
      <c r="E47" s="83"/>
      <c r="F47" s="83"/>
      <c r="G47" s="83"/>
      <c r="J47" s="120" t="s">
        <v>52</v>
      </c>
      <c r="K47" s="120"/>
      <c r="L47" s="120"/>
      <c r="M47" s="60"/>
      <c r="N47" s="61"/>
      <c r="O47" s="62" t="s">
        <v>53</v>
      </c>
      <c r="P47" s="63"/>
      <c r="R47" s="47"/>
      <c r="S47" s="47"/>
      <c r="T47" s="47"/>
    </row>
    <row r="48" spans="1:146" s="59" customFormat="1" ht="15" hidden="1" customHeight="1">
      <c r="A48" s="46"/>
      <c r="B48" s="58"/>
      <c r="D48" s="83"/>
      <c r="E48" s="83"/>
      <c r="F48" s="83"/>
      <c r="G48" s="83"/>
      <c r="J48" s="65"/>
      <c r="K48" s="65"/>
      <c r="L48" s="65"/>
      <c r="M48" s="63"/>
      <c r="N48" s="63"/>
      <c r="O48" s="52"/>
      <c r="P48" s="64"/>
      <c r="R48" s="46"/>
      <c r="S48" s="46"/>
      <c r="T48" s="46"/>
    </row>
    <row r="49" spans="1:21" s="59" customFormat="1" ht="15" hidden="1" customHeight="1">
      <c r="D49" s="83"/>
      <c r="E49" s="83"/>
      <c r="F49" s="83"/>
      <c r="G49" s="83"/>
      <c r="J49" s="65"/>
      <c r="K49" s="65"/>
      <c r="L49" s="65"/>
      <c r="M49" s="63"/>
      <c r="N49" s="63"/>
      <c r="O49" s="52"/>
      <c r="P49" s="64"/>
    </row>
    <row r="50" spans="1:21" ht="15" hidden="1" customHeight="1">
      <c r="A50" s="54"/>
      <c r="B50" s="54"/>
      <c r="C50" s="54"/>
      <c r="D50" s="82"/>
      <c r="E50" s="82"/>
      <c r="H50" s="2"/>
      <c r="I50" s="2"/>
      <c r="J50" s="66"/>
      <c r="K50" s="66"/>
      <c r="L50" s="66"/>
      <c r="Q50" s="2"/>
      <c r="R50" s="2"/>
      <c r="S50" s="2"/>
      <c r="T50" s="2"/>
    </row>
    <row r="51" spans="1:21" ht="15" hidden="1" customHeight="1">
      <c r="A51" s="54"/>
      <c r="B51" s="54"/>
      <c r="C51" s="54"/>
      <c r="D51" s="82"/>
      <c r="E51" s="82"/>
      <c r="H51" s="2"/>
      <c r="I51" s="2"/>
      <c r="J51" s="66"/>
      <c r="K51" s="66"/>
      <c r="L51" s="66"/>
      <c r="Q51" s="2"/>
      <c r="R51" s="2"/>
      <c r="S51" s="2"/>
      <c r="T51" s="2"/>
    </row>
    <row r="52" spans="1:21" s="52" customFormat="1" ht="26.25" hidden="1" customHeight="1">
      <c r="A52" s="59"/>
      <c r="B52" s="59"/>
      <c r="C52" s="59"/>
      <c r="D52" s="83"/>
      <c r="E52" s="83"/>
      <c r="F52" s="83"/>
      <c r="G52" s="83"/>
      <c r="J52" s="121" t="s">
        <v>64</v>
      </c>
      <c r="K52" s="121"/>
      <c r="L52" s="121"/>
      <c r="M52" s="104"/>
      <c r="N52" s="104"/>
      <c r="O52" s="104"/>
      <c r="P52" s="63"/>
    </row>
    <row r="53" spans="1:21" s="52" customFormat="1" ht="26.25" hidden="1" customHeight="1">
      <c r="A53" s="59"/>
      <c r="B53" s="59"/>
      <c r="C53" s="59"/>
      <c r="D53" s="83"/>
      <c r="E53" s="83"/>
      <c r="F53" s="83"/>
      <c r="G53" s="83"/>
      <c r="J53" s="122" t="s">
        <v>65</v>
      </c>
      <c r="K53" s="122"/>
      <c r="L53" s="122"/>
      <c r="M53" s="105"/>
      <c r="N53" s="105"/>
      <c r="O53" s="107" t="s">
        <v>66</v>
      </c>
    </row>
    <row r="54" spans="1:21" s="52" customFormat="1" ht="15" hidden="1" customHeight="1">
      <c r="A54" s="59"/>
      <c r="B54" s="59"/>
      <c r="C54" s="59"/>
      <c r="D54" s="83"/>
      <c r="E54" s="83"/>
      <c r="F54" s="83"/>
      <c r="G54" s="83"/>
    </row>
    <row r="55" spans="1:21">
      <c r="Q55" s="2"/>
      <c r="U55" s="3"/>
    </row>
    <row r="56" spans="1:21">
      <c r="Q56" s="2"/>
      <c r="U56" s="3"/>
    </row>
    <row r="57" spans="1:21">
      <c r="Q57" s="2"/>
      <c r="U57" s="3"/>
    </row>
  </sheetData>
  <mergeCells count="19">
    <mergeCell ref="J52:L52"/>
    <mergeCell ref="J53:L53"/>
    <mergeCell ref="A5:A6"/>
    <mergeCell ref="W5:W6"/>
    <mergeCell ref="Q5:U5"/>
    <mergeCell ref="V5:V6"/>
    <mergeCell ref="B5:B6"/>
    <mergeCell ref="C5:C6"/>
    <mergeCell ref="D5:D6"/>
    <mergeCell ref="G5:G6"/>
    <mergeCell ref="E5:E6"/>
    <mergeCell ref="F5:F6"/>
    <mergeCell ref="X5:X6"/>
    <mergeCell ref="M5:N5"/>
    <mergeCell ref="H3:L3"/>
    <mergeCell ref="K43:L43"/>
    <mergeCell ref="J47:L47"/>
    <mergeCell ref="O5:P5"/>
    <mergeCell ref="H5:L5"/>
  </mergeCells>
  <printOptions horizontalCentered="1"/>
  <pageMargins left="0.19685039370078741" right="0.19685039370078741" top="0.59055118110236227" bottom="0.39370078740157483" header="0" footer="0"/>
  <pageSetup paperSize="9" scale="49" fitToHeight="0" orientation="landscape" r:id="rId1"/>
  <headerFooter alignWithMargins="0">
    <oddFooter>&amp;C&amp;P</oddFooter>
  </headerFooter>
  <rowBreaks count="1" manualBreakCount="1">
    <brk id="19" max="23" man="1"/>
  </rowBreaks>
  <colBreaks count="1" manualBreakCount="1">
    <brk id="16" max="36" man="1"/>
  </colBreaks>
</worksheet>
</file>

<file path=xl/worksheets/sheet3.xml><?xml version="1.0" encoding="utf-8"?>
<worksheet xmlns="http://schemas.openxmlformats.org/spreadsheetml/2006/main" xmlns:r="http://schemas.openxmlformats.org/officeDocument/2006/relationships">
  <dimension ref="A1:EQ71"/>
  <sheetViews>
    <sheetView view="pageLayout" topLeftCell="B1" zoomScaleNormal="100" workbookViewId="0">
      <selection activeCell="E3" sqref="E3"/>
    </sheetView>
  </sheetViews>
  <sheetFormatPr defaultRowHeight="14.25" outlineLevelRow="1" outlineLevelCol="1"/>
  <cols>
    <col min="1" max="1" width="7.140625" style="2" hidden="1" customWidth="1" outlineLevel="1"/>
    <col min="2" max="2" width="13.7109375" style="14" customWidth="1" collapsed="1"/>
    <col min="3" max="3" width="31.42578125" style="14" customWidth="1"/>
    <col min="4" max="4" width="26" style="38" customWidth="1"/>
    <col min="5" max="5" width="23.28515625" style="91" customWidth="1"/>
    <col min="6" max="6" width="15" style="82" customWidth="1"/>
    <col min="7" max="7" width="24" style="88" customWidth="1"/>
    <col min="8" max="12" width="18.42578125" style="5" customWidth="1"/>
    <col min="13" max="14" width="18.42578125" style="2" customWidth="1"/>
    <col min="15" max="15" width="18.42578125" style="2" hidden="1" customWidth="1"/>
    <col min="16" max="17" width="18.42578125" style="2" customWidth="1"/>
    <col min="18" max="21" width="21" style="3" customWidth="1"/>
    <col min="22" max="25" width="21" style="2" customWidth="1"/>
    <col min="26" max="26" width="9.140625" style="2"/>
    <col min="27" max="27" width="12.7109375" style="2" bestFit="1" customWidth="1"/>
    <col min="28" max="16384" width="9.140625" style="2"/>
  </cols>
  <sheetData>
    <row r="1" spans="1:147" ht="30.75" customHeight="1">
      <c r="M1" s="110"/>
    </row>
    <row r="2" spans="1:147" ht="13.5" customHeight="1"/>
    <row r="3" spans="1:147" ht="172.5" customHeight="1">
      <c r="B3" s="109"/>
      <c r="C3" s="109"/>
      <c r="D3" s="109"/>
      <c r="E3" s="109"/>
      <c r="F3" s="109"/>
      <c r="G3" s="109"/>
      <c r="H3" s="113" t="s">
        <v>68</v>
      </c>
      <c r="I3" s="113"/>
      <c r="J3" s="113"/>
      <c r="K3" s="113"/>
      <c r="L3" s="113"/>
      <c r="M3" s="109"/>
      <c r="N3" s="109"/>
      <c r="O3" s="109"/>
      <c r="P3" s="109"/>
      <c r="Q3" s="109"/>
      <c r="R3" s="109"/>
      <c r="S3" s="109"/>
      <c r="T3" s="109"/>
      <c r="U3" s="109"/>
      <c r="V3" s="109"/>
      <c r="W3" s="109"/>
      <c r="X3" s="109"/>
      <c r="Y3" s="109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4"/>
      <c r="AM3" s="4"/>
      <c r="AN3" s="4"/>
      <c r="AO3" s="4"/>
      <c r="AP3" s="4"/>
      <c r="AQ3" s="4"/>
      <c r="AR3" s="4"/>
      <c r="AS3" s="4"/>
      <c r="AT3" s="4"/>
      <c r="AU3" s="4"/>
      <c r="AV3" s="4"/>
      <c r="AW3" s="4"/>
      <c r="AX3" s="4"/>
      <c r="AY3" s="4"/>
      <c r="AZ3" s="4"/>
      <c r="BA3" s="4"/>
      <c r="BB3" s="4"/>
      <c r="BC3" s="4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  <c r="BT3" s="4"/>
      <c r="BU3" s="4"/>
      <c r="BV3" s="4"/>
      <c r="BW3" s="4"/>
      <c r="BX3" s="4"/>
      <c r="BY3" s="4"/>
      <c r="BZ3" s="4"/>
      <c r="CA3" s="4"/>
      <c r="CB3" s="4"/>
      <c r="CC3" s="4"/>
      <c r="CD3" s="4"/>
      <c r="CE3" s="4"/>
      <c r="CF3" s="4"/>
      <c r="CG3" s="4"/>
      <c r="CH3" s="4"/>
      <c r="CI3" s="4"/>
      <c r="CJ3" s="4"/>
      <c r="CK3" s="4"/>
      <c r="CL3" s="4"/>
      <c r="CM3" s="4"/>
      <c r="CN3" s="4"/>
      <c r="CO3" s="4"/>
      <c r="CP3" s="4"/>
      <c r="CQ3" s="4"/>
      <c r="CR3" s="4"/>
      <c r="CS3" s="4"/>
      <c r="CT3" s="4"/>
      <c r="CU3" s="4"/>
      <c r="CV3" s="4"/>
      <c r="CW3" s="4"/>
      <c r="CX3" s="4"/>
      <c r="CY3" s="4"/>
      <c r="CZ3" s="4"/>
      <c r="DA3" s="4"/>
      <c r="DB3" s="4"/>
      <c r="DC3" s="4"/>
      <c r="DD3" s="4"/>
      <c r="DE3" s="4"/>
      <c r="DF3" s="4"/>
      <c r="DG3" s="4"/>
      <c r="DH3" s="4"/>
      <c r="DI3" s="4"/>
      <c r="DJ3" s="4"/>
      <c r="DK3" s="4"/>
      <c r="DL3" s="4"/>
      <c r="DM3" s="4"/>
      <c r="DN3" s="4"/>
      <c r="DO3" s="4"/>
      <c r="DP3" s="4"/>
      <c r="DQ3" s="4"/>
      <c r="DR3" s="4"/>
      <c r="DS3" s="4"/>
      <c r="DT3" s="4"/>
      <c r="DU3" s="4"/>
      <c r="DV3" s="4"/>
      <c r="DW3" s="4"/>
      <c r="DX3" s="4"/>
      <c r="DY3" s="4"/>
      <c r="DZ3" s="4"/>
      <c r="EA3" s="4"/>
      <c r="EB3" s="4"/>
      <c r="EC3" s="4"/>
      <c r="ED3" s="4"/>
      <c r="EE3" s="4"/>
      <c r="EF3" s="4"/>
      <c r="EG3" s="4"/>
      <c r="EH3" s="4"/>
      <c r="EI3" s="4"/>
      <c r="EJ3" s="4"/>
      <c r="EK3" s="4"/>
      <c r="EL3" s="4"/>
      <c r="EM3" s="4"/>
      <c r="EN3" s="4"/>
      <c r="EO3" s="4"/>
      <c r="EP3" s="4"/>
      <c r="EQ3" s="4"/>
    </row>
    <row r="4" spans="1:147" ht="12" customHeight="1">
      <c r="B4" s="13"/>
      <c r="C4" s="12"/>
      <c r="D4" s="77"/>
      <c r="E4" s="77"/>
      <c r="F4" s="77"/>
      <c r="G4" s="87"/>
      <c r="H4" s="1"/>
      <c r="I4" s="1"/>
      <c r="J4" s="1"/>
      <c r="K4" s="1"/>
      <c r="L4" s="1"/>
      <c r="M4" s="1"/>
      <c r="N4" s="1"/>
      <c r="O4" s="1"/>
      <c r="P4" s="1"/>
      <c r="Q4" s="1"/>
      <c r="R4" s="2"/>
      <c r="S4" s="2"/>
      <c r="T4" s="2"/>
      <c r="U4" s="2"/>
    </row>
    <row r="5" spans="1:147" s="6" customFormat="1" ht="99" customHeight="1">
      <c r="A5" s="131" t="s">
        <v>37</v>
      </c>
      <c r="B5" s="118" t="s">
        <v>0</v>
      </c>
      <c r="C5" s="118" t="s">
        <v>2</v>
      </c>
      <c r="D5" s="118" t="s">
        <v>35</v>
      </c>
      <c r="E5" s="118" t="s">
        <v>1</v>
      </c>
      <c r="F5" s="118" t="s">
        <v>3</v>
      </c>
      <c r="G5" s="129" t="s">
        <v>60</v>
      </c>
      <c r="H5" s="112" t="s">
        <v>47</v>
      </c>
      <c r="I5" s="112"/>
      <c r="J5" s="112"/>
      <c r="K5" s="112"/>
      <c r="L5" s="112"/>
      <c r="M5" s="118" t="s">
        <v>44</v>
      </c>
      <c r="N5" s="118"/>
      <c r="O5" s="96"/>
      <c r="P5" s="118" t="s">
        <v>48</v>
      </c>
      <c r="Q5" s="118"/>
      <c r="R5" s="115" t="s">
        <v>49</v>
      </c>
      <c r="S5" s="115"/>
      <c r="T5" s="115"/>
      <c r="U5" s="115"/>
      <c r="V5" s="115"/>
      <c r="W5" s="115" t="s">
        <v>50</v>
      </c>
      <c r="X5" s="115" t="s">
        <v>61</v>
      </c>
      <c r="Y5" s="115" t="s">
        <v>62</v>
      </c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8"/>
      <c r="AM5" s="8"/>
      <c r="AN5" s="8"/>
      <c r="AO5" s="8"/>
      <c r="AP5" s="8"/>
      <c r="AQ5" s="8"/>
      <c r="AR5" s="8"/>
      <c r="AS5" s="8"/>
      <c r="AT5" s="8"/>
      <c r="AU5" s="8"/>
      <c r="AV5" s="8"/>
      <c r="AW5" s="8"/>
      <c r="AX5" s="8"/>
      <c r="AY5" s="8"/>
      <c r="AZ5" s="8"/>
      <c r="BA5" s="8"/>
      <c r="BB5" s="8"/>
      <c r="BC5" s="8"/>
      <c r="BD5" s="8"/>
      <c r="BE5" s="8"/>
      <c r="BF5" s="8"/>
      <c r="BG5" s="8"/>
      <c r="BH5" s="8"/>
      <c r="BI5" s="8"/>
      <c r="BJ5" s="8"/>
      <c r="BK5" s="8"/>
      <c r="BL5" s="8"/>
      <c r="BM5" s="8"/>
      <c r="BN5" s="8"/>
      <c r="BO5" s="8"/>
      <c r="BP5" s="8"/>
      <c r="BQ5" s="8"/>
      <c r="BR5" s="8"/>
      <c r="BS5" s="8"/>
      <c r="BT5" s="8"/>
      <c r="BU5" s="8"/>
      <c r="BV5" s="8"/>
      <c r="BW5" s="8"/>
      <c r="BX5" s="8"/>
      <c r="BY5" s="8"/>
      <c r="BZ5" s="8"/>
      <c r="CA5" s="8"/>
      <c r="CB5" s="8"/>
      <c r="CC5" s="8"/>
      <c r="CD5" s="8"/>
      <c r="CE5" s="8"/>
      <c r="CF5" s="8"/>
      <c r="CG5" s="8"/>
      <c r="CH5" s="8"/>
      <c r="CI5" s="8"/>
      <c r="CJ5" s="8"/>
      <c r="CK5" s="8"/>
      <c r="CL5" s="8"/>
      <c r="CM5" s="8"/>
      <c r="CN5" s="8"/>
      <c r="CO5" s="8"/>
      <c r="CP5" s="8"/>
      <c r="CQ5" s="8"/>
      <c r="CR5" s="8"/>
      <c r="CS5" s="8"/>
      <c r="CT5" s="8"/>
      <c r="CU5" s="8"/>
      <c r="CV5" s="8"/>
      <c r="CW5" s="8"/>
      <c r="CX5" s="8"/>
      <c r="CY5" s="8"/>
      <c r="CZ5" s="8"/>
      <c r="DA5" s="8"/>
      <c r="DB5" s="8"/>
      <c r="DC5" s="8"/>
      <c r="DD5" s="8"/>
      <c r="DE5" s="8"/>
      <c r="DF5" s="8"/>
      <c r="DG5" s="8"/>
      <c r="DH5" s="8"/>
      <c r="DI5" s="8"/>
      <c r="DJ5" s="8"/>
      <c r="DK5" s="8"/>
      <c r="DL5" s="8"/>
      <c r="DM5" s="8"/>
      <c r="DN5" s="8"/>
      <c r="DO5" s="8"/>
      <c r="DP5" s="8"/>
      <c r="DQ5" s="8"/>
      <c r="DR5" s="8"/>
      <c r="DS5" s="8"/>
      <c r="DT5" s="8"/>
      <c r="DU5" s="8"/>
      <c r="DV5" s="8"/>
      <c r="DW5" s="8"/>
      <c r="DX5" s="8"/>
      <c r="DY5" s="8"/>
      <c r="DZ5" s="8"/>
      <c r="EA5" s="8"/>
      <c r="EB5" s="8"/>
      <c r="EC5" s="8"/>
      <c r="ED5" s="8"/>
      <c r="EE5" s="8"/>
      <c r="EF5" s="8"/>
      <c r="EG5" s="8"/>
      <c r="EH5" s="8"/>
      <c r="EI5" s="8"/>
      <c r="EJ5" s="8"/>
      <c r="EK5" s="8"/>
      <c r="EL5" s="8"/>
      <c r="EM5" s="8"/>
      <c r="EN5" s="8"/>
      <c r="EO5" s="8"/>
      <c r="EP5" s="8"/>
      <c r="EQ5" s="8"/>
    </row>
    <row r="6" spans="1:147" s="7" customFormat="1" ht="31.5" customHeight="1">
      <c r="A6" s="131"/>
      <c r="B6" s="118"/>
      <c r="C6" s="118"/>
      <c r="D6" s="118"/>
      <c r="E6" s="118"/>
      <c r="F6" s="118"/>
      <c r="G6" s="130"/>
      <c r="H6" s="43" t="s">
        <v>34</v>
      </c>
      <c r="I6" s="43" t="s">
        <v>23</v>
      </c>
      <c r="J6" s="43" t="s">
        <v>19</v>
      </c>
      <c r="K6" s="43" t="s">
        <v>20</v>
      </c>
      <c r="L6" s="43" t="s">
        <v>21</v>
      </c>
      <c r="M6" s="40" t="s">
        <v>41</v>
      </c>
      <c r="N6" s="40" t="s">
        <v>42</v>
      </c>
      <c r="O6" s="96"/>
      <c r="P6" s="40" t="s">
        <v>41</v>
      </c>
      <c r="Q6" s="40" t="s">
        <v>42</v>
      </c>
      <c r="R6" s="43" t="s">
        <v>34</v>
      </c>
      <c r="S6" s="43" t="s">
        <v>23</v>
      </c>
      <c r="T6" s="43" t="s">
        <v>19</v>
      </c>
      <c r="U6" s="43" t="s">
        <v>20</v>
      </c>
      <c r="V6" s="41" t="s">
        <v>21</v>
      </c>
      <c r="W6" s="115"/>
      <c r="X6" s="115"/>
      <c r="Y6" s="115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9"/>
      <c r="AN6" s="9"/>
      <c r="AO6" s="9"/>
      <c r="AP6" s="9"/>
      <c r="AQ6" s="9"/>
      <c r="AR6" s="9"/>
      <c r="AS6" s="9"/>
      <c r="AT6" s="9"/>
      <c r="AU6" s="9"/>
      <c r="AV6" s="9"/>
      <c r="AW6" s="9"/>
      <c r="AX6" s="9"/>
      <c r="AY6" s="9"/>
      <c r="AZ6" s="9"/>
      <c r="BA6" s="9"/>
      <c r="BB6" s="9"/>
      <c r="BC6" s="9"/>
      <c r="BD6" s="9"/>
      <c r="BE6" s="9"/>
      <c r="BF6" s="9"/>
      <c r="BG6" s="9"/>
      <c r="BH6" s="9"/>
      <c r="BI6" s="9"/>
      <c r="BJ6" s="9"/>
      <c r="BK6" s="9"/>
      <c r="BL6" s="9"/>
      <c r="BM6" s="9"/>
      <c r="BN6" s="9"/>
      <c r="BO6" s="9"/>
      <c r="BP6" s="9"/>
      <c r="BQ6" s="9"/>
      <c r="BR6" s="9"/>
      <c r="BS6" s="9"/>
      <c r="BT6" s="9"/>
      <c r="BU6" s="9"/>
      <c r="BV6" s="9"/>
      <c r="BW6" s="9"/>
      <c r="BX6" s="9"/>
      <c r="BY6" s="9"/>
      <c r="BZ6" s="9"/>
      <c r="CA6" s="9"/>
      <c r="CB6" s="9"/>
      <c r="CC6" s="9"/>
      <c r="CD6" s="9"/>
      <c r="CE6" s="9"/>
      <c r="CF6" s="9"/>
      <c r="CG6" s="9"/>
      <c r="CH6" s="9"/>
      <c r="CI6" s="9"/>
      <c r="CJ6" s="9"/>
      <c r="CK6" s="9"/>
      <c r="CL6" s="9"/>
      <c r="CM6" s="9"/>
      <c r="CN6" s="9"/>
      <c r="CO6" s="9"/>
      <c r="CP6" s="9"/>
      <c r="CQ6" s="9"/>
      <c r="CR6" s="9"/>
      <c r="CS6" s="9"/>
      <c r="CT6" s="9"/>
      <c r="CU6" s="9"/>
      <c r="CV6" s="9"/>
      <c r="CW6" s="9"/>
      <c r="CX6" s="9"/>
      <c r="CY6" s="9"/>
      <c r="CZ6" s="9"/>
      <c r="DA6" s="9"/>
      <c r="DB6" s="9"/>
      <c r="DC6" s="9"/>
      <c r="DD6" s="9"/>
      <c r="DE6" s="9"/>
      <c r="DF6" s="9"/>
      <c r="DG6" s="9"/>
      <c r="DH6" s="9"/>
      <c r="DI6" s="9"/>
      <c r="DJ6" s="9"/>
      <c r="DK6" s="9"/>
      <c r="DL6" s="9"/>
      <c r="DM6" s="9"/>
      <c r="DN6" s="9"/>
      <c r="DO6" s="9"/>
      <c r="DP6" s="9"/>
      <c r="DQ6" s="9"/>
      <c r="DR6" s="9"/>
      <c r="DS6" s="9"/>
      <c r="DT6" s="9"/>
      <c r="DU6" s="9"/>
      <c r="DV6" s="9"/>
      <c r="DW6" s="9"/>
      <c r="DX6" s="9"/>
      <c r="DY6" s="9"/>
      <c r="DZ6" s="9"/>
      <c r="EA6" s="9"/>
      <c r="EB6" s="9"/>
      <c r="EC6" s="9"/>
      <c r="ED6" s="9"/>
      <c r="EE6" s="9"/>
      <c r="EF6" s="9"/>
      <c r="EG6" s="9"/>
      <c r="EH6" s="9"/>
      <c r="EI6" s="9"/>
      <c r="EJ6" s="9"/>
      <c r="EK6" s="9"/>
      <c r="EL6" s="9"/>
      <c r="EM6" s="9"/>
      <c r="EN6" s="9"/>
      <c r="EO6" s="9"/>
      <c r="EP6" s="9"/>
      <c r="EQ6" s="9"/>
    </row>
    <row r="7" spans="1:147" s="7" customFormat="1" ht="53.25" customHeight="1">
      <c r="A7" s="30">
        <v>1</v>
      </c>
      <c r="B7" s="31">
        <v>2901070303</v>
      </c>
      <c r="C7" s="31" t="s">
        <v>31</v>
      </c>
      <c r="D7" s="36" t="s">
        <v>13</v>
      </c>
      <c r="E7" s="36" t="s">
        <v>15</v>
      </c>
      <c r="F7" s="32"/>
      <c r="G7" s="80" t="s">
        <v>16</v>
      </c>
      <c r="H7" s="100">
        <v>149.75</v>
      </c>
      <c r="I7" s="100">
        <v>149.75</v>
      </c>
      <c r="J7" s="100">
        <v>149.75</v>
      </c>
      <c r="K7" s="100">
        <v>149.75</v>
      </c>
      <c r="L7" s="100">
        <f>SUM(H7:K7)</f>
        <v>599</v>
      </c>
      <c r="M7" s="29">
        <f>'2022'!N7</f>
        <v>162.38559999999998</v>
      </c>
      <c r="N7" s="29">
        <f>(('2022'!M7+'2022'!N7)/2*1.04)*2-M7</f>
        <v>175.37644800000001</v>
      </c>
      <c r="O7" s="98">
        <f>N7/M7</f>
        <v>1.08</v>
      </c>
      <c r="P7" s="29">
        <f>'2022'!P7</f>
        <v>55.244799999999998</v>
      </c>
      <c r="Q7" s="29">
        <f>P7*1.04</f>
        <v>57.454591999999998</v>
      </c>
      <c r="R7" s="34">
        <f t="shared" ref="R7:R36" si="0">(M7-P7)*H7</f>
        <v>16044.334799999997</v>
      </c>
      <c r="S7" s="34">
        <f t="shared" ref="S7:S36" si="1">(M7-P7)*I7</f>
        <v>16044.334799999997</v>
      </c>
      <c r="T7" s="34">
        <f t="shared" ref="T7:T36" si="2">(N7-Q7)*J7</f>
        <v>17658.797936000003</v>
      </c>
      <c r="U7" s="34">
        <f t="shared" ref="U7:U36" si="3">(N7-Q7)*K7</f>
        <v>17658.797936000003</v>
      </c>
      <c r="V7" s="34">
        <f>SUM(R7:U7)</f>
        <v>67406.265471999999</v>
      </c>
      <c r="W7" s="34">
        <f>'2022'!W7</f>
        <v>5348.1115999999993</v>
      </c>
      <c r="X7" s="34">
        <f>U7/3</f>
        <v>5886.2659786666673</v>
      </c>
      <c r="Y7" s="34">
        <f>V7-X7+W7</f>
        <v>66868.111093333326</v>
      </c>
      <c r="Z7" s="35"/>
      <c r="AA7" s="35"/>
      <c r="AB7" s="35"/>
      <c r="AC7" s="35"/>
      <c r="AD7" s="35"/>
      <c r="AE7" s="35"/>
      <c r="AF7" s="35"/>
      <c r="AG7" s="35"/>
      <c r="AH7" s="35"/>
      <c r="AI7" s="35"/>
      <c r="AJ7" s="35"/>
      <c r="AK7" s="35"/>
      <c r="AL7" s="35"/>
      <c r="AM7" s="35"/>
      <c r="AN7" s="35"/>
      <c r="AO7" s="35"/>
      <c r="AP7" s="35"/>
      <c r="AQ7" s="35"/>
      <c r="AR7" s="35"/>
      <c r="AS7" s="35"/>
      <c r="AT7" s="35"/>
      <c r="AU7" s="35"/>
      <c r="AV7" s="35"/>
      <c r="AW7" s="35"/>
      <c r="AX7" s="35"/>
      <c r="AY7" s="35"/>
      <c r="AZ7" s="35"/>
      <c r="BA7" s="35"/>
      <c r="BB7" s="35"/>
      <c r="BC7" s="35"/>
      <c r="BD7" s="35"/>
      <c r="BE7" s="35"/>
      <c r="BF7" s="35"/>
      <c r="BG7" s="35"/>
      <c r="BH7" s="35"/>
      <c r="BI7" s="35"/>
      <c r="BJ7" s="35"/>
      <c r="BK7" s="35"/>
      <c r="BL7" s="35"/>
      <c r="BM7" s="35"/>
      <c r="BN7" s="35"/>
      <c r="BO7" s="35"/>
      <c r="BP7" s="35"/>
      <c r="BQ7" s="35"/>
      <c r="BR7" s="35"/>
      <c r="BS7" s="35"/>
      <c r="BT7" s="35"/>
      <c r="BU7" s="35"/>
      <c r="BV7" s="35"/>
      <c r="BW7" s="35"/>
      <c r="BX7" s="35"/>
      <c r="BY7" s="35"/>
      <c r="BZ7" s="35"/>
      <c r="CA7" s="35"/>
      <c r="CB7" s="35"/>
      <c r="CC7" s="35"/>
      <c r="CD7" s="35"/>
      <c r="CE7" s="35"/>
      <c r="CF7" s="35"/>
      <c r="CG7" s="35"/>
      <c r="CH7" s="35"/>
      <c r="CI7" s="35"/>
      <c r="CJ7" s="35"/>
      <c r="CK7" s="35"/>
      <c r="CL7" s="35"/>
      <c r="CM7" s="35"/>
      <c r="CN7" s="35"/>
      <c r="CO7" s="35"/>
      <c r="CP7" s="35"/>
      <c r="CQ7" s="35"/>
      <c r="CR7" s="35"/>
      <c r="CS7" s="35"/>
      <c r="CT7" s="35"/>
      <c r="CU7" s="35"/>
      <c r="CV7" s="35"/>
      <c r="CW7" s="35"/>
      <c r="CX7" s="35"/>
      <c r="CY7" s="35"/>
      <c r="CZ7" s="35"/>
      <c r="DA7" s="35"/>
      <c r="DB7" s="35"/>
      <c r="DC7" s="35"/>
      <c r="DD7" s="35"/>
      <c r="DE7" s="35"/>
      <c r="DF7" s="35"/>
      <c r="DG7" s="35"/>
      <c r="DH7" s="35"/>
      <c r="DI7" s="35"/>
      <c r="DJ7" s="35"/>
      <c r="DK7" s="35"/>
      <c r="DL7" s="35"/>
      <c r="DM7" s="35"/>
      <c r="DN7" s="35"/>
      <c r="DO7" s="35"/>
      <c r="DP7" s="35"/>
      <c r="DQ7" s="35"/>
      <c r="DR7" s="35"/>
      <c r="DS7" s="35"/>
      <c r="DT7" s="35"/>
      <c r="DU7" s="35"/>
      <c r="DV7" s="35"/>
      <c r="DW7" s="35"/>
      <c r="DX7" s="35"/>
      <c r="DY7" s="35"/>
      <c r="DZ7" s="35"/>
      <c r="EA7" s="35"/>
      <c r="EB7" s="35"/>
      <c r="EC7" s="35"/>
      <c r="ED7" s="35"/>
      <c r="EE7" s="35"/>
      <c r="EF7" s="35"/>
      <c r="EG7" s="35"/>
      <c r="EH7" s="35"/>
      <c r="EI7" s="35"/>
      <c r="EJ7" s="35"/>
      <c r="EK7" s="35"/>
      <c r="EL7" s="35"/>
      <c r="EM7" s="35"/>
      <c r="EN7" s="35"/>
      <c r="EO7" s="35"/>
      <c r="EP7" s="35"/>
      <c r="EQ7" s="35"/>
    </row>
    <row r="8" spans="1:147" s="11" customFormat="1" ht="66" customHeight="1">
      <c r="A8" s="30">
        <f>A7+1</f>
        <v>2</v>
      </c>
      <c r="B8" s="16">
        <v>2911001370</v>
      </c>
      <c r="C8" s="16" t="s">
        <v>38</v>
      </c>
      <c r="D8" s="18" t="s">
        <v>63</v>
      </c>
      <c r="E8" s="18" t="s">
        <v>39</v>
      </c>
      <c r="F8" s="18"/>
      <c r="G8" s="78" t="s">
        <v>17</v>
      </c>
      <c r="H8" s="101">
        <v>915</v>
      </c>
      <c r="I8" s="101">
        <v>915</v>
      </c>
      <c r="J8" s="101">
        <v>915</v>
      </c>
      <c r="K8" s="101">
        <v>915</v>
      </c>
      <c r="L8" s="101">
        <f>SUM(H8:K8)</f>
        <v>3660</v>
      </c>
      <c r="M8" s="29">
        <f>'2022'!N8</f>
        <v>24.9392</v>
      </c>
      <c r="N8" s="29">
        <f>(('2022'!M8+'2022'!N8)/2*1.04)*2-M8</f>
        <v>26.934336000000002</v>
      </c>
      <c r="O8" s="98">
        <f t="shared" ref="O8:O36" si="4">N8/M8</f>
        <v>1.08</v>
      </c>
      <c r="P8" s="29">
        <f>'2022'!P8</f>
        <v>24.211200000000002</v>
      </c>
      <c r="Q8" s="29">
        <f t="shared" ref="Q8:Q36" si="5">P8*1.04</f>
        <v>25.179648000000004</v>
      </c>
      <c r="R8" s="17">
        <f t="shared" si="0"/>
        <v>666.11999999999819</v>
      </c>
      <c r="S8" s="17">
        <f t="shared" si="1"/>
        <v>666.11999999999819</v>
      </c>
      <c r="T8" s="17">
        <f t="shared" si="2"/>
        <v>1605.5395199999982</v>
      </c>
      <c r="U8" s="17">
        <f t="shared" si="3"/>
        <v>1605.5395199999982</v>
      </c>
      <c r="V8" s="17">
        <f>SUM(R8:U8)</f>
        <v>4543.319039999993</v>
      </c>
      <c r="W8" s="34">
        <f>'2022'!W8</f>
        <v>222.0399999999994</v>
      </c>
      <c r="X8" s="17">
        <f>U8/3</f>
        <v>535.17983999999944</v>
      </c>
      <c r="Y8" s="34">
        <f t="shared" ref="Y8:Y36" si="6">V8-X8+W8</f>
        <v>4230.1791999999932</v>
      </c>
      <c r="Z8" s="10"/>
      <c r="AA8" s="35"/>
      <c r="AB8" s="35"/>
      <c r="AC8" s="35"/>
      <c r="AD8" s="10"/>
      <c r="AE8" s="10"/>
      <c r="AF8" s="10"/>
      <c r="AG8" s="10"/>
      <c r="AH8" s="10"/>
      <c r="AI8" s="10"/>
      <c r="AJ8" s="10"/>
      <c r="AK8" s="10"/>
      <c r="AL8" s="10"/>
      <c r="AM8" s="10"/>
      <c r="AN8" s="10"/>
      <c r="AO8" s="10"/>
      <c r="AP8" s="10"/>
      <c r="AQ8" s="10"/>
      <c r="AR8" s="10"/>
      <c r="AS8" s="10"/>
      <c r="AT8" s="10"/>
      <c r="AU8" s="10"/>
      <c r="AV8" s="10"/>
      <c r="AW8" s="10"/>
      <c r="AX8" s="10"/>
      <c r="AY8" s="10"/>
      <c r="AZ8" s="10"/>
      <c r="BA8" s="10"/>
      <c r="BB8" s="10"/>
      <c r="BC8" s="10"/>
      <c r="BD8" s="10"/>
      <c r="BE8" s="10"/>
      <c r="BF8" s="10"/>
      <c r="BG8" s="10"/>
      <c r="BH8" s="10"/>
      <c r="BI8" s="10"/>
      <c r="BJ8" s="10"/>
      <c r="BK8" s="10"/>
      <c r="BL8" s="10"/>
      <c r="BM8" s="10"/>
      <c r="BN8" s="10"/>
      <c r="BO8" s="10"/>
      <c r="BP8" s="10"/>
      <c r="BQ8" s="10"/>
      <c r="BR8" s="10"/>
      <c r="BS8" s="10"/>
      <c r="BT8" s="10"/>
      <c r="BU8" s="10"/>
      <c r="BV8" s="10"/>
      <c r="BW8" s="10"/>
      <c r="BX8" s="10"/>
      <c r="BY8" s="10"/>
      <c r="BZ8" s="10"/>
      <c r="CA8" s="10"/>
      <c r="CB8" s="10"/>
      <c r="CC8" s="10"/>
      <c r="CD8" s="10"/>
      <c r="CE8" s="10"/>
      <c r="CF8" s="10"/>
      <c r="CG8" s="10"/>
      <c r="CH8" s="10"/>
      <c r="CI8" s="10"/>
      <c r="CJ8" s="10"/>
      <c r="CK8" s="10"/>
      <c r="CL8" s="10"/>
      <c r="CM8" s="10"/>
      <c r="CN8" s="10"/>
      <c r="CO8" s="10"/>
      <c r="CP8" s="10"/>
      <c r="CQ8" s="10"/>
      <c r="CR8" s="10"/>
      <c r="CS8" s="10"/>
      <c r="CT8" s="10"/>
      <c r="CU8" s="10"/>
      <c r="CV8" s="10"/>
      <c r="CW8" s="10"/>
      <c r="CX8" s="10"/>
      <c r="CY8" s="10"/>
      <c r="CZ8" s="10"/>
      <c r="DA8" s="10"/>
      <c r="DB8" s="10"/>
      <c r="DC8" s="10"/>
      <c r="DD8" s="10"/>
      <c r="DE8" s="10"/>
      <c r="DF8" s="10"/>
      <c r="DG8" s="10"/>
      <c r="DH8" s="10"/>
      <c r="DI8" s="10"/>
      <c r="DJ8" s="10"/>
      <c r="DK8" s="10"/>
      <c r="DL8" s="10"/>
      <c r="DM8" s="10"/>
      <c r="DN8" s="10"/>
      <c r="DO8" s="10"/>
      <c r="DP8" s="10"/>
      <c r="DQ8" s="10"/>
      <c r="DR8" s="10"/>
      <c r="DS8" s="10"/>
      <c r="DT8" s="10"/>
      <c r="DU8" s="10"/>
      <c r="DV8" s="10"/>
      <c r="DW8" s="10"/>
      <c r="DX8" s="10"/>
      <c r="DY8" s="10"/>
      <c r="DZ8" s="10"/>
      <c r="EA8" s="10"/>
      <c r="EB8" s="10"/>
      <c r="EC8" s="10"/>
      <c r="ED8" s="10"/>
      <c r="EE8" s="10"/>
      <c r="EF8" s="10"/>
      <c r="EG8" s="10"/>
      <c r="EH8" s="10"/>
      <c r="EI8" s="10"/>
      <c r="EJ8" s="10"/>
      <c r="EK8" s="10"/>
      <c r="EL8" s="10"/>
      <c r="EM8" s="10"/>
      <c r="EN8" s="10"/>
      <c r="EO8" s="10"/>
      <c r="EP8" s="10"/>
      <c r="EQ8" s="10"/>
    </row>
    <row r="9" spans="1:147" s="38" customFormat="1" ht="51" customHeight="1">
      <c r="A9" s="30">
        <f t="shared" ref="A9:A36" si="7">A8+1</f>
        <v>3</v>
      </c>
      <c r="B9" s="31">
        <v>7729314745</v>
      </c>
      <c r="C9" s="31" t="s">
        <v>24</v>
      </c>
      <c r="D9" s="36" t="s">
        <v>4</v>
      </c>
      <c r="E9" s="36"/>
      <c r="F9" s="36"/>
      <c r="G9" s="79" t="s">
        <v>17</v>
      </c>
      <c r="H9" s="100">
        <v>816</v>
      </c>
      <c r="I9" s="100">
        <v>816</v>
      </c>
      <c r="J9" s="100">
        <v>816</v>
      </c>
      <c r="K9" s="100">
        <v>816</v>
      </c>
      <c r="L9" s="100">
        <f t="shared" ref="L9:L36" si="8">SUM(H9:K9)</f>
        <v>3264</v>
      </c>
      <c r="M9" s="29">
        <f>'2022'!N9</f>
        <v>98.105199999999996</v>
      </c>
      <c r="N9" s="29">
        <f>(('2022'!M9+'2022'!N9)/2*1.04)*2-M9</f>
        <v>105.64660800000001</v>
      </c>
      <c r="O9" s="98">
        <f t="shared" si="4"/>
        <v>1.076870624594823</v>
      </c>
      <c r="P9" s="29">
        <f>'2022'!P9</f>
        <v>36.363391999999997</v>
      </c>
      <c r="Q9" s="29">
        <f t="shared" si="5"/>
        <v>37.817927679999997</v>
      </c>
      <c r="R9" s="34">
        <f t="shared" si="0"/>
        <v>50381.315327999997</v>
      </c>
      <c r="S9" s="34">
        <f t="shared" si="1"/>
        <v>50381.315327999997</v>
      </c>
      <c r="T9" s="34">
        <f t="shared" si="2"/>
        <v>55348.203141120015</v>
      </c>
      <c r="U9" s="34">
        <f t="shared" si="3"/>
        <v>55348.203141120015</v>
      </c>
      <c r="V9" s="34">
        <f t="shared" ref="V9:V36" si="9">SUM(R9:U9)</f>
        <v>211459.03693824005</v>
      </c>
      <c r="W9" s="34">
        <f>'2022'!W9</f>
        <v>16793.771775999998</v>
      </c>
      <c r="X9" s="34">
        <f t="shared" ref="X9:X36" si="10">U9/3</f>
        <v>18449.401047040006</v>
      </c>
      <c r="Y9" s="34">
        <f t="shared" si="6"/>
        <v>209803.40766720005</v>
      </c>
      <c r="Z9" s="37"/>
      <c r="AA9" s="35"/>
      <c r="AB9" s="35"/>
      <c r="AC9" s="35"/>
      <c r="AD9" s="37"/>
      <c r="AE9" s="37"/>
      <c r="AF9" s="37"/>
      <c r="AG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R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C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N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Y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J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U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F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Q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B9" s="37"/>
      <c r="EC9" s="37"/>
      <c r="ED9" s="37"/>
      <c r="EE9" s="37"/>
      <c r="EF9" s="37"/>
      <c r="EG9" s="37"/>
      <c r="EH9" s="37"/>
      <c r="EI9" s="37"/>
      <c r="EJ9" s="37"/>
      <c r="EK9" s="37"/>
      <c r="EL9" s="37"/>
      <c r="EM9" s="37"/>
      <c r="EN9" s="37"/>
      <c r="EO9" s="37"/>
      <c r="EP9" s="37"/>
      <c r="EQ9" s="37"/>
    </row>
    <row r="10" spans="1:147" s="38" customFormat="1" ht="51" customHeight="1" outlineLevel="1">
      <c r="A10" s="30">
        <f t="shared" si="7"/>
        <v>4</v>
      </c>
      <c r="B10" s="31">
        <v>7729314745</v>
      </c>
      <c r="C10" s="31" t="s">
        <v>24</v>
      </c>
      <c r="D10" s="36" t="s">
        <v>5</v>
      </c>
      <c r="E10" s="36" t="s">
        <v>6</v>
      </c>
      <c r="F10" s="36"/>
      <c r="G10" s="79" t="s">
        <v>17</v>
      </c>
      <c r="H10" s="100">
        <v>760.75</v>
      </c>
      <c r="I10" s="100">
        <v>760.75</v>
      </c>
      <c r="J10" s="100">
        <v>760.75</v>
      </c>
      <c r="K10" s="100">
        <v>760.75</v>
      </c>
      <c r="L10" s="100">
        <f t="shared" si="8"/>
        <v>3043</v>
      </c>
      <c r="M10" s="29">
        <f>'2022'!N10</f>
        <v>120.40080000000002</v>
      </c>
      <c r="N10" s="29">
        <f>(('2022'!M10+'2022'!N10)/2*1.04)*2-M10</f>
        <v>130.03286400000002</v>
      </c>
      <c r="O10" s="98">
        <f t="shared" si="4"/>
        <v>1.08</v>
      </c>
      <c r="P10" s="29">
        <f>'2022'!P10</f>
        <v>41.47936</v>
      </c>
      <c r="Q10" s="29">
        <f t="shared" si="5"/>
        <v>43.138534400000005</v>
      </c>
      <c r="R10" s="34">
        <f t="shared" si="0"/>
        <v>60039.48548000001</v>
      </c>
      <c r="S10" s="34">
        <f t="shared" si="1"/>
        <v>60039.48548000001</v>
      </c>
      <c r="T10" s="34">
        <f t="shared" si="2"/>
        <v>66104.861243200008</v>
      </c>
      <c r="U10" s="34">
        <f t="shared" si="3"/>
        <v>66104.861243200008</v>
      </c>
      <c r="V10" s="34">
        <f t="shared" si="9"/>
        <v>252288.69344640005</v>
      </c>
      <c r="W10" s="34">
        <f>'2022'!W10</f>
        <v>20013.16182666667</v>
      </c>
      <c r="X10" s="34">
        <f t="shared" si="10"/>
        <v>22034.953747733336</v>
      </c>
      <c r="Y10" s="34">
        <f t="shared" si="6"/>
        <v>250266.90152533341</v>
      </c>
      <c r="Z10" s="37"/>
      <c r="AA10" s="35"/>
      <c r="AB10" s="35"/>
      <c r="AC10" s="35"/>
      <c r="AD10" s="37"/>
      <c r="AE10" s="37"/>
      <c r="AF10" s="37"/>
      <c r="AG10" s="37"/>
      <c r="AH10" s="37"/>
      <c r="AI10" s="37"/>
      <c r="AJ10" s="37"/>
      <c r="AK10" s="37"/>
      <c r="AL10" s="37"/>
      <c r="AM10" s="37"/>
      <c r="AN10" s="37"/>
      <c r="AO10" s="37"/>
      <c r="AP10" s="37"/>
      <c r="AQ10" s="37"/>
      <c r="AR10" s="37"/>
      <c r="AS10" s="37"/>
      <c r="AT10" s="37"/>
      <c r="AU10" s="37"/>
      <c r="AV10" s="37"/>
      <c r="AW10" s="37"/>
      <c r="AX10" s="37"/>
      <c r="AY10" s="37"/>
      <c r="AZ10" s="37"/>
      <c r="BA10" s="37"/>
      <c r="BB10" s="37"/>
      <c r="BC10" s="37"/>
      <c r="BD10" s="37"/>
      <c r="BE10" s="37"/>
      <c r="BF10" s="37"/>
      <c r="BG10" s="37"/>
      <c r="BH10" s="37"/>
      <c r="BI10" s="37"/>
      <c r="BJ10" s="37"/>
      <c r="BK10" s="37"/>
      <c r="BL10" s="37"/>
      <c r="BM10" s="37"/>
      <c r="BN10" s="37"/>
      <c r="BO10" s="37"/>
      <c r="BP10" s="37"/>
      <c r="BQ10" s="37"/>
      <c r="BR10" s="37"/>
      <c r="BS10" s="37"/>
      <c r="BT10" s="37"/>
      <c r="BU10" s="37"/>
      <c r="BV10" s="37"/>
      <c r="BW10" s="37"/>
      <c r="BX10" s="37"/>
      <c r="BY10" s="37"/>
      <c r="BZ10" s="37"/>
      <c r="CA10" s="37"/>
      <c r="CB10" s="37"/>
      <c r="CC10" s="37"/>
      <c r="CD10" s="37"/>
      <c r="CE10" s="37"/>
      <c r="CF10" s="37"/>
      <c r="CG10" s="37"/>
      <c r="CH10" s="37"/>
      <c r="CI10" s="37"/>
      <c r="CJ10" s="37"/>
      <c r="CK10" s="37"/>
      <c r="CL10" s="37"/>
      <c r="CM10" s="37"/>
      <c r="CN10" s="37"/>
      <c r="CO10" s="37"/>
      <c r="CP10" s="37"/>
      <c r="CQ10" s="37"/>
      <c r="CR10" s="37"/>
      <c r="CS10" s="37"/>
      <c r="CT10" s="37"/>
      <c r="CU10" s="37"/>
      <c r="CV10" s="37"/>
      <c r="CW10" s="37"/>
      <c r="CX10" s="37"/>
      <c r="CY10" s="37"/>
      <c r="CZ10" s="37"/>
      <c r="DA10" s="37"/>
      <c r="DB10" s="37"/>
      <c r="DC10" s="37"/>
      <c r="DD10" s="37"/>
      <c r="DE10" s="37"/>
      <c r="DF10" s="37"/>
      <c r="DG10" s="37"/>
      <c r="DH10" s="37"/>
      <c r="DI10" s="37"/>
      <c r="DJ10" s="37"/>
      <c r="DK10" s="37"/>
      <c r="DL10" s="37"/>
      <c r="DM10" s="37"/>
      <c r="DN10" s="37"/>
      <c r="DO10" s="37"/>
      <c r="DP10" s="37"/>
      <c r="DQ10" s="37"/>
      <c r="DR10" s="37"/>
      <c r="DS10" s="37"/>
      <c r="DT10" s="37"/>
      <c r="DU10" s="37"/>
      <c r="DV10" s="37"/>
      <c r="DW10" s="37"/>
      <c r="DX10" s="37"/>
      <c r="DY10" s="37"/>
      <c r="DZ10" s="37"/>
      <c r="EA10" s="37"/>
      <c r="EB10" s="37"/>
      <c r="EC10" s="37"/>
      <c r="ED10" s="37"/>
      <c r="EE10" s="37"/>
      <c r="EF10" s="37"/>
      <c r="EG10" s="37"/>
      <c r="EH10" s="37"/>
      <c r="EI10" s="37"/>
      <c r="EJ10" s="37"/>
      <c r="EK10" s="37"/>
      <c r="EL10" s="37"/>
      <c r="EM10" s="37"/>
      <c r="EN10" s="37"/>
      <c r="EO10" s="37"/>
      <c r="EP10" s="37"/>
      <c r="EQ10" s="37"/>
    </row>
    <row r="11" spans="1:147" s="38" customFormat="1" ht="51" customHeight="1" outlineLevel="1">
      <c r="A11" s="30">
        <f t="shared" si="7"/>
        <v>5</v>
      </c>
      <c r="B11" s="31">
        <v>7729314745</v>
      </c>
      <c r="C11" s="31" t="s">
        <v>24</v>
      </c>
      <c r="D11" s="36" t="s">
        <v>7</v>
      </c>
      <c r="E11" s="36"/>
      <c r="F11" s="36"/>
      <c r="G11" s="79" t="s">
        <v>17</v>
      </c>
      <c r="H11" s="100">
        <v>1022.5</v>
      </c>
      <c r="I11" s="100">
        <v>1022.5</v>
      </c>
      <c r="J11" s="100">
        <v>1022.5</v>
      </c>
      <c r="K11" s="100">
        <v>1022.5</v>
      </c>
      <c r="L11" s="100">
        <f t="shared" si="8"/>
        <v>4090</v>
      </c>
      <c r="M11" s="29">
        <f>'2022'!N11</f>
        <v>51.440896000000009</v>
      </c>
      <c r="N11" s="29">
        <f>(('2022'!M11+'2022'!N11)/2*1.04)*2-M11</f>
        <v>53.498531840000012</v>
      </c>
      <c r="O11" s="98">
        <f t="shared" si="4"/>
        <v>1.04</v>
      </c>
      <c r="P11" s="29">
        <f>'2022'!P11</f>
        <v>35.325056000000004</v>
      </c>
      <c r="Q11" s="29">
        <f t="shared" si="5"/>
        <v>36.738058240000008</v>
      </c>
      <c r="R11" s="34">
        <f t="shared" si="0"/>
        <v>16478.446400000004</v>
      </c>
      <c r="S11" s="34">
        <f t="shared" si="1"/>
        <v>16478.446400000004</v>
      </c>
      <c r="T11" s="34">
        <f t="shared" si="2"/>
        <v>17137.584256000006</v>
      </c>
      <c r="U11" s="34">
        <f t="shared" si="3"/>
        <v>17137.584256000006</v>
      </c>
      <c r="V11" s="34">
        <f t="shared" si="9"/>
        <v>67232.06131200002</v>
      </c>
      <c r="W11" s="34">
        <f>'2022'!W11</f>
        <v>5492.8154666666678</v>
      </c>
      <c r="X11" s="34">
        <f t="shared" si="10"/>
        <v>5712.5280853333352</v>
      </c>
      <c r="Y11" s="34">
        <f t="shared" si="6"/>
        <v>67012.348693333348</v>
      </c>
      <c r="Z11" s="37"/>
      <c r="AA11" s="35"/>
      <c r="AB11" s="35"/>
      <c r="AC11" s="35"/>
      <c r="AD11" s="37"/>
      <c r="AE11" s="37"/>
      <c r="AF11" s="37"/>
      <c r="AG11" s="37"/>
      <c r="AH11" s="37"/>
      <c r="AI11" s="37"/>
      <c r="AJ11" s="37"/>
      <c r="AK11" s="37"/>
      <c r="AL11" s="37"/>
      <c r="AM11" s="37"/>
      <c r="AN11" s="37"/>
      <c r="AO11" s="37"/>
      <c r="AP11" s="37"/>
      <c r="AQ11" s="37"/>
      <c r="AR11" s="37"/>
      <c r="AS11" s="37"/>
      <c r="AT11" s="37"/>
      <c r="AU11" s="37"/>
      <c r="AV11" s="37"/>
      <c r="AW11" s="37"/>
      <c r="AX11" s="37"/>
      <c r="AY11" s="37"/>
      <c r="AZ11" s="37"/>
      <c r="BA11" s="37"/>
      <c r="BB11" s="37"/>
      <c r="BC11" s="37"/>
      <c r="BD11" s="37"/>
      <c r="BE11" s="37"/>
      <c r="BF11" s="37"/>
      <c r="BG11" s="37"/>
      <c r="BH11" s="37"/>
      <c r="BI11" s="37"/>
      <c r="BJ11" s="37"/>
      <c r="BK11" s="37"/>
      <c r="BL11" s="37"/>
      <c r="BM11" s="37"/>
      <c r="BN11" s="37"/>
      <c r="BO11" s="37"/>
      <c r="BP11" s="37"/>
      <c r="BQ11" s="37"/>
      <c r="BR11" s="37"/>
      <c r="BS11" s="37"/>
      <c r="BT11" s="37"/>
      <c r="BU11" s="37"/>
      <c r="BV11" s="37"/>
      <c r="BW11" s="37"/>
      <c r="BX11" s="37"/>
      <c r="BY11" s="37"/>
      <c r="BZ11" s="37"/>
      <c r="CA11" s="37"/>
      <c r="CB11" s="37"/>
      <c r="CC11" s="37"/>
      <c r="CD11" s="37"/>
      <c r="CE11" s="37"/>
      <c r="CF11" s="37"/>
      <c r="CG11" s="37"/>
      <c r="CH11" s="37"/>
      <c r="CI11" s="37"/>
      <c r="CJ11" s="37"/>
      <c r="CK11" s="37"/>
      <c r="CL11" s="37"/>
      <c r="CM11" s="37"/>
      <c r="CN11" s="37"/>
      <c r="CO11" s="37"/>
      <c r="CP11" s="37"/>
      <c r="CQ11" s="37"/>
      <c r="CR11" s="37"/>
      <c r="CS11" s="37"/>
      <c r="CT11" s="37"/>
      <c r="CU11" s="37"/>
      <c r="CV11" s="37"/>
      <c r="CW11" s="37"/>
      <c r="CX11" s="37"/>
      <c r="CY11" s="37"/>
      <c r="CZ11" s="37"/>
      <c r="DA11" s="37"/>
      <c r="DB11" s="37"/>
      <c r="DC11" s="37"/>
      <c r="DD11" s="37"/>
      <c r="DE11" s="37"/>
      <c r="DF11" s="37"/>
      <c r="DG11" s="37"/>
      <c r="DH11" s="37"/>
      <c r="DI11" s="37"/>
      <c r="DJ11" s="37"/>
      <c r="DK11" s="37"/>
      <c r="DL11" s="37"/>
      <c r="DM11" s="37"/>
      <c r="DN11" s="37"/>
      <c r="DO11" s="37"/>
      <c r="DP11" s="37"/>
      <c r="DQ11" s="37"/>
      <c r="DR11" s="37"/>
      <c r="DS11" s="37"/>
      <c r="DT11" s="37"/>
      <c r="DU11" s="37"/>
      <c r="DV11" s="37"/>
      <c r="DW11" s="37"/>
      <c r="DX11" s="37"/>
      <c r="DY11" s="37"/>
      <c r="DZ11" s="37"/>
      <c r="EA11" s="37"/>
      <c r="EB11" s="37"/>
      <c r="EC11" s="37"/>
      <c r="ED11" s="37"/>
      <c r="EE11" s="37"/>
      <c r="EF11" s="37"/>
      <c r="EG11" s="37"/>
      <c r="EH11" s="37"/>
      <c r="EI11" s="37"/>
      <c r="EJ11" s="37"/>
      <c r="EK11" s="37"/>
      <c r="EL11" s="37"/>
      <c r="EM11" s="37"/>
      <c r="EN11" s="37"/>
      <c r="EO11" s="37"/>
      <c r="EP11" s="37"/>
      <c r="EQ11" s="37"/>
    </row>
    <row r="12" spans="1:147" s="38" customFormat="1" ht="51" customHeight="1">
      <c r="A12" s="30">
        <f t="shared" si="7"/>
        <v>6</v>
      </c>
      <c r="B12" s="31">
        <v>7729314745</v>
      </c>
      <c r="C12" s="31" t="s">
        <v>24</v>
      </c>
      <c r="D12" s="36" t="s">
        <v>8</v>
      </c>
      <c r="E12" s="36" t="s">
        <v>26</v>
      </c>
      <c r="F12" s="36" t="s">
        <v>25</v>
      </c>
      <c r="G12" s="79" t="s">
        <v>17</v>
      </c>
      <c r="H12" s="100">
        <v>2819.75</v>
      </c>
      <c r="I12" s="100">
        <v>2819.75</v>
      </c>
      <c r="J12" s="100">
        <v>2819.75</v>
      </c>
      <c r="K12" s="100">
        <v>2819.75</v>
      </c>
      <c r="L12" s="100">
        <f t="shared" si="8"/>
        <v>11279</v>
      </c>
      <c r="M12" s="29">
        <f>'2022'!N12</f>
        <v>42.322800000000001</v>
      </c>
      <c r="N12" s="29">
        <f>(('2022'!M12+'2022'!N12)/2*1.04)*2-M12</f>
        <v>45.708624</v>
      </c>
      <c r="O12" s="98">
        <f t="shared" si="4"/>
        <v>1.08</v>
      </c>
      <c r="P12" s="29">
        <f>'2022'!P12</f>
        <v>26.391039999999997</v>
      </c>
      <c r="Q12" s="29">
        <f t="shared" si="5"/>
        <v>27.446681599999998</v>
      </c>
      <c r="R12" s="34">
        <f t="shared" si="0"/>
        <v>44923.58026000001</v>
      </c>
      <c r="S12" s="34">
        <f t="shared" si="1"/>
        <v>44923.58026000001</v>
      </c>
      <c r="T12" s="34">
        <f t="shared" si="2"/>
        <v>51494.11208240001</v>
      </c>
      <c r="U12" s="34">
        <f t="shared" si="3"/>
        <v>51494.11208240001</v>
      </c>
      <c r="V12" s="34">
        <f t="shared" si="9"/>
        <v>192835.38468480005</v>
      </c>
      <c r="W12" s="34">
        <f>'2022'!W12</f>
        <v>14974.526753333337</v>
      </c>
      <c r="X12" s="34">
        <f t="shared" si="10"/>
        <v>17164.704027466669</v>
      </c>
      <c r="Y12" s="34">
        <f t="shared" si="6"/>
        <v>190645.20741066671</v>
      </c>
      <c r="Z12" s="37"/>
      <c r="AA12" s="35"/>
      <c r="AB12" s="35"/>
      <c r="AC12" s="35"/>
      <c r="AD12" s="37"/>
      <c r="AE12" s="37"/>
      <c r="AF12" s="37"/>
      <c r="AG12" s="37"/>
      <c r="AH12" s="37"/>
      <c r="AI12" s="37"/>
      <c r="AJ12" s="37"/>
      <c r="AK12" s="37"/>
      <c r="AL12" s="37"/>
      <c r="AM12" s="37"/>
      <c r="AN12" s="37"/>
      <c r="AO12" s="37"/>
      <c r="AP12" s="37"/>
      <c r="AQ12" s="37"/>
      <c r="AR12" s="37"/>
      <c r="AS12" s="37"/>
      <c r="AT12" s="37"/>
      <c r="AU12" s="37"/>
      <c r="AV12" s="37"/>
      <c r="AW12" s="37"/>
      <c r="AX12" s="37"/>
      <c r="AY12" s="37"/>
      <c r="AZ12" s="37"/>
      <c r="BA12" s="37"/>
      <c r="BB12" s="37"/>
      <c r="BC12" s="37"/>
      <c r="BD12" s="37"/>
      <c r="BE12" s="37"/>
      <c r="BF12" s="37"/>
      <c r="BG12" s="37"/>
      <c r="BH12" s="37"/>
      <c r="BI12" s="37"/>
      <c r="BJ12" s="37"/>
      <c r="BK12" s="37"/>
      <c r="BL12" s="37"/>
      <c r="BM12" s="37"/>
      <c r="BN12" s="37"/>
      <c r="BO12" s="37"/>
      <c r="BP12" s="37"/>
      <c r="BQ12" s="37"/>
      <c r="BR12" s="37"/>
      <c r="BS12" s="37"/>
      <c r="BT12" s="37"/>
      <c r="BU12" s="37"/>
      <c r="BV12" s="37"/>
      <c r="BW12" s="37"/>
      <c r="BX12" s="37"/>
      <c r="BY12" s="37"/>
      <c r="BZ12" s="37"/>
      <c r="CA12" s="37"/>
      <c r="CB12" s="37"/>
      <c r="CC12" s="37"/>
      <c r="CD12" s="37"/>
      <c r="CE12" s="37"/>
      <c r="CF12" s="37"/>
      <c r="CG12" s="37"/>
      <c r="CH12" s="37"/>
      <c r="CI12" s="37"/>
      <c r="CJ12" s="37"/>
      <c r="CK12" s="37"/>
      <c r="CL12" s="37"/>
      <c r="CM12" s="37"/>
      <c r="CN12" s="37"/>
      <c r="CO12" s="37"/>
      <c r="CP12" s="37"/>
      <c r="CQ12" s="37"/>
      <c r="CR12" s="37"/>
      <c r="CS12" s="37"/>
      <c r="CT12" s="37"/>
      <c r="CU12" s="37"/>
      <c r="CV12" s="37"/>
      <c r="CW12" s="37"/>
      <c r="CX12" s="37"/>
      <c r="CY12" s="37"/>
      <c r="CZ12" s="37"/>
      <c r="DA12" s="37"/>
      <c r="DB12" s="37"/>
      <c r="DC12" s="37"/>
      <c r="DD12" s="37"/>
      <c r="DE12" s="37"/>
      <c r="DF12" s="37"/>
      <c r="DG12" s="37"/>
      <c r="DH12" s="37"/>
      <c r="DI12" s="37"/>
      <c r="DJ12" s="37"/>
      <c r="DK12" s="37"/>
      <c r="DL12" s="37"/>
      <c r="DM12" s="37"/>
      <c r="DN12" s="37"/>
      <c r="DO12" s="37"/>
      <c r="DP12" s="37"/>
      <c r="DQ12" s="37"/>
      <c r="DR12" s="37"/>
      <c r="DS12" s="37"/>
      <c r="DT12" s="37"/>
      <c r="DU12" s="37"/>
      <c r="DV12" s="37"/>
      <c r="DW12" s="37"/>
      <c r="DX12" s="37"/>
      <c r="DY12" s="37"/>
      <c r="DZ12" s="37"/>
      <c r="EA12" s="37"/>
      <c r="EB12" s="37"/>
      <c r="EC12" s="37"/>
      <c r="ED12" s="37"/>
      <c r="EE12" s="37"/>
      <c r="EF12" s="37"/>
      <c r="EG12" s="37"/>
      <c r="EH12" s="37"/>
      <c r="EI12" s="37"/>
      <c r="EJ12" s="37"/>
      <c r="EK12" s="37"/>
      <c r="EL12" s="37"/>
      <c r="EM12" s="37"/>
      <c r="EN12" s="37"/>
      <c r="EO12" s="37"/>
      <c r="EP12" s="37"/>
      <c r="EQ12" s="37"/>
    </row>
    <row r="13" spans="1:147" s="38" customFormat="1" ht="51" customHeight="1" outlineLevel="1">
      <c r="A13" s="30">
        <f t="shared" si="7"/>
        <v>7</v>
      </c>
      <c r="B13" s="31">
        <v>7729314745</v>
      </c>
      <c r="C13" s="31" t="s">
        <v>24</v>
      </c>
      <c r="D13" s="36" t="s">
        <v>14</v>
      </c>
      <c r="E13" s="36" t="s">
        <v>27</v>
      </c>
      <c r="F13" s="36"/>
      <c r="G13" s="79" t="s">
        <v>17</v>
      </c>
      <c r="H13" s="100">
        <v>71.5</v>
      </c>
      <c r="I13" s="100">
        <v>71.5</v>
      </c>
      <c r="J13" s="100">
        <v>71.5</v>
      </c>
      <c r="K13" s="100">
        <v>71.5</v>
      </c>
      <c r="L13" s="100">
        <f t="shared" si="8"/>
        <v>286</v>
      </c>
      <c r="M13" s="29">
        <f>'2022'!N13</f>
        <v>491.97760000000011</v>
      </c>
      <c r="N13" s="29">
        <f>(('2022'!M13+'2022'!N13)/2*1.04)*2-M13</f>
        <v>494.64710400000007</v>
      </c>
      <c r="O13" s="98">
        <f t="shared" si="4"/>
        <v>1.0054260681787137</v>
      </c>
      <c r="P13" s="29">
        <f>'2022'!P13</f>
        <v>66.767168000000012</v>
      </c>
      <c r="Q13" s="29">
        <f t="shared" si="5"/>
        <v>69.437854720000018</v>
      </c>
      <c r="R13" s="34">
        <f t="shared" si="0"/>
        <v>30402.545888000004</v>
      </c>
      <c r="S13" s="34">
        <f t="shared" si="1"/>
        <v>30402.545888000004</v>
      </c>
      <c r="T13" s="34">
        <f t="shared" si="2"/>
        <v>30402.461323520005</v>
      </c>
      <c r="U13" s="34">
        <f t="shared" si="3"/>
        <v>30402.461323520005</v>
      </c>
      <c r="V13" s="34">
        <f t="shared" si="9"/>
        <v>121610.01442304002</v>
      </c>
      <c r="W13" s="34">
        <f>'2022'!W13</f>
        <v>10134.181962666667</v>
      </c>
      <c r="X13" s="34">
        <f t="shared" si="10"/>
        <v>10134.153774506669</v>
      </c>
      <c r="Y13" s="34">
        <f t="shared" si="6"/>
        <v>121610.04261120001</v>
      </c>
      <c r="Z13" s="37"/>
      <c r="AA13" s="35"/>
      <c r="AB13" s="35"/>
      <c r="AC13" s="35"/>
      <c r="AD13" s="37"/>
      <c r="AE13" s="37"/>
      <c r="AF13" s="37"/>
      <c r="AG13" s="37"/>
      <c r="AH13" s="37"/>
      <c r="AI13" s="37"/>
      <c r="AJ13" s="37"/>
      <c r="AK13" s="37"/>
      <c r="AL13" s="37"/>
      <c r="AM13" s="37"/>
      <c r="AN13" s="37"/>
      <c r="AO13" s="37"/>
      <c r="AP13" s="37"/>
      <c r="AQ13" s="37"/>
      <c r="AR13" s="37"/>
      <c r="AS13" s="37"/>
      <c r="AT13" s="37"/>
      <c r="AU13" s="37"/>
      <c r="AV13" s="37"/>
      <c r="AW13" s="37"/>
      <c r="AX13" s="37"/>
      <c r="AY13" s="37"/>
      <c r="AZ13" s="37"/>
      <c r="BA13" s="37"/>
      <c r="BB13" s="37"/>
      <c r="BC13" s="37"/>
      <c r="BD13" s="37"/>
      <c r="BE13" s="37"/>
      <c r="BF13" s="37"/>
      <c r="BG13" s="37"/>
      <c r="BH13" s="37"/>
      <c r="BI13" s="37"/>
      <c r="BJ13" s="37"/>
      <c r="BK13" s="37"/>
      <c r="BL13" s="37"/>
      <c r="BM13" s="37"/>
      <c r="BN13" s="37"/>
      <c r="BO13" s="37"/>
      <c r="BP13" s="37"/>
      <c r="BQ13" s="37"/>
      <c r="BR13" s="37"/>
      <c r="BS13" s="37"/>
      <c r="BT13" s="37"/>
      <c r="BU13" s="37"/>
      <c r="BV13" s="37"/>
      <c r="BW13" s="37"/>
      <c r="BX13" s="37"/>
      <c r="BY13" s="37"/>
      <c r="BZ13" s="37"/>
      <c r="CA13" s="37"/>
      <c r="CB13" s="37"/>
      <c r="CC13" s="37"/>
      <c r="CD13" s="37"/>
      <c r="CE13" s="37"/>
      <c r="CF13" s="37"/>
      <c r="CG13" s="37"/>
      <c r="CH13" s="37"/>
      <c r="CI13" s="37"/>
      <c r="CJ13" s="37"/>
      <c r="CK13" s="37"/>
      <c r="CL13" s="37"/>
      <c r="CM13" s="37"/>
      <c r="CN13" s="37"/>
      <c r="CO13" s="37"/>
      <c r="CP13" s="37"/>
      <c r="CQ13" s="37"/>
      <c r="CR13" s="37"/>
      <c r="CS13" s="37"/>
      <c r="CT13" s="37"/>
      <c r="CU13" s="37"/>
      <c r="CV13" s="37"/>
      <c r="CW13" s="37"/>
      <c r="CX13" s="37"/>
      <c r="CY13" s="37"/>
      <c r="CZ13" s="37"/>
      <c r="DA13" s="37"/>
      <c r="DB13" s="37"/>
      <c r="DC13" s="37"/>
      <c r="DD13" s="37"/>
      <c r="DE13" s="37"/>
      <c r="DF13" s="37"/>
      <c r="DG13" s="37"/>
      <c r="DH13" s="37"/>
      <c r="DI13" s="37"/>
      <c r="DJ13" s="37"/>
      <c r="DK13" s="37"/>
      <c r="DL13" s="37"/>
      <c r="DM13" s="37"/>
      <c r="DN13" s="37"/>
      <c r="DO13" s="37"/>
      <c r="DP13" s="37"/>
      <c r="DQ13" s="37"/>
      <c r="DR13" s="37"/>
      <c r="DS13" s="37"/>
      <c r="DT13" s="37"/>
      <c r="DU13" s="37"/>
      <c r="DV13" s="37"/>
      <c r="DW13" s="37"/>
      <c r="DX13" s="37"/>
      <c r="DY13" s="37"/>
      <c r="DZ13" s="37"/>
      <c r="EA13" s="37"/>
      <c r="EB13" s="37"/>
      <c r="EC13" s="37"/>
      <c r="ED13" s="37"/>
      <c r="EE13" s="37"/>
      <c r="EF13" s="37"/>
      <c r="EG13" s="37"/>
      <c r="EH13" s="37"/>
      <c r="EI13" s="37"/>
      <c r="EJ13" s="37"/>
      <c r="EK13" s="37"/>
      <c r="EL13" s="37"/>
      <c r="EM13" s="37"/>
      <c r="EN13" s="37"/>
      <c r="EO13" s="37"/>
      <c r="EP13" s="37"/>
      <c r="EQ13" s="37"/>
    </row>
    <row r="14" spans="1:147" s="38" customFormat="1" ht="51" customHeight="1">
      <c r="A14" s="30">
        <f t="shared" si="7"/>
        <v>8</v>
      </c>
      <c r="B14" s="31">
        <v>7729314745</v>
      </c>
      <c r="C14" s="31" t="s">
        <v>24</v>
      </c>
      <c r="D14" s="36" t="s">
        <v>22</v>
      </c>
      <c r="E14" s="36"/>
      <c r="F14" s="36" t="s">
        <v>28</v>
      </c>
      <c r="G14" s="79" t="s">
        <v>17</v>
      </c>
      <c r="H14" s="100">
        <v>23956</v>
      </c>
      <c r="I14" s="100">
        <v>23956</v>
      </c>
      <c r="J14" s="100">
        <v>23956</v>
      </c>
      <c r="K14" s="100">
        <v>23956</v>
      </c>
      <c r="L14" s="100">
        <f t="shared" si="8"/>
        <v>95824</v>
      </c>
      <c r="M14" s="29">
        <f>'2022'!N14</f>
        <v>51.51720000000001</v>
      </c>
      <c r="N14" s="29">
        <f>(('2022'!M14+'2022'!N14)/2*1.04)*2-M14</f>
        <v>55.485487999999997</v>
      </c>
      <c r="O14" s="98">
        <f t="shared" si="4"/>
        <v>1.0770284099291108</v>
      </c>
      <c r="P14" s="29">
        <f>'2022'!P14</f>
        <v>27.818752</v>
      </c>
      <c r="Q14" s="29">
        <f t="shared" si="5"/>
        <v>28.931502080000001</v>
      </c>
      <c r="R14" s="34">
        <f t="shared" si="0"/>
        <v>567720.02028800023</v>
      </c>
      <c r="S14" s="34">
        <f t="shared" si="1"/>
        <v>567720.02028800023</v>
      </c>
      <c r="T14" s="34">
        <f t="shared" si="2"/>
        <v>636127.28669951984</v>
      </c>
      <c r="U14" s="34">
        <f t="shared" si="3"/>
        <v>636127.28669951984</v>
      </c>
      <c r="V14" s="34">
        <f t="shared" si="9"/>
        <v>2407694.6139750401</v>
      </c>
      <c r="W14" s="34">
        <f>'2022'!W14</f>
        <v>189240.00676266674</v>
      </c>
      <c r="X14" s="34">
        <f t="shared" si="10"/>
        <v>212042.42889983996</v>
      </c>
      <c r="Y14" s="34">
        <f t="shared" si="6"/>
        <v>2384892.1918378668</v>
      </c>
      <c r="Z14" s="37"/>
      <c r="AA14" s="35"/>
      <c r="AB14" s="35"/>
      <c r="AC14" s="35"/>
      <c r="AD14" s="37"/>
      <c r="AE14" s="37"/>
      <c r="AF14" s="37"/>
      <c r="AG14" s="37"/>
      <c r="AH14" s="37"/>
      <c r="AI14" s="37"/>
      <c r="AJ14" s="37"/>
      <c r="AK14" s="37"/>
      <c r="AL14" s="37"/>
      <c r="AM14" s="37"/>
      <c r="AN14" s="37"/>
      <c r="AO14" s="37"/>
      <c r="AP14" s="37"/>
      <c r="AQ14" s="37"/>
      <c r="AR14" s="37"/>
      <c r="AS14" s="37"/>
      <c r="AT14" s="37"/>
      <c r="AU14" s="37"/>
      <c r="AV14" s="37"/>
      <c r="AW14" s="37"/>
      <c r="AX14" s="37"/>
      <c r="AY14" s="37"/>
      <c r="AZ14" s="37"/>
      <c r="BA14" s="37"/>
      <c r="BB14" s="37"/>
      <c r="BC14" s="37"/>
      <c r="BD14" s="37"/>
      <c r="BE14" s="37"/>
      <c r="BF14" s="37"/>
      <c r="BG14" s="37"/>
      <c r="BH14" s="37"/>
      <c r="BI14" s="37"/>
      <c r="BJ14" s="37"/>
      <c r="BK14" s="37"/>
      <c r="BL14" s="37"/>
      <c r="BM14" s="37"/>
      <c r="BN14" s="37"/>
      <c r="BO14" s="37"/>
      <c r="BP14" s="37"/>
      <c r="BQ14" s="37"/>
      <c r="BR14" s="37"/>
      <c r="BS14" s="37"/>
      <c r="BT14" s="37"/>
      <c r="BU14" s="37"/>
      <c r="BV14" s="37"/>
      <c r="BW14" s="37"/>
      <c r="BX14" s="37"/>
      <c r="BY14" s="37"/>
      <c r="BZ14" s="37"/>
      <c r="CA14" s="37"/>
      <c r="CB14" s="37"/>
      <c r="CC14" s="37"/>
      <c r="CD14" s="37"/>
      <c r="CE14" s="37"/>
      <c r="CF14" s="37"/>
      <c r="CG14" s="37"/>
      <c r="CH14" s="37"/>
      <c r="CI14" s="37"/>
      <c r="CJ14" s="37"/>
      <c r="CK14" s="37"/>
      <c r="CL14" s="37"/>
      <c r="CM14" s="37"/>
      <c r="CN14" s="37"/>
      <c r="CO14" s="37"/>
      <c r="CP14" s="37"/>
      <c r="CQ14" s="37"/>
      <c r="CR14" s="37"/>
      <c r="CS14" s="37"/>
      <c r="CT14" s="37"/>
      <c r="CU14" s="37"/>
      <c r="CV14" s="37"/>
      <c r="CW14" s="37"/>
      <c r="CX14" s="37"/>
      <c r="CY14" s="37"/>
      <c r="CZ14" s="37"/>
      <c r="DA14" s="37"/>
      <c r="DB14" s="37"/>
      <c r="DC14" s="37"/>
      <c r="DD14" s="37"/>
      <c r="DE14" s="37"/>
      <c r="DF14" s="37"/>
      <c r="DG14" s="37"/>
      <c r="DH14" s="37"/>
      <c r="DI14" s="37"/>
      <c r="DJ14" s="37"/>
      <c r="DK14" s="37"/>
      <c r="DL14" s="37"/>
      <c r="DM14" s="37"/>
      <c r="DN14" s="37"/>
      <c r="DO14" s="37"/>
      <c r="DP14" s="37"/>
      <c r="DQ14" s="37"/>
      <c r="DR14" s="37"/>
      <c r="DS14" s="37"/>
      <c r="DT14" s="37"/>
      <c r="DU14" s="37"/>
      <c r="DV14" s="37"/>
      <c r="DW14" s="37"/>
      <c r="DX14" s="37"/>
      <c r="DY14" s="37"/>
      <c r="DZ14" s="37"/>
      <c r="EA14" s="37"/>
      <c r="EB14" s="37"/>
      <c r="EC14" s="37"/>
      <c r="ED14" s="37"/>
      <c r="EE14" s="37"/>
      <c r="EF14" s="37"/>
      <c r="EG14" s="37"/>
      <c r="EH14" s="37"/>
      <c r="EI14" s="37"/>
      <c r="EJ14" s="37"/>
      <c r="EK14" s="37"/>
      <c r="EL14" s="37"/>
      <c r="EM14" s="37"/>
      <c r="EN14" s="37"/>
      <c r="EO14" s="37"/>
      <c r="EP14" s="37"/>
      <c r="EQ14" s="37"/>
    </row>
    <row r="15" spans="1:147" s="38" customFormat="1" ht="51" customHeight="1" outlineLevel="1">
      <c r="A15" s="30">
        <f t="shared" si="7"/>
        <v>9</v>
      </c>
      <c r="B15" s="31">
        <v>7729314745</v>
      </c>
      <c r="C15" s="31" t="s">
        <v>24</v>
      </c>
      <c r="D15" s="36" t="s">
        <v>32</v>
      </c>
      <c r="E15" s="36" t="s">
        <v>32</v>
      </c>
      <c r="F15" s="36"/>
      <c r="G15" s="79" t="s">
        <v>17</v>
      </c>
      <c r="H15" s="100">
        <v>15367.5</v>
      </c>
      <c r="I15" s="100">
        <v>15367.5</v>
      </c>
      <c r="J15" s="100">
        <v>15367.5</v>
      </c>
      <c r="K15" s="100">
        <v>15367.5</v>
      </c>
      <c r="L15" s="100">
        <f t="shared" si="8"/>
        <v>61470</v>
      </c>
      <c r="M15" s="29">
        <f>'2022'!N15</f>
        <v>139.06131199999996</v>
      </c>
      <c r="N15" s="29">
        <f>(('2022'!M15+'2022'!N15)/2*1.04)*2-M15</f>
        <v>144.62376448000001</v>
      </c>
      <c r="O15" s="98">
        <f t="shared" si="4"/>
        <v>1.0400000000000003</v>
      </c>
      <c r="P15" s="29">
        <f>'2022'!P15</f>
        <v>139.06131199999999</v>
      </c>
      <c r="Q15" s="29">
        <f t="shared" si="5"/>
        <v>144.62376447999998</v>
      </c>
      <c r="R15" s="34">
        <f t="shared" si="0"/>
        <v>-4.3677061967173358E-10</v>
      </c>
      <c r="S15" s="34">
        <f t="shared" si="1"/>
        <v>-4.3677061967173358E-10</v>
      </c>
      <c r="T15" s="34">
        <f t="shared" si="2"/>
        <v>4.3677061967173358E-10</v>
      </c>
      <c r="U15" s="34">
        <f t="shared" si="3"/>
        <v>4.3677061967173358E-10</v>
      </c>
      <c r="V15" s="34">
        <f t="shared" si="9"/>
        <v>0</v>
      </c>
      <c r="W15" s="34">
        <f>'2022'!W15</f>
        <v>-1.4559020655724453E-10</v>
      </c>
      <c r="X15" s="34">
        <f t="shared" si="10"/>
        <v>1.4559020655724453E-10</v>
      </c>
      <c r="Y15" s="34">
        <f t="shared" si="6"/>
        <v>-2.9118041311448906E-10</v>
      </c>
      <c r="Z15" s="37"/>
      <c r="AA15" s="35"/>
      <c r="AB15" s="35"/>
      <c r="AC15" s="35"/>
      <c r="AD15" s="37"/>
      <c r="AE15" s="37"/>
      <c r="AF15" s="37"/>
      <c r="AG15" s="37"/>
      <c r="AH15" s="37"/>
      <c r="AI15" s="37"/>
      <c r="AJ15" s="37"/>
      <c r="AK15" s="37"/>
      <c r="AL15" s="37"/>
      <c r="AM15" s="37"/>
      <c r="AN15" s="37"/>
      <c r="AO15" s="37"/>
      <c r="AP15" s="37"/>
      <c r="AQ15" s="37"/>
      <c r="AR15" s="37"/>
      <c r="AS15" s="37"/>
      <c r="AT15" s="37"/>
      <c r="AU15" s="37"/>
      <c r="AV15" s="37"/>
      <c r="AW15" s="37"/>
      <c r="AX15" s="37"/>
      <c r="AY15" s="37"/>
      <c r="AZ15" s="37"/>
      <c r="BA15" s="37"/>
      <c r="BB15" s="37"/>
      <c r="BC15" s="37"/>
      <c r="BD15" s="37"/>
      <c r="BE15" s="37"/>
      <c r="BF15" s="37"/>
      <c r="BG15" s="37"/>
      <c r="BH15" s="37"/>
      <c r="BI15" s="37"/>
      <c r="BJ15" s="37"/>
      <c r="BK15" s="37"/>
      <c r="BL15" s="37"/>
      <c r="BM15" s="37"/>
      <c r="BN15" s="37"/>
      <c r="BO15" s="37"/>
      <c r="BP15" s="37"/>
      <c r="BQ15" s="37"/>
      <c r="BR15" s="37"/>
      <c r="BS15" s="37"/>
      <c r="BT15" s="37"/>
      <c r="BU15" s="37"/>
      <c r="BV15" s="37"/>
      <c r="BW15" s="37"/>
      <c r="BX15" s="37"/>
      <c r="BY15" s="37"/>
      <c r="BZ15" s="37"/>
      <c r="CA15" s="37"/>
      <c r="CB15" s="37"/>
      <c r="CC15" s="37"/>
      <c r="CD15" s="37"/>
      <c r="CE15" s="37"/>
      <c r="CF15" s="37"/>
      <c r="CG15" s="37"/>
      <c r="CH15" s="37"/>
      <c r="CI15" s="37"/>
      <c r="CJ15" s="37"/>
      <c r="CK15" s="37"/>
      <c r="CL15" s="37"/>
      <c r="CM15" s="37"/>
      <c r="CN15" s="37"/>
      <c r="CO15" s="37"/>
      <c r="CP15" s="37"/>
      <c r="CQ15" s="37"/>
      <c r="CR15" s="37"/>
      <c r="CS15" s="37"/>
      <c r="CT15" s="37"/>
      <c r="CU15" s="37"/>
      <c r="CV15" s="37"/>
      <c r="CW15" s="37"/>
      <c r="CX15" s="37"/>
      <c r="CY15" s="37"/>
      <c r="CZ15" s="37"/>
      <c r="DA15" s="37"/>
      <c r="DB15" s="37"/>
      <c r="DC15" s="37"/>
      <c r="DD15" s="37"/>
      <c r="DE15" s="37"/>
      <c r="DF15" s="37"/>
      <c r="DG15" s="37"/>
      <c r="DH15" s="37"/>
      <c r="DI15" s="37"/>
      <c r="DJ15" s="37"/>
      <c r="DK15" s="37"/>
      <c r="DL15" s="37"/>
      <c r="DM15" s="37"/>
      <c r="DN15" s="37"/>
      <c r="DO15" s="37"/>
      <c r="DP15" s="37"/>
      <c r="DQ15" s="37"/>
      <c r="DR15" s="37"/>
      <c r="DS15" s="37"/>
      <c r="DT15" s="37"/>
      <c r="DU15" s="37"/>
      <c r="DV15" s="37"/>
      <c r="DW15" s="37"/>
      <c r="DX15" s="37"/>
      <c r="DY15" s="37"/>
      <c r="DZ15" s="37"/>
      <c r="EA15" s="37"/>
      <c r="EB15" s="37"/>
      <c r="EC15" s="37"/>
      <c r="ED15" s="37"/>
      <c r="EE15" s="37"/>
      <c r="EF15" s="37"/>
      <c r="EG15" s="37"/>
      <c r="EH15" s="37"/>
      <c r="EI15" s="37"/>
      <c r="EJ15" s="37"/>
      <c r="EK15" s="37"/>
      <c r="EL15" s="37"/>
      <c r="EM15" s="37"/>
      <c r="EN15" s="37"/>
      <c r="EO15" s="37"/>
      <c r="EP15" s="37"/>
      <c r="EQ15" s="37"/>
    </row>
    <row r="16" spans="1:147" s="38" customFormat="1" ht="51" customHeight="1">
      <c r="A16" s="30">
        <f t="shared" si="7"/>
        <v>10</v>
      </c>
      <c r="B16" s="31">
        <v>7729314745</v>
      </c>
      <c r="C16" s="31" t="s">
        <v>24</v>
      </c>
      <c r="D16" s="36" t="s">
        <v>9</v>
      </c>
      <c r="E16" s="36" t="s">
        <v>10</v>
      </c>
      <c r="F16" s="36"/>
      <c r="G16" s="79" t="s">
        <v>17</v>
      </c>
      <c r="H16" s="100">
        <v>735.5</v>
      </c>
      <c r="I16" s="100">
        <v>735.5</v>
      </c>
      <c r="J16" s="100">
        <v>735.5</v>
      </c>
      <c r="K16" s="100">
        <v>735.5</v>
      </c>
      <c r="L16" s="100">
        <f t="shared" si="8"/>
        <v>2942</v>
      </c>
      <c r="M16" s="29">
        <f>'2022'!N16</f>
        <v>51.51720000000001</v>
      </c>
      <c r="N16" s="29">
        <f>(('2022'!M16+'2022'!N16)/2*1.04)*2-M16</f>
        <v>55.485487999999997</v>
      </c>
      <c r="O16" s="98">
        <f t="shared" si="4"/>
        <v>1.0770284099291108</v>
      </c>
      <c r="P16" s="29">
        <f>'2022'!P16</f>
        <v>34.394880000000001</v>
      </c>
      <c r="Q16" s="29">
        <f t="shared" si="5"/>
        <v>35.770675199999999</v>
      </c>
      <c r="R16" s="34">
        <f t="shared" si="0"/>
        <v>12593.466360000006</v>
      </c>
      <c r="S16" s="34">
        <f t="shared" si="1"/>
        <v>12593.466360000006</v>
      </c>
      <c r="T16" s="34">
        <f t="shared" si="2"/>
        <v>14500.244814399997</v>
      </c>
      <c r="U16" s="34">
        <f t="shared" si="3"/>
        <v>14500.244814399997</v>
      </c>
      <c r="V16" s="34">
        <f t="shared" si="9"/>
        <v>54187.422348799999</v>
      </c>
      <c r="W16" s="34">
        <f>'2022'!W16</f>
        <v>4197.8221200000016</v>
      </c>
      <c r="X16" s="34">
        <f t="shared" si="10"/>
        <v>4833.4149381333327</v>
      </c>
      <c r="Y16" s="34">
        <f t="shared" si="6"/>
        <v>53551.82953066667</v>
      </c>
      <c r="Z16" s="37"/>
      <c r="AA16" s="35"/>
      <c r="AB16" s="35"/>
      <c r="AC16" s="35"/>
      <c r="AD16" s="37"/>
      <c r="AE16" s="37"/>
      <c r="AF16" s="37"/>
      <c r="AG16" s="37"/>
      <c r="AH16" s="37"/>
      <c r="AI16" s="37"/>
      <c r="AJ16" s="37"/>
      <c r="AK16" s="37"/>
      <c r="AL16" s="37"/>
      <c r="AM16" s="37"/>
      <c r="AN16" s="37"/>
      <c r="AO16" s="37"/>
      <c r="AP16" s="37"/>
      <c r="AQ16" s="37"/>
      <c r="AR16" s="37"/>
      <c r="AS16" s="37"/>
      <c r="AT16" s="37"/>
      <c r="AU16" s="37"/>
      <c r="AV16" s="37"/>
      <c r="AW16" s="37"/>
      <c r="AX16" s="37"/>
      <c r="AY16" s="37"/>
      <c r="AZ16" s="37"/>
      <c r="BA16" s="37"/>
      <c r="BB16" s="37"/>
      <c r="BC16" s="37"/>
      <c r="BD16" s="37"/>
      <c r="BE16" s="37"/>
      <c r="BF16" s="37"/>
      <c r="BG16" s="37"/>
      <c r="BH16" s="37"/>
      <c r="BI16" s="37"/>
      <c r="BJ16" s="37"/>
      <c r="BK16" s="37"/>
      <c r="BL16" s="37"/>
      <c r="BM16" s="37"/>
      <c r="BN16" s="37"/>
      <c r="BO16" s="37"/>
      <c r="BP16" s="37"/>
      <c r="BQ16" s="37"/>
      <c r="BR16" s="37"/>
      <c r="BS16" s="37"/>
      <c r="BT16" s="37"/>
      <c r="BU16" s="37"/>
      <c r="BV16" s="37"/>
      <c r="BW16" s="37"/>
      <c r="BX16" s="37"/>
      <c r="BY16" s="37"/>
      <c r="BZ16" s="37"/>
      <c r="CA16" s="37"/>
      <c r="CB16" s="37"/>
      <c r="CC16" s="37"/>
      <c r="CD16" s="37"/>
      <c r="CE16" s="37"/>
      <c r="CF16" s="37"/>
      <c r="CG16" s="37"/>
      <c r="CH16" s="37"/>
      <c r="CI16" s="37"/>
      <c r="CJ16" s="37"/>
      <c r="CK16" s="37"/>
      <c r="CL16" s="37"/>
      <c r="CM16" s="37"/>
      <c r="CN16" s="37"/>
      <c r="CO16" s="37"/>
      <c r="CP16" s="37"/>
      <c r="CQ16" s="37"/>
      <c r="CR16" s="37"/>
      <c r="CS16" s="37"/>
      <c r="CT16" s="37"/>
      <c r="CU16" s="37"/>
      <c r="CV16" s="37"/>
      <c r="CW16" s="37"/>
      <c r="CX16" s="37"/>
      <c r="CY16" s="37"/>
      <c r="CZ16" s="37"/>
      <c r="DA16" s="37"/>
      <c r="DB16" s="37"/>
      <c r="DC16" s="37"/>
      <c r="DD16" s="37"/>
      <c r="DE16" s="37"/>
      <c r="DF16" s="37"/>
      <c r="DG16" s="37"/>
      <c r="DH16" s="37"/>
      <c r="DI16" s="37"/>
      <c r="DJ16" s="37"/>
      <c r="DK16" s="37"/>
      <c r="DL16" s="37"/>
      <c r="DM16" s="37"/>
      <c r="DN16" s="37"/>
      <c r="DO16" s="37"/>
      <c r="DP16" s="37"/>
      <c r="DQ16" s="37"/>
      <c r="DR16" s="37"/>
      <c r="DS16" s="37"/>
      <c r="DT16" s="37"/>
      <c r="DU16" s="37"/>
      <c r="DV16" s="37"/>
      <c r="DW16" s="37"/>
      <c r="DX16" s="37"/>
      <c r="DY16" s="37"/>
      <c r="DZ16" s="37"/>
      <c r="EA16" s="37"/>
      <c r="EB16" s="37"/>
      <c r="EC16" s="37"/>
      <c r="ED16" s="37"/>
      <c r="EE16" s="37"/>
      <c r="EF16" s="37"/>
      <c r="EG16" s="37"/>
      <c r="EH16" s="37"/>
      <c r="EI16" s="37"/>
      <c r="EJ16" s="37"/>
      <c r="EK16" s="37"/>
      <c r="EL16" s="37"/>
      <c r="EM16" s="37"/>
      <c r="EN16" s="37"/>
      <c r="EO16" s="37"/>
      <c r="EP16" s="37"/>
      <c r="EQ16" s="37"/>
    </row>
    <row r="17" spans="1:147" s="38" customFormat="1" ht="51" customHeight="1" outlineLevel="1">
      <c r="A17" s="30">
        <f t="shared" si="7"/>
        <v>11</v>
      </c>
      <c r="B17" s="31">
        <v>7729314745</v>
      </c>
      <c r="C17" s="31" t="s">
        <v>24</v>
      </c>
      <c r="D17" s="36" t="s">
        <v>11</v>
      </c>
      <c r="E17" s="36"/>
      <c r="F17" s="36" t="s">
        <v>29</v>
      </c>
      <c r="G17" s="79" t="s">
        <v>17</v>
      </c>
      <c r="H17" s="100">
        <v>5759.5</v>
      </c>
      <c r="I17" s="100">
        <v>5759.5</v>
      </c>
      <c r="J17" s="100">
        <v>5759.5</v>
      </c>
      <c r="K17" s="100">
        <v>5759.5</v>
      </c>
      <c r="L17" s="100">
        <f t="shared" si="8"/>
        <v>23038</v>
      </c>
      <c r="M17" s="29">
        <f>'2022'!N17</f>
        <v>152.12680000000003</v>
      </c>
      <c r="N17" s="29">
        <f>(('2022'!M17+'2022'!N17)/2*1.04)*2-M17</f>
        <v>158.20587200000003</v>
      </c>
      <c r="O17" s="98">
        <f t="shared" si="4"/>
        <v>1.0399605592177052</v>
      </c>
      <c r="P17" s="29">
        <f>'2022'!P17</f>
        <v>31.528639999999999</v>
      </c>
      <c r="Q17" s="29">
        <f t="shared" si="5"/>
        <v>32.789785600000002</v>
      </c>
      <c r="R17" s="34">
        <f t="shared" si="0"/>
        <v>694585.10252000019</v>
      </c>
      <c r="S17" s="34">
        <f t="shared" si="1"/>
        <v>694585.10252000019</v>
      </c>
      <c r="T17" s="34">
        <f t="shared" si="2"/>
        <v>722333.94962080009</v>
      </c>
      <c r="U17" s="34">
        <f t="shared" si="3"/>
        <v>722333.94962080009</v>
      </c>
      <c r="V17" s="34">
        <f t="shared" si="9"/>
        <v>2833838.1042816006</v>
      </c>
      <c r="W17" s="34">
        <f>'2022'!W17</f>
        <v>231528.36750666672</v>
      </c>
      <c r="X17" s="34">
        <f t="shared" si="10"/>
        <v>240777.98320693336</v>
      </c>
      <c r="Y17" s="34">
        <f t="shared" si="6"/>
        <v>2824588.4885813338</v>
      </c>
      <c r="Z17" s="37"/>
      <c r="AA17" s="35"/>
      <c r="AB17" s="35"/>
      <c r="AC17" s="35"/>
      <c r="AD17" s="37"/>
      <c r="AE17" s="37"/>
      <c r="AF17" s="37"/>
      <c r="AG17" s="37"/>
      <c r="AH17" s="37"/>
      <c r="AI17" s="37"/>
      <c r="AJ17" s="37"/>
      <c r="AK17" s="37"/>
      <c r="AL17" s="37"/>
      <c r="AM17" s="37"/>
      <c r="AN17" s="37"/>
      <c r="AO17" s="37"/>
      <c r="AP17" s="37"/>
      <c r="AQ17" s="37"/>
      <c r="AR17" s="37"/>
      <c r="AS17" s="37"/>
      <c r="AT17" s="37"/>
      <c r="AU17" s="37"/>
      <c r="AV17" s="37"/>
      <c r="AW17" s="37"/>
      <c r="AX17" s="37"/>
      <c r="AY17" s="37"/>
      <c r="AZ17" s="37"/>
      <c r="BA17" s="37"/>
      <c r="BB17" s="37"/>
      <c r="BC17" s="37"/>
      <c r="BD17" s="37"/>
      <c r="BE17" s="37"/>
      <c r="BF17" s="37"/>
      <c r="BG17" s="37"/>
      <c r="BH17" s="37"/>
      <c r="BI17" s="37"/>
      <c r="BJ17" s="37"/>
      <c r="BK17" s="37"/>
      <c r="BL17" s="37"/>
      <c r="BM17" s="37"/>
      <c r="BN17" s="37"/>
      <c r="BO17" s="37"/>
      <c r="BP17" s="37"/>
      <c r="BQ17" s="37"/>
      <c r="BR17" s="37"/>
      <c r="BS17" s="37"/>
      <c r="BT17" s="37"/>
      <c r="BU17" s="37"/>
      <c r="BV17" s="37"/>
      <c r="BW17" s="37"/>
      <c r="BX17" s="37"/>
      <c r="BY17" s="37"/>
      <c r="BZ17" s="37"/>
      <c r="CA17" s="37"/>
      <c r="CB17" s="37"/>
      <c r="CC17" s="37"/>
      <c r="CD17" s="37"/>
      <c r="CE17" s="37"/>
      <c r="CF17" s="37"/>
      <c r="CG17" s="37"/>
      <c r="CH17" s="37"/>
      <c r="CI17" s="37"/>
      <c r="CJ17" s="37"/>
      <c r="CK17" s="37"/>
      <c r="CL17" s="37"/>
      <c r="CM17" s="37"/>
      <c r="CN17" s="37"/>
      <c r="CO17" s="37"/>
      <c r="CP17" s="37"/>
      <c r="CQ17" s="37"/>
      <c r="CR17" s="37"/>
      <c r="CS17" s="37"/>
      <c r="CT17" s="37"/>
      <c r="CU17" s="37"/>
      <c r="CV17" s="37"/>
      <c r="CW17" s="37"/>
      <c r="CX17" s="37"/>
      <c r="CY17" s="37"/>
      <c r="CZ17" s="37"/>
      <c r="DA17" s="37"/>
      <c r="DB17" s="37"/>
      <c r="DC17" s="37"/>
      <c r="DD17" s="37"/>
      <c r="DE17" s="37"/>
      <c r="DF17" s="37"/>
      <c r="DG17" s="37"/>
      <c r="DH17" s="37"/>
      <c r="DI17" s="37"/>
      <c r="DJ17" s="37"/>
      <c r="DK17" s="37"/>
      <c r="DL17" s="37"/>
      <c r="DM17" s="37"/>
      <c r="DN17" s="37"/>
      <c r="DO17" s="37"/>
      <c r="DP17" s="37"/>
      <c r="DQ17" s="37"/>
      <c r="DR17" s="37"/>
      <c r="DS17" s="37"/>
      <c r="DT17" s="37"/>
      <c r="DU17" s="37"/>
      <c r="DV17" s="37"/>
      <c r="DW17" s="37"/>
      <c r="DX17" s="37"/>
      <c r="DY17" s="37"/>
      <c r="DZ17" s="37"/>
      <c r="EA17" s="37"/>
      <c r="EB17" s="37"/>
      <c r="EC17" s="37"/>
      <c r="ED17" s="37"/>
      <c r="EE17" s="37"/>
      <c r="EF17" s="37"/>
      <c r="EG17" s="37"/>
      <c r="EH17" s="37"/>
      <c r="EI17" s="37"/>
      <c r="EJ17" s="37"/>
      <c r="EK17" s="37"/>
      <c r="EL17" s="37"/>
      <c r="EM17" s="37"/>
      <c r="EN17" s="37"/>
      <c r="EO17" s="37"/>
      <c r="EP17" s="37"/>
      <c r="EQ17" s="37"/>
    </row>
    <row r="18" spans="1:147" s="38" customFormat="1" ht="51" customHeight="1">
      <c r="A18" s="30">
        <f t="shared" si="7"/>
        <v>12</v>
      </c>
      <c r="B18" s="31">
        <v>7729314745</v>
      </c>
      <c r="C18" s="31" t="s">
        <v>24</v>
      </c>
      <c r="D18" s="36" t="s">
        <v>11</v>
      </c>
      <c r="E18" s="36"/>
      <c r="F18" s="36" t="s">
        <v>30</v>
      </c>
      <c r="G18" s="79" t="s">
        <v>17</v>
      </c>
      <c r="H18" s="100">
        <v>3520.75</v>
      </c>
      <c r="I18" s="100">
        <v>3520.75</v>
      </c>
      <c r="J18" s="100">
        <v>3520.75</v>
      </c>
      <c r="K18" s="100">
        <v>3520.75</v>
      </c>
      <c r="L18" s="100">
        <f t="shared" si="8"/>
        <v>14083</v>
      </c>
      <c r="M18" s="29">
        <f>'2022'!N18</f>
        <v>51.440896000000009</v>
      </c>
      <c r="N18" s="29">
        <f>(('2022'!M18+'2022'!N18)/2*1.04)*2-M18</f>
        <v>53.498531840000012</v>
      </c>
      <c r="O18" s="98">
        <f t="shared" si="4"/>
        <v>1.04</v>
      </c>
      <c r="P18" s="29">
        <f>'2022'!P18</f>
        <v>31.528639999999999</v>
      </c>
      <c r="Q18" s="29">
        <f t="shared" si="5"/>
        <v>32.789785600000002</v>
      </c>
      <c r="R18" s="34">
        <f t="shared" si="0"/>
        <v>70106.07531200003</v>
      </c>
      <c r="S18" s="34">
        <f t="shared" si="1"/>
        <v>70106.07531200003</v>
      </c>
      <c r="T18" s="34">
        <f t="shared" si="2"/>
        <v>72910.318324480031</v>
      </c>
      <c r="U18" s="34">
        <f t="shared" si="3"/>
        <v>72910.318324480031</v>
      </c>
      <c r="V18" s="34">
        <f t="shared" si="9"/>
        <v>286032.78727296012</v>
      </c>
      <c r="W18" s="34">
        <f>'2022'!W18</f>
        <v>23368.691770666675</v>
      </c>
      <c r="X18" s="34">
        <f t="shared" si="10"/>
        <v>24303.439441493345</v>
      </c>
      <c r="Y18" s="34">
        <f t="shared" si="6"/>
        <v>285098.03960213345</v>
      </c>
      <c r="Z18" s="37"/>
      <c r="AA18" s="35"/>
      <c r="AB18" s="35"/>
      <c r="AC18" s="35"/>
      <c r="AD18" s="37"/>
      <c r="AE18" s="37"/>
      <c r="AF18" s="37"/>
      <c r="AG18" s="37"/>
      <c r="AH18" s="37"/>
      <c r="AI18" s="37"/>
      <c r="AJ18" s="37"/>
      <c r="AK18" s="37"/>
      <c r="AL18" s="37"/>
      <c r="AM18" s="37"/>
      <c r="AN18" s="37"/>
      <c r="AO18" s="37"/>
      <c r="AP18" s="37"/>
      <c r="AQ18" s="37"/>
      <c r="AR18" s="37"/>
      <c r="AS18" s="37"/>
      <c r="AT18" s="37"/>
      <c r="AU18" s="37"/>
      <c r="AV18" s="37"/>
      <c r="AW18" s="37"/>
      <c r="AX18" s="37"/>
      <c r="AY18" s="37"/>
      <c r="AZ18" s="37"/>
      <c r="BA18" s="37"/>
      <c r="BB18" s="37"/>
      <c r="BC18" s="37"/>
      <c r="BD18" s="37"/>
      <c r="BE18" s="37"/>
      <c r="BF18" s="37"/>
      <c r="BG18" s="37"/>
      <c r="BH18" s="37"/>
      <c r="BI18" s="37"/>
      <c r="BJ18" s="37"/>
      <c r="BK18" s="37"/>
      <c r="BL18" s="37"/>
      <c r="BM18" s="37"/>
      <c r="BN18" s="37"/>
      <c r="BO18" s="37"/>
      <c r="BP18" s="37"/>
      <c r="BQ18" s="37"/>
      <c r="BR18" s="37"/>
      <c r="BS18" s="37"/>
      <c r="BT18" s="37"/>
      <c r="BU18" s="37"/>
      <c r="BV18" s="37"/>
      <c r="BW18" s="37"/>
      <c r="BX18" s="37"/>
      <c r="BY18" s="37"/>
      <c r="BZ18" s="37"/>
      <c r="CA18" s="37"/>
      <c r="CB18" s="37"/>
      <c r="CC18" s="37"/>
      <c r="CD18" s="37"/>
      <c r="CE18" s="37"/>
      <c r="CF18" s="37"/>
      <c r="CG18" s="37"/>
      <c r="CH18" s="37"/>
      <c r="CI18" s="37"/>
      <c r="CJ18" s="37"/>
      <c r="CK18" s="37"/>
      <c r="CL18" s="37"/>
      <c r="CM18" s="37"/>
      <c r="CN18" s="37"/>
      <c r="CO18" s="37"/>
      <c r="CP18" s="37"/>
      <c r="CQ18" s="37"/>
      <c r="CR18" s="37"/>
      <c r="CS18" s="37"/>
      <c r="CT18" s="37"/>
      <c r="CU18" s="37"/>
      <c r="CV18" s="37"/>
      <c r="CW18" s="37"/>
      <c r="CX18" s="37"/>
      <c r="CY18" s="37"/>
      <c r="CZ18" s="37"/>
      <c r="DA18" s="37"/>
      <c r="DB18" s="37"/>
      <c r="DC18" s="37"/>
      <c r="DD18" s="37"/>
      <c r="DE18" s="37"/>
      <c r="DF18" s="37"/>
      <c r="DG18" s="37"/>
      <c r="DH18" s="37"/>
      <c r="DI18" s="37"/>
      <c r="DJ18" s="37"/>
      <c r="DK18" s="37"/>
      <c r="DL18" s="37"/>
      <c r="DM18" s="37"/>
      <c r="DN18" s="37"/>
      <c r="DO18" s="37"/>
      <c r="DP18" s="37"/>
      <c r="DQ18" s="37"/>
      <c r="DR18" s="37"/>
      <c r="DS18" s="37"/>
      <c r="DT18" s="37"/>
      <c r="DU18" s="37"/>
      <c r="DV18" s="37"/>
      <c r="DW18" s="37"/>
      <c r="DX18" s="37"/>
      <c r="DY18" s="37"/>
      <c r="DZ18" s="37"/>
      <c r="EA18" s="37"/>
      <c r="EB18" s="37"/>
      <c r="EC18" s="37"/>
      <c r="ED18" s="37"/>
      <c r="EE18" s="37"/>
      <c r="EF18" s="37"/>
      <c r="EG18" s="37"/>
      <c r="EH18" s="37"/>
      <c r="EI18" s="37"/>
      <c r="EJ18" s="37"/>
      <c r="EK18" s="37"/>
      <c r="EL18" s="37"/>
      <c r="EM18" s="37"/>
      <c r="EN18" s="37"/>
      <c r="EO18" s="37"/>
      <c r="EP18" s="37"/>
      <c r="EQ18" s="37"/>
    </row>
    <row r="19" spans="1:147" s="38" customFormat="1" ht="51" customHeight="1" outlineLevel="1">
      <c r="A19" s="30">
        <f t="shared" si="7"/>
        <v>13</v>
      </c>
      <c r="B19" s="31">
        <v>7729314745</v>
      </c>
      <c r="C19" s="31" t="s">
        <v>24</v>
      </c>
      <c r="D19" s="36" t="s">
        <v>12</v>
      </c>
      <c r="E19" s="36" t="s">
        <v>33</v>
      </c>
      <c r="F19" s="36"/>
      <c r="G19" s="79" t="s">
        <v>17</v>
      </c>
      <c r="H19" s="100">
        <v>2836.5</v>
      </c>
      <c r="I19" s="100">
        <v>2836.5</v>
      </c>
      <c r="J19" s="100">
        <v>2836.5</v>
      </c>
      <c r="K19" s="100">
        <v>2836.5</v>
      </c>
      <c r="L19" s="100">
        <f t="shared" si="8"/>
        <v>11346</v>
      </c>
      <c r="M19" s="29">
        <f>'2022'!N19</f>
        <v>64.013199999999998</v>
      </c>
      <c r="N19" s="29">
        <f>(('2022'!M19+'2022'!N19)/2*1.04)*2-M19</f>
        <v>65.594927999999996</v>
      </c>
      <c r="O19" s="98">
        <f t="shared" si="4"/>
        <v>1.0247094036854898</v>
      </c>
      <c r="P19" s="29">
        <f>'2022'!P19</f>
        <v>63.034400000000005</v>
      </c>
      <c r="Q19" s="29">
        <f t="shared" si="5"/>
        <v>65.555776000000009</v>
      </c>
      <c r="R19" s="34">
        <f t="shared" si="0"/>
        <v>2776.366199999979</v>
      </c>
      <c r="S19" s="34">
        <f t="shared" si="1"/>
        <v>2776.366199999979</v>
      </c>
      <c r="T19" s="34">
        <f t="shared" si="2"/>
        <v>111.05464799996369</v>
      </c>
      <c r="U19" s="34">
        <f t="shared" si="3"/>
        <v>111.05464799996369</v>
      </c>
      <c r="V19" s="34">
        <f t="shared" si="9"/>
        <v>5774.8416959998858</v>
      </c>
      <c r="W19" s="34">
        <f>'2022'!W19</f>
        <v>925.45539999999301</v>
      </c>
      <c r="X19" s="34">
        <f t="shared" si="10"/>
        <v>37.018215999987895</v>
      </c>
      <c r="Y19" s="34">
        <f t="shared" si="6"/>
        <v>6663.2788799998907</v>
      </c>
      <c r="Z19" s="37"/>
      <c r="AA19" s="35"/>
      <c r="AB19" s="35"/>
      <c r="AC19" s="35"/>
      <c r="AD19" s="37"/>
      <c r="AE19" s="37"/>
      <c r="AF19" s="37"/>
      <c r="AG19" s="37"/>
      <c r="AH19" s="37"/>
      <c r="AI19" s="37"/>
      <c r="AJ19" s="37"/>
      <c r="AK19" s="37"/>
      <c r="AL19" s="37"/>
      <c r="AM19" s="37"/>
      <c r="AN19" s="37"/>
      <c r="AO19" s="37"/>
      <c r="AP19" s="37"/>
      <c r="AQ19" s="37"/>
      <c r="AR19" s="37"/>
      <c r="AS19" s="37"/>
      <c r="AT19" s="37"/>
      <c r="AU19" s="37"/>
      <c r="AV19" s="37"/>
      <c r="AW19" s="37"/>
      <c r="AX19" s="37"/>
      <c r="AY19" s="37"/>
      <c r="AZ19" s="37"/>
      <c r="BA19" s="37"/>
      <c r="BB19" s="37"/>
      <c r="BC19" s="37"/>
      <c r="BD19" s="37"/>
      <c r="BE19" s="37"/>
      <c r="BF19" s="37"/>
      <c r="BG19" s="37"/>
      <c r="BH19" s="37"/>
      <c r="BI19" s="37"/>
      <c r="BJ19" s="37"/>
      <c r="BK19" s="37"/>
      <c r="BL19" s="37"/>
      <c r="BM19" s="37"/>
      <c r="BN19" s="37"/>
      <c r="BO19" s="37"/>
      <c r="BP19" s="37"/>
      <c r="BQ19" s="37"/>
      <c r="BR19" s="37"/>
      <c r="BS19" s="37"/>
      <c r="BT19" s="37"/>
      <c r="BU19" s="37"/>
      <c r="BV19" s="37"/>
      <c r="BW19" s="37"/>
      <c r="BX19" s="37"/>
      <c r="BY19" s="37"/>
      <c r="BZ19" s="37"/>
      <c r="CA19" s="37"/>
      <c r="CB19" s="37"/>
      <c r="CC19" s="37"/>
      <c r="CD19" s="37"/>
      <c r="CE19" s="37"/>
      <c r="CF19" s="37"/>
      <c r="CG19" s="37"/>
      <c r="CH19" s="37"/>
      <c r="CI19" s="37"/>
      <c r="CJ19" s="37"/>
      <c r="CK19" s="37"/>
      <c r="CL19" s="37"/>
      <c r="CM19" s="37"/>
      <c r="CN19" s="37"/>
      <c r="CO19" s="37"/>
      <c r="CP19" s="37"/>
      <c r="CQ19" s="37"/>
      <c r="CR19" s="37"/>
      <c r="CS19" s="37"/>
      <c r="CT19" s="37"/>
      <c r="CU19" s="37"/>
      <c r="CV19" s="37"/>
      <c r="CW19" s="37"/>
      <c r="CX19" s="37"/>
      <c r="CY19" s="37"/>
      <c r="CZ19" s="37"/>
      <c r="DA19" s="37"/>
      <c r="DB19" s="37"/>
      <c r="DC19" s="37"/>
      <c r="DD19" s="37"/>
      <c r="DE19" s="37"/>
      <c r="DF19" s="37"/>
      <c r="DG19" s="37"/>
      <c r="DH19" s="37"/>
      <c r="DI19" s="37"/>
      <c r="DJ19" s="37"/>
      <c r="DK19" s="37"/>
      <c r="DL19" s="37"/>
      <c r="DM19" s="37"/>
      <c r="DN19" s="37"/>
      <c r="DO19" s="37"/>
      <c r="DP19" s="37"/>
      <c r="DQ19" s="37"/>
      <c r="DR19" s="37"/>
      <c r="DS19" s="37"/>
      <c r="DT19" s="37"/>
      <c r="DU19" s="37"/>
      <c r="DV19" s="37"/>
      <c r="DW19" s="37"/>
      <c r="DX19" s="37"/>
      <c r="DY19" s="37"/>
      <c r="DZ19" s="37"/>
      <c r="EA19" s="37"/>
      <c r="EB19" s="37"/>
      <c r="EC19" s="37"/>
      <c r="ED19" s="37"/>
      <c r="EE19" s="37"/>
      <c r="EF19" s="37"/>
      <c r="EG19" s="37"/>
      <c r="EH19" s="37"/>
      <c r="EI19" s="37"/>
      <c r="EJ19" s="37"/>
      <c r="EK19" s="37"/>
      <c r="EL19" s="37"/>
      <c r="EM19" s="37"/>
      <c r="EN19" s="37"/>
      <c r="EO19" s="37"/>
      <c r="EP19" s="37"/>
      <c r="EQ19" s="37"/>
    </row>
    <row r="20" spans="1:147" s="38" customFormat="1" ht="45" customHeight="1" outlineLevel="1">
      <c r="A20" s="30">
        <f>A19+1</f>
        <v>14</v>
      </c>
      <c r="B20" s="31">
        <v>7729314745</v>
      </c>
      <c r="C20" s="31" t="s">
        <v>24</v>
      </c>
      <c r="D20" s="36" t="s">
        <v>4</v>
      </c>
      <c r="E20" s="36"/>
      <c r="F20" s="36"/>
      <c r="G20" s="80" t="s">
        <v>16</v>
      </c>
      <c r="H20" s="100">
        <v>2257.25</v>
      </c>
      <c r="I20" s="100">
        <v>2257.25</v>
      </c>
      <c r="J20" s="100">
        <v>2257.25</v>
      </c>
      <c r="K20" s="100">
        <v>2257.25</v>
      </c>
      <c r="L20" s="100">
        <f t="shared" si="8"/>
        <v>9029</v>
      </c>
      <c r="M20" s="29">
        <f>'2022'!N20</f>
        <v>78.688800000000001</v>
      </c>
      <c r="N20" s="29">
        <f>(('2022'!M20+'2022'!N20)/2*1.04)*2-M20</f>
        <v>78.921952000000019</v>
      </c>
      <c r="O20" s="98">
        <f t="shared" si="4"/>
        <v>1.0029629629629633</v>
      </c>
      <c r="P20" s="29">
        <f>'2022'!P20</f>
        <v>32.988800000000005</v>
      </c>
      <c r="Q20" s="29">
        <f t="shared" si="5"/>
        <v>34.308352000000006</v>
      </c>
      <c r="R20" s="34">
        <f t="shared" si="0"/>
        <v>103156.325</v>
      </c>
      <c r="S20" s="34">
        <f t="shared" si="1"/>
        <v>103156.325</v>
      </c>
      <c r="T20" s="34">
        <f t="shared" si="2"/>
        <v>100704.04860000002</v>
      </c>
      <c r="U20" s="34">
        <f t="shared" si="3"/>
        <v>100704.04860000002</v>
      </c>
      <c r="V20" s="34">
        <f t="shared" si="9"/>
        <v>407720.74720000004</v>
      </c>
      <c r="W20" s="34">
        <f>'2022'!W20</f>
        <v>34385.441666666666</v>
      </c>
      <c r="X20" s="34">
        <f t="shared" si="10"/>
        <v>33568.016200000005</v>
      </c>
      <c r="Y20" s="34">
        <f t="shared" si="6"/>
        <v>408538.17266666668</v>
      </c>
      <c r="Z20" s="37"/>
      <c r="AA20" s="35"/>
      <c r="AB20" s="35"/>
      <c r="AC20" s="35"/>
      <c r="AD20" s="37"/>
      <c r="AE20" s="37"/>
      <c r="AF20" s="37"/>
      <c r="AG20" s="37"/>
      <c r="AH20" s="37"/>
      <c r="AI20" s="37"/>
      <c r="AJ20" s="37"/>
      <c r="AK20" s="37"/>
      <c r="AL20" s="37"/>
      <c r="AM20" s="37"/>
      <c r="AN20" s="37"/>
      <c r="AO20" s="37"/>
      <c r="AP20" s="37"/>
      <c r="AQ20" s="37"/>
      <c r="AR20" s="37"/>
      <c r="AS20" s="37"/>
      <c r="AT20" s="37"/>
      <c r="AU20" s="37"/>
      <c r="AV20" s="37"/>
      <c r="AW20" s="37"/>
      <c r="AX20" s="37"/>
      <c r="AY20" s="37"/>
      <c r="AZ20" s="37"/>
      <c r="BA20" s="37"/>
      <c r="BB20" s="37"/>
      <c r="BC20" s="37"/>
      <c r="BD20" s="37"/>
      <c r="BE20" s="37"/>
      <c r="BF20" s="37"/>
      <c r="BG20" s="37"/>
      <c r="BH20" s="37"/>
      <c r="BI20" s="37"/>
      <c r="BJ20" s="37"/>
      <c r="BK20" s="37"/>
      <c r="BL20" s="37"/>
      <c r="BM20" s="37"/>
      <c r="BN20" s="37"/>
      <c r="BO20" s="37"/>
      <c r="BP20" s="37"/>
      <c r="BQ20" s="37"/>
      <c r="BR20" s="37"/>
      <c r="BS20" s="37"/>
      <c r="BT20" s="37"/>
      <c r="BU20" s="37"/>
      <c r="BV20" s="37"/>
      <c r="BW20" s="37"/>
      <c r="BX20" s="37"/>
      <c r="BY20" s="37"/>
      <c r="BZ20" s="37"/>
      <c r="CA20" s="37"/>
      <c r="CB20" s="37"/>
      <c r="CC20" s="37"/>
      <c r="CD20" s="37"/>
      <c r="CE20" s="37"/>
      <c r="CF20" s="37"/>
      <c r="CG20" s="37"/>
      <c r="CH20" s="37"/>
      <c r="CI20" s="37"/>
      <c r="CJ20" s="37"/>
      <c r="CK20" s="37"/>
      <c r="CL20" s="37"/>
      <c r="CM20" s="37"/>
      <c r="CN20" s="37"/>
      <c r="CO20" s="37"/>
      <c r="CP20" s="37"/>
      <c r="CQ20" s="37"/>
      <c r="CR20" s="37"/>
      <c r="CS20" s="37"/>
      <c r="CT20" s="37"/>
      <c r="CU20" s="37"/>
      <c r="CV20" s="37"/>
      <c r="CW20" s="37"/>
      <c r="CX20" s="37"/>
      <c r="CY20" s="37"/>
      <c r="CZ20" s="37"/>
      <c r="DA20" s="37"/>
      <c r="DB20" s="37"/>
      <c r="DC20" s="37"/>
      <c r="DD20" s="37"/>
      <c r="DE20" s="37"/>
      <c r="DF20" s="37"/>
      <c r="DG20" s="37"/>
      <c r="DH20" s="37"/>
      <c r="DI20" s="37"/>
      <c r="DJ20" s="37"/>
      <c r="DK20" s="37"/>
      <c r="DL20" s="37"/>
      <c r="DM20" s="37"/>
      <c r="DN20" s="37"/>
      <c r="DO20" s="37"/>
      <c r="DP20" s="37"/>
      <c r="DQ20" s="37"/>
      <c r="DR20" s="37"/>
      <c r="DS20" s="37"/>
      <c r="DT20" s="37"/>
      <c r="DU20" s="37"/>
      <c r="DV20" s="37"/>
      <c r="DW20" s="37"/>
      <c r="DX20" s="37"/>
      <c r="DY20" s="37"/>
      <c r="DZ20" s="37"/>
      <c r="EA20" s="37"/>
      <c r="EB20" s="37"/>
      <c r="EC20" s="37"/>
      <c r="ED20" s="37"/>
      <c r="EE20" s="37"/>
      <c r="EF20" s="37"/>
      <c r="EG20" s="37"/>
      <c r="EH20" s="37"/>
      <c r="EI20" s="37"/>
      <c r="EJ20" s="37"/>
      <c r="EK20" s="37"/>
      <c r="EL20" s="37"/>
      <c r="EM20" s="37"/>
      <c r="EN20" s="37"/>
      <c r="EO20" s="37"/>
      <c r="EP20" s="37"/>
      <c r="EQ20" s="37"/>
    </row>
    <row r="21" spans="1:147" s="38" customFormat="1" ht="51" customHeight="1" outlineLevel="1">
      <c r="A21" s="30">
        <f t="shared" si="7"/>
        <v>15</v>
      </c>
      <c r="B21" s="31">
        <v>7729314745</v>
      </c>
      <c r="C21" s="31" t="s">
        <v>24</v>
      </c>
      <c r="D21" s="36" t="s">
        <v>5</v>
      </c>
      <c r="E21" s="36" t="s">
        <v>6</v>
      </c>
      <c r="F21" s="36"/>
      <c r="G21" s="80" t="s">
        <v>16</v>
      </c>
      <c r="H21" s="100">
        <v>1544.5</v>
      </c>
      <c r="I21" s="100">
        <v>1544.5</v>
      </c>
      <c r="J21" s="100">
        <v>1544.5</v>
      </c>
      <c r="K21" s="100">
        <v>1544.5</v>
      </c>
      <c r="L21" s="100">
        <f t="shared" si="8"/>
        <v>6178</v>
      </c>
      <c r="M21" s="29">
        <f>'2022'!N21</f>
        <v>148.07920000000001</v>
      </c>
      <c r="N21" s="29">
        <f>(('2022'!M21+'2022'!N21)/2*1.04)*2-M21</f>
        <v>159.07356800000002</v>
      </c>
      <c r="O21" s="98">
        <f t="shared" si="4"/>
        <v>1.074246538338943</v>
      </c>
      <c r="P21" s="29">
        <f>'2022'!P21</f>
        <v>69.838912000000008</v>
      </c>
      <c r="Q21" s="29">
        <f t="shared" si="5"/>
        <v>72.632468480000014</v>
      </c>
      <c r="R21" s="34">
        <f t="shared" si="0"/>
        <v>120842.12481600001</v>
      </c>
      <c r="S21" s="34">
        <f t="shared" si="1"/>
        <v>120842.12481600001</v>
      </c>
      <c r="T21" s="34">
        <f t="shared" si="2"/>
        <v>133508.27820864003</v>
      </c>
      <c r="U21" s="34">
        <f t="shared" si="3"/>
        <v>133508.27820864003</v>
      </c>
      <c r="V21" s="34">
        <f t="shared" si="9"/>
        <v>508700.8060492801</v>
      </c>
      <c r="W21" s="34">
        <f>'2022'!W21</f>
        <v>40280.708272000003</v>
      </c>
      <c r="X21" s="34">
        <f t="shared" si="10"/>
        <v>44502.759402880009</v>
      </c>
      <c r="Y21" s="34">
        <f t="shared" si="6"/>
        <v>504478.75491840014</v>
      </c>
      <c r="Z21" s="37"/>
      <c r="AA21" s="35"/>
      <c r="AB21" s="35"/>
      <c r="AC21" s="35"/>
      <c r="AD21" s="37"/>
      <c r="AE21" s="37"/>
      <c r="AF21" s="37"/>
      <c r="AG21" s="37"/>
      <c r="AH21" s="37"/>
      <c r="AI21" s="37"/>
      <c r="AJ21" s="37"/>
      <c r="AK21" s="37"/>
      <c r="AL21" s="37"/>
      <c r="AM21" s="37"/>
      <c r="AN21" s="37"/>
      <c r="AO21" s="37"/>
      <c r="AP21" s="37"/>
      <c r="AQ21" s="37"/>
      <c r="AR21" s="37"/>
      <c r="AS21" s="37"/>
      <c r="AT21" s="37"/>
      <c r="AU21" s="37"/>
      <c r="AV21" s="37"/>
      <c r="AW21" s="37"/>
      <c r="AX21" s="37"/>
      <c r="AY21" s="37"/>
      <c r="AZ21" s="37"/>
      <c r="BA21" s="37"/>
      <c r="BB21" s="37"/>
      <c r="BC21" s="37"/>
      <c r="BD21" s="37"/>
      <c r="BE21" s="37"/>
      <c r="BF21" s="37"/>
      <c r="BG21" s="37"/>
      <c r="BH21" s="37"/>
      <c r="BI21" s="37"/>
      <c r="BJ21" s="37"/>
      <c r="BK21" s="37"/>
      <c r="BL21" s="37"/>
      <c r="BM21" s="37"/>
      <c r="BN21" s="37"/>
      <c r="BO21" s="37"/>
      <c r="BP21" s="37"/>
      <c r="BQ21" s="37"/>
      <c r="BR21" s="37"/>
      <c r="BS21" s="37"/>
      <c r="BT21" s="37"/>
      <c r="BU21" s="37"/>
      <c r="BV21" s="37"/>
      <c r="BW21" s="37"/>
      <c r="BX21" s="37"/>
      <c r="BY21" s="37"/>
      <c r="BZ21" s="37"/>
      <c r="CA21" s="37"/>
      <c r="CB21" s="37"/>
      <c r="CC21" s="37"/>
      <c r="CD21" s="37"/>
      <c r="CE21" s="37"/>
      <c r="CF21" s="37"/>
      <c r="CG21" s="37"/>
      <c r="CH21" s="37"/>
      <c r="CI21" s="37"/>
      <c r="CJ21" s="37"/>
      <c r="CK21" s="37"/>
      <c r="CL21" s="37"/>
      <c r="CM21" s="37"/>
      <c r="CN21" s="37"/>
      <c r="CO21" s="37"/>
      <c r="CP21" s="37"/>
      <c r="CQ21" s="37"/>
      <c r="CR21" s="37"/>
      <c r="CS21" s="37"/>
      <c r="CT21" s="37"/>
      <c r="CU21" s="37"/>
      <c r="CV21" s="37"/>
      <c r="CW21" s="37"/>
      <c r="CX21" s="37"/>
      <c r="CY21" s="37"/>
      <c r="CZ21" s="37"/>
      <c r="DA21" s="37"/>
      <c r="DB21" s="37"/>
      <c r="DC21" s="37"/>
      <c r="DD21" s="37"/>
      <c r="DE21" s="37"/>
      <c r="DF21" s="37"/>
      <c r="DG21" s="37"/>
      <c r="DH21" s="37"/>
      <c r="DI21" s="37"/>
      <c r="DJ21" s="37"/>
      <c r="DK21" s="37"/>
      <c r="DL21" s="37"/>
      <c r="DM21" s="37"/>
      <c r="DN21" s="37"/>
      <c r="DO21" s="37"/>
      <c r="DP21" s="37"/>
      <c r="DQ21" s="37"/>
      <c r="DR21" s="37"/>
      <c r="DS21" s="37"/>
      <c r="DT21" s="37"/>
      <c r="DU21" s="37"/>
      <c r="DV21" s="37"/>
      <c r="DW21" s="37"/>
      <c r="DX21" s="37"/>
      <c r="DY21" s="37"/>
      <c r="DZ21" s="37"/>
      <c r="EA21" s="37"/>
      <c r="EB21" s="37"/>
      <c r="EC21" s="37"/>
      <c r="ED21" s="37"/>
      <c r="EE21" s="37"/>
      <c r="EF21" s="37"/>
      <c r="EG21" s="37"/>
      <c r="EH21" s="37"/>
      <c r="EI21" s="37"/>
      <c r="EJ21" s="37"/>
      <c r="EK21" s="37"/>
      <c r="EL21" s="37"/>
      <c r="EM21" s="37"/>
      <c r="EN21" s="37"/>
      <c r="EO21" s="37"/>
      <c r="EP21" s="37"/>
      <c r="EQ21" s="37"/>
    </row>
    <row r="22" spans="1:147" s="38" customFormat="1" ht="38.25" customHeight="1">
      <c r="A22" s="30">
        <f t="shared" si="7"/>
        <v>16</v>
      </c>
      <c r="B22" s="31">
        <v>7729314745</v>
      </c>
      <c r="C22" s="31" t="s">
        <v>24</v>
      </c>
      <c r="D22" s="36" t="s">
        <v>7</v>
      </c>
      <c r="E22" s="36"/>
      <c r="F22" s="36"/>
      <c r="G22" s="80" t="s">
        <v>16</v>
      </c>
      <c r="H22" s="100">
        <v>2828.75</v>
      </c>
      <c r="I22" s="100">
        <v>2828.75</v>
      </c>
      <c r="J22" s="100">
        <v>2828.75</v>
      </c>
      <c r="K22" s="100">
        <v>2828.75</v>
      </c>
      <c r="L22" s="100">
        <f t="shared" si="8"/>
        <v>11315</v>
      </c>
      <c r="M22" s="29">
        <f>'2022'!N22</f>
        <v>38.041999999999994</v>
      </c>
      <c r="N22" s="29">
        <f>(('2022'!M22+'2022'!N22)/2*1.04)*2-M22</f>
        <v>40.968880000000006</v>
      </c>
      <c r="O22" s="98">
        <f t="shared" si="4"/>
        <v>1.0769381210241316</v>
      </c>
      <c r="P22" s="29">
        <f>'2022'!P22</f>
        <v>37.682944000000006</v>
      </c>
      <c r="Q22" s="29">
        <f t="shared" si="5"/>
        <v>39.190261760000006</v>
      </c>
      <c r="R22" s="34">
        <f t="shared" si="0"/>
        <v>1015.6796599999668</v>
      </c>
      <c r="S22" s="34">
        <f t="shared" si="1"/>
        <v>1015.6796599999668</v>
      </c>
      <c r="T22" s="34">
        <f t="shared" si="2"/>
        <v>5031.2663464000007</v>
      </c>
      <c r="U22" s="34">
        <f t="shared" si="3"/>
        <v>5031.2663464000007</v>
      </c>
      <c r="V22" s="34">
        <f t="shared" si="9"/>
        <v>12093.892012799934</v>
      </c>
      <c r="W22" s="34">
        <f>'2022'!W22</f>
        <v>338.55988666665559</v>
      </c>
      <c r="X22" s="34">
        <f t="shared" si="10"/>
        <v>1677.0887821333336</v>
      </c>
      <c r="Y22" s="34">
        <f t="shared" si="6"/>
        <v>10755.363117333254</v>
      </c>
      <c r="Z22" s="37"/>
      <c r="AA22" s="35"/>
      <c r="AB22" s="35"/>
      <c r="AC22" s="35"/>
      <c r="AD22" s="37"/>
      <c r="AE22" s="37"/>
      <c r="AF22" s="37"/>
      <c r="AG22" s="37"/>
      <c r="AH22" s="37"/>
      <c r="AI22" s="37"/>
      <c r="AJ22" s="37"/>
      <c r="AK22" s="37"/>
      <c r="AL22" s="37"/>
      <c r="AM22" s="37"/>
      <c r="AN22" s="37"/>
      <c r="AO22" s="37"/>
      <c r="AP22" s="37"/>
      <c r="AQ22" s="37"/>
      <c r="AR22" s="37"/>
      <c r="AS22" s="37"/>
      <c r="AT22" s="37"/>
      <c r="AU22" s="37"/>
      <c r="AV22" s="37"/>
      <c r="AW22" s="37"/>
      <c r="AX22" s="37"/>
      <c r="AY22" s="37"/>
      <c r="AZ22" s="37"/>
      <c r="BA22" s="37"/>
      <c r="BB22" s="37"/>
      <c r="BC22" s="37"/>
      <c r="BD22" s="37"/>
      <c r="BE22" s="37"/>
      <c r="BF22" s="37"/>
      <c r="BG22" s="37"/>
      <c r="BH22" s="37"/>
      <c r="BI22" s="37"/>
      <c r="BJ22" s="37"/>
      <c r="BK22" s="37"/>
      <c r="BL22" s="37"/>
      <c r="BM22" s="37"/>
      <c r="BN22" s="37"/>
      <c r="BO22" s="37"/>
      <c r="BP22" s="37"/>
      <c r="BQ22" s="37"/>
      <c r="BR22" s="37"/>
      <c r="BS22" s="37"/>
      <c r="BT22" s="37"/>
      <c r="BU22" s="37"/>
      <c r="BV22" s="37"/>
      <c r="BW22" s="37"/>
      <c r="BX22" s="37"/>
      <c r="BY22" s="37"/>
      <c r="BZ22" s="37"/>
      <c r="CA22" s="37"/>
      <c r="CB22" s="37"/>
      <c r="CC22" s="37"/>
      <c r="CD22" s="37"/>
      <c r="CE22" s="37"/>
      <c r="CF22" s="37"/>
      <c r="CG22" s="37"/>
      <c r="CH22" s="37"/>
      <c r="CI22" s="37"/>
      <c r="CJ22" s="37"/>
      <c r="CK22" s="37"/>
      <c r="CL22" s="37"/>
      <c r="CM22" s="37"/>
      <c r="CN22" s="37"/>
      <c r="CO22" s="37"/>
      <c r="CP22" s="37"/>
      <c r="CQ22" s="37"/>
      <c r="CR22" s="37"/>
      <c r="CS22" s="37"/>
      <c r="CT22" s="37"/>
      <c r="CU22" s="37"/>
      <c r="CV22" s="37"/>
      <c r="CW22" s="37"/>
      <c r="CX22" s="37"/>
      <c r="CY22" s="37"/>
      <c r="CZ22" s="37"/>
      <c r="DA22" s="37"/>
      <c r="DB22" s="37"/>
      <c r="DC22" s="37"/>
      <c r="DD22" s="37"/>
      <c r="DE22" s="37"/>
      <c r="DF22" s="37"/>
      <c r="DG22" s="37"/>
      <c r="DH22" s="37"/>
      <c r="DI22" s="37"/>
      <c r="DJ22" s="37"/>
      <c r="DK22" s="37"/>
      <c r="DL22" s="37"/>
      <c r="DM22" s="37"/>
      <c r="DN22" s="37"/>
      <c r="DO22" s="37"/>
      <c r="DP22" s="37"/>
      <c r="DQ22" s="37"/>
      <c r="DR22" s="37"/>
      <c r="DS22" s="37"/>
      <c r="DT22" s="37"/>
      <c r="DU22" s="37"/>
      <c r="DV22" s="37"/>
      <c r="DW22" s="37"/>
      <c r="DX22" s="37"/>
      <c r="DY22" s="37"/>
      <c r="DZ22" s="37"/>
      <c r="EA22" s="37"/>
      <c r="EB22" s="37"/>
      <c r="EC22" s="37"/>
      <c r="ED22" s="37"/>
      <c r="EE22" s="37"/>
      <c r="EF22" s="37"/>
      <c r="EG22" s="37"/>
      <c r="EH22" s="37"/>
      <c r="EI22" s="37"/>
      <c r="EJ22" s="37"/>
      <c r="EK22" s="37"/>
      <c r="EL22" s="37"/>
      <c r="EM22" s="37"/>
      <c r="EN22" s="37"/>
      <c r="EO22" s="37"/>
      <c r="EP22" s="37"/>
      <c r="EQ22" s="37"/>
    </row>
    <row r="23" spans="1:147" s="38" customFormat="1" ht="51" customHeight="1" outlineLevel="1">
      <c r="A23" s="30">
        <f t="shared" si="7"/>
        <v>17</v>
      </c>
      <c r="B23" s="31">
        <v>7729314745</v>
      </c>
      <c r="C23" s="31" t="s">
        <v>24</v>
      </c>
      <c r="D23" s="36" t="s">
        <v>8</v>
      </c>
      <c r="E23" s="36" t="s">
        <v>26</v>
      </c>
      <c r="F23" s="36"/>
      <c r="G23" s="80" t="s">
        <v>16</v>
      </c>
      <c r="H23" s="100">
        <v>5164</v>
      </c>
      <c r="I23" s="100">
        <v>5164</v>
      </c>
      <c r="J23" s="100">
        <v>5164</v>
      </c>
      <c r="K23" s="100">
        <v>5164</v>
      </c>
      <c r="L23" s="100">
        <f t="shared" si="8"/>
        <v>20656</v>
      </c>
      <c r="M23" s="29">
        <f>'2022'!N23</f>
        <v>50.450400000000002</v>
      </c>
      <c r="N23" s="29">
        <f>(('2022'!M23+'2022'!N23)/2*1.04)*2-M23</f>
        <v>54.486432000000008</v>
      </c>
      <c r="O23" s="98">
        <f t="shared" si="4"/>
        <v>1.08</v>
      </c>
      <c r="P23" s="29">
        <f>'2022'!P23</f>
        <v>28.900351999999998</v>
      </c>
      <c r="Q23" s="29">
        <f t="shared" si="5"/>
        <v>30.05636608</v>
      </c>
      <c r="R23" s="34">
        <f t="shared" si="0"/>
        <v>111284.44787200002</v>
      </c>
      <c r="S23" s="34">
        <f t="shared" si="1"/>
        <v>111284.44787200002</v>
      </c>
      <c r="T23" s="34">
        <f t="shared" si="2"/>
        <v>126156.86041088004</v>
      </c>
      <c r="U23" s="34">
        <f t="shared" si="3"/>
        <v>126156.86041088004</v>
      </c>
      <c r="V23" s="34">
        <f t="shared" si="9"/>
        <v>474882.61656576011</v>
      </c>
      <c r="W23" s="34">
        <f>'2022'!W23</f>
        <v>37094.81595733334</v>
      </c>
      <c r="X23" s="34">
        <f t="shared" si="10"/>
        <v>42052.286803626681</v>
      </c>
      <c r="Y23" s="34">
        <f t="shared" si="6"/>
        <v>469925.14571946673</v>
      </c>
      <c r="Z23" s="37"/>
      <c r="AA23" s="35"/>
      <c r="AB23" s="35"/>
      <c r="AC23" s="35"/>
      <c r="AD23" s="37"/>
      <c r="AE23" s="37"/>
      <c r="AF23" s="37"/>
      <c r="AG23" s="37"/>
      <c r="AH23" s="37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7"/>
      <c r="AT23" s="37"/>
      <c r="AU23" s="37"/>
      <c r="AV23" s="37"/>
      <c r="AW23" s="37"/>
      <c r="AX23" s="37"/>
      <c r="AY23" s="37"/>
      <c r="AZ23" s="37"/>
      <c r="BA23" s="37"/>
      <c r="BB23" s="37"/>
      <c r="BC23" s="37"/>
      <c r="BD23" s="37"/>
      <c r="BE23" s="37"/>
      <c r="BF23" s="37"/>
      <c r="BG23" s="37"/>
      <c r="BH23" s="37"/>
      <c r="BI23" s="37"/>
      <c r="BJ23" s="37"/>
      <c r="BK23" s="37"/>
      <c r="BL23" s="37"/>
      <c r="BM23" s="37"/>
      <c r="BN23" s="37"/>
      <c r="BO23" s="37"/>
      <c r="BP23" s="37"/>
      <c r="BQ23" s="37"/>
      <c r="BR23" s="37"/>
      <c r="BS23" s="37"/>
      <c r="BT23" s="37"/>
      <c r="BU23" s="37"/>
      <c r="BV23" s="37"/>
      <c r="BW23" s="37"/>
      <c r="BX23" s="37"/>
      <c r="BY23" s="37"/>
      <c r="BZ23" s="37"/>
      <c r="CA23" s="37"/>
      <c r="CB23" s="37"/>
      <c r="CC23" s="37"/>
      <c r="CD23" s="37"/>
      <c r="CE23" s="37"/>
      <c r="CF23" s="37"/>
      <c r="CG23" s="37"/>
      <c r="CH23" s="37"/>
      <c r="CI23" s="37"/>
      <c r="CJ23" s="37"/>
      <c r="CK23" s="37"/>
      <c r="CL23" s="37"/>
      <c r="CM23" s="37"/>
      <c r="CN23" s="37"/>
      <c r="CO23" s="37"/>
      <c r="CP23" s="37"/>
      <c r="CQ23" s="37"/>
      <c r="CR23" s="37"/>
      <c r="CS23" s="37"/>
      <c r="CT23" s="37"/>
      <c r="CU23" s="37"/>
      <c r="CV23" s="37"/>
      <c r="CW23" s="37"/>
      <c r="CX23" s="37"/>
      <c r="CY23" s="37"/>
      <c r="CZ23" s="37"/>
      <c r="DA23" s="37"/>
      <c r="DB23" s="37"/>
      <c r="DC23" s="37"/>
      <c r="DD23" s="37"/>
      <c r="DE23" s="37"/>
      <c r="DF23" s="37"/>
      <c r="DG23" s="37"/>
      <c r="DH23" s="37"/>
      <c r="DI23" s="37"/>
      <c r="DJ23" s="37"/>
      <c r="DK23" s="37"/>
      <c r="DL23" s="37"/>
      <c r="DM23" s="37"/>
      <c r="DN23" s="37"/>
      <c r="DO23" s="37"/>
      <c r="DP23" s="37"/>
      <c r="DQ23" s="37"/>
      <c r="DR23" s="37"/>
      <c r="DS23" s="37"/>
      <c r="DT23" s="37"/>
      <c r="DU23" s="37"/>
      <c r="DV23" s="37"/>
      <c r="DW23" s="37"/>
      <c r="DX23" s="37"/>
      <c r="DY23" s="37"/>
      <c r="DZ23" s="37"/>
      <c r="EA23" s="37"/>
      <c r="EB23" s="37"/>
      <c r="EC23" s="37"/>
      <c r="ED23" s="37"/>
      <c r="EE23" s="37"/>
      <c r="EF23" s="37"/>
      <c r="EG23" s="37"/>
      <c r="EH23" s="37"/>
      <c r="EI23" s="37"/>
      <c r="EJ23" s="37"/>
      <c r="EK23" s="37"/>
      <c r="EL23" s="37"/>
      <c r="EM23" s="37"/>
      <c r="EN23" s="37"/>
      <c r="EO23" s="37"/>
      <c r="EP23" s="37"/>
      <c r="EQ23" s="37"/>
    </row>
    <row r="24" spans="1:147" s="38" customFormat="1" ht="38.25" customHeight="1">
      <c r="A24" s="30">
        <f t="shared" si="7"/>
        <v>18</v>
      </c>
      <c r="B24" s="31">
        <v>7729314745</v>
      </c>
      <c r="C24" s="31" t="s">
        <v>24</v>
      </c>
      <c r="D24" s="36" t="s">
        <v>22</v>
      </c>
      <c r="E24" s="36"/>
      <c r="F24" s="36" t="s">
        <v>28</v>
      </c>
      <c r="G24" s="80" t="s">
        <v>16</v>
      </c>
      <c r="H24" s="100">
        <v>39806.75</v>
      </c>
      <c r="I24" s="100">
        <v>39806.75</v>
      </c>
      <c r="J24" s="100">
        <v>39806.75</v>
      </c>
      <c r="K24" s="100">
        <v>39806.75</v>
      </c>
      <c r="L24" s="100">
        <f t="shared" si="8"/>
        <v>159227</v>
      </c>
      <c r="M24" s="29">
        <f>'2022'!N24</f>
        <v>38.041999999999994</v>
      </c>
      <c r="N24" s="29">
        <f>(('2022'!M24+'2022'!N24)/2*1.04)*2-M24</f>
        <v>40.968880000000006</v>
      </c>
      <c r="O24" s="98">
        <f t="shared" si="4"/>
        <v>1.0769381210241316</v>
      </c>
      <c r="P24" s="29">
        <f>'2022'!P24</f>
        <v>25.850239999999999</v>
      </c>
      <c r="Q24" s="29">
        <f t="shared" si="5"/>
        <v>26.8842496</v>
      </c>
      <c r="R24" s="34">
        <f t="shared" si="0"/>
        <v>485314.34237999981</v>
      </c>
      <c r="S24" s="34">
        <f t="shared" si="1"/>
        <v>485314.34237999981</v>
      </c>
      <c r="T24" s="34">
        <f t="shared" si="2"/>
        <v>560663.3611752002</v>
      </c>
      <c r="U24" s="34">
        <f t="shared" si="3"/>
        <v>560663.3611752002</v>
      </c>
      <c r="V24" s="34">
        <f t="shared" si="9"/>
        <v>2091955.4071104</v>
      </c>
      <c r="W24" s="34">
        <f>'2022'!W24</f>
        <v>161771.44745999994</v>
      </c>
      <c r="X24" s="34">
        <f t="shared" si="10"/>
        <v>186887.78705840008</v>
      </c>
      <c r="Y24" s="34">
        <f t="shared" si="6"/>
        <v>2066839.067512</v>
      </c>
      <c r="Z24" s="37"/>
      <c r="AA24" s="35"/>
      <c r="AB24" s="35"/>
      <c r="AC24" s="35"/>
      <c r="AD24" s="37"/>
      <c r="AE24" s="37"/>
      <c r="AF24" s="37"/>
      <c r="AG24" s="37"/>
      <c r="AH24" s="37"/>
      <c r="AI24" s="37"/>
      <c r="AJ24" s="37"/>
      <c r="AK24" s="37"/>
      <c r="AL24" s="37"/>
      <c r="AM24" s="37"/>
      <c r="AN24" s="37"/>
      <c r="AO24" s="37"/>
      <c r="AP24" s="37"/>
      <c r="AQ24" s="37"/>
      <c r="AR24" s="37"/>
      <c r="AS24" s="37"/>
      <c r="AT24" s="37"/>
      <c r="AU24" s="37"/>
      <c r="AV24" s="37"/>
      <c r="AW24" s="37"/>
      <c r="AX24" s="37"/>
      <c r="AY24" s="37"/>
      <c r="AZ24" s="37"/>
      <c r="BA24" s="37"/>
      <c r="BB24" s="37"/>
      <c r="BC24" s="37"/>
      <c r="BD24" s="37"/>
      <c r="BE24" s="37"/>
      <c r="BF24" s="37"/>
      <c r="BG24" s="37"/>
      <c r="BH24" s="37"/>
      <c r="BI24" s="37"/>
      <c r="BJ24" s="37"/>
      <c r="BK24" s="37"/>
      <c r="BL24" s="37"/>
      <c r="BM24" s="37"/>
      <c r="BN24" s="37"/>
      <c r="BO24" s="37"/>
      <c r="BP24" s="37"/>
      <c r="BQ24" s="37"/>
      <c r="BR24" s="37"/>
      <c r="BS24" s="37"/>
      <c r="BT24" s="37"/>
      <c r="BU24" s="37"/>
      <c r="BV24" s="37"/>
      <c r="BW24" s="37"/>
      <c r="BX24" s="37"/>
      <c r="BY24" s="37"/>
      <c r="BZ24" s="37"/>
      <c r="CA24" s="37"/>
      <c r="CB24" s="37"/>
      <c r="CC24" s="37"/>
      <c r="CD24" s="37"/>
      <c r="CE24" s="37"/>
      <c r="CF24" s="37"/>
      <c r="CG24" s="37"/>
      <c r="CH24" s="37"/>
      <c r="CI24" s="37"/>
      <c r="CJ24" s="37"/>
      <c r="CK24" s="37"/>
      <c r="CL24" s="37"/>
      <c r="CM24" s="37"/>
      <c r="CN24" s="37"/>
      <c r="CO24" s="37"/>
      <c r="CP24" s="37"/>
      <c r="CQ24" s="37"/>
      <c r="CR24" s="37"/>
      <c r="CS24" s="37"/>
      <c r="CT24" s="37"/>
      <c r="CU24" s="37"/>
      <c r="CV24" s="37"/>
      <c r="CW24" s="37"/>
      <c r="CX24" s="37"/>
      <c r="CY24" s="37"/>
      <c r="CZ24" s="37"/>
      <c r="DA24" s="37"/>
      <c r="DB24" s="37"/>
      <c r="DC24" s="37"/>
      <c r="DD24" s="37"/>
      <c r="DE24" s="37"/>
      <c r="DF24" s="37"/>
      <c r="DG24" s="37"/>
      <c r="DH24" s="37"/>
      <c r="DI24" s="37"/>
      <c r="DJ24" s="37"/>
      <c r="DK24" s="37"/>
      <c r="DL24" s="37"/>
      <c r="DM24" s="37"/>
      <c r="DN24" s="37"/>
      <c r="DO24" s="37"/>
      <c r="DP24" s="37"/>
      <c r="DQ24" s="37"/>
      <c r="DR24" s="37"/>
      <c r="DS24" s="37"/>
      <c r="DT24" s="37"/>
      <c r="DU24" s="37"/>
      <c r="DV24" s="37"/>
      <c r="DW24" s="37"/>
      <c r="DX24" s="37"/>
      <c r="DY24" s="37"/>
      <c r="DZ24" s="37"/>
      <c r="EA24" s="37"/>
      <c r="EB24" s="37"/>
      <c r="EC24" s="37"/>
      <c r="ED24" s="37"/>
      <c r="EE24" s="37"/>
      <c r="EF24" s="37"/>
      <c r="EG24" s="37"/>
      <c r="EH24" s="37"/>
      <c r="EI24" s="37"/>
      <c r="EJ24" s="37"/>
      <c r="EK24" s="37"/>
      <c r="EL24" s="37"/>
      <c r="EM24" s="37"/>
      <c r="EN24" s="37"/>
      <c r="EO24" s="37"/>
      <c r="EP24" s="37"/>
      <c r="EQ24" s="37"/>
    </row>
    <row r="25" spans="1:147" s="38" customFormat="1" ht="41.25" customHeight="1" outlineLevel="1">
      <c r="A25" s="30">
        <f t="shared" si="7"/>
        <v>19</v>
      </c>
      <c r="B25" s="31">
        <v>7729314745</v>
      </c>
      <c r="C25" s="31" t="s">
        <v>24</v>
      </c>
      <c r="D25" s="36" t="s">
        <v>32</v>
      </c>
      <c r="E25" s="36" t="s">
        <v>32</v>
      </c>
      <c r="F25" s="32"/>
      <c r="G25" s="80" t="s">
        <v>16</v>
      </c>
      <c r="H25" s="100">
        <v>27242.25</v>
      </c>
      <c r="I25" s="100">
        <v>27242.25</v>
      </c>
      <c r="J25" s="100">
        <v>27242.25</v>
      </c>
      <c r="K25" s="100">
        <v>27242.25</v>
      </c>
      <c r="L25" s="100">
        <f t="shared" si="8"/>
        <v>108969</v>
      </c>
      <c r="M25" s="29">
        <f>'2022'!N25</f>
        <v>20.884</v>
      </c>
      <c r="N25" s="29">
        <f>(('2022'!M25+'2022'!N25)/2*1.04)*2-M25</f>
        <v>22.488160000000001</v>
      </c>
      <c r="O25" s="98">
        <f t="shared" si="4"/>
        <v>1.0768128710974909</v>
      </c>
      <c r="P25" s="29">
        <f>'2022'!P25</f>
        <v>20.853248000000001</v>
      </c>
      <c r="Q25" s="29">
        <f t="shared" si="5"/>
        <v>21.687377920000003</v>
      </c>
      <c r="R25" s="34">
        <f t="shared" si="0"/>
        <v>837.75367199999096</v>
      </c>
      <c r="S25" s="34">
        <f t="shared" si="1"/>
        <v>837.75367199999096</v>
      </c>
      <c r="T25" s="34">
        <f t="shared" si="2"/>
        <v>21815.105618879934</v>
      </c>
      <c r="U25" s="34">
        <f t="shared" si="3"/>
        <v>21815.105618879934</v>
      </c>
      <c r="V25" s="34">
        <f t="shared" si="9"/>
        <v>45305.718581759851</v>
      </c>
      <c r="W25" s="34">
        <f>'2022'!W25</f>
        <v>279.25122399999697</v>
      </c>
      <c r="X25" s="34">
        <f t="shared" si="10"/>
        <v>7271.7018729599777</v>
      </c>
      <c r="Y25" s="34">
        <f t="shared" si="6"/>
        <v>38313.26793279987</v>
      </c>
      <c r="Z25" s="35"/>
      <c r="AA25" s="35"/>
      <c r="AB25" s="35"/>
      <c r="AC25" s="35"/>
      <c r="AD25" s="35"/>
      <c r="AE25" s="35"/>
      <c r="AF25" s="35"/>
      <c r="AG25" s="35"/>
      <c r="AH25" s="35"/>
      <c r="AI25" s="35"/>
      <c r="AJ25" s="35"/>
      <c r="AK25" s="35"/>
      <c r="AL25" s="35"/>
      <c r="AM25" s="35"/>
      <c r="AN25" s="35"/>
      <c r="AO25" s="35"/>
      <c r="AP25" s="35"/>
      <c r="AQ25" s="35"/>
      <c r="AR25" s="35"/>
      <c r="AS25" s="35"/>
      <c r="AT25" s="35"/>
      <c r="AU25" s="35"/>
      <c r="AV25" s="35"/>
      <c r="AW25" s="35"/>
      <c r="AX25" s="35"/>
      <c r="AY25" s="35"/>
      <c r="AZ25" s="35"/>
      <c r="BA25" s="35"/>
      <c r="BB25" s="35"/>
      <c r="BC25" s="35"/>
      <c r="BD25" s="35"/>
      <c r="BE25" s="35"/>
      <c r="BF25" s="35"/>
      <c r="BG25" s="35"/>
      <c r="BH25" s="35"/>
      <c r="BI25" s="35"/>
      <c r="BJ25" s="35"/>
      <c r="BK25" s="35"/>
      <c r="BL25" s="35"/>
      <c r="BM25" s="35"/>
      <c r="BN25" s="35"/>
      <c r="BO25" s="35"/>
      <c r="BP25" s="35"/>
      <c r="BQ25" s="35"/>
      <c r="BR25" s="35"/>
      <c r="BS25" s="35"/>
      <c r="BT25" s="35"/>
      <c r="BU25" s="35"/>
      <c r="BV25" s="35"/>
      <c r="BW25" s="35"/>
      <c r="BX25" s="35"/>
      <c r="BY25" s="35"/>
      <c r="BZ25" s="35"/>
      <c r="CA25" s="35"/>
      <c r="CB25" s="35"/>
      <c r="CC25" s="35"/>
      <c r="CD25" s="35"/>
      <c r="CE25" s="35"/>
      <c r="CF25" s="35"/>
      <c r="CG25" s="35"/>
      <c r="CH25" s="35"/>
      <c r="CI25" s="35"/>
      <c r="CJ25" s="35"/>
      <c r="CK25" s="35"/>
      <c r="CL25" s="35"/>
      <c r="CM25" s="35"/>
      <c r="CN25" s="35"/>
      <c r="CO25" s="35"/>
      <c r="CP25" s="35"/>
      <c r="CQ25" s="35"/>
      <c r="CR25" s="35"/>
      <c r="CS25" s="35"/>
      <c r="CT25" s="35"/>
      <c r="CU25" s="35"/>
      <c r="CV25" s="35"/>
      <c r="CW25" s="35"/>
      <c r="CX25" s="35"/>
      <c r="CY25" s="35"/>
      <c r="CZ25" s="35"/>
      <c r="DA25" s="35"/>
      <c r="DB25" s="35"/>
      <c r="DC25" s="35"/>
      <c r="DD25" s="35"/>
      <c r="DE25" s="35"/>
      <c r="DF25" s="35"/>
      <c r="DG25" s="35"/>
      <c r="DH25" s="35"/>
      <c r="DI25" s="35"/>
      <c r="DJ25" s="35"/>
      <c r="DK25" s="35"/>
      <c r="DL25" s="35"/>
      <c r="DM25" s="35"/>
      <c r="DN25" s="35"/>
      <c r="DO25" s="35"/>
      <c r="DP25" s="35"/>
      <c r="DQ25" s="35"/>
      <c r="DR25" s="35"/>
      <c r="DS25" s="35"/>
      <c r="DT25" s="35"/>
      <c r="DU25" s="35"/>
      <c r="DV25" s="35"/>
      <c r="DW25" s="35"/>
      <c r="DX25" s="35"/>
      <c r="DY25" s="35"/>
      <c r="DZ25" s="35"/>
      <c r="EA25" s="35"/>
      <c r="EB25" s="35"/>
      <c r="EC25" s="35"/>
      <c r="ED25" s="35"/>
      <c r="EE25" s="35"/>
      <c r="EF25" s="35"/>
      <c r="EG25" s="35"/>
      <c r="EH25" s="35"/>
      <c r="EI25" s="35"/>
      <c r="EJ25" s="35"/>
      <c r="EK25" s="35"/>
      <c r="EL25" s="35"/>
      <c r="EM25" s="35"/>
      <c r="EN25" s="35"/>
      <c r="EO25" s="35"/>
      <c r="EP25" s="35"/>
      <c r="EQ25" s="35"/>
    </row>
    <row r="26" spans="1:147" s="38" customFormat="1" ht="51" customHeight="1">
      <c r="A26" s="30">
        <f t="shared" si="7"/>
        <v>20</v>
      </c>
      <c r="B26" s="31">
        <v>7729314745</v>
      </c>
      <c r="C26" s="31" t="s">
        <v>24</v>
      </c>
      <c r="D26" s="36" t="s">
        <v>9</v>
      </c>
      <c r="E26" s="36" t="s">
        <v>10</v>
      </c>
      <c r="F26" s="32"/>
      <c r="G26" s="80" t="s">
        <v>16</v>
      </c>
      <c r="H26" s="100">
        <v>436.5</v>
      </c>
      <c r="I26" s="100">
        <v>436.5</v>
      </c>
      <c r="J26" s="100">
        <v>436.5</v>
      </c>
      <c r="K26" s="100">
        <v>436.5</v>
      </c>
      <c r="L26" s="100">
        <f t="shared" si="8"/>
        <v>1746</v>
      </c>
      <c r="M26" s="29">
        <f>'2022'!N26</f>
        <v>38.041999999999994</v>
      </c>
      <c r="N26" s="29">
        <f>(('2022'!M26+'2022'!N26)/2*1.04)*2-M26</f>
        <v>40.968880000000006</v>
      </c>
      <c r="O26" s="98">
        <f t="shared" si="4"/>
        <v>1.0769381210241316</v>
      </c>
      <c r="P26" s="29">
        <f>'2022'!P26</f>
        <v>34.275903999999997</v>
      </c>
      <c r="Q26" s="29">
        <f t="shared" si="5"/>
        <v>35.64694016</v>
      </c>
      <c r="R26" s="34">
        <f t="shared" si="0"/>
        <v>1643.9009039999989</v>
      </c>
      <c r="S26" s="34">
        <f t="shared" si="1"/>
        <v>1643.9009039999989</v>
      </c>
      <c r="T26" s="34">
        <f t="shared" si="2"/>
        <v>2323.0267401600026</v>
      </c>
      <c r="U26" s="34">
        <f t="shared" si="3"/>
        <v>2323.0267401600026</v>
      </c>
      <c r="V26" s="34">
        <f t="shared" si="9"/>
        <v>7933.8552883200027</v>
      </c>
      <c r="W26" s="34">
        <f>'2022'!W26</f>
        <v>547.96696799999961</v>
      </c>
      <c r="X26" s="34">
        <f t="shared" si="10"/>
        <v>774.34224672000084</v>
      </c>
      <c r="Y26" s="34">
        <f t="shared" si="6"/>
        <v>7707.4800096000017</v>
      </c>
      <c r="Z26" s="35"/>
      <c r="AA26" s="35"/>
      <c r="AB26" s="35"/>
      <c r="AC26" s="35"/>
      <c r="AD26" s="35"/>
      <c r="AE26" s="35"/>
      <c r="AF26" s="35"/>
      <c r="AG26" s="35"/>
      <c r="AH26" s="35"/>
      <c r="AI26" s="35"/>
      <c r="AJ26" s="35"/>
      <c r="AK26" s="35"/>
      <c r="AL26" s="35"/>
      <c r="AM26" s="35"/>
      <c r="AN26" s="35"/>
      <c r="AO26" s="35"/>
      <c r="AP26" s="35"/>
      <c r="AQ26" s="35"/>
      <c r="AR26" s="35"/>
      <c r="AS26" s="35"/>
      <c r="AT26" s="35"/>
      <c r="AU26" s="35"/>
      <c r="AV26" s="35"/>
      <c r="AW26" s="35"/>
      <c r="AX26" s="35"/>
      <c r="AY26" s="35"/>
      <c r="AZ26" s="35"/>
      <c r="BA26" s="35"/>
      <c r="BB26" s="35"/>
      <c r="BC26" s="35"/>
      <c r="BD26" s="35"/>
      <c r="BE26" s="35"/>
      <c r="BF26" s="35"/>
      <c r="BG26" s="35"/>
      <c r="BH26" s="35"/>
      <c r="BI26" s="35"/>
      <c r="BJ26" s="35"/>
      <c r="BK26" s="35"/>
      <c r="BL26" s="35"/>
      <c r="BM26" s="35"/>
      <c r="BN26" s="35"/>
      <c r="BO26" s="35"/>
      <c r="BP26" s="35"/>
      <c r="BQ26" s="35"/>
      <c r="BR26" s="35"/>
      <c r="BS26" s="35"/>
      <c r="BT26" s="35"/>
      <c r="BU26" s="35"/>
      <c r="BV26" s="35"/>
      <c r="BW26" s="35"/>
      <c r="BX26" s="35"/>
      <c r="BY26" s="35"/>
      <c r="BZ26" s="35"/>
      <c r="CA26" s="35"/>
      <c r="CB26" s="35"/>
      <c r="CC26" s="35"/>
      <c r="CD26" s="35"/>
      <c r="CE26" s="35"/>
      <c r="CF26" s="35"/>
      <c r="CG26" s="35"/>
      <c r="CH26" s="35"/>
      <c r="CI26" s="35"/>
      <c r="CJ26" s="35"/>
      <c r="CK26" s="35"/>
      <c r="CL26" s="35"/>
      <c r="CM26" s="35"/>
      <c r="CN26" s="35"/>
      <c r="CO26" s="35"/>
      <c r="CP26" s="35"/>
      <c r="CQ26" s="35"/>
      <c r="CR26" s="35"/>
      <c r="CS26" s="35"/>
      <c r="CT26" s="35"/>
      <c r="CU26" s="35"/>
      <c r="CV26" s="35"/>
      <c r="CW26" s="35"/>
      <c r="CX26" s="35"/>
      <c r="CY26" s="35"/>
      <c r="CZ26" s="35"/>
      <c r="DA26" s="35"/>
      <c r="DB26" s="35"/>
      <c r="DC26" s="35"/>
      <c r="DD26" s="35"/>
      <c r="DE26" s="35"/>
      <c r="DF26" s="35"/>
      <c r="DG26" s="35"/>
      <c r="DH26" s="35"/>
      <c r="DI26" s="35"/>
      <c r="DJ26" s="35"/>
      <c r="DK26" s="35"/>
      <c r="DL26" s="35"/>
      <c r="DM26" s="35"/>
      <c r="DN26" s="35"/>
      <c r="DO26" s="35"/>
      <c r="DP26" s="35"/>
      <c r="DQ26" s="35"/>
      <c r="DR26" s="35"/>
      <c r="DS26" s="35"/>
      <c r="DT26" s="35"/>
      <c r="DU26" s="35"/>
      <c r="DV26" s="35"/>
      <c r="DW26" s="35"/>
      <c r="DX26" s="35"/>
      <c r="DY26" s="35"/>
      <c r="DZ26" s="35"/>
      <c r="EA26" s="35"/>
      <c r="EB26" s="35"/>
      <c r="EC26" s="35"/>
      <c r="ED26" s="35"/>
      <c r="EE26" s="35"/>
      <c r="EF26" s="35"/>
      <c r="EG26" s="35"/>
      <c r="EH26" s="35"/>
      <c r="EI26" s="35"/>
      <c r="EJ26" s="35"/>
      <c r="EK26" s="35"/>
      <c r="EL26" s="35"/>
      <c r="EM26" s="35"/>
      <c r="EN26" s="35"/>
      <c r="EO26" s="35"/>
      <c r="EP26" s="35"/>
      <c r="EQ26" s="35"/>
    </row>
    <row r="27" spans="1:147" s="38" customFormat="1" ht="38.25" customHeight="1" outlineLevel="1">
      <c r="A27" s="30">
        <f t="shared" si="7"/>
        <v>21</v>
      </c>
      <c r="B27" s="31">
        <v>7729314745</v>
      </c>
      <c r="C27" s="31" t="s">
        <v>24</v>
      </c>
      <c r="D27" s="36" t="s">
        <v>11</v>
      </c>
      <c r="E27" s="36"/>
      <c r="F27" s="36" t="s">
        <v>29</v>
      </c>
      <c r="G27" s="80" t="s">
        <v>16</v>
      </c>
      <c r="H27" s="100">
        <v>9963.5</v>
      </c>
      <c r="I27" s="100">
        <v>9963.5</v>
      </c>
      <c r="J27" s="100">
        <v>9963.5</v>
      </c>
      <c r="K27" s="100">
        <v>9963.5</v>
      </c>
      <c r="L27" s="100">
        <f t="shared" si="8"/>
        <v>39854</v>
      </c>
      <c r="M27" s="29">
        <f>'2022'!N27</f>
        <v>82.015199999999993</v>
      </c>
      <c r="N27" s="29">
        <f>(('2022'!M27+'2022'!N27)/2*1.04)*2-M27</f>
        <v>82.258207999999996</v>
      </c>
      <c r="O27" s="98">
        <f t="shared" si="4"/>
        <v>1.0029629629629631</v>
      </c>
      <c r="P27" s="29">
        <f>'2022'!P27</f>
        <v>20.961408000000002</v>
      </c>
      <c r="Q27" s="29">
        <f t="shared" si="5"/>
        <v>21.799864320000005</v>
      </c>
      <c r="R27" s="34">
        <f t="shared" si="0"/>
        <v>608309.45659199986</v>
      </c>
      <c r="S27" s="34">
        <f t="shared" si="1"/>
        <v>608309.45659199986</v>
      </c>
      <c r="T27" s="34">
        <f t="shared" si="2"/>
        <v>602376.70725567988</v>
      </c>
      <c r="U27" s="34">
        <f t="shared" si="3"/>
        <v>602376.70725567988</v>
      </c>
      <c r="V27" s="34">
        <f t="shared" si="9"/>
        <v>2421372.3276953595</v>
      </c>
      <c r="W27" s="34">
        <f>'2022'!W27</f>
        <v>202769.81886399994</v>
      </c>
      <c r="X27" s="34">
        <f t="shared" si="10"/>
        <v>200792.23575189328</v>
      </c>
      <c r="Y27" s="34">
        <f t="shared" si="6"/>
        <v>2423349.9108074661</v>
      </c>
      <c r="Z27" s="37"/>
      <c r="AA27" s="35"/>
      <c r="AB27" s="35"/>
      <c r="AC27" s="35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7"/>
      <c r="BM27" s="37"/>
      <c r="BN27" s="37"/>
      <c r="BO27" s="37"/>
      <c r="BP27" s="37"/>
      <c r="BQ27" s="37"/>
      <c r="BR27" s="37"/>
      <c r="BS27" s="37"/>
      <c r="BT27" s="37"/>
      <c r="BU27" s="37"/>
      <c r="BV27" s="37"/>
      <c r="BW27" s="37"/>
      <c r="BX27" s="37"/>
      <c r="BY27" s="37"/>
      <c r="BZ27" s="37"/>
      <c r="CA27" s="37"/>
      <c r="CB27" s="37"/>
      <c r="CC27" s="37"/>
      <c r="CD27" s="37"/>
      <c r="CE27" s="37"/>
      <c r="CF27" s="37"/>
      <c r="CG27" s="37"/>
      <c r="CH27" s="37"/>
      <c r="CI27" s="37"/>
      <c r="CJ27" s="37"/>
      <c r="CK27" s="37"/>
      <c r="CL27" s="37"/>
      <c r="CM27" s="37"/>
      <c r="CN27" s="37"/>
      <c r="CO27" s="37"/>
      <c r="CP27" s="37"/>
      <c r="CQ27" s="37"/>
      <c r="CR27" s="37"/>
      <c r="CS27" s="37"/>
      <c r="CT27" s="37"/>
      <c r="CU27" s="37"/>
      <c r="CV27" s="37"/>
      <c r="CW27" s="37"/>
      <c r="CX27" s="37"/>
      <c r="CY27" s="37"/>
      <c r="CZ27" s="37"/>
      <c r="DA27" s="37"/>
      <c r="DB27" s="37"/>
      <c r="DC27" s="37"/>
      <c r="DD27" s="37"/>
      <c r="DE27" s="37"/>
      <c r="DF27" s="37"/>
      <c r="DG27" s="37"/>
      <c r="DH27" s="37"/>
      <c r="DI27" s="37"/>
      <c r="DJ27" s="37"/>
      <c r="DK27" s="37"/>
      <c r="DL27" s="37"/>
      <c r="DM27" s="37"/>
      <c r="DN27" s="37"/>
      <c r="DO27" s="37"/>
      <c r="DP27" s="37"/>
      <c r="DQ27" s="37"/>
      <c r="DR27" s="37"/>
      <c r="DS27" s="37"/>
      <c r="DT27" s="37"/>
      <c r="DU27" s="37"/>
      <c r="DV27" s="37"/>
      <c r="DW27" s="37"/>
      <c r="DX27" s="37"/>
      <c r="DY27" s="37"/>
      <c r="DZ27" s="37"/>
      <c r="EA27" s="37"/>
      <c r="EB27" s="37"/>
      <c r="EC27" s="37"/>
      <c r="ED27" s="37"/>
      <c r="EE27" s="37"/>
      <c r="EF27" s="37"/>
      <c r="EG27" s="37"/>
      <c r="EH27" s="37"/>
      <c r="EI27" s="37"/>
      <c r="EJ27" s="37"/>
      <c r="EK27" s="37"/>
      <c r="EL27" s="37"/>
      <c r="EM27" s="37"/>
      <c r="EN27" s="37"/>
      <c r="EO27" s="37"/>
      <c r="EP27" s="37"/>
      <c r="EQ27" s="37"/>
    </row>
    <row r="28" spans="1:147" s="38" customFormat="1" ht="41.25" customHeight="1" outlineLevel="1">
      <c r="A28" s="30">
        <f t="shared" si="7"/>
        <v>22</v>
      </c>
      <c r="B28" s="31">
        <v>7729314745</v>
      </c>
      <c r="C28" s="31" t="s">
        <v>24</v>
      </c>
      <c r="D28" s="36" t="s">
        <v>11</v>
      </c>
      <c r="E28" s="36"/>
      <c r="F28" s="36" t="s">
        <v>30</v>
      </c>
      <c r="G28" s="80" t="s">
        <v>16</v>
      </c>
      <c r="H28" s="100">
        <v>5661</v>
      </c>
      <c r="I28" s="100">
        <v>5661</v>
      </c>
      <c r="J28" s="100">
        <v>5661</v>
      </c>
      <c r="K28" s="100">
        <v>5661</v>
      </c>
      <c r="L28" s="100">
        <f t="shared" si="8"/>
        <v>22644</v>
      </c>
      <c r="M28" s="29">
        <f>'2022'!N28</f>
        <v>38.041999999999994</v>
      </c>
      <c r="N28" s="29">
        <f>(('2022'!M28+'2022'!N28)/2*1.04)*2-M28</f>
        <v>40.968880000000006</v>
      </c>
      <c r="O28" s="98">
        <f t="shared" si="4"/>
        <v>1.0769381210241316</v>
      </c>
      <c r="P28" s="29">
        <f>'2022'!P28</f>
        <v>27.970176000000002</v>
      </c>
      <c r="Q28" s="29">
        <f t="shared" si="5"/>
        <v>29.088983040000002</v>
      </c>
      <c r="R28" s="34">
        <f t="shared" si="0"/>
        <v>57016.595663999957</v>
      </c>
      <c r="S28" s="34">
        <f t="shared" si="1"/>
        <v>57016.595663999957</v>
      </c>
      <c r="T28" s="34">
        <f t="shared" si="2"/>
        <v>67252.096690560022</v>
      </c>
      <c r="U28" s="34">
        <f t="shared" si="3"/>
        <v>67252.096690560022</v>
      </c>
      <c r="V28" s="34">
        <f t="shared" si="9"/>
        <v>248537.38470911994</v>
      </c>
      <c r="W28" s="34">
        <f>'2022'!W28</f>
        <v>19005.531887999987</v>
      </c>
      <c r="X28" s="34">
        <f t="shared" si="10"/>
        <v>22417.365563520008</v>
      </c>
      <c r="Y28" s="34">
        <f t="shared" si="6"/>
        <v>245125.55103359994</v>
      </c>
      <c r="Z28" s="37"/>
      <c r="AA28" s="35"/>
      <c r="AB28" s="35"/>
      <c r="AC28" s="35"/>
      <c r="AD28" s="37"/>
      <c r="AE28" s="37"/>
      <c r="AF28" s="37"/>
      <c r="AG28" s="37"/>
      <c r="AH28" s="37"/>
      <c r="AI28" s="37"/>
      <c r="AJ28" s="37"/>
      <c r="AK28" s="37"/>
      <c r="AL28" s="37"/>
      <c r="AM28" s="37"/>
      <c r="AN28" s="37"/>
      <c r="AO28" s="37"/>
      <c r="AP28" s="37"/>
      <c r="AQ28" s="37"/>
      <c r="AR28" s="37"/>
      <c r="AS28" s="37"/>
      <c r="AT28" s="37"/>
      <c r="AU28" s="37"/>
      <c r="AV28" s="37"/>
      <c r="AW28" s="37"/>
      <c r="AX28" s="37"/>
      <c r="AY28" s="37"/>
      <c r="AZ28" s="37"/>
      <c r="BA28" s="37"/>
      <c r="BB28" s="37"/>
      <c r="BC28" s="37"/>
      <c r="BD28" s="37"/>
      <c r="BE28" s="37"/>
      <c r="BF28" s="37"/>
      <c r="BG28" s="37"/>
      <c r="BH28" s="37"/>
      <c r="BI28" s="37"/>
      <c r="BJ28" s="37"/>
      <c r="BK28" s="37"/>
      <c r="BL28" s="37"/>
      <c r="BM28" s="37"/>
      <c r="BN28" s="37"/>
      <c r="BO28" s="37"/>
      <c r="BP28" s="37"/>
      <c r="BQ28" s="37"/>
      <c r="BR28" s="37"/>
      <c r="BS28" s="37"/>
      <c r="BT28" s="37"/>
      <c r="BU28" s="37"/>
      <c r="BV28" s="37"/>
      <c r="BW28" s="37"/>
      <c r="BX28" s="37"/>
      <c r="BY28" s="37"/>
      <c r="BZ28" s="37"/>
      <c r="CA28" s="37"/>
      <c r="CB28" s="37"/>
      <c r="CC28" s="37"/>
      <c r="CD28" s="37"/>
      <c r="CE28" s="37"/>
      <c r="CF28" s="37"/>
      <c r="CG28" s="37"/>
      <c r="CH28" s="37"/>
      <c r="CI28" s="37"/>
      <c r="CJ28" s="37"/>
      <c r="CK28" s="37"/>
      <c r="CL28" s="37"/>
      <c r="CM28" s="37"/>
      <c r="CN28" s="37"/>
      <c r="CO28" s="37"/>
      <c r="CP28" s="37"/>
      <c r="CQ28" s="37"/>
      <c r="CR28" s="37"/>
      <c r="CS28" s="37"/>
      <c r="CT28" s="37"/>
      <c r="CU28" s="37"/>
      <c r="CV28" s="37"/>
      <c r="CW28" s="37"/>
      <c r="CX28" s="37"/>
      <c r="CY28" s="37"/>
      <c r="CZ28" s="37"/>
      <c r="DA28" s="37"/>
      <c r="DB28" s="37"/>
      <c r="DC28" s="37"/>
      <c r="DD28" s="37"/>
      <c r="DE28" s="37"/>
      <c r="DF28" s="37"/>
      <c r="DG28" s="37"/>
      <c r="DH28" s="37"/>
      <c r="DI28" s="37"/>
      <c r="DJ28" s="37"/>
      <c r="DK28" s="37"/>
      <c r="DL28" s="37"/>
      <c r="DM28" s="37"/>
      <c r="DN28" s="37"/>
      <c r="DO28" s="37"/>
      <c r="DP28" s="37"/>
      <c r="DQ28" s="37"/>
      <c r="DR28" s="37"/>
      <c r="DS28" s="37"/>
      <c r="DT28" s="37"/>
      <c r="DU28" s="37"/>
      <c r="DV28" s="37"/>
      <c r="DW28" s="37"/>
      <c r="DX28" s="37"/>
      <c r="DY28" s="37"/>
      <c r="DZ28" s="37"/>
      <c r="EA28" s="37"/>
      <c r="EB28" s="37"/>
      <c r="EC28" s="37"/>
      <c r="ED28" s="37"/>
      <c r="EE28" s="37"/>
      <c r="EF28" s="37"/>
      <c r="EG28" s="37"/>
      <c r="EH28" s="37"/>
      <c r="EI28" s="37"/>
      <c r="EJ28" s="37"/>
      <c r="EK28" s="37"/>
      <c r="EL28" s="37"/>
      <c r="EM28" s="37"/>
      <c r="EN28" s="37"/>
      <c r="EO28" s="37"/>
      <c r="EP28" s="37"/>
      <c r="EQ28" s="37"/>
    </row>
    <row r="29" spans="1:147" s="38" customFormat="1" ht="51" customHeight="1" outlineLevel="1">
      <c r="A29" s="30">
        <f t="shared" si="7"/>
        <v>23</v>
      </c>
      <c r="B29" s="31">
        <v>7729314745</v>
      </c>
      <c r="C29" s="31" t="s">
        <v>24</v>
      </c>
      <c r="D29" s="36" t="s">
        <v>12</v>
      </c>
      <c r="E29" s="36" t="s">
        <v>33</v>
      </c>
      <c r="F29" s="36"/>
      <c r="G29" s="80" t="s">
        <v>16</v>
      </c>
      <c r="H29" s="100">
        <v>4854</v>
      </c>
      <c r="I29" s="100">
        <v>4854</v>
      </c>
      <c r="J29" s="100">
        <v>4854</v>
      </c>
      <c r="K29" s="100">
        <v>4854</v>
      </c>
      <c r="L29" s="100">
        <f t="shared" si="8"/>
        <v>19416</v>
      </c>
      <c r="M29" s="29">
        <f>'2022'!N29</f>
        <v>0</v>
      </c>
      <c r="N29" s="29">
        <f>(('2022'!M29+'2022'!N29)/2*1.04)*2-M29</f>
        <v>0</v>
      </c>
      <c r="O29" s="98"/>
      <c r="P29" s="29">
        <f>'2022'!P29</f>
        <v>0</v>
      </c>
      <c r="Q29" s="29">
        <f t="shared" si="5"/>
        <v>0</v>
      </c>
      <c r="R29" s="34">
        <f t="shared" si="0"/>
        <v>0</v>
      </c>
      <c r="S29" s="34">
        <f t="shared" si="1"/>
        <v>0</v>
      </c>
      <c r="T29" s="34">
        <f t="shared" si="2"/>
        <v>0</v>
      </c>
      <c r="U29" s="34">
        <f t="shared" si="3"/>
        <v>0</v>
      </c>
      <c r="V29" s="34">
        <f t="shared" si="9"/>
        <v>0</v>
      </c>
      <c r="W29" s="34">
        <f>'2022'!W29</f>
        <v>0</v>
      </c>
      <c r="X29" s="34">
        <f t="shared" si="10"/>
        <v>0</v>
      </c>
      <c r="Y29" s="34">
        <f t="shared" si="6"/>
        <v>0</v>
      </c>
      <c r="Z29" s="37"/>
      <c r="AA29" s="35"/>
      <c r="AB29" s="35"/>
      <c r="AC29" s="35"/>
      <c r="AD29" s="37"/>
      <c r="AE29" s="37"/>
      <c r="AF29" s="37"/>
      <c r="AG29" s="37"/>
      <c r="AH29" s="37"/>
      <c r="AI29" s="37"/>
      <c r="AJ29" s="37"/>
      <c r="AK29" s="37"/>
      <c r="AL29" s="37"/>
      <c r="AM29" s="37"/>
      <c r="AN29" s="37"/>
      <c r="AO29" s="37"/>
      <c r="AP29" s="37"/>
      <c r="AQ29" s="37"/>
      <c r="AR29" s="37"/>
      <c r="AS29" s="37"/>
      <c r="AT29" s="37"/>
      <c r="AU29" s="37"/>
      <c r="AV29" s="37"/>
      <c r="AW29" s="37"/>
      <c r="AX29" s="37"/>
      <c r="AY29" s="37"/>
      <c r="AZ29" s="37"/>
      <c r="BA29" s="37"/>
      <c r="BB29" s="37"/>
      <c r="BC29" s="37"/>
      <c r="BD29" s="37"/>
      <c r="BE29" s="37"/>
      <c r="BF29" s="37"/>
      <c r="BG29" s="37"/>
      <c r="BH29" s="37"/>
      <c r="BI29" s="37"/>
      <c r="BJ29" s="37"/>
      <c r="BK29" s="37"/>
      <c r="BL29" s="37"/>
      <c r="BM29" s="37"/>
      <c r="BN29" s="37"/>
      <c r="BO29" s="37"/>
      <c r="BP29" s="37"/>
      <c r="BQ29" s="37"/>
      <c r="BR29" s="37"/>
      <c r="BS29" s="37"/>
      <c r="BT29" s="37"/>
      <c r="BU29" s="37"/>
      <c r="BV29" s="37"/>
      <c r="BW29" s="37"/>
      <c r="BX29" s="37"/>
      <c r="BY29" s="37"/>
      <c r="BZ29" s="37"/>
      <c r="CA29" s="37"/>
      <c r="CB29" s="37"/>
      <c r="CC29" s="37"/>
      <c r="CD29" s="37"/>
      <c r="CE29" s="37"/>
      <c r="CF29" s="37"/>
      <c r="CG29" s="37"/>
      <c r="CH29" s="37"/>
      <c r="CI29" s="37"/>
      <c r="CJ29" s="37"/>
      <c r="CK29" s="37"/>
      <c r="CL29" s="37"/>
      <c r="CM29" s="37"/>
      <c r="CN29" s="37"/>
      <c r="CO29" s="37"/>
      <c r="CP29" s="37"/>
      <c r="CQ29" s="37"/>
      <c r="CR29" s="37"/>
      <c r="CS29" s="37"/>
      <c r="CT29" s="37"/>
      <c r="CU29" s="37"/>
      <c r="CV29" s="37"/>
      <c r="CW29" s="37"/>
      <c r="CX29" s="37"/>
      <c r="CY29" s="37"/>
      <c r="CZ29" s="37"/>
      <c r="DA29" s="37"/>
      <c r="DB29" s="37"/>
      <c r="DC29" s="37"/>
      <c r="DD29" s="37"/>
      <c r="DE29" s="37"/>
      <c r="DF29" s="37"/>
      <c r="DG29" s="37"/>
      <c r="DH29" s="37"/>
      <c r="DI29" s="37"/>
      <c r="DJ29" s="37"/>
      <c r="DK29" s="37"/>
      <c r="DL29" s="37"/>
      <c r="DM29" s="37"/>
      <c r="DN29" s="37"/>
      <c r="DO29" s="37"/>
      <c r="DP29" s="37"/>
      <c r="DQ29" s="37"/>
      <c r="DR29" s="37"/>
      <c r="DS29" s="37"/>
      <c r="DT29" s="37"/>
      <c r="DU29" s="37"/>
      <c r="DV29" s="37"/>
      <c r="DW29" s="37"/>
      <c r="DX29" s="37"/>
      <c r="DY29" s="37"/>
      <c r="DZ29" s="37"/>
      <c r="EA29" s="37"/>
      <c r="EB29" s="37"/>
      <c r="EC29" s="37"/>
      <c r="ED29" s="37"/>
      <c r="EE29" s="37"/>
      <c r="EF29" s="37"/>
      <c r="EG29" s="37"/>
      <c r="EH29" s="37"/>
      <c r="EI29" s="37"/>
      <c r="EJ29" s="37"/>
      <c r="EK29" s="37"/>
      <c r="EL29" s="37"/>
      <c r="EM29" s="37"/>
      <c r="EN29" s="37"/>
      <c r="EO29" s="37"/>
      <c r="EP29" s="37"/>
      <c r="EQ29" s="37"/>
    </row>
    <row r="30" spans="1:147" s="38" customFormat="1" ht="51" customHeight="1">
      <c r="A30" s="30">
        <f>A29+1</f>
        <v>24</v>
      </c>
      <c r="B30" s="31">
        <v>7729314745</v>
      </c>
      <c r="C30" s="31" t="s">
        <v>24</v>
      </c>
      <c r="D30" s="36" t="s">
        <v>4</v>
      </c>
      <c r="E30" s="36"/>
      <c r="F30" s="36"/>
      <c r="G30" s="81" t="s">
        <v>18</v>
      </c>
      <c r="H30" s="100">
        <v>694</v>
      </c>
      <c r="I30" s="100">
        <v>694</v>
      </c>
      <c r="J30" s="100">
        <v>694</v>
      </c>
      <c r="K30" s="100">
        <v>694</v>
      </c>
      <c r="L30" s="100">
        <f t="shared" si="8"/>
        <v>2776</v>
      </c>
      <c r="M30" s="29">
        <f>'2022'!N30</f>
        <v>98.105199999999996</v>
      </c>
      <c r="N30" s="29">
        <f>(('2022'!M30+'2022'!N30)/2*1.04)*2-M30</f>
        <v>105.64660800000001</v>
      </c>
      <c r="O30" s="98">
        <f t="shared" si="4"/>
        <v>1.076870624594823</v>
      </c>
      <c r="P30" s="29">
        <f>'2022'!P30</f>
        <v>36.363391999999997</v>
      </c>
      <c r="Q30" s="29">
        <f t="shared" si="5"/>
        <v>37.817927679999997</v>
      </c>
      <c r="R30" s="34">
        <f t="shared" si="0"/>
        <v>42848.814751999998</v>
      </c>
      <c r="S30" s="34">
        <f t="shared" si="1"/>
        <v>42848.814751999998</v>
      </c>
      <c r="T30" s="34">
        <f t="shared" si="2"/>
        <v>47073.10414208001</v>
      </c>
      <c r="U30" s="34">
        <f t="shared" si="3"/>
        <v>47073.10414208001</v>
      </c>
      <c r="V30" s="34">
        <f t="shared" si="9"/>
        <v>179843.83778816002</v>
      </c>
      <c r="W30" s="34">
        <f>'2022'!W30</f>
        <v>14282.938250666666</v>
      </c>
      <c r="X30" s="34">
        <f t="shared" si="10"/>
        <v>15691.034714026669</v>
      </c>
      <c r="Y30" s="34">
        <f t="shared" si="6"/>
        <v>178435.74132480001</v>
      </c>
      <c r="Z30" s="37"/>
      <c r="AA30" s="35"/>
      <c r="AB30" s="35"/>
      <c r="AC30" s="35"/>
      <c r="AD30" s="37"/>
      <c r="AE30" s="37"/>
      <c r="AF30" s="37"/>
      <c r="AG30" s="37"/>
      <c r="AH30" s="37"/>
      <c r="AI30" s="37"/>
      <c r="AJ30" s="37"/>
      <c r="AK30" s="37"/>
      <c r="AL30" s="37"/>
      <c r="AM30" s="37"/>
      <c r="AN30" s="37"/>
      <c r="AO30" s="37"/>
      <c r="AP30" s="37"/>
      <c r="AQ30" s="37"/>
      <c r="AR30" s="37"/>
      <c r="AS30" s="37"/>
      <c r="AT30" s="37"/>
      <c r="AU30" s="37"/>
      <c r="AV30" s="37"/>
      <c r="AW30" s="37"/>
      <c r="AX30" s="37"/>
      <c r="AY30" s="37"/>
      <c r="AZ30" s="37"/>
      <c r="BA30" s="37"/>
      <c r="BB30" s="37"/>
      <c r="BC30" s="37"/>
      <c r="BD30" s="37"/>
      <c r="BE30" s="37"/>
      <c r="BF30" s="37"/>
      <c r="BG30" s="37"/>
      <c r="BH30" s="37"/>
      <c r="BI30" s="37"/>
      <c r="BJ30" s="37"/>
      <c r="BK30" s="37"/>
      <c r="BL30" s="37"/>
      <c r="BM30" s="37"/>
      <c r="BN30" s="37"/>
      <c r="BO30" s="37"/>
      <c r="BP30" s="37"/>
      <c r="BQ30" s="37"/>
      <c r="BR30" s="37"/>
      <c r="BS30" s="37"/>
      <c r="BT30" s="37"/>
      <c r="BU30" s="37"/>
      <c r="BV30" s="37"/>
      <c r="BW30" s="37"/>
      <c r="BX30" s="37"/>
      <c r="BY30" s="37"/>
      <c r="BZ30" s="37"/>
      <c r="CA30" s="37"/>
      <c r="CB30" s="37"/>
      <c r="CC30" s="37"/>
      <c r="CD30" s="37"/>
      <c r="CE30" s="37"/>
      <c r="CF30" s="37"/>
      <c r="CG30" s="37"/>
      <c r="CH30" s="37"/>
      <c r="CI30" s="37"/>
      <c r="CJ30" s="37"/>
      <c r="CK30" s="37"/>
      <c r="CL30" s="37"/>
      <c r="CM30" s="37"/>
      <c r="CN30" s="37"/>
      <c r="CO30" s="37"/>
      <c r="CP30" s="37"/>
      <c r="CQ30" s="37"/>
      <c r="CR30" s="37"/>
      <c r="CS30" s="37"/>
      <c r="CT30" s="37"/>
      <c r="CU30" s="37"/>
      <c r="CV30" s="37"/>
      <c r="CW30" s="37"/>
      <c r="CX30" s="37"/>
      <c r="CY30" s="37"/>
      <c r="CZ30" s="37"/>
      <c r="DA30" s="37"/>
      <c r="DB30" s="37"/>
      <c r="DC30" s="37"/>
      <c r="DD30" s="37"/>
      <c r="DE30" s="37"/>
      <c r="DF30" s="37"/>
      <c r="DG30" s="37"/>
      <c r="DH30" s="37"/>
      <c r="DI30" s="37"/>
      <c r="DJ30" s="37"/>
      <c r="DK30" s="37"/>
      <c r="DL30" s="37"/>
      <c r="DM30" s="37"/>
      <c r="DN30" s="37"/>
      <c r="DO30" s="37"/>
      <c r="DP30" s="37"/>
      <c r="DQ30" s="37"/>
      <c r="DR30" s="37"/>
      <c r="DS30" s="37"/>
      <c r="DT30" s="37"/>
      <c r="DU30" s="37"/>
      <c r="DV30" s="37"/>
      <c r="DW30" s="37"/>
      <c r="DX30" s="37"/>
      <c r="DY30" s="37"/>
      <c r="DZ30" s="37"/>
      <c r="EA30" s="37"/>
      <c r="EB30" s="37"/>
      <c r="EC30" s="37"/>
      <c r="ED30" s="37"/>
      <c r="EE30" s="37"/>
      <c r="EF30" s="37"/>
      <c r="EG30" s="37"/>
      <c r="EH30" s="37"/>
      <c r="EI30" s="37"/>
      <c r="EJ30" s="37"/>
      <c r="EK30" s="37"/>
      <c r="EL30" s="37"/>
      <c r="EM30" s="37"/>
      <c r="EN30" s="37"/>
      <c r="EO30" s="37"/>
      <c r="EP30" s="37"/>
      <c r="EQ30" s="37"/>
    </row>
    <row r="31" spans="1:147" s="38" customFormat="1" ht="51" customHeight="1" outlineLevel="1">
      <c r="A31" s="30">
        <f t="shared" si="7"/>
        <v>25</v>
      </c>
      <c r="B31" s="31">
        <v>7729314745</v>
      </c>
      <c r="C31" s="31" t="s">
        <v>24</v>
      </c>
      <c r="D31" s="36" t="s">
        <v>5</v>
      </c>
      <c r="E31" s="36" t="s">
        <v>6</v>
      </c>
      <c r="F31" s="36"/>
      <c r="G31" s="81" t="s">
        <v>18</v>
      </c>
      <c r="H31" s="100">
        <v>1100.25</v>
      </c>
      <c r="I31" s="100">
        <v>1100.25</v>
      </c>
      <c r="J31" s="100">
        <v>1100.25</v>
      </c>
      <c r="K31" s="100">
        <v>1100.25</v>
      </c>
      <c r="L31" s="100">
        <f t="shared" si="8"/>
        <v>4401</v>
      </c>
      <c r="M31" s="29">
        <f>'2022'!N31</f>
        <v>120.40080000000002</v>
      </c>
      <c r="N31" s="29">
        <f>(('2022'!M31+'2022'!N31)/2*1.04)*2-M31</f>
        <v>130.03286400000002</v>
      </c>
      <c r="O31" s="98">
        <f t="shared" si="4"/>
        <v>1.08</v>
      </c>
      <c r="P31" s="29">
        <f>'2022'!P31</f>
        <v>41.47936</v>
      </c>
      <c r="Q31" s="29">
        <f t="shared" si="5"/>
        <v>43.138534400000005</v>
      </c>
      <c r="R31" s="34">
        <f t="shared" si="0"/>
        <v>86833.314360000018</v>
      </c>
      <c r="S31" s="34">
        <f t="shared" si="1"/>
        <v>86833.314360000018</v>
      </c>
      <c r="T31" s="34">
        <f t="shared" si="2"/>
        <v>95605.486142400026</v>
      </c>
      <c r="U31" s="34">
        <f t="shared" si="3"/>
        <v>95605.486142400026</v>
      </c>
      <c r="V31" s="34">
        <f t="shared" si="9"/>
        <v>364877.60100480006</v>
      </c>
      <c r="W31" s="34">
        <f>'2022'!W31</f>
        <v>28944.438120000006</v>
      </c>
      <c r="X31" s="34">
        <f t="shared" si="10"/>
        <v>31868.49538080001</v>
      </c>
      <c r="Y31" s="34">
        <f t="shared" si="6"/>
        <v>361953.54374400008</v>
      </c>
      <c r="Z31" s="37"/>
      <c r="AA31" s="35"/>
      <c r="AB31" s="35"/>
      <c r="AC31" s="35"/>
      <c r="AD31" s="37"/>
      <c r="AE31" s="37"/>
      <c r="AF31" s="37"/>
      <c r="AG31" s="37"/>
      <c r="AH31" s="37"/>
      <c r="AI31" s="37"/>
      <c r="AJ31" s="37"/>
      <c r="AK31" s="37"/>
      <c r="AL31" s="37"/>
      <c r="AM31" s="37"/>
      <c r="AN31" s="37"/>
      <c r="AO31" s="37"/>
      <c r="AP31" s="37"/>
      <c r="AQ31" s="37"/>
      <c r="AR31" s="37"/>
      <c r="AS31" s="37"/>
      <c r="AT31" s="37"/>
      <c r="AU31" s="37"/>
      <c r="AV31" s="37"/>
      <c r="AW31" s="37"/>
      <c r="AX31" s="37"/>
      <c r="AY31" s="37"/>
      <c r="AZ31" s="37"/>
      <c r="BA31" s="37"/>
      <c r="BB31" s="37"/>
      <c r="BC31" s="37"/>
      <c r="BD31" s="37"/>
      <c r="BE31" s="37"/>
      <c r="BF31" s="37"/>
      <c r="BG31" s="37"/>
      <c r="BH31" s="37"/>
      <c r="BI31" s="37"/>
      <c r="BJ31" s="37"/>
      <c r="BK31" s="37"/>
      <c r="BL31" s="37"/>
      <c r="BM31" s="37"/>
      <c r="BN31" s="37"/>
      <c r="BO31" s="37"/>
      <c r="BP31" s="37"/>
      <c r="BQ31" s="37"/>
      <c r="BR31" s="37"/>
      <c r="BS31" s="37"/>
      <c r="BT31" s="37"/>
      <c r="BU31" s="37"/>
      <c r="BV31" s="37"/>
      <c r="BW31" s="37"/>
      <c r="BX31" s="37"/>
      <c r="BY31" s="37"/>
      <c r="BZ31" s="37"/>
      <c r="CA31" s="37"/>
      <c r="CB31" s="37"/>
      <c r="CC31" s="37"/>
      <c r="CD31" s="37"/>
      <c r="CE31" s="37"/>
      <c r="CF31" s="37"/>
      <c r="CG31" s="37"/>
      <c r="CH31" s="37"/>
      <c r="CI31" s="37"/>
      <c r="CJ31" s="37"/>
      <c r="CK31" s="37"/>
      <c r="CL31" s="37"/>
      <c r="CM31" s="37"/>
      <c r="CN31" s="37"/>
      <c r="CO31" s="37"/>
      <c r="CP31" s="37"/>
      <c r="CQ31" s="37"/>
      <c r="CR31" s="37"/>
      <c r="CS31" s="37"/>
      <c r="CT31" s="37"/>
      <c r="CU31" s="37"/>
      <c r="CV31" s="37"/>
      <c r="CW31" s="37"/>
      <c r="CX31" s="37"/>
      <c r="CY31" s="37"/>
      <c r="CZ31" s="37"/>
      <c r="DA31" s="37"/>
      <c r="DB31" s="37"/>
      <c r="DC31" s="37"/>
      <c r="DD31" s="37"/>
      <c r="DE31" s="37"/>
      <c r="DF31" s="37"/>
      <c r="DG31" s="37"/>
      <c r="DH31" s="37"/>
      <c r="DI31" s="37"/>
      <c r="DJ31" s="37"/>
      <c r="DK31" s="37"/>
      <c r="DL31" s="37"/>
      <c r="DM31" s="37"/>
      <c r="DN31" s="37"/>
      <c r="DO31" s="37"/>
      <c r="DP31" s="37"/>
      <c r="DQ31" s="37"/>
      <c r="DR31" s="37"/>
      <c r="DS31" s="37"/>
      <c r="DT31" s="37"/>
      <c r="DU31" s="37"/>
      <c r="DV31" s="37"/>
      <c r="DW31" s="37"/>
      <c r="DX31" s="37"/>
      <c r="DY31" s="37"/>
      <c r="DZ31" s="37"/>
      <c r="EA31" s="37"/>
      <c r="EB31" s="37"/>
      <c r="EC31" s="37"/>
      <c r="ED31" s="37"/>
      <c r="EE31" s="37"/>
      <c r="EF31" s="37"/>
      <c r="EG31" s="37"/>
      <c r="EH31" s="37"/>
      <c r="EI31" s="37"/>
      <c r="EJ31" s="37"/>
      <c r="EK31" s="37"/>
      <c r="EL31" s="37"/>
      <c r="EM31" s="37"/>
      <c r="EN31" s="37"/>
      <c r="EO31" s="37"/>
      <c r="EP31" s="37"/>
      <c r="EQ31" s="37"/>
    </row>
    <row r="32" spans="1:147" s="38" customFormat="1" ht="51" customHeight="1">
      <c r="A32" s="30">
        <f t="shared" si="7"/>
        <v>26</v>
      </c>
      <c r="B32" s="31">
        <v>7729314745</v>
      </c>
      <c r="C32" s="31" t="s">
        <v>24</v>
      </c>
      <c r="D32" s="36" t="s">
        <v>7</v>
      </c>
      <c r="E32" s="36"/>
      <c r="F32" s="36"/>
      <c r="G32" s="81" t="s">
        <v>18</v>
      </c>
      <c r="H32" s="100">
        <v>1961.25</v>
      </c>
      <c r="I32" s="100">
        <v>1961.25</v>
      </c>
      <c r="J32" s="100">
        <v>1961.25</v>
      </c>
      <c r="K32" s="100">
        <v>1961.25</v>
      </c>
      <c r="L32" s="100">
        <f t="shared" si="8"/>
        <v>7845</v>
      </c>
      <c r="M32" s="29">
        <f>'2022'!N32</f>
        <v>51.440896000000009</v>
      </c>
      <c r="N32" s="29">
        <f>(('2022'!M32+'2022'!N32)/2*1.04)*2-M32</f>
        <v>53.498531840000012</v>
      </c>
      <c r="O32" s="98">
        <f t="shared" si="4"/>
        <v>1.04</v>
      </c>
      <c r="P32" s="29">
        <f>'2022'!P32</f>
        <v>35.325056000000004</v>
      </c>
      <c r="Q32" s="29">
        <f t="shared" si="5"/>
        <v>36.738058240000008</v>
      </c>
      <c r="R32" s="34">
        <f t="shared" si="0"/>
        <v>31607.191200000012</v>
      </c>
      <c r="S32" s="34">
        <f t="shared" si="1"/>
        <v>31607.191200000012</v>
      </c>
      <c r="T32" s="34">
        <f t="shared" si="2"/>
        <v>32871.478848000006</v>
      </c>
      <c r="U32" s="34">
        <f t="shared" si="3"/>
        <v>32871.478848000006</v>
      </c>
      <c r="V32" s="34">
        <f t="shared" si="9"/>
        <v>128957.34009600003</v>
      </c>
      <c r="W32" s="34">
        <f>'2022'!W32</f>
        <v>10535.730400000004</v>
      </c>
      <c r="X32" s="34">
        <f t="shared" si="10"/>
        <v>10957.159616000003</v>
      </c>
      <c r="Y32" s="34">
        <f t="shared" si="6"/>
        <v>128535.91088000002</v>
      </c>
      <c r="Z32" s="37"/>
      <c r="AA32" s="35"/>
      <c r="AB32" s="35"/>
      <c r="AC32" s="35"/>
      <c r="AD32" s="37"/>
      <c r="AE32" s="37"/>
      <c r="AF32" s="37"/>
      <c r="AG32" s="37"/>
      <c r="AH32" s="37"/>
      <c r="AI32" s="37"/>
      <c r="AJ32" s="37"/>
      <c r="AK32" s="37"/>
      <c r="AL32" s="37"/>
      <c r="AM32" s="37"/>
      <c r="AN32" s="37"/>
      <c r="AO32" s="37"/>
      <c r="AP32" s="37"/>
      <c r="AQ32" s="37"/>
      <c r="AR32" s="37"/>
      <c r="AS32" s="37"/>
      <c r="AT32" s="37"/>
      <c r="AU32" s="37"/>
      <c r="AV32" s="37"/>
      <c r="AW32" s="37"/>
      <c r="AX32" s="37"/>
      <c r="AY32" s="37"/>
      <c r="AZ32" s="37"/>
      <c r="BA32" s="37"/>
      <c r="BB32" s="37"/>
      <c r="BC32" s="37"/>
      <c r="BD32" s="37"/>
      <c r="BE32" s="37"/>
      <c r="BF32" s="37"/>
      <c r="BG32" s="37"/>
      <c r="BH32" s="37"/>
      <c r="BI32" s="37"/>
      <c r="BJ32" s="37"/>
      <c r="BK32" s="37"/>
      <c r="BL32" s="37"/>
      <c r="BM32" s="37"/>
      <c r="BN32" s="37"/>
      <c r="BO32" s="37"/>
      <c r="BP32" s="37"/>
      <c r="BQ32" s="37"/>
      <c r="BR32" s="37"/>
      <c r="BS32" s="37"/>
      <c r="BT32" s="37"/>
      <c r="BU32" s="37"/>
      <c r="BV32" s="37"/>
      <c r="BW32" s="37"/>
      <c r="BX32" s="37"/>
      <c r="BY32" s="37"/>
      <c r="BZ32" s="37"/>
      <c r="CA32" s="37"/>
      <c r="CB32" s="37"/>
      <c r="CC32" s="37"/>
      <c r="CD32" s="37"/>
      <c r="CE32" s="37"/>
      <c r="CF32" s="37"/>
      <c r="CG32" s="37"/>
      <c r="CH32" s="37"/>
      <c r="CI32" s="37"/>
      <c r="CJ32" s="37"/>
      <c r="CK32" s="37"/>
      <c r="CL32" s="37"/>
      <c r="CM32" s="37"/>
      <c r="CN32" s="37"/>
      <c r="CO32" s="37"/>
      <c r="CP32" s="37"/>
      <c r="CQ32" s="37"/>
      <c r="CR32" s="37"/>
      <c r="CS32" s="37"/>
      <c r="CT32" s="37"/>
      <c r="CU32" s="37"/>
      <c r="CV32" s="37"/>
      <c r="CW32" s="37"/>
      <c r="CX32" s="37"/>
      <c r="CY32" s="37"/>
      <c r="CZ32" s="37"/>
      <c r="DA32" s="37"/>
      <c r="DB32" s="37"/>
      <c r="DC32" s="37"/>
      <c r="DD32" s="37"/>
      <c r="DE32" s="37"/>
      <c r="DF32" s="37"/>
      <c r="DG32" s="37"/>
      <c r="DH32" s="37"/>
      <c r="DI32" s="37"/>
      <c r="DJ32" s="37"/>
      <c r="DK32" s="37"/>
      <c r="DL32" s="37"/>
      <c r="DM32" s="37"/>
      <c r="DN32" s="37"/>
      <c r="DO32" s="37"/>
      <c r="DP32" s="37"/>
      <c r="DQ32" s="37"/>
      <c r="DR32" s="37"/>
      <c r="DS32" s="37"/>
      <c r="DT32" s="37"/>
      <c r="DU32" s="37"/>
      <c r="DV32" s="37"/>
      <c r="DW32" s="37"/>
      <c r="DX32" s="37"/>
      <c r="DY32" s="37"/>
      <c r="DZ32" s="37"/>
      <c r="EA32" s="37"/>
      <c r="EB32" s="37"/>
      <c r="EC32" s="37"/>
      <c r="ED32" s="37"/>
      <c r="EE32" s="37"/>
      <c r="EF32" s="37"/>
      <c r="EG32" s="37"/>
      <c r="EH32" s="37"/>
      <c r="EI32" s="37"/>
      <c r="EJ32" s="37"/>
      <c r="EK32" s="37"/>
      <c r="EL32" s="37"/>
      <c r="EM32" s="37"/>
      <c r="EN32" s="37"/>
      <c r="EO32" s="37"/>
      <c r="EP32" s="37"/>
      <c r="EQ32" s="37"/>
    </row>
    <row r="33" spans="1:147" s="38" customFormat="1" ht="51" customHeight="1" outlineLevel="1">
      <c r="A33" s="30">
        <f t="shared" si="7"/>
        <v>27</v>
      </c>
      <c r="B33" s="31">
        <v>7729314745</v>
      </c>
      <c r="C33" s="31" t="s">
        <v>24</v>
      </c>
      <c r="D33" s="36" t="s">
        <v>8</v>
      </c>
      <c r="E33" s="36" t="s">
        <v>26</v>
      </c>
      <c r="F33" s="36"/>
      <c r="G33" s="81" t="s">
        <v>18</v>
      </c>
      <c r="H33" s="100">
        <v>3818.75</v>
      </c>
      <c r="I33" s="100">
        <v>3818.75</v>
      </c>
      <c r="J33" s="100">
        <v>3818.75</v>
      </c>
      <c r="K33" s="100">
        <v>3818.75</v>
      </c>
      <c r="L33" s="100">
        <f t="shared" si="8"/>
        <v>15275</v>
      </c>
      <c r="M33" s="29">
        <f>'2022'!N33</f>
        <v>42.322800000000001</v>
      </c>
      <c r="N33" s="29">
        <f>(('2022'!M33+'2022'!N33)/2*1.04)*2-M33</f>
        <v>45.708624</v>
      </c>
      <c r="O33" s="98">
        <f t="shared" si="4"/>
        <v>1.08</v>
      </c>
      <c r="P33" s="29">
        <f>'2022'!P33</f>
        <v>26.391039999999997</v>
      </c>
      <c r="Q33" s="29">
        <f t="shared" si="5"/>
        <v>27.446681599999998</v>
      </c>
      <c r="R33" s="34">
        <f t="shared" si="0"/>
        <v>60839.408500000012</v>
      </c>
      <c r="S33" s="34">
        <f t="shared" si="1"/>
        <v>60839.408500000012</v>
      </c>
      <c r="T33" s="34">
        <f t="shared" si="2"/>
        <v>69737.792540000009</v>
      </c>
      <c r="U33" s="34">
        <f t="shared" si="3"/>
        <v>69737.792540000009</v>
      </c>
      <c r="V33" s="34">
        <f t="shared" si="9"/>
        <v>261154.40208000003</v>
      </c>
      <c r="W33" s="34">
        <f>'2022'!W33</f>
        <v>20279.802833333339</v>
      </c>
      <c r="X33" s="34">
        <f t="shared" si="10"/>
        <v>23245.93084666667</v>
      </c>
      <c r="Y33" s="34">
        <f t="shared" si="6"/>
        <v>258188.27406666669</v>
      </c>
      <c r="Z33" s="37"/>
      <c r="AA33" s="35"/>
      <c r="AB33" s="35"/>
      <c r="AC33" s="35"/>
      <c r="AD33" s="37"/>
      <c r="AE33" s="37"/>
      <c r="AF33" s="37"/>
      <c r="AG33" s="37"/>
      <c r="AH33" s="37"/>
      <c r="AI33" s="37"/>
      <c r="AJ33" s="37"/>
      <c r="AK33" s="37"/>
      <c r="AL33" s="37"/>
      <c r="AM33" s="37"/>
      <c r="AN33" s="37"/>
      <c r="AO33" s="37"/>
      <c r="AP33" s="37"/>
      <c r="AQ33" s="37"/>
      <c r="AR33" s="37"/>
      <c r="AS33" s="37"/>
      <c r="AT33" s="37"/>
      <c r="AU33" s="37"/>
      <c r="AV33" s="37"/>
      <c r="AW33" s="37"/>
      <c r="AX33" s="37"/>
      <c r="AY33" s="37"/>
      <c r="AZ33" s="37"/>
      <c r="BA33" s="37"/>
      <c r="BB33" s="37"/>
      <c r="BC33" s="37"/>
      <c r="BD33" s="37"/>
      <c r="BE33" s="37"/>
      <c r="BF33" s="37"/>
      <c r="BG33" s="37"/>
      <c r="BH33" s="37"/>
      <c r="BI33" s="37"/>
      <c r="BJ33" s="37"/>
      <c r="BK33" s="37"/>
      <c r="BL33" s="37"/>
      <c r="BM33" s="37"/>
      <c r="BN33" s="37"/>
      <c r="BO33" s="37"/>
      <c r="BP33" s="37"/>
      <c r="BQ33" s="37"/>
      <c r="BR33" s="37"/>
      <c r="BS33" s="37"/>
      <c r="BT33" s="37"/>
      <c r="BU33" s="37"/>
      <c r="BV33" s="37"/>
      <c r="BW33" s="37"/>
      <c r="BX33" s="37"/>
      <c r="BY33" s="37"/>
      <c r="BZ33" s="37"/>
      <c r="CA33" s="37"/>
      <c r="CB33" s="37"/>
      <c r="CC33" s="37"/>
      <c r="CD33" s="37"/>
      <c r="CE33" s="37"/>
      <c r="CF33" s="37"/>
      <c r="CG33" s="37"/>
      <c r="CH33" s="37"/>
      <c r="CI33" s="37"/>
      <c r="CJ33" s="37"/>
      <c r="CK33" s="37"/>
      <c r="CL33" s="37"/>
      <c r="CM33" s="37"/>
      <c r="CN33" s="37"/>
      <c r="CO33" s="37"/>
      <c r="CP33" s="37"/>
      <c r="CQ33" s="37"/>
      <c r="CR33" s="37"/>
      <c r="CS33" s="37"/>
      <c r="CT33" s="37"/>
      <c r="CU33" s="37"/>
      <c r="CV33" s="37"/>
      <c r="CW33" s="37"/>
      <c r="CX33" s="37"/>
      <c r="CY33" s="37"/>
      <c r="CZ33" s="37"/>
      <c r="DA33" s="37"/>
      <c r="DB33" s="37"/>
      <c r="DC33" s="37"/>
      <c r="DD33" s="37"/>
      <c r="DE33" s="37"/>
      <c r="DF33" s="37"/>
      <c r="DG33" s="37"/>
      <c r="DH33" s="37"/>
      <c r="DI33" s="37"/>
      <c r="DJ33" s="37"/>
      <c r="DK33" s="37"/>
      <c r="DL33" s="37"/>
      <c r="DM33" s="37"/>
      <c r="DN33" s="37"/>
      <c r="DO33" s="37"/>
      <c r="DP33" s="37"/>
      <c r="DQ33" s="37"/>
      <c r="DR33" s="37"/>
      <c r="DS33" s="37"/>
      <c r="DT33" s="37"/>
      <c r="DU33" s="37"/>
      <c r="DV33" s="37"/>
      <c r="DW33" s="37"/>
      <c r="DX33" s="37"/>
      <c r="DY33" s="37"/>
      <c r="DZ33" s="37"/>
      <c r="EA33" s="37"/>
      <c r="EB33" s="37"/>
      <c r="EC33" s="37"/>
      <c r="ED33" s="37"/>
      <c r="EE33" s="37"/>
      <c r="EF33" s="37"/>
      <c r="EG33" s="37"/>
      <c r="EH33" s="37"/>
      <c r="EI33" s="37"/>
      <c r="EJ33" s="37"/>
      <c r="EK33" s="37"/>
      <c r="EL33" s="37"/>
      <c r="EM33" s="37"/>
      <c r="EN33" s="37"/>
      <c r="EO33" s="37"/>
      <c r="EP33" s="37"/>
      <c r="EQ33" s="37"/>
    </row>
    <row r="34" spans="1:147" s="38" customFormat="1" ht="51" customHeight="1">
      <c r="A34" s="30">
        <f t="shared" si="7"/>
        <v>28</v>
      </c>
      <c r="B34" s="31">
        <v>7729314745</v>
      </c>
      <c r="C34" s="31" t="s">
        <v>24</v>
      </c>
      <c r="D34" s="36" t="s">
        <v>22</v>
      </c>
      <c r="E34" s="36"/>
      <c r="F34" s="36" t="s">
        <v>28</v>
      </c>
      <c r="G34" s="81" t="s">
        <v>18</v>
      </c>
      <c r="H34" s="100">
        <v>7555.75</v>
      </c>
      <c r="I34" s="100">
        <v>7555.75</v>
      </c>
      <c r="J34" s="100">
        <v>7555.75</v>
      </c>
      <c r="K34" s="100">
        <v>7555.75</v>
      </c>
      <c r="L34" s="100">
        <f t="shared" si="8"/>
        <v>30223</v>
      </c>
      <c r="M34" s="29">
        <f>'2022'!N34</f>
        <v>27.818752000000007</v>
      </c>
      <c r="N34" s="29">
        <f>(('2022'!M34+'2022'!N34)/2*1.04)*2-M34</f>
        <v>28.931502080000005</v>
      </c>
      <c r="O34" s="98">
        <f t="shared" si="4"/>
        <v>1.0399999999999998</v>
      </c>
      <c r="P34" s="29">
        <f>'2022'!P34</f>
        <v>27.818752</v>
      </c>
      <c r="Q34" s="29">
        <f t="shared" si="5"/>
        <v>28.931502080000001</v>
      </c>
      <c r="R34" s="34">
        <f t="shared" si="0"/>
        <v>5.368683275719377E-11</v>
      </c>
      <c r="S34" s="34">
        <f t="shared" si="1"/>
        <v>5.368683275719377E-11</v>
      </c>
      <c r="T34" s="34">
        <f t="shared" si="2"/>
        <v>2.6843416378596885E-11</v>
      </c>
      <c r="U34" s="34">
        <f t="shared" si="3"/>
        <v>2.6843416378596885E-11</v>
      </c>
      <c r="V34" s="34">
        <f t="shared" si="9"/>
        <v>1.6106049827158131E-10</v>
      </c>
      <c r="W34" s="34">
        <f>'2022'!W34</f>
        <v>1.7895610919064591E-11</v>
      </c>
      <c r="X34" s="34">
        <f t="shared" si="10"/>
        <v>8.9478054595322955E-12</v>
      </c>
      <c r="Y34" s="34">
        <f t="shared" si="6"/>
        <v>1.7000830373111359E-10</v>
      </c>
      <c r="Z34" s="37"/>
      <c r="AA34" s="35"/>
      <c r="AB34" s="35"/>
      <c r="AC34" s="35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37"/>
      <c r="AS34" s="37"/>
      <c r="AT34" s="37"/>
      <c r="AU34" s="37"/>
      <c r="AV34" s="37"/>
      <c r="AW34" s="37"/>
      <c r="AX34" s="37"/>
      <c r="AY34" s="37"/>
      <c r="AZ34" s="37"/>
      <c r="BA34" s="37"/>
      <c r="BB34" s="37"/>
      <c r="BC34" s="37"/>
      <c r="BD34" s="37"/>
      <c r="BE34" s="37"/>
      <c r="BF34" s="37"/>
      <c r="BG34" s="37"/>
      <c r="BH34" s="37"/>
      <c r="BI34" s="37"/>
      <c r="BJ34" s="37"/>
      <c r="BK34" s="37"/>
      <c r="BL34" s="37"/>
      <c r="BM34" s="37"/>
      <c r="BN34" s="37"/>
      <c r="BO34" s="37"/>
      <c r="BP34" s="37"/>
      <c r="BQ34" s="37"/>
      <c r="BR34" s="37"/>
      <c r="BS34" s="37"/>
      <c r="BT34" s="37"/>
      <c r="BU34" s="37"/>
      <c r="BV34" s="37"/>
      <c r="BW34" s="37"/>
      <c r="BX34" s="37"/>
      <c r="BY34" s="37"/>
      <c r="BZ34" s="37"/>
      <c r="CA34" s="37"/>
      <c r="CB34" s="37"/>
      <c r="CC34" s="37"/>
      <c r="CD34" s="37"/>
      <c r="CE34" s="37"/>
      <c r="CF34" s="37"/>
      <c r="CG34" s="37"/>
      <c r="CH34" s="37"/>
      <c r="CI34" s="37"/>
      <c r="CJ34" s="37"/>
      <c r="CK34" s="37"/>
      <c r="CL34" s="37"/>
      <c r="CM34" s="37"/>
      <c r="CN34" s="37"/>
      <c r="CO34" s="37"/>
      <c r="CP34" s="37"/>
      <c r="CQ34" s="37"/>
      <c r="CR34" s="37"/>
      <c r="CS34" s="37"/>
      <c r="CT34" s="37"/>
      <c r="CU34" s="37"/>
      <c r="CV34" s="37"/>
      <c r="CW34" s="37"/>
      <c r="CX34" s="37"/>
      <c r="CY34" s="37"/>
      <c r="CZ34" s="37"/>
      <c r="DA34" s="37"/>
      <c r="DB34" s="37"/>
      <c r="DC34" s="37"/>
      <c r="DD34" s="37"/>
      <c r="DE34" s="37"/>
      <c r="DF34" s="37"/>
      <c r="DG34" s="37"/>
      <c r="DH34" s="37"/>
      <c r="DI34" s="37"/>
      <c r="DJ34" s="37"/>
      <c r="DK34" s="37"/>
      <c r="DL34" s="37"/>
      <c r="DM34" s="37"/>
      <c r="DN34" s="37"/>
      <c r="DO34" s="37"/>
      <c r="DP34" s="37"/>
      <c r="DQ34" s="37"/>
      <c r="DR34" s="37"/>
      <c r="DS34" s="37"/>
      <c r="DT34" s="37"/>
      <c r="DU34" s="37"/>
      <c r="DV34" s="37"/>
      <c r="DW34" s="37"/>
      <c r="DX34" s="37"/>
      <c r="DY34" s="37"/>
      <c r="DZ34" s="37"/>
      <c r="EA34" s="37"/>
      <c r="EB34" s="37"/>
      <c r="EC34" s="37"/>
      <c r="ED34" s="37"/>
      <c r="EE34" s="37"/>
      <c r="EF34" s="37"/>
      <c r="EG34" s="37"/>
      <c r="EH34" s="37"/>
      <c r="EI34" s="37"/>
      <c r="EJ34" s="37"/>
      <c r="EK34" s="37"/>
      <c r="EL34" s="37"/>
      <c r="EM34" s="37"/>
      <c r="EN34" s="37"/>
      <c r="EO34" s="37"/>
      <c r="EP34" s="37"/>
      <c r="EQ34" s="37"/>
    </row>
    <row r="35" spans="1:147" s="38" customFormat="1" ht="51" customHeight="1" outlineLevel="1">
      <c r="A35" s="30">
        <f t="shared" si="7"/>
        <v>29</v>
      </c>
      <c r="B35" s="31">
        <v>7729314745</v>
      </c>
      <c r="C35" s="31" t="s">
        <v>24</v>
      </c>
      <c r="D35" s="36" t="s">
        <v>32</v>
      </c>
      <c r="E35" s="36" t="s">
        <v>32</v>
      </c>
      <c r="F35" s="36"/>
      <c r="G35" s="81" t="s">
        <v>18</v>
      </c>
      <c r="H35" s="100">
        <v>11874.75</v>
      </c>
      <c r="I35" s="100">
        <v>11874.75</v>
      </c>
      <c r="J35" s="100">
        <v>11874.75</v>
      </c>
      <c r="K35" s="100">
        <v>11874.75</v>
      </c>
      <c r="L35" s="100">
        <f t="shared" si="8"/>
        <v>47499</v>
      </c>
      <c r="M35" s="29">
        <f>'2022'!N35</f>
        <v>139.06131199999996</v>
      </c>
      <c r="N35" s="29">
        <f>(('2022'!M35+'2022'!N35)/2*1.04)*2-M35</f>
        <v>144.62376448000001</v>
      </c>
      <c r="O35" s="98">
        <f t="shared" si="4"/>
        <v>1.0400000000000003</v>
      </c>
      <c r="P35" s="29">
        <f>'2022'!P35</f>
        <v>139.06131199999999</v>
      </c>
      <c r="Q35" s="29">
        <f t="shared" si="5"/>
        <v>144.62376447999998</v>
      </c>
      <c r="R35" s="34">
        <f t="shared" si="0"/>
        <v>-3.3750069405868999E-10</v>
      </c>
      <c r="S35" s="34">
        <f t="shared" si="1"/>
        <v>-3.3750069405868999E-10</v>
      </c>
      <c r="T35" s="34">
        <f t="shared" si="2"/>
        <v>3.3750069405868999E-10</v>
      </c>
      <c r="U35" s="34">
        <f t="shared" si="3"/>
        <v>3.3750069405868999E-10</v>
      </c>
      <c r="V35" s="34">
        <f t="shared" si="9"/>
        <v>0</v>
      </c>
      <c r="W35" s="34">
        <f>'2022'!W35</f>
        <v>-1.1250023135289666E-10</v>
      </c>
      <c r="X35" s="34">
        <f t="shared" si="10"/>
        <v>1.1250023135289666E-10</v>
      </c>
      <c r="Y35" s="34">
        <f t="shared" si="6"/>
        <v>-2.2500046270579332E-10</v>
      </c>
      <c r="Z35" s="35"/>
      <c r="AA35" s="35"/>
      <c r="AB35" s="35"/>
      <c r="AC35" s="35"/>
      <c r="AD35" s="35"/>
      <c r="AE35" s="35"/>
      <c r="AF35" s="35"/>
      <c r="AG35" s="35"/>
      <c r="AH35" s="35"/>
      <c r="AI35" s="35"/>
      <c r="AJ35" s="35"/>
      <c r="AK35" s="35"/>
      <c r="AL35" s="35"/>
      <c r="AM35" s="35"/>
      <c r="AN35" s="35"/>
      <c r="AO35" s="35"/>
      <c r="AP35" s="35"/>
      <c r="AQ35" s="35"/>
      <c r="AR35" s="35"/>
      <c r="AS35" s="35"/>
      <c r="AT35" s="35"/>
      <c r="AU35" s="35"/>
      <c r="AV35" s="35"/>
      <c r="AW35" s="35"/>
      <c r="AX35" s="35"/>
      <c r="AY35" s="35"/>
      <c r="AZ35" s="35"/>
      <c r="BA35" s="35"/>
      <c r="BB35" s="35"/>
      <c r="BC35" s="35"/>
      <c r="BD35" s="35"/>
      <c r="BE35" s="35"/>
      <c r="BF35" s="35"/>
      <c r="BG35" s="35"/>
      <c r="BH35" s="35"/>
      <c r="BI35" s="35"/>
      <c r="BJ35" s="35"/>
      <c r="BK35" s="35"/>
      <c r="BL35" s="35"/>
      <c r="BM35" s="35"/>
      <c r="BN35" s="35"/>
      <c r="BO35" s="35"/>
      <c r="BP35" s="35"/>
      <c r="BQ35" s="35"/>
      <c r="BR35" s="35"/>
      <c r="BS35" s="35"/>
      <c r="BT35" s="35"/>
      <c r="BU35" s="35"/>
      <c r="BV35" s="35"/>
      <c r="BW35" s="35"/>
      <c r="BX35" s="35"/>
      <c r="BY35" s="35"/>
      <c r="BZ35" s="35"/>
      <c r="CA35" s="35"/>
      <c r="CB35" s="35"/>
      <c r="CC35" s="35"/>
      <c r="CD35" s="35"/>
      <c r="CE35" s="35"/>
      <c r="CF35" s="35"/>
      <c r="CG35" s="35"/>
      <c r="CH35" s="35"/>
      <c r="CI35" s="35"/>
      <c r="CJ35" s="35"/>
      <c r="CK35" s="35"/>
      <c r="CL35" s="35"/>
      <c r="CM35" s="35"/>
      <c r="CN35" s="35"/>
      <c r="CO35" s="35"/>
      <c r="CP35" s="35"/>
      <c r="CQ35" s="35"/>
      <c r="CR35" s="35"/>
      <c r="CS35" s="35"/>
      <c r="CT35" s="35"/>
      <c r="CU35" s="35"/>
      <c r="CV35" s="35"/>
      <c r="CW35" s="35"/>
      <c r="CX35" s="35"/>
      <c r="CY35" s="35"/>
      <c r="CZ35" s="35"/>
      <c r="DA35" s="35"/>
      <c r="DB35" s="35"/>
      <c r="DC35" s="35"/>
      <c r="DD35" s="35"/>
      <c r="DE35" s="35"/>
      <c r="DF35" s="35"/>
      <c r="DG35" s="35"/>
      <c r="DH35" s="35"/>
      <c r="DI35" s="35"/>
      <c r="DJ35" s="35"/>
      <c r="DK35" s="35"/>
      <c r="DL35" s="35"/>
      <c r="DM35" s="35"/>
      <c r="DN35" s="35"/>
      <c r="DO35" s="35"/>
      <c r="DP35" s="35"/>
      <c r="DQ35" s="35"/>
      <c r="DR35" s="35"/>
      <c r="DS35" s="35"/>
      <c r="DT35" s="35"/>
      <c r="DU35" s="35"/>
      <c r="DV35" s="35"/>
      <c r="DW35" s="35"/>
      <c r="DX35" s="35"/>
      <c r="DY35" s="35"/>
      <c r="DZ35" s="35"/>
      <c r="EA35" s="35"/>
      <c r="EB35" s="35"/>
      <c r="EC35" s="35"/>
      <c r="ED35" s="35"/>
      <c r="EE35" s="35"/>
      <c r="EF35" s="35"/>
      <c r="EG35" s="35"/>
      <c r="EH35" s="35"/>
      <c r="EI35" s="35"/>
      <c r="EJ35" s="35"/>
      <c r="EK35" s="35"/>
      <c r="EL35" s="35"/>
      <c r="EM35" s="35"/>
      <c r="EN35" s="35"/>
      <c r="EO35" s="35"/>
      <c r="EP35" s="35"/>
      <c r="EQ35" s="35"/>
    </row>
    <row r="36" spans="1:147" s="38" customFormat="1" ht="51" customHeight="1">
      <c r="A36" s="30">
        <f t="shared" si="7"/>
        <v>30</v>
      </c>
      <c r="B36" s="31">
        <v>7729314745</v>
      </c>
      <c r="C36" s="31" t="s">
        <v>24</v>
      </c>
      <c r="D36" s="36" t="s">
        <v>11</v>
      </c>
      <c r="E36" s="36"/>
      <c r="F36" s="36" t="s">
        <v>29</v>
      </c>
      <c r="G36" s="81" t="s">
        <v>18</v>
      </c>
      <c r="H36" s="100">
        <v>4273.75</v>
      </c>
      <c r="I36" s="100">
        <v>4273.75</v>
      </c>
      <c r="J36" s="100">
        <v>4273.75</v>
      </c>
      <c r="K36" s="100">
        <v>4273.75</v>
      </c>
      <c r="L36" s="100">
        <f t="shared" si="8"/>
        <v>17095</v>
      </c>
      <c r="M36" s="29">
        <f>'2022'!N36</f>
        <v>152.12680000000003</v>
      </c>
      <c r="N36" s="29">
        <f>(('2022'!M36+'2022'!N36)/2*1.04)*2-M36</f>
        <v>158.20587200000003</v>
      </c>
      <c r="O36" s="98">
        <f t="shared" si="4"/>
        <v>1.0399605592177052</v>
      </c>
      <c r="P36" s="29">
        <f>'2022'!P36</f>
        <v>31.528639999999999</v>
      </c>
      <c r="Q36" s="29">
        <f t="shared" si="5"/>
        <v>32.789785600000002</v>
      </c>
      <c r="R36" s="34">
        <f t="shared" si="0"/>
        <v>515406.38630000013</v>
      </c>
      <c r="S36" s="34">
        <f t="shared" si="1"/>
        <v>515406.38630000013</v>
      </c>
      <c r="T36" s="34">
        <f t="shared" si="2"/>
        <v>535996.99925200013</v>
      </c>
      <c r="U36" s="34">
        <f t="shared" si="3"/>
        <v>535996.99925200013</v>
      </c>
      <c r="V36" s="34">
        <f t="shared" si="9"/>
        <v>2102806.7711040005</v>
      </c>
      <c r="W36" s="34">
        <f>'2022'!W36</f>
        <v>171802.12876666672</v>
      </c>
      <c r="X36" s="34">
        <f t="shared" si="10"/>
        <v>178665.66641733338</v>
      </c>
      <c r="Y36" s="34">
        <f t="shared" si="6"/>
        <v>2095943.2334533338</v>
      </c>
      <c r="Z36" s="37"/>
      <c r="AA36" s="35"/>
      <c r="AB36" s="35"/>
      <c r="AC36" s="35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37"/>
      <c r="AS36" s="37"/>
      <c r="AT36" s="37"/>
      <c r="AU36" s="37"/>
      <c r="AV36" s="37"/>
      <c r="AW36" s="37"/>
      <c r="AX36" s="37"/>
      <c r="AY36" s="37"/>
      <c r="AZ36" s="37"/>
      <c r="BA36" s="37"/>
      <c r="BB36" s="37"/>
      <c r="BC36" s="37"/>
      <c r="BD36" s="37"/>
      <c r="BE36" s="37"/>
      <c r="BF36" s="37"/>
      <c r="BG36" s="37"/>
      <c r="BH36" s="37"/>
      <c r="BI36" s="37"/>
      <c r="BJ36" s="37"/>
      <c r="BK36" s="37"/>
      <c r="BL36" s="37"/>
      <c r="BM36" s="37"/>
      <c r="BN36" s="37"/>
      <c r="BO36" s="37"/>
      <c r="BP36" s="37"/>
      <c r="BQ36" s="37"/>
      <c r="BR36" s="37"/>
      <c r="BS36" s="37"/>
      <c r="BT36" s="37"/>
      <c r="BU36" s="37"/>
      <c r="BV36" s="37"/>
      <c r="BW36" s="37"/>
      <c r="BX36" s="37"/>
      <c r="BY36" s="37"/>
      <c r="BZ36" s="37"/>
      <c r="CA36" s="37"/>
      <c r="CB36" s="37"/>
      <c r="CC36" s="37"/>
      <c r="CD36" s="37"/>
      <c r="CE36" s="37"/>
      <c r="CF36" s="37"/>
      <c r="CG36" s="37"/>
      <c r="CH36" s="37"/>
      <c r="CI36" s="37"/>
      <c r="CJ36" s="37"/>
      <c r="CK36" s="37"/>
      <c r="CL36" s="37"/>
      <c r="CM36" s="37"/>
      <c r="CN36" s="37"/>
      <c r="CO36" s="37"/>
      <c r="CP36" s="37"/>
      <c r="CQ36" s="37"/>
      <c r="CR36" s="37"/>
      <c r="CS36" s="37"/>
      <c r="CT36" s="37"/>
      <c r="CU36" s="37"/>
      <c r="CV36" s="37"/>
      <c r="CW36" s="37"/>
      <c r="CX36" s="37"/>
      <c r="CY36" s="37"/>
      <c r="CZ36" s="37"/>
      <c r="DA36" s="37"/>
      <c r="DB36" s="37"/>
      <c r="DC36" s="37"/>
      <c r="DD36" s="37"/>
      <c r="DE36" s="37"/>
      <c r="DF36" s="37"/>
      <c r="DG36" s="37"/>
      <c r="DH36" s="37"/>
      <c r="DI36" s="37"/>
      <c r="DJ36" s="37"/>
      <c r="DK36" s="37"/>
      <c r="DL36" s="37"/>
      <c r="DM36" s="37"/>
      <c r="DN36" s="37"/>
      <c r="DO36" s="37"/>
      <c r="DP36" s="37"/>
      <c r="DQ36" s="37"/>
      <c r="DR36" s="37"/>
      <c r="DS36" s="37"/>
      <c r="DT36" s="37"/>
      <c r="DU36" s="37"/>
      <c r="DV36" s="37"/>
      <c r="DW36" s="37"/>
      <c r="DX36" s="37"/>
      <c r="DY36" s="37"/>
      <c r="DZ36" s="37"/>
      <c r="EA36" s="37"/>
      <c r="EB36" s="37"/>
      <c r="EC36" s="37"/>
      <c r="ED36" s="37"/>
      <c r="EE36" s="37"/>
      <c r="EF36" s="37"/>
      <c r="EG36" s="37"/>
      <c r="EH36" s="37"/>
      <c r="EI36" s="37"/>
      <c r="EJ36" s="37"/>
      <c r="EK36" s="37"/>
      <c r="EL36" s="37"/>
      <c r="EM36" s="37"/>
      <c r="EN36" s="37"/>
      <c r="EO36" s="37"/>
      <c r="EP36" s="37"/>
      <c r="EQ36" s="37"/>
    </row>
    <row r="37" spans="1:147" s="26" customFormat="1" ht="42" customHeight="1">
      <c r="A37" s="22"/>
      <c r="B37" s="23"/>
      <c r="C37" s="24" t="s">
        <v>36</v>
      </c>
      <c r="D37" s="24"/>
      <c r="E37" s="24"/>
      <c r="F37" s="24"/>
      <c r="G37" s="86"/>
      <c r="H37" s="102">
        <f>SUM(H7:H36)</f>
        <v>189768</v>
      </c>
      <c r="I37" s="102">
        <f>SUM(I7:I36)</f>
        <v>189768</v>
      </c>
      <c r="J37" s="102">
        <f>SUM(J7:J36)</f>
        <v>189768</v>
      </c>
      <c r="K37" s="102">
        <f>SUM(K7:K36)</f>
        <v>189768</v>
      </c>
      <c r="L37" s="102">
        <f>SUM(L7:L36)</f>
        <v>759072</v>
      </c>
      <c r="M37" s="39"/>
      <c r="N37" s="39"/>
      <c r="O37" s="39"/>
      <c r="P37" s="39"/>
      <c r="Q37" s="39"/>
      <c r="R37" s="39">
        <f t="shared" ref="R37:Y37" si="11">SUM(R7:R36)</f>
        <v>3793672.6005079998</v>
      </c>
      <c r="S37" s="39">
        <f t="shared" si="11"/>
        <v>3793672.6005079998</v>
      </c>
      <c r="T37" s="39">
        <f t="shared" si="11"/>
        <v>4086850.0255803214</v>
      </c>
      <c r="U37" s="39">
        <f t="shared" si="11"/>
        <v>4086850.0255803214</v>
      </c>
      <c r="V37" s="39">
        <f t="shared" si="11"/>
        <v>15761045.252176641</v>
      </c>
      <c r="W37" s="39">
        <f t="shared" si="11"/>
        <v>1264557.5335026667</v>
      </c>
      <c r="X37" s="39">
        <f t="shared" si="11"/>
        <v>1362283.3418601067</v>
      </c>
      <c r="Y37" s="39">
        <f t="shared" si="11"/>
        <v>15663319.443819199</v>
      </c>
      <c r="Z37" s="39"/>
      <c r="AA37" s="39"/>
      <c r="AB37" s="39"/>
      <c r="AC37" s="39"/>
      <c r="AD37" s="39"/>
      <c r="AE37" s="27"/>
      <c r="AF37" s="27"/>
      <c r="AG37" s="27"/>
      <c r="AH37" s="27"/>
      <c r="AI37" s="27"/>
      <c r="AJ37" s="27"/>
      <c r="AK37" s="27"/>
      <c r="AL37" s="27"/>
      <c r="AM37" s="27"/>
      <c r="AN37" s="27"/>
    </row>
    <row r="38" spans="1:147" s="15" customFormat="1" ht="15">
      <c r="A38" s="4"/>
      <c r="B38" s="19"/>
      <c r="C38" s="19"/>
      <c r="D38" s="90"/>
      <c r="E38" s="90"/>
      <c r="F38" s="69"/>
      <c r="G38" s="88"/>
      <c r="H38" s="20"/>
      <c r="I38" s="20"/>
      <c r="J38" s="20"/>
      <c r="K38" s="20"/>
      <c r="L38" s="20"/>
      <c r="M38" s="4"/>
      <c r="N38" s="4"/>
      <c r="O38" s="4"/>
      <c r="P38" s="4"/>
      <c r="Q38" s="4"/>
      <c r="R38" s="21"/>
      <c r="S38" s="21"/>
      <c r="T38" s="21"/>
      <c r="U38" s="21"/>
      <c r="V38" s="4"/>
      <c r="W38" s="4"/>
      <c r="X38" s="4"/>
      <c r="Y38" s="4"/>
      <c r="Z38" s="2"/>
    </row>
    <row r="39" spans="1:147">
      <c r="A39" s="7" t="s">
        <v>40</v>
      </c>
      <c r="AA39" s="3"/>
    </row>
    <row r="42" spans="1:147" ht="29.25" customHeight="1"/>
    <row r="43" spans="1:147" s="52" customFormat="1" ht="21.75" hidden="1" customHeight="1">
      <c r="A43" s="45"/>
      <c r="B43" s="45"/>
      <c r="C43" s="46"/>
      <c r="D43" s="92"/>
      <c r="E43" s="92"/>
      <c r="F43" s="83"/>
      <c r="G43" s="89"/>
      <c r="J43" s="132" t="s">
        <v>51</v>
      </c>
      <c r="K43" s="132"/>
      <c r="L43" s="132"/>
      <c r="M43" s="49"/>
      <c r="N43" s="49"/>
      <c r="O43" s="49"/>
      <c r="P43" s="49"/>
      <c r="Q43" s="47"/>
      <c r="R43" s="47"/>
      <c r="S43" s="50"/>
      <c r="T43" s="51"/>
    </row>
    <row r="44" spans="1:147" ht="15" hidden="1" customHeight="1">
      <c r="A44" s="53"/>
      <c r="B44" s="54"/>
      <c r="C44" s="54"/>
      <c r="D44" s="82"/>
      <c r="E44" s="82"/>
      <c r="H44" s="2"/>
      <c r="I44" s="2"/>
      <c r="J44" s="2"/>
      <c r="K44" s="2"/>
      <c r="L44" s="2"/>
      <c r="R44" s="2"/>
      <c r="S44" s="2"/>
      <c r="T44" s="2"/>
      <c r="U44" s="2"/>
    </row>
    <row r="45" spans="1:147" s="52" customFormat="1" ht="15" hidden="1" customHeight="1">
      <c r="A45" s="45"/>
      <c r="B45" s="45"/>
      <c r="C45" s="46"/>
      <c r="D45" s="92"/>
      <c r="E45" s="92"/>
      <c r="F45" s="83"/>
      <c r="G45" s="89"/>
      <c r="K45" s="47"/>
      <c r="L45" s="47"/>
      <c r="M45" s="47"/>
      <c r="N45" s="47"/>
      <c r="O45" s="47"/>
      <c r="P45" s="47"/>
      <c r="Q45" s="47"/>
      <c r="R45" s="47"/>
      <c r="S45" s="50"/>
      <c r="T45" s="51"/>
    </row>
    <row r="46" spans="1:147" s="52" customFormat="1" ht="21" hidden="1" customHeight="1">
      <c r="A46" s="45"/>
      <c r="B46" s="45"/>
      <c r="C46" s="46"/>
      <c r="D46" s="92"/>
      <c r="E46" s="92"/>
      <c r="F46" s="83"/>
      <c r="G46" s="89"/>
      <c r="L46" s="48"/>
      <c r="M46" s="55"/>
      <c r="N46" s="55"/>
      <c r="O46" s="55"/>
      <c r="P46" s="55"/>
      <c r="Q46" s="56"/>
      <c r="R46" s="56"/>
      <c r="S46" s="57"/>
      <c r="T46" s="50"/>
    </row>
    <row r="47" spans="1:147" s="52" customFormat="1" ht="42.75" hidden="1" customHeight="1">
      <c r="A47" s="46"/>
      <c r="B47" s="58"/>
      <c r="C47" s="59"/>
      <c r="D47" s="83"/>
      <c r="E47" s="83"/>
      <c r="F47" s="83"/>
      <c r="G47" s="89"/>
      <c r="J47" s="120" t="s">
        <v>52</v>
      </c>
      <c r="K47" s="120"/>
      <c r="L47" s="120"/>
      <c r="M47" s="60"/>
      <c r="N47" s="61"/>
      <c r="O47" s="97"/>
      <c r="P47" s="62" t="s">
        <v>53</v>
      </c>
      <c r="Q47" s="63"/>
      <c r="R47" s="47"/>
      <c r="S47" s="47"/>
      <c r="T47" s="47"/>
    </row>
    <row r="48" spans="1:147" s="59" customFormat="1" ht="15" hidden="1" customHeight="1">
      <c r="A48" s="46"/>
      <c r="B48" s="58"/>
      <c r="D48" s="83"/>
      <c r="E48" s="83"/>
      <c r="F48" s="83"/>
      <c r="G48" s="89"/>
      <c r="M48" s="63"/>
      <c r="N48" s="63"/>
      <c r="O48" s="63"/>
      <c r="P48" s="52"/>
      <c r="Q48" s="64"/>
      <c r="R48" s="46"/>
      <c r="S48" s="46"/>
      <c r="T48" s="46"/>
    </row>
    <row r="49" spans="1:21" s="59" customFormat="1" ht="15" hidden="1" customHeight="1">
      <c r="D49" s="83"/>
      <c r="E49" s="83"/>
      <c r="F49" s="83"/>
      <c r="G49" s="89"/>
      <c r="M49" s="63"/>
      <c r="N49" s="63"/>
      <c r="O49" s="63"/>
      <c r="P49" s="52"/>
      <c r="Q49" s="64"/>
    </row>
    <row r="50" spans="1:21" ht="15" hidden="1" customHeight="1">
      <c r="A50" s="54"/>
      <c r="B50" s="54"/>
      <c r="C50" s="54"/>
      <c r="D50" s="82"/>
      <c r="E50" s="82"/>
      <c r="H50" s="2"/>
      <c r="I50" s="2"/>
      <c r="J50" s="2"/>
      <c r="K50" s="54"/>
      <c r="L50" s="54"/>
      <c r="R50" s="2"/>
      <c r="S50" s="2"/>
      <c r="T50" s="2"/>
      <c r="U50" s="2"/>
    </row>
    <row r="51" spans="1:21" ht="15" hidden="1" customHeight="1">
      <c r="A51" s="54"/>
      <c r="B51" s="54"/>
      <c r="C51" s="54"/>
      <c r="D51" s="82"/>
      <c r="E51" s="82"/>
      <c r="H51" s="2"/>
      <c r="I51" s="2"/>
      <c r="J51" s="2"/>
      <c r="K51" s="54"/>
      <c r="L51" s="54"/>
      <c r="R51" s="2"/>
      <c r="S51" s="2"/>
      <c r="T51" s="2"/>
      <c r="U51" s="2"/>
    </row>
    <row r="52" spans="1:21" s="52" customFormat="1" ht="15" hidden="1" customHeight="1">
      <c r="A52" s="59"/>
      <c r="B52" s="59"/>
      <c r="C52" s="59"/>
      <c r="D52" s="83"/>
      <c r="E52" s="83"/>
      <c r="F52" s="83"/>
      <c r="G52" s="89"/>
      <c r="K52" s="59"/>
      <c r="L52" s="59"/>
      <c r="M52" s="63"/>
      <c r="N52" s="63"/>
      <c r="O52" s="63"/>
      <c r="Q52" s="63"/>
    </row>
    <row r="53" spans="1:21" s="52" customFormat="1" ht="26.25" hidden="1" customHeight="1">
      <c r="A53" s="59"/>
      <c r="B53" s="59"/>
      <c r="C53" s="59"/>
      <c r="D53" s="83"/>
      <c r="E53" s="83"/>
      <c r="F53" s="83"/>
      <c r="G53" s="89"/>
      <c r="J53" s="121" t="s">
        <v>64</v>
      </c>
      <c r="K53" s="121"/>
      <c r="L53" s="121"/>
      <c r="M53" s="104"/>
      <c r="N53" s="104"/>
      <c r="O53" s="104"/>
      <c r="P53" s="104"/>
    </row>
    <row r="54" spans="1:21" s="52" customFormat="1" ht="27.75" hidden="1" customHeight="1">
      <c r="A54" s="59"/>
      <c r="B54" s="59"/>
      <c r="C54" s="59"/>
      <c r="D54" s="83"/>
      <c r="E54" s="83"/>
      <c r="F54" s="83"/>
      <c r="G54" s="89"/>
      <c r="J54" s="122" t="s">
        <v>65</v>
      </c>
      <c r="K54" s="122"/>
      <c r="L54" s="122"/>
      <c r="M54" s="105"/>
      <c r="N54" s="105"/>
      <c r="O54" s="106"/>
      <c r="P54" s="107" t="s">
        <v>66</v>
      </c>
    </row>
    <row r="55" spans="1:21" hidden="1"/>
    <row r="56" spans="1:21" hidden="1"/>
    <row r="57" spans="1:21" hidden="1"/>
    <row r="58" spans="1:21" hidden="1"/>
    <row r="59" spans="1:21" hidden="1"/>
    <row r="60" spans="1:21" hidden="1"/>
    <row r="61" spans="1:21" hidden="1"/>
    <row r="62" spans="1:21" hidden="1"/>
    <row r="63" spans="1:21" hidden="1"/>
    <row r="64" spans="1:21" hidden="1"/>
    <row r="65" hidden="1"/>
    <row r="66" hidden="1"/>
    <row r="67" hidden="1"/>
    <row r="68" hidden="1"/>
    <row r="69" hidden="1"/>
    <row r="70" hidden="1"/>
    <row r="71" hidden="1"/>
  </sheetData>
  <mergeCells count="19">
    <mergeCell ref="F5:F6"/>
    <mergeCell ref="H5:L5"/>
    <mergeCell ref="X5:X6"/>
    <mergeCell ref="P5:Q5"/>
    <mergeCell ref="M5:N5"/>
    <mergeCell ref="A5:A6"/>
    <mergeCell ref="B5:B6"/>
    <mergeCell ref="C5:C6"/>
    <mergeCell ref="D5:D6"/>
    <mergeCell ref="E5:E6"/>
    <mergeCell ref="H3:L3"/>
    <mergeCell ref="J54:L54"/>
    <mergeCell ref="J53:L53"/>
    <mergeCell ref="G5:G6"/>
    <mergeCell ref="Y5:Y6"/>
    <mergeCell ref="J47:L47"/>
    <mergeCell ref="R5:V5"/>
    <mergeCell ref="W5:W6"/>
    <mergeCell ref="J43:L43"/>
  </mergeCells>
  <pageMargins left="0.19685039370078741" right="0.19685039370078741" top="0.59055118110236227" bottom="0.39370078740157483" header="0.31496062992125984" footer="0.31496062992125984"/>
  <pageSetup paperSize="9" scale="49" fitToHeight="0" orientation="landscape" r:id="rId1"/>
  <headerFooter>
    <oddFooter>&amp;C&amp;P</oddFooter>
  </headerFooter>
  <colBreaks count="1" manualBreakCount="1">
    <brk id="17" max="36" man="1"/>
  </colBreaks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2.7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6</vt:i4>
      </vt:variant>
    </vt:vector>
  </HeadingPairs>
  <TitlesOfParts>
    <vt:vector size="10" baseType="lpstr">
      <vt:lpstr>2021</vt:lpstr>
      <vt:lpstr>2022</vt:lpstr>
      <vt:lpstr>2023</vt:lpstr>
      <vt:lpstr>Лист1</vt:lpstr>
      <vt:lpstr>'2021'!Заголовки_для_печати</vt:lpstr>
      <vt:lpstr>'2022'!Заголовки_для_печати</vt:lpstr>
      <vt:lpstr>'2023'!Заголовки_для_печати</vt:lpstr>
      <vt:lpstr>'2021'!Область_печати</vt:lpstr>
      <vt:lpstr>'2022'!Область_печати</vt:lpstr>
      <vt:lpstr>'2023'!Область_печати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minfin user</cp:lastModifiedBy>
  <cp:lastPrinted>2020-10-10T09:42:03Z</cp:lastPrinted>
  <dcterms:created xsi:type="dcterms:W3CDTF">2011-02-24T08:11:32Z</dcterms:created>
  <dcterms:modified xsi:type="dcterms:W3CDTF">2020-10-10T09:42:04Z</dcterms:modified>
</cp:coreProperties>
</file>