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90" windowWidth="15480" windowHeight="11640"/>
  </bookViews>
  <sheets>
    <sheet name="2023" sheetId="113" r:id="rId1"/>
  </sheets>
  <definedNames>
    <definedName name="_xlnm.Print_Titles" localSheetId="0">'2023'!$A:$A,'2023'!$5:$5</definedName>
  </definedNames>
  <calcPr calcId="125725" fullCalcOnLoad="1"/>
</workbook>
</file>

<file path=xl/calcChain.xml><?xml version="1.0" encoding="utf-8"?>
<calcChain xmlns="http://schemas.openxmlformats.org/spreadsheetml/2006/main">
  <c r="AE23" i="113"/>
  <c r="AE22" s="1"/>
  <c r="AF22" s="1"/>
  <c r="AF27"/>
  <c r="AC22"/>
  <c r="C22"/>
  <c r="AB22" s="1"/>
  <c r="AD22" s="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B22"/>
  <c r="AB27"/>
  <c r="AD27" s="1"/>
  <c r="C21"/>
  <c r="D21"/>
  <c r="E21"/>
  <c r="F21"/>
  <c r="K81" s="1"/>
  <c r="G21"/>
  <c r="G14" s="1"/>
  <c r="H21"/>
  <c r="I21"/>
  <c r="J21"/>
  <c r="K21"/>
  <c r="K14" s="1"/>
  <c r="L21"/>
  <c r="M21"/>
  <c r="N21"/>
  <c r="N14" s="1"/>
  <c r="O21"/>
  <c r="P21"/>
  <c r="Q21"/>
  <c r="R21"/>
  <c r="R14" s="1"/>
  <c r="S21"/>
  <c r="S14"/>
  <c r="T21"/>
  <c r="U21"/>
  <c r="U14" s="1"/>
  <c r="V21"/>
  <c r="V14"/>
  <c r="W21"/>
  <c r="X21"/>
  <c r="Y21"/>
  <c r="Z21"/>
  <c r="Z14" s="1"/>
  <c r="AA21"/>
  <c r="B21"/>
  <c r="AB45"/>
  <c r="AD45"/>
  <c r="AF45"/>
  <c r="X58"/>
  <c r="X60"/>
  <c r="B36"/>
  <c r="AC72"/>
  <c r="D12"/>
  <c r="L14"/>
  <c r="O14"/>
  <c r="Q14"/>
  <c r="W14"/>
  <c r="B14"/>
  <c r="AC55"/>
  <c r="C60"/>
  <c r="D60"/>
  <c r="E60"/>
  <c r="E57" s="1"/>
  <c r="E46" s="1"/>
  <c r="F60"/>
  <c r="G60"/>
  <c r="H60"/>
  <c r="I60"/>
  <c r="I57" s="1"/>
  <c r="I46" s="1"/>
  <c r="J60"/>
  <c r="K60"/>
  <c r="K57" s="1"/>
  <c r="K46" s="1"/>
  <c r="L60"/>
  <c r="M60"/>
  <c r="N60"/>
  <c r="O60"/>
  <c r="O57" s="1"/>
  <c r="O46" s="1"/>
  <c r="P60"/>
  <c r="Q60"/>
  <c r="R60"/>
  <c r="R57" s="1"/>
  <c r="R46" s="1"/>
  <c r="S60"/>
  <c r="T60"/>
  <c r="U60"/>
  <c r="U57"/>
  <c r="U46" s="1"/>
  <c r="V60"/>
  <c r="W60"/>
  <c r="Y60"/>
  <c r="Z60"/>
  <c r="AA60"/>
  <c r="B60"/>
  <c r="B57" s="1"/>
  <c r="B46" s="1"/>
  <c r="AC51"/>
  <c r="AF51" s="1"/>
  <c r="AC48"/>
  <c r="AF48" s="1"/>
  <c r="AG48" s="1"/>
  <c r="AE10"/>
  <c r="AE8" s="1"/>
  <c r="AE9"/>
  <c r="B28"/>
  <c r="AC61"/>
  <c r="AF61"/>
  <c r="AG61" s="1"/>
  <c r="AC56"/>
  <c r="AB47"/>
  <c r="AE13"/>
  <c r="C13"/>
  <c r="C7" s="1"/>
  <c r="C6" s="1"/>
  <c r="D13"/>
  <c r="E13"/>
  <c r="E7" s="1"/>
  <c r="E6" s="1"/>
  <c r="E77" s="1"/>
  <c r="G13"/>
  <c r="G7" s="1"/>
  <c r="G6" s="1"/>
  <c r="H13"/>
  <c r="H7" s="1"/>
  <c r="H6" s="1"/>
  <c r="I13"/>
  <c r="I7" s="1"/>
  <c r="I6" s="1"/>
  <c r="I77" s="1"/>
  <c r="J13"/>
  <c r="K13"/>
  <c r="K7"/>
  <c r="K6" s="1"/>
  <c r="K77" s="1"/>
  <c r="L13"/>
  <c r="L7"/>
  <c r="L6" s="1"/>
  <c r="M13"/>
  <c r="M7"/>
  <c r="M6" s="1"/>
  <c r="M77" s="1"/>
  <c r="N13"/>
  <c r="N7"/>
  <c r="O13"/>
  <c r="O7"/>
  <c r="O6" s="1"/>
  <c r="O77" s="1"/>
  <c r="P13"/>
  <c r="Q13"/>
  <c r="Q7" s="1"/>
  <c r="Q6" s="1"/>
  <c r="R13"/>
  <c r="R7" s="1"/>
  <c r="R6" s="1"/>
  <c r="R77" s="1"/>
  <c r="S13"/>
  <c r="S7" s="1"/>
  <c r="S6" s="1"/>
  <c r="T13"/>
  <c r="T7" s="1"/>
  <c r="T6" s="1"/>
  <c r="T77" s="1"/>
  <c r="B13"/>
  <c r="F12"/>
  <c r="F13" s="1"/>
  <c r="F7" s="1"/>
  <c r="AE14"/>
  <c r="AF17"/>
  <c r="AB17"/>
  <c r="AD17"/>
  <c r="AF76"/>
  <c r="Y75"/>
  <c r="O75"/>
  <c r="AE75"/>
  <c r="AF75" s="1"/>
  <c r="AC75"/>
  <c r="AA75"/>
  <c r="Z75"/>
  <c r="X75"/>
  <c r="W75"/>
  <c r="V75"/>
  <c r="U75"/>
  <c r="T75"/>
  <c r="S75"/>
  <c r="R75"/>
  <c r="Q75"/>
  <c r="P75"/>
  <c r="N75"/>
  <c r="M75"/>
  <c r="L75"/>
  <c r="K75"/>
  <c r="J75"/>
  <c r="I75"/>
  <c r="H75"/>
  <c r="G75"/>
  <c r="F75"/>
  <c r="E75"/>
  <c r="D75"/>
  <c r="C75"/>
  <c r="AB75" s="1"/>
  <c r="B75"/>
  <c r="AF74"/>
  <c r="AB74"/>
  <c r="AD74" s="1"/>
  <c r="AE73"/>
  <c r="AC73"/>
  <c r="AF73" s="1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AB73" s="1"/>
  <c r="C73"/>
  <c r="B73"/>
  <c r="AF72"/>
  <c r="AB72"/>
  <c r="AD72" s="1"/>
  <c r="AE71"/>
  <c r="AC71"/>
  <c r="AF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AF70"/>
  <c r="AB70"/>
  <c r="AG70"/>
  <c r="AF69"/>
  <c r="AB69"/>
  <c r="AD69" s="1"/>
  <c r="AD68" s="1"/>
  <c r="W68"/>
  <c r="AE68"/>
  <c r="AF68"/>
  <c r="AC68"/>
  <c r="AA68"/>
  <c r="AA46" s="1"/>
  <c r="Z68"/>
  <c r="Y68"/>
  <c r="X68"/>
  <c r="V68"/>
  <c r="V46" s="1"/>
  <c r="U68"/>
  <c r="T68"/>
  <c r="S68"/>
  <c r="R68"/>
  <c r="Q68"/>
  <c r="P68"/>
  <c r="O68"/>
  <c r="N68"/>
  <c r="N46" s="1"/>
  <c r="M68"/>
  <c r="L68"/>
  <c r="K68"/>
  <c r="J68"/>
  <c r="J46" s="1"/>
  <c r="I68"/>
  <c r="H68"/>
  <c r="G68"/>
  <c r="F68"/>
  <c r="E68"/>
  <c r="D68"/>
  <c r="C68"/>
  <c r="B68"/>
  <c r="AB68" s="1"/>
  <c r="AG68" s="1"/>
  <c r="AF67"/>
  <c r="AG67"/>
  <c r="AB67"/>
  <c r="AF66"/>
  <c r="W65"/>
  <c r="K65"/>
  <c r="AB66"/>
  <c r="AG66"/>
  <c r="AE65"/>
  <c r="AF65"/>
  <c r="AC65"/>
  <c r="AA65"/>
  <c r="Z65"/>
  <c r="Y65"/>
  <c r="X65"/>
  <c r="V65"/>
  <c r="U65"/>
  <c r="T65"/>
  <c r="S65"/>
  <c r="R65"/>
  <c r="Q65"/>
  <c r="P65"/>
  <c r="O65"/>
  <c r="N65"/>
  <c r="M65"/>
  <c r="L65"/>
  <c r="J65"/>
  <c r="I65"/>
  <c r="H65"/>
  <c r="G65"/>
  <c r="G46" s="1"/>
  <c r="F65"/>
  <c r="E65"/>
  <c r="D65"/>
  <c r="C65"/>
  <c r="C46" s="1"/>
  <c r="B65"/>
  <c r="AF64"/>
  <c r="AB64"/>
  <c r="AD64"/>
  <c r="AF63"/>
  <c r="AB63"/>
  <c r="AG63" s="1"/>
  <c r="AF62"/>
  <c r="AG62" s="1"/>
  <c r="AB62"/>
  <c r="AB61"/>
  <c r="AA57"/>
  <c r="Z57"/>
  <c r="Z46" s="1"/>
  <c r="Y57"/>
  <c r="Y46" s="1"/>
  <c r="W57"/>
  <c r="W46" s="1"/>
  <c r="V57"/>
  <c r="T57"/>
  <c r="S57"/>
  <c r="S46" s="1"/>
  <c r="Q57"/>
  <c r="Q46" s="1"/>
  <c r="P57"/>
  <c r="P46" s="1"/>
  <c r="N57"/>
  <c r="M57"/>
  <c r="L57"/>
  <c r="L46" s="1"/>
  <c r="J57"/>
  <c r="H57"/>
  <c r="H46" s="1"/>
  <c r="G57"/>
  <c r="D57"/>
  <c r="D46"/>
  <c r="C57"/>
  <c r="AB58"/>
  <c r="AE57"/>
  <c r="AF56"/>
  <c r="AB56"/>
  <c r="AF55"/>
  <c r="AB55"/>
  <c r="AD55" s="1"/>
  <c r="AF54"/>
  <c r="AB54"/>
  <c r="AD54" s="1"/>
  <c r="AF53"/>
  <c r="AG53" s="1"/>
  <c r="AB53"/>
  <c r="AD53"/>
  <c r="AF52"/>
  <c r="AB52"/>
  <c r="AG52" s="1"/>
  <c r="AB51"/>
  <c r="AG51" s="1"/>
  <c r="AF50"/>
  <c r="AG50" s="1"/>
  <c r="AB50"/>
  <c r="AF49"/>
  <c r="AB49"/>
  <c r="AD49"/>
  <c r="AB48"/>
  <c r="AE47"/>
  <c r="AF44"/>
  <c r="AB44"/>
  <c r="AG44" s="1"/>
  <c r="AF43"/>
  <c r="AB43"/>
  <c r="AD43"/>
  <c r="AF42"/>
  <c r="AB42"/>
  <c r="AD42" s="1"/>
  <c r="AF41"/>
  <c r="AG41" s="1"/>
  <c r="AB41"/>
  <c r="AD41"/>
  <c r="AF40"/>
  <c r="AG40"/>
  <c r="AB40"/>
  <c r="AD40"/>
  <c r="AF39"/>
  <c r="AB39"/>
  <c r="AG39" s="1"/>
  <c r="AF38"/>
  <c r="AB38"/>
  <c r="AD38" s="1"/>
  <c r="AD36" s="1"/>
  <c r="AF37"/>
  <c r="AG37" s="1"/>
  <c r="AB37"/>
  <c r="AD37"/>
  <c r="AE36"/>
  <c r="AC36"/>
  <c r="AF36" s="1"/>
  <c r="AA36"/>
  <c r="Z36"/>
  <c r="Y36"/>
  <c r="X36"/>
  <c r="W36"/>
  <c r="V36"/>
  <c r="U36"/>
  <c r="T36"/>
  <c r="S36"/>
  <c r="R36"/>
  <c r="Q36"/>
  <c r="P36"/>
  <c r="P6" s="1"/>
  <c r="O36"/>
  <c r="N36"/>
  <c r="M36"/>
  <c r="L36"/>
  <c r="K36"/>
  <c r="J36"/>
  <c r="I36"/>
  <c r="H36"/>
  <c r="G36"/>
  <c r="F36"/>
  <c r="E36"/>
  <c r="D36"/>
  <c r="C36"/>
  <c r="AF35"/>
  <c r="AB35"/>
  <c r="AG35"/>
  <c r="Q28"/>
  <c r="AF34"/>
  <c r="AB34"/>
  <c r="AD34"/>
  <c r="AF33"/>
  <c r="AB33"/>
  <c r="AG33" s="1"/>
  <c r="AF32"/>
  <c r="AG32" s="1"/>
  <c r="AB32"/>
  <c r="AD32"/>
  <c r="AC31"/>
  <c r="AF31"/>
  <c r="AG31" s="1"/>
  <c r="AB31"/>
  <c r="AF30"/>
  <c r="AB30"/>
  <c r="AD30" s="1"/>
  <c r="AF29"/>
  <c r="M28"/>
  <c r="AE28"/>
  <c r="AF28" s="1"/>
  <c r="AA28"/>
  <c r="Z28"/>
  <c r="Y28"/>
  <c r="X28"/>
  <c r="W28"/>
  <c r="V28"/>
  <c r="U28"/>
  <c r="T28"/>
  <c r="S28"/>
  <c r="R28"/>
  <c r="P28"/>
  <c r="O28"/>
  <c r="N28"/>
  <c r="L28"/>
  <c r="K28"/>
  <c r="J28"/>
  <c r="I28"/>
  <c r="H28"/>
  <c r="G28"/>
  <c r="F28"/>
  <c r="E28"/>
  <c r="D28"/>
  <c r="C28"/>
  <c r="AF26"/>
  <c r="AB26"/>
  <c r="AG26"/>
  <c r="AF25"/>
  <c r="AB25"/>
  <c r="AG25" s="1"/>
  <c r="AD25"/>
  <c r="AF24"/>
  <c r="AB24"/>
  <c r="AG24"/>
  <c r="AF23"/>
  <c r="AB23"/>
  <c r="AG23" s="1"/>
  <c r="AD23"/>
  <c r="AA14"/>
  <c r="Y14"/>
  <c r="X14"/>
  <c r="T14"/>
  <c r="P14"/>
  <c r="M14"/>
  <c r="J14"/>
  <c r="I14"/>
  <c r="H14"/>
  <c r="E14"/>
  <c r="D14"/>
  <c r="D6"/>
  <c r="D77" s="1"/>
  <c r="C14"/>
  <c r="AB20"/>
  <c r="AF18"/>
  <c r="AB18"/>
  <c r="AD18"/>
  <c r="AF16"/>
  <c r="AB16"/>
  <c r="AG16" s="1"/>
  <c r="AD16"/>
  <c r="AF15"/>
  <c r="AB15"/>
  <c r="AG15"/>
  <c r="P7"/>
  <c r="J7"/>
  <c r="J6" s="1"/>
  <c r="J77" s="1"/>
  <c r="AA12"/>
  <c r="AA13"/>
  <c r="AA7" s="1"/>
  <c r="AA6" s="1"/>
  <c r="AA77" s="1"/>
  <c r="Z12"/>
  <c r="Z13" s="1"/>
  <c r="Z7" s="1"/>
  <c r="Z6" s="1"/>
  <c r="Z77" s="1"/>
  <c r="Y12"/>
  <c r="Y13"/>
  <c r="Y7" s="1"/>
  <c r="Y6" s="1"/>
  <c r="Y77" s="1"/>
  <c r="X12"/>
  <c r="X13" s="1"/>
  <c r="X7" s="1"/>
  <c r="X6" s="1"/>
  <c r="X77" s="1"/>
  <c r="W12"/>
  <c r="W13"/>
  <c r="W7" s="1"/>
  <c r="W6" s="1"/>
  <c r="W77" s="1"/>
  <c r="V12"/>
  <c r="V13" s="1"/>
  <c r="V7" s="1"/>
  <c r="V6" s="1"/>
  <c r="V77" s="1"/>
  <c r="U12"/>
  <c r="U13"/>
  <c r="U7" s="1"/>
  <c r="U6" s="1"/>
  <c r="U77" s="1"/>
  <c r="AB11"/>
  <c r="AD10"/>
  <c r="AF9"/>
  <c r="AG9" s="1"/>
  <c r="AD9"/>
  <c r="AC8"/>
  <c r="AD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D50"/>
  <c r="AD61"/>
  <c r="AB29"/>
  <c r="AD29" s="1"/>
  <c r="AB76"/>
  <c r="AG76" s="1"/>
  <c r="AG74"/>
  <c r="AG56"/>
  <c r="AD67"/>
  <c r="AD56"/>
  <c r="AD48"/>
  <c r="F57"/>
  <c r="F46" s="1"/>
  <c r="AG29"/>
  <c r="AD33"/>
  <c r="AD39"/>
  <c r="T46"/>
  <c r="M46"/>
  <c r="AD31"/>
  <c r="AC28"/>
  <c r="AD51"/>
  <c r="AG42"/>
  <c r="AG43"/>
  <c r="AG69"/>
  <c r="AG18"/>
  <c r="AD63"/>
  <c r="AG17"/>
  <c r="AD70"/>
  <c r="D7"/>
  <c r="AG45"/>
  <c r="X57"/>
  <c r="X46" s="1"/>
  <c r="AD26"/>
  <c r="AG54"/>
  <c r="AG34"/>
  <c r="AD24"/>
  <c r="AD66"/>
  <c r="AG49"/>
  <c r="AB36"/>
  <c r="AG36" s="1"/>
  <c r="AG38"/>
  <c r="AB71"/>
  <c r="AG71" s="1"/>
  <c r="AD15"/>
  <c r="AD62"/>
  <c r="AG30"/>
  <c r="AG64"/>
  <c r="AD35"/>
  <c r="AD73" l="1"/>
  <c r="AG73"/>
  <c r="AF8"/>
  <c r="AG8" s="1"/>
  <c r="AE7"/>
  <c r="P77"/>
  <c r="S77"/>
  <c r="H77"/>
  <c r="C77"/>
  <c r="AB13"/>
  <c r="Q77"/>
  <c r="N6"/>
  <c r="N77" s="1"/>
  <c r="L77"/>
  <c r="AG75"/>
  <c r="AD75"/>
  <c r="G77"/>
  <c r="AB28"/>
  <c r="AD71"/>
  <c r="AG72"/>
  <c r="AG55"/>
  <c r="AC47"/>
  <c r="AD76"/>
  <c r="AF10"/>
  <c r="AG10" s="1"/>
  <c r="AD44"/>
  <c r="AD52"/>
  <c r="B7"/>
  <c r="F14"/>
  <c r="AB14" s="1"/>
  <c r="AG27"/>
  <c r="AG22" s="1"/>
  <c r="AE46"/>
  <c r="AB60"/>
  <c r="AB65"/>
  <c r="AB21"/>
  <c r="AD21" l="1"/>
  <c r="AD14" s="1"/>
  <c r="AC21"/>
  <c r="AE6"/>
  <c r="AF47"/>
  <c r="AG47" s="1"/>
  <c r="AD47"/>
  <c r="AG28"/>
  <c r="AD28"/>
  <c r="AB57"/>
  <c r="AC60"/>
  <c r="AD60" s="1"/>
  <c r="B6"/>
  <c r="B77" s="1"/>
  <c r="AB7"/>
  <c r="AD65"/>
  <c r="AG65"/>
  <c r="AC13"/>
  <c r="F6"/>
  <c r="F77" s="1"/>
  <c r="AC7" l="1"/>
  <c r="AF13"/>
  <c r="AG13" s="1"/>
  <c r="AB46"/>
  <c r="AD13"/>
  <c r="AD7" s="1"/>
  <c r="AB6"/>
  <c r="AE77"/>
  <c r="AC14"/>
  <c r="AF14" s="1"/>
  <c r="AG14" s="1"/>
  <c r="AF21"/>
  <c r="AG21" s="1"/>
  <c r="K80"/>
  <c r="AF60"/>
  <c r="AG60" s="1"/>
  <c r="AC57"/>
  <c r="AF57" l="1"/>
  <c r="AG57" s="1"/>
  <c r="AC46"/>
  <c r="AF46" s="1"/>
  <c r="AC6"/>
  <c r="AF7"/>
  <c r="AG7" s="1"/>
  <c r="AD57"/>
  <c r="AB77"/>
  <c r="AD6"/>
  <c r="AG46"/>
  <c r="AD46" l="1"/>
  <c r="AC77"/>
  <c r="AF77" s="1"/>
  <c r="AG77" s="1"/>
  <c r="AF6"/>
  <c r="AG6" s="1"/>
  <c r="AD77"/>
</calcChain>
</file>

<file path=xl/sharedStrings.xml><?xml version="1.0" encoding="utf-8"?>
<sst xmlns="http://schemas.openxmlformats.org/spreadsheetml/2006/main" count="116" uniqueCount="110">
  <si>
    <t xml:space="preserve">         НАИМЕНОВАНИЕ  ПОКАЗАТЕЛЕЙ            </t>
  </si>
  <si>
    <t>Областной бюджет</t>
  </si>
  <si>
    <t>Доходы от плательщиков на территории НАО</t>
  </si>
  <si>
    <t>НАЛОГОВЫЕ ДОХОДЫ</t>
  </si>
  <si>
    <t>НАЛОГИ НА ПРИБЫЛЬ, ДОХОДЫ</t>
  </si>
  <si>
    <t>АКЦИЗЫ ПО ПОДАКЦ. ТОВАРАМ</t>
  </si>
  <si>
    <t>НАЛОГИ НА СОВОКУП. ДОХОД</t>
  </si>
  <si>
    <t>НАЛОГИ НА ИМУЩЕСТВО</t>
  </si>
  <si>
    <t>НАЛОГИ, СБОРЫ И РЕГ. ПЛ. ЗА ПОЛЬЗОВАНИЕ ПРИРОД. РЕСУР.</t>
  </si>
  <si>
    <t>НЕНАЛОГОВЫЕ ДОХОДЫ</t>
  </si>
  <si>
    <t>ШТРАФЫ, САНКЦИИ, ВОЗМЕЩЕНИЕ УЩЕРБА</t>
  </si>
  <si>
    <t>ПРОЧИЕ НЕНАЛОГОВЫЕ ДОХОДЫ</t>
  </si>
  <si>
    <t xml:space="preserve">ГОСУДАРСТВЕННАЯ ПОШЛИНА </t>
  </si>
  <si>
    <t>- налог на прибыль орг-ий при СРП</t>
  </si>
  <si>
    <t>- налог на прибыль организаций</t>
  </si>
  <si>
    <t>НАЛОГОВЫЕ И НЕНАЛОГОВЫЕ ДОХОДЫ</t>
  </si>
  <si>
    <t>- Налог на доходы физических лиц - контингент</t>
  </si>
  <si>
    <t>ПЛАТЕЖИ ПРИ ПОЛЬЗОВАНИИ ПРИРОДНЫМИ РЕСУРСАМИ</t>
  </si>
  <si>
    <t>ДОХОДЫ ОТ  ИСПОЛЬЗ. ИМУЩЕСТВА, НАХОДЯЩЕГОСЯ В ГОС. И МУН. СОБС-ТИ</t>
  </si>
  <si>
    <t>- Налог на прибыль организаций - всего</t>
  </si>
  <si>
    <t>ДОХОДЫ ОТ ОКАЗ. ПЛАТНЫХ УСЛУГ И КОМПЕНСАЦИИ ЗАТРАТ ГОСУДАРСТВА</t>
  </si>
  <si>
    <t>ДОХОДЫ ОТ ПРОДАЖИ МАТЕРИАЛЬНЫХ И НЕМАТЕРИАЛЬНЫХ АКТИВОВ</t>
  </si>
  <si>
    <t xml:space="preserve">- Доходы в виде платы за пред. рыбопромыслового уч-ка </t>
  </si>
  <si>
    <t xml:space="preserve"> </t>
  </si>
  <si>
    <t>МО "Вельский МР"</t>
  </si>
  <si>
    <t>МО "Верхнетоемский МР"</t>
  </si>
  <si>
    <t>МО "Виноградовский МР"</t>
  </si>
  <si>
    <t>МО "Коношский МР"</t>
  </si>
  <si>
    <t>МО "Котласский МР"</t>
  </si>
  <si>
    <t>МО "Красноборский МР"</t>
  </si>
  <si>
    <t>МО "Ленский МР"</t>
  </si>
  <si>
    <t>МО "Лешуконский МР"</t>
  </si>
  <si>
    <t>МО "Мезенский МР"</t>
  </si>
  <si>
    <t>МО "Няндомский МР"</t>
  </si>
  <si>
    <t>МО "Онежский МР"</t>
  </si>
  <si>
    <t>МО "Пинежский МР"</t>
  </si>
  <si>
    <t>МО "Плесецкий МР"</t>
  </si>
  <si>
    <t>МО "Приморский МР"</t>
  </si>
  <si>
    <t>МО "Устьянский МР"</t>
  </si>
  <si>
    <t>МО "Холмогорский МР"</t>
  </si>
  <si>
    <t>МО "Шенкурский МР"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</si>
  <si>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</si>
  <si>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</si>
  <si>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</si>
  <si>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</si>
  <si>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</si>
  <si>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</si>
  <si>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МО "Новая Земля"</t>
  </si>
  <si>
    <t>КОНСОЛ. БЮДЖЕТ ОБЛАСТИ (без НАО)</t>
  </si>
  <si>
    <t>Областной бюджет (с НАО)</t>
  </si>
  <si>
    <t>КОНСОЛ. БЮДЖЕТ ОБЛАСТИ (с НАО)</t>
  </si>
  <si>
    <t xml:space="preserve">на пиво </t>
  </si>
  <si>
    <t>централ. доходы от акцизов на алк.прод. (ЕГАИС и комп.)</t>
  </si>
  <si>
    <t>акцизы на средние дистлляты</t>
  </si>
  <si>
    <t xml:space="preserve">доходы от уплаты акцизов на нефтепрод. (контингент) </t>
  </si>
  <si>
    <t>отчисления в бюджеты МО</t>
  </si>
  <si>
    <t>норматив отчислений</t>
  </si>
  <si>
    <t xml:space="preserve">Налог, взимаемый в связи с применением УСН </t>
  </si>
  <si>
    <t xml:space="preserve">ЕНВД для отдельных видов деятельности  </t>
  </si>
  <si>
    <t>Единый сельскохозяйственный налога</t>
  </si>
  <si>
    <t>Налог, взимаемый в связи с применением патентной СН</t>
  </si>
  <si>
    <t>Налог на имущество физических лиц</t>
  </si>
  <si>
    <t>Налог на имущество организаций</t>
  </si>
  <si>
    <t>Транспортный налог - контингент</t>
  </si>
  <si>
    <t>в т.ч. транспортный налог с физических лиц</t>
  </si>
  <si>
    <t>в т.ч. транспортный налог с юридических лиц</t>
  </si>
  <si>
    <t xml:space="preserve">Налог на игорный бизнес </t>
  </si>
  <si>
    <t xml:space="preserve">Земельный  налог </t>
  </si>
  <si>
    <t>Налог на добычу общераспрастранённых ПИ</t>
  </si>
  <si>
    <t>Налог на добычу прочих ПИ</t>
  </si>
  <si>
    <t>Налог на добычу природных алмазов</t>
  </si>
  <si>
    <t>Регулярные платежи за добычу ПИ (роялти)</t>
  </si>
  <si>
    <t>Сбор за право пользования объектами живого мира</t>
  </si>
  <si>
    <t>Сбор за право пользования ОВБР (по внутренним ВО)</t>
  </si>
  <si>
    <t>Сбор за право пользование ОВБР (за искл внутренних ВО)</t>
  </si>
  <si>
    <t>Доходы в виде прибыли от долей в АО, дивиденды</t>
  </si>
  <si>
    <t>Проценты от предоставления бюджетных кредитов</t>
  </si>
  <si>
    <t>Арендная плата за земельные участки до РГС на землю</t>
  </si>
  <si>
    <t>Арендная плата за земельные участки в собственности</t>
  </si>
  <si>
    <t>Аренда государственного и муниципального имущества</t>
  </si>
  <si>
    <t>Аренда имущества, находящегося в казне</t>
  </si>
  <si>
    <t>Плата по согашениям о сервитутах</t>
  </si>
  <si>
    <t>Отчисления части прибыли унитарных предприятий</t>
  </si>
  <si>
    <t>Прочие доходы от использования имущества</t>
  </si>
  <si>
    <t>Плата за негативное воздеййствие на ОС (контингент)</t>
  </si>
  <si>
    <t>Разовые пл-жи, плата за пров.гос.эк, сборы за уч в конк.</t>
  </si>
  <si>
    <t>Регулярные платежи за пользование недрами</t>
  </si>
  <si>
    <t>Плата за использование лесов, в части превышения</t>
  </si>
  <si>
    <t>Доходы от оказания платных услуг (работ)</t>
  </si>
  <si>
    <t>Доходы от компенсации затрат государства</t>
  </si>
  <si>
    <t>Доходы от реализации имущества</t>
  </si>
  <si>
    <t>Доходы от продажи земельных участков</t>
  </si>
  <si>
    <t>АДМИНИСТРАТИВНЫЕ ПЛАТЕЖИ И СБОРЫ</t>
  </si>
  <si>
    <t>Платежи, взимаемые органами власти за вып-ие ОФ</t>
  </si>
  <si>
    <t>Штрафы, санкции, возмещение ущерба (в целом)</t>
  </si>
  <si>
    <t>Прочие неналоговые доходы</t>
  </si>
  <si>
    <t>отчисления в бюджеты</t>
  </si>
  <si>
    <t>отчисления в бюджеты МО  и ОБ</t>
  </si>
  <si>
    <t>акцизы на спирт этиловый и спиртосодерж. продукцию</t>
  </si>
  <si>
    <t>рублей</t>
  </si>
  <si>
    <r>
      <t>Примечание</t>
    </r>
    <r>
      <rPr>
        <sz val="14"/>
        <rFont val="Arial Cyr"/>
        <charset val="204"/>
      </rPr>
      <t>:</t>
    </r>
    <r>
      <rPr>
        <b/>
        <sz val="14"/>
        <rFont val="Arial Cyr"/>
        <charset val="204"/>
      </rPr>
      <t xml:space="preserve"> </t>
    </r>
    <r>
      <rPr>
        <sz val="16"/>
        <rFont val="Arial Cyr"/>
        <charset val="204"/>
      </rPr>
      <t>доходы дорожного фонда Архангельской области в 2022 году прогнозируются в объёме</t>
    </r>
    <r>
      <rPr>
        <b/>
        <sz val="16"/>
        <rFont val="Arial Cyr"/>
        <charset val="204"/>
      </rPr>
      <t xml:space="preserve"> - </t>
    </r>
  </si>
  <si>
    <t xml:space="preserve">                     отчисления в доходы дорожных фондов МО в 2022 году прогнозируются в объёме - </t>
  </si>
  <si>
    <t>НЕОПРЕДЕЛЕННЫЙ ИСТОЧНИК ДОХОДОВ</t>
  </si>
  <si>
    <t>Налог на профессиональный доход</t>
  </si>
  <si>
    <r>
      <t xml:space="preserve">ПРОГНОЗ  ДОХОДОВ КОНСОЛИДИРОВАННОГО БЮДЖЕТА АРХАНГЕЛЬСКОЙ ОБЛАСТИ НА </t>
    </r>
    <r>
      <rPr>
        <b/>
        <sz val="24"/>
        <rFont val="Arial Cyr"/>
        <charset val="204"/>
      </rPr>
      <t>2023</t>
    </r>
    <r>
      <rPr>
        <b/>
        <sz val="14"/>
        <rFont val="Arial Cyr"/>
        <charset val="204"/>
      </rPr>
      <t xml:space="preserve"> ГОД , рублей </t>
    </r>
  </si>
  <si>
    <t>МО "Вилегодский МО"</t>
  </si>
  <si>
    <t>МО "Каргопольский МО"</t>
  </si>
  <si>
    <r>
      <t xml:space="preserve"> </t>
    </r>
    <r>
      <rPr>
        <b/>
        <sz val="10"/>
        <rFont val="Times New Roman Cyr"/>
        <charset val="204"/>
      </rPr>
      <t>ИТОГО</t>
    </r>
    <r>
      <rPr>
        <sz val="8"/>
        <rFont val="Times New Roman Cyr"/>
        <family val="1"/>
        <charset val="204"/>
      </rPr>
      <t xml:space="preserve"> бюджеты МО (МР, МО и ГО)</t>
    </r>
  </si>
  <si>
    <t>Приложение № 7</t>
  </si>
  <si>
    <t>к пояснительной записке</t>
  </si>
</sst>
</file>

<file path=xl/styles.xml><?xml version="1.0" encoding="utf-8"?>
<styleSheet xmlns="http://schemas.openxmlformats.org/spreadsheetml/2006/main">
  <numFmts count="3">
    <numFmt numFmtId="172" formatCode="#,##0.0"/>
    <numFmt numFmtId="175" formatCode="#,##0.000"/>
    <numFmt numFmtId="177" formatCode="#,##0.00000"/>
  </numFmts>
  <fonts count="24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4"/>
      <name val="Arial Cyr"/>
      <family val="2"/>
      <charset val="204"/>
    </font>
    <font>
      <sz val="11"/>
      <name val="Arial Cyr"/>
      <charset val="204"/>
    </font>
    <font>
      <sz val="7"/>
      <name val="Times New Roman Cyr"/>
      <family val="1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1"/>
      <name val="Arial Cyr"/>
      <family val="2"/>
      <charset val="204"/>
    </font>
    <font>
      <b/>
      <sz val="24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3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/>
    <xf numFmtId="3" fontId="10" fillId="0" borderId="0" xfId="1" applyNumberFormat="1" applyFont="1" applyFill="1" applyBorder="1" applyAlignment="1" applyProtection="1">
      <alignment horizontal="right" vertical="center"/>
    </xf>
    <xf numFmtId="3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2" xfId="0" applyNumberFormat="1" applyFont="1" applyFill="1" applyBorder="1" applyAlignment="1" applyProtection="1">
      <alignment vertical="center"/>
      <protection locked="0"/>
    </xf>
    <xf numFmtId="49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3" xfId="0" applyNumberFormat="1" applyFont="1" applyFill="1" applyBorder="1" applyAlignment="1" applyProtection="1">
      <alignment horizontal="justify" vertical="center" wrapText="1"/>
      <protection locked="0"/>
    </xf>
    <xf numFmtId="172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172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4" fillId="0" borderId="0" xfId="0" applyNumberFormat="1" applyFont="1" applyFill="1" applyAlignment="1" applyProtection="1">
      <protection locked="0"/>
    </xf>
    <xf numFmtId="49" fontId="12" fillId="0" borderId="3" xfId="0" applyNumberFormat="1" applyFont="1" applyFill="1" applyBorder="1" applyAlignment="1" applyProtection="1">
      <alignment horizontal="left" vertical="center" wrapText="1" indent="1"/>
      <protection locked="0"/>
    </xf>
    <xf numFmtId="1" fontId="4" fillId="0" borderId="0" xfId="0" applyNumberFormat="1" applyFont="1" applyFill="1" applyAlignment="1" applyProtection="1">
      <alignment wrapText="1"/>
      <protection locked="0"/>
    </xf>
    <xf numFmtId="172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17" fillId="0" borderId="0" xfId="0" applyNumberFormat="1" applyFont="1" applyFill="1" applyAlignment="1" applyProtection="1">
      <protection locked="0"/>
    </xf>
    <xf numFmtId="3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75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4" fillId="0" borderId="4" xfId="0" applyNumberFormat="1" applyFont="1" applyFill="1" applyBorder="1" applyAlignment="1">
      <alignment horizontal="center" vertical="top" wrapText="1"/>
    </xf>
    <xf numFmtId="17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Font="1" applyFill="1" applyAlignment="1">
      <alignment wrapText="1"/>
    </xf>
    <xf numFmtId="172" fontId="5" fillId="0" borderId="0" xfId="0" applyNumberFormat="1" applyFont="1" applyFill="1"/>
    <xf numFmtId="49" fontId="14" fillId="0" borderId="0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/>
    <xf numFmtId="1" fontId="15" fillId="0" borderId="4" xfId="0" applyNumberFormat="1" applyFont="1" applyFill="1" applyBorder="1" applyAlignment="1" applyProtection="1">
      <alignment horizontal="center" vertical="top" wrapText="1"/>
      <protection locked="0"/>
    </xf>
    <xf numFmtId="1" fontId="16" fillId="0" borderId="4" xfId="0" applyNumberFormat="1" applyFont="1" applyFill="1" applyBorder="1" applyAlignment="1" applyProtection="1">
      <alignment horizontal="center" vertical="top" wrapText="1"/>
      <protection locked="0"/>
    </xf>
    <xf numFmtId="1" fontId="8" fillId="0" borderId="4" xfId="0" applyNumberFormat="1" applyFont="1" applyFill="1" applyBorder="1" applyAlignment="1" applyProtection="1">
      <alignment horizontal="center" vertical="top" wrapText="1"/>
      <protection locked="0"/>
    </xf>
    <xf numFmtId="1" fontId="7" fillId="0" borderId="4" xfId="0" applyNumberFormat="1" applyFont="1" applyFill="1" applyBorder="1" applyAlignment="1" applyProtection="1">
      <alignment horizontal="center" vertical="top" wrapText="1"/>
      <protection locked="0"/>
    </xf>
    <xf numFmtId="1" fontId="8" fillId="0" borderId="5" xfId="0" applyNumberFormat="1" applyFont="1" applyFill="1" applyBorder="1" applyAlignment="1" applyProtection="1">
      <alignment horizontal="center" vertical="top" wrapText="1"/>
      <protection locked="0"/>
    </xf>
    <xf numFmtId="1" fontId="9" fillId="0" borderId="3" xfId="0" applyNumberFormat="1" applyFont="1" applyFill="1" applyBorder="1" applyAlignment="1" applyProtection="1">
      <alignment horizontal="left" vertical="center" wrapText="1" indent="1"/>
      <protection locked="0"/>
    </xf>
    <xf numFmtId="172" fontId="21" fillId="0" borderId="0" xfId="0" applyNumberFormat="1" applyFont="1" applyFill="1"/>
    <xf numFmtId="175" fontId="5" fillId="0" borderId="0" xfId="0" applyNumberFormat="1" applyFont="1" applyFill="1"/>
    <xf numFmtId="3" fontId="0" fillId="0" borderId="1" xfId="0" applyNumberFormat="1" applyFont="1" applyFill="1" applyBorder="1"/>
    <xf numFmtId="1" fontId="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/>
    <xf numFmtId="172" fontId="5" fillId="0" borderId="0" xfId="0" applyNumberFormat="1" applyFont="1" applyFill="1" applyBorder="1"/>
    <xf numFmtId="172" fontId="11" fillId="0" borderId="1" xfId="0" applyNumberFormat="1" applyFont="1" applyFill="1" applyBorder="1" applyAlignment="1" applyProtection="1">
      <alignment horizontal="right" vertical="center" wrapText="1"/>
    </xf>
    <xf numFmtId="172" fontId="11" fillId="0" borderId="6" xfId="0" applyNumberFormat="1" applyFont="1" applyFill="1" applyBorder="1" applyAlignment="1" applyProtection="1">
      <alignment horizontal="right" vertical="center" wrapText="1"/>
    </xf>
    <xf numFmtId="172" fontId="9" fillId="0" borderId="1" xfId="0" applyNumberFormat="1" applyFont="1" applyFill="1" applyBorder="1" applyAlignment="1" applyProtection="1">
      <alignment horizontal="right" vertical="center" wrapText="1"/>
    </xf>
    <xf numFmtId="172" fontId="9" fillId="0" borderId="6" xfId="0" applyNumberFormat="1" applyFont="1" applyFill="1" applyBorder="1" applyAlignment="1" applyProtection="1">
      <alignment horizontal="right" vertical="center" wrapText="1"/>
    </xf>
    <xf numFmtId="172" fontId="13" fillId="0" borderId="1" xfId="0" applyNumberFormat="1" applyFont="1" applyFill="1" applyBorder="1" applyAlignment="1" applyProtection="1">
      <alignment horizontal="right" vertical="center" wrapText="1"/>
    </xf>
    <xf numFmtId="172" fontId="1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2" fontId="0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172" fontId="10" fillId="0" borderId="6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right" vertical="center" wrapText="1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17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1" fontId="2" fillId="0" borderId="3" xfId="0" applyNumberFormat="1" applyFont="1" applyFill="1" applyBorder="1" applyAlignment="1" applyProtection="1">
      <alignment horizontal="left" vertical="center" wrapText="1" indent="3"/>
      <protection locked="0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172" fontId="2" fillId="0" borderId="1" xfId="0" applyNumberFormat="1" applyFont="1" applyFill="1" applyBorder="1" applyAlignment="1" applyProtection="1">
      <alignment horizontal="right" vertical="center" wrapText="1"/>
    </xf>
    <xf numFmtId="172" fontId="2" fillId="0" borderId="6" xfId="0" applyNumberFormat="1" applyFont="1" applyFill="1" applyBorder="1" applyAlignment="1" applyProtection="1">
      <alignment horizontal="right" vertical="center" wrapText="1"/>
    </xf>
    <xf numFmtId="1" fontId="2" fillId="0" borderId="7" xfId="0" applyNumberFormat="1" applyFont="1" applyFill="1" applyBorder="1" applyAlignment="1" applyProtection="1">
      <alignment horizontal="left" vertical="center" wrapText="1" indent="2"/>
      <protection locked="0"/>
    </xf>
    <xf numFmtId="3" fontId="2" fillId="0" borderId="8" xfId="0" applyNumberFormat="1" applyFont="1" applyFill="1" applyBorder="1" applyAlignment="1" applyProtection="1">
      <alignment horizontal="right" vertical="center" wrapText="1"/>
    </xf>
    <xf numFmtId="172" fontId="2" fillId="0" borderId="8" xfId="0" applyNumberFormat="1" applyFont="1" applyFill="1" applyBorder="1" applyAlignment="1" applyProtection="1">
      <alignment horizontal="right" vertical="center" wrapText="1"/>
    </xf>
    <xf numFmtId="172" fontId="2" fillId="0" borderId="9" xfId="0" applyNumberFormat="1" applyFont="1" applyFill="1" applyBorder="1" applyAlignment="1" applyProtection="1">
      <alignment horizontal="right" vertical="center" wrapText="1"/>
    </xf>
    <xf numFmtId="3" fontId="13" fillId="0" borderId="1" xfId="0" applyNumberFormat="1" applyFont="1" applyFill="1" applyBorder="1"/>
    <xf numFmtId="172" fontId="19" fillId="0" borderId="0" xfId="0" applyNumberFormat="1" applyFont="1" applyFill="1" applyAlignment="1" applyProtection="1">
      <alignment horizontal="right"/>
      <protection locked="0"/>
    </xf>
    <xf numFmtId="175" fontId="23" fillId="0" borderId="10" xfId="0" applyNumberFormat="1" applyFont="1" applyFill="1" applyBorder="1" applyAlignment="1" applyProtection="1">
      <alignment vertical="center" wrapText="1"/>
      <protection locked="0"/>
    </xf>
    <xf numFmtId="175" fontId="2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0" applyNumberFormat="1" applyFont="1" applyFill="1" applyBorder="1" applyAlignment="1" applyProtection="1">
      <alignment horizontal="righ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2"/>
  <sheetViews>
    <sheetView tabSelected="1" zoomScale="88" zoomScaleNormal="88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25"/>
  <cols>
    <col min="1" max="1" width="44.7109375" style="3" customWidth="1"/>
    <col min="2" max="2" width="18.5703125" style="3" customWidth="1"/>
    <col min="3" max="27" width="17.5703125" style="3" bestFit="1" customWidth="1"/>
    <col min="28" max="28" width="20.85546875" style="3" bestFit="1" customWidth="1"/>
    <col min="29" max="30" width="19.5703125" style="3" bestFit="1" customWidth="1"/>
    <col min="31" max="31" width="19.42578125" style="3" customWidth="1"/>
    <col min="32" max="33" width="19.5703125" style="3" bestFit="1" customWidth="1"/>
    <col min="34" max="34" width="12.140625" style="3" bestFit="1" customWidth="1"/>
    <col min="35" max="35" width="15.7109375" style="3" customWidth="1"/>
    <col min="36" max="16384" width="9.140625" style="3"/>
  </cols>
  <sheetData>
    <row r="1" spans="1:35" ht="15.75" customHeight="1">
      <c r="L1" s="3" t="s">
        <v>108</v>
      </c>
    </row>
    <row r="2" spans="1:35" ht="18.75" customHeight="1">
      <c r="L2" s="3" t="s">
        <v>109</v>
      </c>
    </row>
    <row r="3" spans="1:35" ht="26.25" customHeight="1">
      <c r="A3" s="13"/>
      <c r="B3" s="15" t="s">
        <v>104</v>
      </c>
      <c r="C3" s="22"/>
      <c r="D3" s="22"/>
      <c r="E3" s="22"/>
      <c r="O3" s="11"/>
      <c r="AB3" s="3" t="s">
        <v>23</v>
      </c>
      <c r="AC3" s="3" t="s">
        <v>23</v>
      </c>
      <c r="AF3" s="23"/>
    </row>
    <row r="4" spans="1:35" s="25" customFormat="1" ht="25.5" customHeight="1" thickBot="1">
      <c r="A4" s="21"/>
      <c r="B4" s="24"/>
      <c r="U4" s="17"/>
      <c r="V4" s="17"/>
      <c r="W4" s="18"/>
      <c r="X4" s="18"/>
      <c r="Y4" s="18"/>
      <c r="Z4" s="66"/>
      <c r="AA4" s="66"/>
      <c r="AB4" s="67"/>
    </row>
    <row r="5" spans="1:35" ht="56.25" customHeight="1">
      <c r="A5" s="6" t="s">
        <v>0</v>
      </c>
      <c r="B5" s="19" t="s">
        <v>24</v>
      </c>
      <c r="C5" s="19" t="s">
        <v>25</v>
      </c>
      <c r="D5" s="19" t="s">
        <v>105</v>
      </c>
      <c r="E5" s="19" t="s">
        <v>26</v>
      </c>
      <c r="F5" s="19" t="s">
        <v>106</v>
      </c>
      <c r="G5" s="19" t="s">
        <v>27</v>
      </c>
      <c r="H5" s="19" t="s">
        <v>28</v>
      </c>
      <c r="I5" s="19" t="s">
        <v>29</v>
      </c>
      <c r="J5" s="19" t="s">
        <v>30</v>
      </c>
      <c r="K5" s="19" t="s">
        <v>31</v>
      </c>
      <c r="L5" s="19" t="s">
        <v>32</v>
      </c>
      <c r="M5" s="19" t="s">
        <v>33</v>
      </c>
      <c r="N5" s="19" t="s">
        <v>34</v>
      </c>
      <c r="O5" s="19" t="s">
        <v>35</v>
      </c>
      <c r="P5" s="19" t="s">
        <v>36</v>
      </c>
      <c r="Q5" s="19" t="s">
        <v>37</v>
      </c>
      <c r="R5" s="19" t="s">
        <v>38</v>
      </c>
      <c r="S5" s="19" t="s">
        <v>39</v>
      </c>
      <c r="T5" s="19" t="s">
        <v>40</v>
      </c>
      <c r="U5" s="19" t="s">
        <v>41</v>
      </c>
      <c r="V5" s="19" t="s">
        <v>42</v>
      </c>
      <c r="W5" s="19" t="s">
        <v>43</v>
      </c>
      <c r="X5" s="19" t="s">
        <v>44</v>
      </c>
      <c r="Y5" s="19" t="s">
        <v>45</v>
      </c>
      <c r="Z5" s="19" t="s">
        <v>46</v>
      </c>
      <c r="AA5" s="19" t="s">
        <v>47</v>
      </c>
      <c r="AB5" s="26" t="s">
        <v>107</v>
      </c>
      <c r="AC5" s="27" t="s">
        <v>1</v>
      </c>
      <c r="AD5" s="28" t="s">
        <v>48</v>
      </c>
      <c r="AE5" s="29" t="s">
        <v>2</v>
      </c>
      <c r="AF5" s="27" t="s">
        <v>49</v>
      </c>
      <c r="AG5" s="30" t="s">
        <v>50</v>
      </c>
    </row>
    <row r="6" spans="1:35" ht="25.5" customHeight="1">
      <c r="A6" s="56" t="s">
        <v>3</v>
      </c>
      <c r="B6" s="57">
        <f t="shared" ref="B6:AC6" si="0">B7+B14+B22+B28+B36+B44+B45</f>
        <v>494087448.74000001</v>
      </c>
      <c r="C6" s="57">
        <f t="shared" si="0"/>
        <v>94354248.939999998</v>
      </c>
      <c r="D6" s="57">
        <f t="shared" si="0"/>
        <v>87145298.030000001</v>
      </c>
      <c r="E6" s="57">
        <f t="shared" si="0"/>
        <v>132450418.45</v>
      </c>
      <c r="F6" s="57">
        <f t="shared" si="0"/>
        <v>143233093.63</v>
      </c>
      <c r="G6" s="57">
        <f t="shared" si="0"/>
        <v>194577740.25999999</v>
      </c>
      <c r="H6" s="57">
        <f t="shared" si="0"/>
        <v>191038294.15000001</v>
      </c>
      <c r="I6" s="57">
        <f t="shared" si="0"/>
        <v>102621065.76000001</v>
      </c>
      <c r="J6" s="57">
        <f t="shared" si="0"/>
        <v>159218389.34999999</v>
      </c>
      <c r="K6" s="57">
        <f t="shared" si="0"/>
        <v>55761891.210000001</v>
      </c>
      <c r="L6" s="57">
        <f t="shared" si="0"/>
        <v>202018596.22</v>
      </c>
      <c r="M6" s="57">
        <f t="shared" si="0"/>
        <v>261193191.34</v>
      </c>
      <c r="N6" s="57">
        <f t="shared" si="0"/>
        <v>242685154.17000002</v>
      </c>
      <c r="O6" s="57">
        <f t="shared" si="0"/>
        <v>240960219.36000001</v>
      </c>
      <c r="P6" s="57">
        <f t="shared" si="0"/>
        <v>350240110.60000002</v>
      </c>
      <c r="Q6" s="57">
        <f t="shared" si="0"/>
        <v>395794564.33999997</v>
      </c>
      <c r="R6" s="57">
        <f t="shared" si="0"/>
        <v>294241892.25</v>
      </c>
      <c r="S6" s="57">
        <f t="shared" si="0"/>
        <v>163337152.16</v>
      </c>
      <c r="T6" s="57">
        <f t="shared" si="0"/>
        <v>89370023.890000001</v>
      </c>
      <c r="U6" s="57">
        <f t="shared" si="0"/>
        <v>5276494505.3000002</v>
      </c>
      <c r="V6" s="57">
        <f t="shared" si="0"/>
        <v>3966572028.3099999</v>
      </c>
      <c r="W6" s="57">
        <f t="shared" si="0"/>
        <v>758839231.35000002</v>
      </c>
      <c r="X6" s="57">
        <f t="shared" si="0"/>
        <v>397489374.64999998</v>
      </c>
      <c r="Y6" s="57">
        <f t="shared" si="0"/>
        <v>471538306.99000001</v>
      </c>
      <c r="Z6" s="57">
        <f t="shared" si="0"/>
        <v>572556958.55999994</v>
      </c>
      <c r="AA6" s="57">
        <f t="shared" si="0"/>
        <v>121440928</v>
      </c>
      <c r="AB6" s="58">
        <f t="shared" si="0"/>
        <v>15459260126.01</v>
      </c>
      <c r="AC6" s="58">
        <f t="shared" si="0"/>
        <v>63331625873.989998</v>
      </c>
      <c r="AD6" s="58">
        <f>AB6+AC6</f>
        <v>78790886000</v>
      </c>
      <c r="AE6" s="58">
        <f>AE7+AE14+AE22+AE28+AE36+AE44+AE45</f>
        <v>8770578885</v>
      </c>
      <c r="AF6" s="58">
        <f>AE6+AC6</f>
        <v>72102204758.98999</v>
      </c>
      <c r="AG6" s="59">
        <f>AB6+AF6</f>
        <v>87561464884.999985</v>
      </c>
    </row>
    <row r="7" spans="1:35" ht="25.5" customHeight="1">
      <c r="A7" s="31" t="s">
        <v>4</v>
      </c>
      <c r="B7" s="49">
        <f>B13</f>
        <v>367123190</v>
      </c>
      <c r="C7" s="49">
        <f t="shared" ref="C7:AA7" si="1">C13</f>
        <v>57079295</v>
      </c>
      <c r="D7" s="49">
        <f t="shared" si="1"/>
        <v>58960713</v>
      </c>
      <c r="E7" s="49">
        <f t="shared" si="1"/>
        <v>102413885</v>
      </c>
      <c r="F7" s="49">
        <f t="shared" si="1"/>
        <v>89214541</v>
      </c>
      <c r="G7" s="49">
        <f t="shared" si="1"/>
        <v>148247995</v>
      </c>
      <c r="H7" s="49">
        <f t="shared" si="1"/>
        <v>136702440</v>
      </c>
      <c r="I7" s="49">
        <f t="shared" si="1"/>
        <v>65855230</v>
      </c>
      <c r="J7" s="49">
        <f t="shared" si="1"/>
        <v>125778485</v>
      </c>
      <c r="K7" s="49">
        <f t="shared" si="1"/>
        <v>42682045</v>
      </c>
      <c r="L7" s="49">
        <f t="shared" si="1"/>
        <v>145239430</v>
      </c>
      <c r="M7" s="49">
        <f t="shared" si="1"/>
        <v>203808710</v>
      </c>
      <c r="N7" s="49">
        <f t="shared" si="1"/>
        <v>179805360</v>
      </c>
      <c r="O7" s="49">
        <f t="shared" si="1"/>
        <v>194898795</v>
      </c>
      <c r="P7" s="49">
        <f t="shared" si="1"/>
        <v>272978300</v>
      </c>
      <c r="Q7" s="49">
        <f t="shared" si="1"/>
        <v>326669490</v>
      </c>
      <c r="R7" s="49">
        <f t="shared" si="1"/>
        <v>220926790</v>
      </c>
      <c r="S7" s="49">
        <f t="shared" si="1"/>
        <v>117249860</v>
      </c>
      <c r="T7" s="49">
        <f t="shared" si="1"/>
        <v>52708600</v>
      </c>
      <c r="U7" s="49">
        <f t="shared" si="1"/>
        <v>4193091457</v>
      </c>
      <c r="V7" s="49">
        <f t="shared" si="1"/>
        <v>3580157579</v>
      </c>
      <c r="W7" s="49">
        <f t="shared" si="1"/>
        <v>601567414</v>
      </c>
      <c r="X7" s="49">
        <f t="shared" si="1"/>
        <v>339518803</v>
      </c>
      <c r="Y7" s="49">
        <f t="shared" si="1"/>
        <v>404353643</v>
      </c>
      <c r="Z7" s="49">
        <f t="shared" si="1"/>
        <v>551681148</v>
      </c>
      <c r="AA7" s="49">
        <f t="shared" si="1"/>
        <v>121335928</v>
      </c>
      <c r="AB7" s="39">
        <f>SUM(B7:AA7)</f>
        <v>12700049126</v>
      </c>
      <c r="AC7" s="39">
        <f>AC8+AC13</f>
        <v>34965629174</v>
      </c>
      <c r="AD7" s="39">
        <f>AD8+AD13</f>
        <v>47665678300</v>
      </c>
      <c r="AE7" s="39">
        <f>AE8+AE13</f>
        <v>8657624085</v>
      </c>
      <c r="AF7" s="39">
        <f>AE7+AC7</f>
        <v>43623253259</v>
      </c>
      <c r="AG7" s="40">
        <f>AB7+AF7</f>
        <v>56323302385</v>
      </c>
    </row>
    <row r="8" spans="1:35" ht="14.65" customHeight="1">
      <c r="A8" s="7" t="s">
        <v>19</v>
      </c>
      <c r="B8" s="1">
        <f t="shared" ref="B8:AA8" si="2">SUM(B9:B10)</f>
        <v>0</v>
      </c>
      <c r="C8" s="1">
        <f t="shared" si="2"/>
        <v>0</v>
      </c>
      <c r="D8" s="1">
        <f t="shared" si="2"/>
        <v>0</v>
      </c>
      <c r="E8" s="1">
        <f t="shared" si="2"/>
        <v>0</v>
      </c>
      <c r="F8" s="1">
        <f t="shared" si="2"/>
        <v>0</v>
      </c>
      <c r="G8" s="1">
        <f t="shared" si="2"/>
        <v>0</v>
      </c>
      <c r="H8" s="1">
        <f t="shared" si="2"/>
        <v>0</v>
      </c>
      <c r="I8" s="1">
        <f t="shared" si="2"/>
        <v>0</v>
      </c>
      <c r="J8" s="1">
        <f t="shared" si="2"/>
        <v>0</v>
      </c>
      <c r="K8" s="1">
        <f t="shared" si="2"/>
        <v>0</v>
      </c>
      <c r="L8" s="1">
        <f t="shared" si="2"/>
        <v>0</v>
      </c>
      <c r="M8" s="1">
        <f t="shared" si="2"/>
        <v>0</v>
      </c>
      <c r="N8" s="1">
        <f t="shared" si="2"/>
        <v>0</v>
      </c>
      <c r="O8" s="1">
        <f t="shared" si="2"/>
        <v>0</v>
      </c>
      <c r="P8" s="1">
        <f t="shared" si="2"/>
        <v>0</v>
      </c>
      <c r="Q8" s="1">
        <f t="shared" si="2"/>
        <v>0</v>
      </c>
      <c r="R8" s="1">
        <f t="shared" si="2"/>
        <v>0</v>
      </c>
      <c r="S8" s="1">
        <f t="shared" si="2"/>
        <v>0</v>
      </c>
      <c r="T8" s="1">
        <f t="shared" si="2"/>
        <v>0</v>
      </c>
      <c r="U8" s="1">
        <f t="shared" si="2"/>
        <v>0</v>
      </c>
      <c r="V8" s="1">
        <f t="shared" si="2"/>
        <v>0</v>
      </c>
      <c r="W8" s="1">
        <f t="shared" si="2"/>
        <v>0</v>
      </c>
      <c r="X8" s="1">
        <f t="shared" si="2"/>
        <v>0</v>
      </c>
      <c r="Y8" s="1">
        <f t="shared" si="2"/>
        <v>0</v>
      </c>
      <c r="Z8" s="1">
        <f t="shared" si="2"/>
        <v>0</v>
      </c>
      <c r="AA8" s="1">
        <f t="shared" si="2"/>
        <v>0</v>
      </c>
      <c r="AB8" s="41">
        <v>0</v>
      </c>
      <c r="AC8" s="41">
        <f>AC9+AC10</f>
        <v>12546933000</v>
      </c>
      <c r="AD8" s="41">
        <f>AB8+AC8</f>
        <v>12546933000</v>
      </c>
      <c r="AE8" s="41">
        <f>AE9+AE10</f>
        <v>6747547000</v>
      </c>
      <c r="AF8" s="41">
        <f>AC8+AE8</f>
        <v>19294480000</v>
      </c>
      <c r="AG8" s="42">
        <f>AB8+AF8</f>
        <v>19294480000</v>
      </c>
    </row>
    <row r="9" spans="1:35" ht="14.65" customHeight="1">
      <c r="A9" s="12" t="s">
        <v>14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41">
        <v>0</v>
      </c>
      <c r="AC9" s="9">
        <v>12546933000</v>
      </c>
      <c r="AD9" s="41">
        <f>AB9+AC9</f>
        <v>12546933000</v>
      </c>
      <c r="AE9" s="9">
        <f>6431497*1000</f>
        <v>6431497000</v>
      </c>
      <c r="AF9" s="41">
        <f>AC9+AE9</f>
        <v>18978430000</v>
      </c>
      <c r="AG9" s="42">
        <f>AB9+AF9</f>
        <v>18978430000</v>
      </c>
    </row>
    <row r="10" spans="1:35" ht="14.65" customHeight="1">
      <c r="A10" s="12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41">
        <v>0</v>
      </c>
      <c r="AC10" s="41">
        <v>0</v>
      </c>
      <c r="AD10" s="41">
        <f>AB10+AC10</f>
        <v>0</v>
      </c>
      <c r="AE10" s="9">
        <f>316050*1000</f>
        <v>316050000</v>
      </c>
      <c r="AF10" s="41">
        <f>AC10+AE10</f>
        <v>316050000</v>
      </c>
      <c r="AG10" s="42">
        <f>AB10+AF10</f>
        <v>316050000</v>
      </c>
    </row>
    <row r="11" spans="1:35" ht="14.65" customHeight="1">
      <c r="A11" s="7" t="s">
        <v>16</v>
      </c>
      <c r="B11" s="1">
        <v>1048923399.9999999</v>
      </c>
      <c r="C11" s="1">
        <v>163083700</v>
      </c>
      <c r="D11" s="1">
        <v>161536200</v>
      </c>
      <c r="E11" s="1">
        <v>292611100</v>
      </c>
      <c r="F11" s="1">
        <v>244423400</v>
      </c>
      <c r="G11" s="1">
        <v>423565700</v>
      </c>
      <c r="H11" s="1">
        <v>390578400</v>
      </c>
      <c r="I11" s="1">
        <v>188157800</v>
      </c>
      <c r="J11" s="1">
        <v>359367100</v>
      </c>
      <c r="K11" s="1">
        <v>121948700</v>
      </c>
      <c r="L11" s="1">
        <v>414969800</v>
      </c>
      <c r="M11" s="1">
        <v>582310600</v>
      </c>
      <c r="N11" s="1">
        <v>513729600</v>
      </c>
      <c r="O11" s="1">
        <v>556853700</v>
      </c>
      <c r="P11" s="1">
        <v>779938000</v>
      </c>
      <c r="Q11" s="1">
        <v>933341400</v>
      </c>
      <c r="R11" s="1">
        <v>631219400</v>
      </c>
      <c r="S11" s="1">
        <v>334999600</v>
      </c>
      <c r="T11" s="1">
        <v>150596000</v>
      </c>
      <c r="U11" s="1">
        <v>11487921800</v>
      </c>
      <c r="V11" s="1">
        <v>9808650900</v>
      </c>
      <c r="W11" s="1">
        <v>1648129900</v>
      </c>
      <c r="X11" s="1">
        <v>930188500</v>
      </c>
      <c r="Y11" s="1">
        <v>1107818200</v>
      </c>
      <c r="Z11" s="1">
        <v>1511455200</v>
      </c>
      <c r="AA11" s="1">
        <v>332427200</v>
      </c>
      <c r="AB11" s="43">
        <f>SUM(B11:AA11)</f>
        <v>35118745300</v>
      </c>
      <c r="AC11" s="41"/>
      <c r="AD11" s="41"/>
      <c r="AE11" s="14">
        <v>5457363100</v>
      </c>
      <c r="AF11" s="41"/>
      <c r="AG11" s="42"/>
      <c r="AH11" s="23"/>
    </row>
    <row r="12" spans="1:35" ht="14.65" customHeight="1">
      <c r="A12" s="12" t="s">
        <v>56</v>
      </c>
      <c r="B12" s="2">
        <v>35</v>
      </c>
      <c r="C12" s="2">
        <v>35</v>
      </c>
      <c r="D12" s="2">
        <f>35+1.5</f>
        <v>36.5</v>
      </c>
      <c r="E12" s="2">
        <v>35</v>
      </c>
      <c r="F12" s="2">
        <f>35+1.5</f>
        <v>36.5</v>
      </c>
      <c r="G12" s="2">
        <v>35</v>
      </c>
      <c r="H12" s="2">
        <v>35</v>
      </c>
      <c r="I12" s="2">
        <v>35</v>
      </c>
      <c r="J12" s="2">
        <v>35</v>
      </c>
      <c r="K12" s="2">
        <v>35</v>
      </c>
      <c r="L12" s="2">
        <v>35</v>
      </c>
      <c r="M12" s="2">
        <v>35</v>
      </c>
      <c r="N12" s="2">
        <v>35</v>
      </c>
      <c r="O12" s="2">
        <v>35</v>
      </c>
      <c r="P12" s="2">
        <v>35</v>
      </c>
      <c r="Q12" s="2">
        <v>35</v>
      </c>
      <c r="R12" s="2">
        <v>35</v>
      </c>
      <c r="S12" s="2">
        <v>35</v>
      </c>
      <c r="T12" s="2">
        <v>35</v>
      </c>
      <c r="U12" s="2">
        <f t="shared" ref="U12:AA12" si="3">35+1.5</f>
        <v>36.5</v>
      </c>
      <c r="V12" s="2">
        <f t="shared" si="3"/>
        <v>36.5</v>
      </c>
      <c r="W12" s="2">
        <f t="shared" si="3"/>
        <v>36.5</v>
      </c>
      <c r="X12" s="2">
        <f t="shared" si="3"/>
        <v>36.5</v>
      </c>
      <c r="Y12" s="2">
        <f t="shared" si="3"/>
        <v>36.5</v>
      </c>
      <c r="Z12" s="2">
        <f t="shared" si="3"/>
        <v>36.5</v>
      </c>
      <c r="AA12" s="2">
        <f t="shared" si="3"/>
        <v>36.5</v>
      </c>
      <c r="AB12" s="41"/>
      <c r="AC12" s="41"/>
      <c r="AD12" s="41"/>
      <c r="AE12" s="44">
        <v>35</v>
      </c>
      <c r="AF12" s="41"/>
      <c r="AG12" s="42"/>
    </row>
    <row r="13" spans="1:35" ht="15.95" customHeight="1">
      <c r="A13" s="12" t="s">
        <v>96</v>
      </c>
      <c r="B13" s="50">
        <f>ROUND(B11*B12/100,0)</f>
        <v>367123190</v>
      </c>
      <c r="C13" s="50">
        <f t="shared" ref="C13:AA13" si="4">ROUND(C11*C12/100,0)</f>
        <v>57079295</v>
      </c>
      <c r="D13" s="50">
        <f t="shared" si="4"/>
        <v>58960713</v>
      </c>
      <c r="E13" s="50">
        <f t="shared" si="4"/>
        <v>102413885</v>
      </c>
      <c r="F13" s="50">
        <f t="shared" si="4"/>
        <v>89214541</v>
      </c>
      <c r="G13" s="50">
        <f t="shared" si="4"/>
        <v>148247995</v>
      </c>
      <c r="H13" s="50">
        <f t="shared" si="4"/>
        <v>136702440</v>
      </c>
      <c r="I13" s="50">
        <f t="shared" si="4"/>
        <v>65855230</v>
      </c>
      <c r="J13" s="50">
        <f t="shared" si="4"/>
        <v>125778485</v>
      </c>
      <c r="K13" s="50">
        <f t="shared" si="4"/>
        <v>42682045</v>
      </c>
      <c r="L13" s="50">
        <f t="shared" si="4"/>
        <v>145239430</v>
      </c>
      <c r="M13" s="50">
        <f t="shared" si="4"/>
        <v>203808710</v>
      </c>
      <c r="N13" s="50">
        <f t="shared" si="4"/>
        <v>179805360</v>
      </c>
      <c r="O13" s="50">
        <f t="shared" si="4"/>
        <v>194898795</v>
      </c>
      <c r="P13" s="50">
        <f t="shared" si="4"/>
        <v>272978300</v>
      </c>
      <c r="Q13" s="50">
        <f t="shared" si="4"/>
        <v>326669490</v>
      </c>
      <c r="R13" s="50">
        <f t="shared" si="4"/>
        <v>220926790</v>
      </c>
      <c r="S13" s="50">
        <f t="shared" si="4"/>
        <v>117249860</v>
      </c>
      <c r="T13" s="50">
        <f t="shared" si="4"/>
        <v>52708600</v>
      </c>
      <c r="U13" s="50">
        <f t="shared" si="4"/>
        <v>4193091457</v>
      </c>
      <c r="V13" s="50">
        <f t="shared" si="4"/>
        <v>3580157579</v>
      </c>
      <c r="W13" s="50">
        <f t="shared" si="4"/>
        <v>601567414</v>
      </c>
      <c r="X13" s="50">
        <f t="shared" si="4"/>
        <v>339518803</v>
      </c>
      <c r="Y13" s="50">
        <f t="shared" si="4"/>
        <v>404353643</v>
      </c>
      <c r="Z13" s="50">
        <f t="shared" si="4"/>
        <v>551681148</v>
      </c>
      <c r="AA13" s="50">
        <f t="shared" si="4"/>
        <v>121335928</v>
      </c>
      <c r="AB13" s="41">
        <f t="shared" ref="AB13:AB22" si="5">SUM(B13:AA13)</f>
        <v>12700049126</v>
      </c>
      <c r="AC13" s="41">
        <f>ROUND(SUM(B11:AA11)-AB13,1)</f>
        <v>22418696174</v>
      </c>
      <c r="AD13" s="41">
        <f>AB13+AC13</f>
        <v>35118745300</v>
      </c>
      <c r="AE13" s="41">
        <f>ROUND(AE11*AE12/100,0)</f>
        <v>1910077085</v>
      </c>
      <c r="AF13" s="41">
        <f t="shared" ref="AF13:AF18" si="6">AE13+AC13</f>
        <v>24328773259</v>
      </c>
      <c r="AG13" s="42">
        <f t="shared" ref="AG13:AG73" si="7">AB13+AF13</f>
        <v>37028822385</v>
      </c>
      <c r="AH13" s="32"/>
      <c r="AI13" s="33"/>
    </row>
    <row r="14" spans="1:35" ht="25.5" customHeight="1">
      <c r="A14" s="31" t="s">
        <v>5</v>
      </c>
      <c r="B14" s="49">
        <f>B21</f>
        <v>44682258.740000002</v>
      </c>
      <c r="C14" s="49">
        <f t="shared" ref="C14:AA14" si="8">C21</f>
        <v>25453953.940000001</v>
      </c>
      <c r="D14" s="49">
        <f t="shared" si="8"/>
        <v>13181585.029999999</v>
      </c>
      <c r="E14" s="49">
        <f t="shared" si="8"/>
        <v>12983533.449999999</v>
      </c>
      <c r="F14" s="49">
        <f t="shared" si="8"/>
        <v>24098552.629999999</v>
      </c>
      <c r="G14" s="49">
        <f t="shared" si="8"/>
        <v>21051745.260000002</v>
      </c>
      <c r="H14" s="49">
        <f t="shared" si="8"/>
        <v>29889854.149999999</v>
      </c>
      <c r="I14" s="49">
        <f t="shared" si="8"/>
        <v>18830835.760000002</v>
      </c>
      <c r="J14" s="49">
        <f t="shared" si="8"/>
        <v>12765904.35</v>
      </c>
      <c r="K14" s="49">
        <f t="shared" si="8"/>
        <v>7511846.21</v>
      </c>
      <c r="L14" s="49">
        <f t="shared" si="8"/>
        <v>15757166.220000001</v>
      </c>
      <c r="M14" s="49">
        <f t="shared" si="8"/>
        <v>12174481.34</v>
      </c>
      <c r="N14" s="49">
        <f t="shared" si="8"/>
        <v>23357794.170000002</v>
      </c>
      <c r="O14" s="49">
        <f t="shared" si="8"/>
        <v>21355424.359999999</v>
      </c>
      <c r="P14" s="49">
        <f t="shared" si="8"/>
        <v>21646810.600000001</v>
      </c>
      <c r="Q14" s="49">
        <f t="shared" si="8"/>
        <v>22474074.34</v>
      </c>
      <c r="R14" s="49">
        <f t="shared" si="8"/>
        <v>34205102.25</v>
      </c>
      <c r="S14" s="49">
        <f t="shared" si="8"/>
        <v>14890292.16</v>
      </c>
      <c r="T14" s="49">
        <f t="shared" si="8"/>
        <v>15581423.890000001</v>
      </c>
      <c r="U14" s="49">
        <f t="shared" si="8"/>
        <v>32118048.300000001</v>
      </c>
      <c r="V14" s="49">
        <f t="shared" si="8"/>
        <v>13931449.310000001</v>
      </c>
      <c r="W14" s="49">
        <f t="shared" si="8"/>
        <v>9492817.3499999996</v>
      </c>
      <c r="X14" s="49">
        <f t="shared" si="8"/>
        <v>3624571.65</v>
      </c>
      <c r="Y14" s="49">
        <f t="shared" si="8"/>
        <v>2681663.9900000002</v>
      </c>
      <c r="Z14" s="49">
        <f t="shared" si="8"/>
        <v>1549810.56</v>
      </c>
      <c r="AA14" s="49">
        <f t="shared" si="8"/>
        <v>0</v>
      </c>
      <c r="AB14" s="39">
        <f t="shared" si="5"/>
        <v>455291000.01000005</v>
      </c>
      <c r="AC14" s="39">
        <f>AC15+AC16+AC17+AC18+AC21</f>
        <v>11825114999.99</v>
      </c>
      <c r="AD14" s="39">
        <f>AD15+AD16+AD17+AD18+AD21</f>
        <v>12280406000</v>
      </c>
      <c r="AE14" s="39">
        <f>AE15+AE16+AE17+AE18+AE21</f>
        <v>2193000</v>
      </c>
      <c r="AF14" s="39">
        <f t="shared" si="6"/>
        <v>11827307999.99</v>
      </c>
      <c r="AG14" s="40">
        <f t="shared" si="7"/>
        <v>12282599000</v>
      </c>
    </row>
    <row r="15" spans="1:35" ht="14.65" customHeight="1">
      <c r="A15" s="8" t="s">
        <v>51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41">
        <f t="shared" si="5"/>
        <v>0</v>
      </c>
      <c r="AC15" s="9">
        <v>64783000</v>
      </c>
      <c r="AD15" s="41">
        <f t="shared" ref="AD15:AD35" si="9">AB15+AC15</f>
        <v>64783000</v>
      </c>
      <c r="AE15" s="9">
        <v>2193000</v>
      </c>
      <c r="AF15" s="41">
        <f t="shared" si="6"/>
        <v>66976000</v>
      </c>
      <c r="AG15" s="42">
        <f t="shared" si="7"/>
        <v>66976000</v>
      </c>
    </row>
    <row r="16" spans="1:35" ht="14.65" customHeight="1">
      <c r="A16" s="8" t="s">
        <v>52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41">
        <f t="shared" si="5"/>
        <v>0</v>
      </c>
      <c r="AC16" s="9">
        <v>1957195000</v>
      </c>
      <c r="AD16" s="41">
        <f t="shared" si="9"/>
        <v>1957195000</v>
      </c>
      <c r="AE16" s="41">
        <v>0</v>
      </c>
      <c r="AF16" s="41">
        <f t="shared" si="6"/>
        <v>1957195000</v>
      </c>
      <c r="AG16" s="42">
        <f t="shared" si="7"/>
        <v>1957195000</v>
      </c>
    </row>
    <row r="17" spans="1:34" ht="14.65" customHeight="1">
      <c r="A17" s="8" t="s">
        <v>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41">
        <f t="shared" si="5"/>
        <v>0</v>
      </c>
      <c r="AC17" s="9">
        <v>13273000</v>
      </c>
      <c r="AD17" s="41">
        <f t="shared" si="9"/>
        <v>13273000</v>
      </c>
      <c r="AE17" s="41">
        <v>0</v>
      </c>
      <c r="AF17" s="41">
        <f t="shared" si="6"/>
        <v>13273000</v>
      </c>
      <c r="AG17" s="42">
        <f>AB17+AF17</f>
        <v>13273000</v>
      </c>
    </row>
    <row r="18" spans="1:34" ht="14.65" customHeight="1">
      <c r="A18" s="8" t="s">
        <v>53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41">
        <f t="shared" si="5"/>
        <v>0</v>
      </c>
      <c r="AC18" s="9">
        <v>0</v>
      </c>
      <c r="AD18" s="41">
        <f t="shared" si="9"/>
        <v>0</v>
      </c>
      <c r="AE18" s="41">
        <v>0</v>
      </c>
      <c r="AF18" s="41">
        <f t="shared" si="6"/>
        <v>0</v>
      </c>
      <c r="AG18" s="42">
        <f t="shared" si="7"/>
        <v>0</v>
      </c>
    </row>
    <row r="19" spans="1:34" ht="14.65" customHeight="1">
      <c r="A19" s="8" t="s">
        <v>54</v>
      </c>
      <c r="B19" s="1">
        <v>4552910000</v>
      </c>
      <c r="C19" s="1">
        <v>4552910000</v>
      </c>
      <c r="D19" s="1">
        <v>4552910000</v>
      </c>
      <c r="E19" s="1">
        <v>4552910000</v>
      </c>
      <c r="F19" s="1">
        <v>4552910000</v>
      </c>
      <c r="G19" s="1">
        <v>4552910000</v>
      </c>
      <c r="H19" s="1">
        <v>4552910000</v>
      </c>
      <c r="I19" s="1">
        <v>4552910000</v>
      </c>
      <c r="J19" s="1">
        <v>4552910000</v>
      </c>
      <c r="K19" s="1">
        <v>4552910000</v>
      </c>
      <c r="L19" s="1">
        <v>4552910000</v>
      </c>
      <c r="M19" s="1">
        <v>4552910000</v>
      </c>
      <c r="N19" s="1">
        <v>4552910000</v>
      </c>
      <c r="O19" s="1">
        <v>4552910000</v>
      </c>
      <c r="P19" s="1">
        <v>4552910000</v>
      </c>
      <c r="Q19" s="1">
        <v>4552910000</v>
      </c>
      <c r="R19" s="1">
        <v>4552910000</v>
      </c>
      <c r="S19" s="1">
        <v>4552910000</v>
      </c>
      <c r="T19" s="1">
        <v>4552910000</v>
      </c>
      <c r="U19" s="1">
        <v>4552910000</v>
      </c>
      <c r="V19" s="1">
        <v>4552910000</v>
      </c>
      <c r="W19" s="1">
        <v>4552910000</v>
      </c>
      <c r="X19" s="1">
        <v>4552910000</v>
      </c>
      <c r="Y19" s="1">
        <v>4552910000</v>
      </c>
      <c r="Z19" s="1">
        <v>4552910000</v>
      </c>
      <c r="AA19" s="1">
        <v>4552910000</v>
      </c>
      <c r="AB19" s="41"/>
      <c r="AC19" s="41"/>
      <c r="AD19" s="14">
        <v>10245155000</v>
      </c>
      <c r="AE19" s="41"/>
      <c r="AF19" s="41"/>
      <c r="AG19" s="42"/>
      <c r="AH19" s="23"/>
    </row>
    <row r="20" spans="1:34" ht="14.65" customHeight="1">
      <c r="A20" s="12" t="s">
        <v>56</v>
      </c>
      <c r="B20" s="20">
        <v>0.98140000000000005</v>
      </c>
      <c r="C20" s="20">
        <v>0.55906999999999996</v>
      </c>
      <c r="D20" s="20">
        <v>0.28952</v>
      </c>
      <c r="E20" s="20">
        <v>0.28517000000000003</v>
      </c>
      <c r="F20" s="20">
        <v>0.52929999999999999</v>
      </c>
      <c r="G20" s="20">
        <v>0.46238000000000001</v>
      </c>
      <c r="H20" s="20">
        <v>0.65649999999999997</v>
      </c>
      <c r="I20" s="20">
        <v>0.41360000000000002</v>
      </c>
      <c r="J20" s="20">
        <v>0.28039000000000003</v>
      </c>
      <c r="K20" s="20">
        <v>0.16499</v>
      </c>
      <c r="L20" s="20">
        <v>0.34609000000000001</v>
      </c>
      <c r="M20" s="20">
        <v>0.26739999999999997</v>
      </c>
      <c r="N20" s="20">
        <v>0.51302999999999999</v>
      </c>
      <c r="O20" s="20">
        <v>0.46905000000000002</v>
      </c>
      <c r="P20" s="20">
        <v>0.47544999999999998</v>
      </c>
      <c r="Q20" s="20">
        <v>0.49362</v>
      </c>
      <c r="R20" s="20">
        <v>0.75128000000000006</v>
      </c>
      <c r="S20" s="20">
        <v>0.32705000000000001</v>
      </c>
      <c r="T20" s="20">
        <v>0.34222999999999998</v>
      </c>
      <c r="U20" s="20">
        <v>0.70543999999999996</v>
      </c>
      <c r="V20" s="20">
        <v>0.30598999999999998</v>
      </c>
      <c r="W20" s="20">
        <v>0.20849999999999999</v>
      </c>
      <c r="X20" s="20">
        <v>7.961E-2</v>
      </c>
      <c r="Y20" s="20">
        <v>5.8900000000000001E-2</v>
      </c>
      <c r="Z20" s="20">
        <v>3.4040000000000001E-2</v>
      </c>
      <c r="AA20" s="20">
        <v>0</v>
      </c>
      <c r="AB20" s="45">
        <f>SUM(B20:AA20)</f>
        <v>10.000000000000002</v>
      </c>
      <c r="AC20" s="41"/>
      <c r="AD20" s="41"/>
      <c r="AE20" s="41"/>
      <c r="AF20" s="41"/>
      <c r="AG20" s="42"/>
    </row>
    <row r="21" spans="1:34" ht="14.65" customHeight="1">
      <c r="A21" s="12" t="s">
        <v>55</v>
      </c>
      <c r="B21" s="50">
        <f>ROUND(B19*B20/100,2)</f>
        <v>44682258.740000002</v>
      </c>
      <c r="C21" s="50">
        <f t="shared" ref="C21:AA21" si="10">ROUND(C19*C20/100,2)</f>
        <v>25453953.940000001</v>
      </c>
      <c r="D21" s="50">
        <f t="shared" si="10"/>
        <v>13181585.029999999</v>
      </c>
      <c r="E21" s="50">
        <f t="shared" si="10"/>
        <v>12983533.449999999</v>
      </c>
      <c r="F21" s="50">
        <f t="shared" si="10"/>
        <v>24098552.629999999</v>
      </c>
      <c r="G21" s="50">
        <f t="shared" si="10"/>
        <v>21051745.260000002</v>
      </c>
      <c r="H21" s="50">
        <f t="shared" si="10"/>
        <v>29889854.149999999</v>
      </c>
      <c r="I21" s="50">
        <f t="shared" si="10"/>
        <v>18830835.760000002</v>
      </c>
      <c r="J21" s="50">
        <f t="shared" si="10"/>
        <v>12765904.35</v>
      </c>
      <c r="K21" s="50">
        <f t="shared" si="10"/>
        <v>7511846.21</v>
      </c>
      <c r="L21" s="50">
        <f t="shared" si="10"/>
        <v>15757166.220000001</v>
      </c>
      <c r="M21" s="50">
        <f t="shared" si="10"/>
        <v>12174481.34</v>
      </c>
      <c r="N21" s="50">
        <f t="shared" si="10"/>
        <v>23357794.170000002</v>
      </c>
      <c r="O21" s="50">
        <f t="shared" si="10"/>
        <v>21355424.359999999</v>
      </c>
      <c r="P21" s="50">
        <f t="shared" si="10"/>
        <v>21646810.600000001</v>
      </c>
      <c r="Q21" s="50">
        <f t="shared" si="10"/>
        <v>22474074.34</v>
      </c>
      <c r="R21" s="50">
        <f t="shared" si="10"/>
        <v>34205102.25</v>
      </c>
      <c r="S21" s="50">
        <f t="shared" si="10"/>
        <v>14890292.16</v>
      </c>
      <c r="T21" s="50">
        <f t="shared" si="10"/>
        <v>15581423.890000001</v>
      </c>
      <c r="U21" s="50">
        <f t="shared" si="10"/>
        <v>32118048.300000001</v>
      </c>
      <c r="V21" s="50">
        <f t="shared" si="10"/>
        <v>13931449.310000001</v>
      </c>
      <c r="W21" s="50">
        <f t="shared" si="10"/>
        <v>9492817.3499999996</v>
      </c>
      <c r="X21" s="50">
        <f t="shared" si="10"/>
        <v>3624571.65</v>
      </c>
      <c r="Y21" s="50">
        <f t="shared" si="10"/>
        <v>2681663.9900000002</v>
      </c>
      <c r="Z21" s="50">
        <f t="shared" si="10"/>
        <v>1549810.56</v>
      </c>
      <c r="AA21" s="50">
        <f t="shared" si="10"/>
        <v>0</v>
      </c>
      <c r="AB21" s="41">
        <f>SUM(B21:AA21)</f>
        <v>455291000.01000005</v>
      </c>
      <c r="AC21" s="41">
        <f>AD19-AB21</f>
        <v>9789863999.9899998</v>
      </c>
      <c r="AD21" s="41">
        <f>AB21+AC21</f>
        <v>10245155000</v>
      </c>
      <c r="AE21" s="41">
        <v>0</v>
      </c>
      <c r="AF21" s="41">
        <f>AC21+AE21</f>
        <v>9789863999.9899998</v>
      </c>
      <c r="AG21" s="42">
        <f>AB21+AF21</f>
        <v>10245155000</v>
      </c>
      <c r="AH21" s="23"/>
    </row>
    <row r="22" spans="1:34" ht="25.5" customHeight="1">
      <c r="A22" s="31" t="s">
        <v>6</v>
      </c>
      <c r="B22" s="49">
        <f>SUM(B23:B27)</f>
        <v>28171000</v>
      </c>
      <c r="C22" s="49">
        <f t="shared" ref="C22:AA22" si="11">SUM(C23:C27)</f>
        <v>4117000</v>
      </c>
      <c r="D22" s="49">
        <f t="shared" si="11"/>
        <v>7991000</v>
      </c>
      <c r="E22" s="49">
        <f t="shared" si="11"/>
        <v>6429000</v>
      </c>
      <c r="F22" s="49">
        <f t="shared" si="11"/>
        <v>15498000</v>
      </c>
      <c r="G22" s="49">
        <f t="shared" si="11"/>
        <v>8762000</v>
      </c>
      <c r="H22" s="49">
        <f t="shared" si="11"/>
        <v>4828000</v>
      </c>
      <c r="I22" s="49">
        <f t="shared" si="11"/>
        <v>5106000</v>
      </c>
      <c r="J22" s="49">
        <f t="shared" si="11"/>
        <v>7653000</v>
      </c>
      <c r="K22" s="49">
        <f t="shared" si="11"/>
        <v>2978000</v>
      </c>
      <c r="L22" s="49">
        <f t="shared" si="11"/>
        <v>35187000</v>
      </c>
      <c r="M22" s="49">
        <f t="shared" si="11"/>
        <v>21681000</v>
      </c>
      <c r="N22" s="49">
        <f t="shared" si="11"/>
        <v>10059000</v>
      </c>
      <c r="O22" s="49">
        <f t="shared" si="11"/>
        <v>7516000</v>
      </c>
      <c r="P22" s="49">
        <f t="shared" si="11"/>
        <v>15479000</v>
      </c>
      <c r="Q22" s="49">
        <f t="shared" si="11"/>
        <v>14740000</v>
      </c>
      <c r="R22" s="49">
        <f t="shared" si="11"/>
        <v>14245000</v>
      </c>
      <c r="S22" s="49">
        <f t="shared" si="11"/>
        <v>12918000</v>
      </c>
      <c r="T22" s="49">
        <f t="shared" si="11"/>
        <v>9546000</v>
      </c>
      <c r="U22" s="49">
        <f t="shared" si="11"/>
        <v>635081000</v>
      </c>
      <c r="V22" s="49">
        <f t="shared" si="11"/>
        <v>149634000</v>
      </c>
      <c r="W22" s="49">
        <f t="shared" si="11"/>
        <v>56350000</v>
      </c>
      <c r="X22" s="49">
        <f t="shared" si="11"/>
        <v>13442000</v>
      </c>
      <c r="Y22" s="49">
        <f t="shared" si="11"/>
        <v>24593000</v>
      </c>
      <c r="Z22" s="49">
        <f t="shared" si="11"/>
        <v>9022000</v>
      </c>
      <c r="AA22" s="49">
        <f t="shared" si="11"/>
        <v>18000</v>
      </c>
      <c r="AB22" s="39">
        <f t="shared" si="5"/>
        <v>1121044000</v>
      </c>
      <c r="AC22" s="39">
        <f>SUM(AC23:AC27)</f>
        <v>4470733000</v>
      </c>
      <c r="AD22" s="39">
        <f t="shared" si="9"/>
        <v>5591777000</v>
      </c>
      <c r="AE22" s="39">
        <f>SUM(AE23:AE27)</f>
        <v>34800000</v>
      </c>
      <c r="AF22" s="39">
        <f t="shared" ref="AF22:AF27" si="12">AE22+AC22</f>
        <v>4505533000</v>
      </c>
      <c r="AG22" s="40">
        <f>SUM(AG23:AG27)</f>
        <v>5626577000</v>
      </c>
    </row>
    <row r="23" spans="1:34" ht="14.65" customHeight="1">
      <c r="A23" s="7" t="s">
        <v>57</v>
      </c>
      <c r="B23" s="1">
        <v>23354000</v>
      </c>
      <c r="C23" s="1">
        <v>3710000</v>
      </c>
      <c r="D23" s="1">
        <v>6625000</v>
      </c>
      <c r="E23" s="1">
        <v>5461000</v>
      </c>
      <c r="F23" s="1">
        <v>13606000</v>
      </c>
      <c r="G23" s="1">
        <v>6994000</v>
      </c>
      <c r="H23" s="1">
        <v>4048000</v>
      </c>
      <c r="I23" s="1">
        <v>4026000</v>
      </c>
      <c r="J23" s="1">
        <v>6562000</v>
      </c>
      <c r="K23" s="1">
        <v>2665000</v>
      </c>
      <c r="L23" s="1">
        <v>2878000</v>
      </c>
      <c r="M23" s="1">
        <v>19570000</v>
      </c>
      <c r="N23" s="1">
        <v>7912000</v>
      </c>
      <c r="O23" s="1">
        <v>6220000</v>
      </c>
      <c r="P23" s="1">
        <v>12608000</v>
      </c>
      <c r="Q23" s="1">
        <v>13512000</v>
      </c>
      <c r="R23" s="1">
        <v>11917000</v>
      </c>
      <c r="S23" s="1">
        <v>10238000</v>
      </c>
      <c r="T23" s="1">
        <v>8418000</v>
      </c>
      <c r="U23" s="1">
        <v>406507000</v>
      </c>
      <c r="V23" s="1">
        <v>125282000</v>
      </c>
      <c r="W23" s="1">
        <v>46641000</v>
      </c>
      <c r="X23" s="1">
        <v>11388000</v>
      </c>
      <c r="Y23" s="1">
        <v>21417000</v>
      </c>
      <c r="Z23" s="1">
        <v>7339000</v>
      </c>
      <c r="AA23" s="1">
        <v>18000</v>
      </c>
      <c r="AB23" s="41">
        <f>SUM(B23:AA23)</f>
        <v>788916000</v>
      </c>
      <c r="AC23" s="9">
        <v>4470533000</v>
      </c>
      <c r="AD23" s="41">
        <f t="shared" si="9"/>
        <v>5259449000</v>
      </c>
      <c r="AE23" s="14">
        <f>35000000-500000</f>
        <v>34500000</v>
      </c>
      <c r="AF23" s="41">
        <f t="shared" si="12"/>
        <v>4505033000</v>
      </c>
      <c r="AG23" s="42">
        <f>AB23+AF23</f>
        <v>5293949000</v>
      </c>
    </row>
    <row r="24" spans="1:34" ht="14.65" customHeight="1">
      <c r="A24" s="7" t="s">
        <v>58</v>
      </c>
      <c r="B24" s="1">
        <v>50000</v>
      </c>
      <c r="C24" s="1">
        <v>10000</v>
      </c>
      <c r="D24" s="1">
        <v>10000</v>
      </c>
      <c r="E24" s="1">
        <v>0</v>
      </c>
      <c r="F24" s="1">
        <v>0</v>
      </c>
      <c r="G24" s="1">
        <v>0</v>
      </c>
      <c r="H24" s="1">
        <v>10000</v>
      </c>
      <c r="I24" s="1">
        <v>20000</v>
      </c>
      <c r="J24" s="1">
        <v>20000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25000</v>
      </c>
      <c r="S24" s="1">
        <v>0</v>
      </c>
      <c r="T24" s="1">
        <v>5000</v>
      </c>
      <c r="U24" s="1">
        <v>0</v>
      </c>
      <c r="V24" s="1">
        <v>0</v>
      </c>
      <c r="W24" s="1">
        <v>300000</v>
      </c>
      <c r="X24" s="1">
        <v>0</v>
      </c>
      <c r="Y24" s="1">
        <v>100000</v>
      </c>
      <c r="Z24" s="1">
        <v>0</v>
      </c>
      <c r="AA24" s="1">
        <v>0</v>
      </c>
      <c r="AB24" s="41">
        <f>SUM(B24:AA24)</f>
        <v>550000</v>
      </c>
      <c r="AC24" s="41">
        <v>0</v>
      </c>
      <c r="AD24" s="41">
        <f t="shared" si="9"/>
        <v>550000</v>
      </c>
      <c r="AE24" s="41">
        <v>0</v>
      </c>
      <c r="AF24" s="41">
        <f t="shared" si="12"/>
        <v>0</v>
      </c>
      <c r="AG24" s="42">
        <f t="shared" si="7"/>
        <v>550000</v>
      </c>
    </row>
    <row r="25" spans="1:34" ht="14.65" customHeight="1">
      <c r="A25" s="7" t="s">
        <v>59</v>
      </c>
      <c r="B25" s="1">
        <v>497000</v>
      </c>
      <c r="C25" s="1">
        <v>88000</v>
      </c>
      <c r="D25" s="1">
        <v>542000</v>
      </c>
      <c r="E25" s="1">
        <v>119000</v>
      </c>
      <c r="F25" s="1">
        <v>538000</v>
      </c>
      <c r="G25" s="1">
        <v>471000</v>
      </c>
      <c r="H25" s="1">
        <v>218000</v>
      </c>
      <c r="I25" s="1">
        <v>10000</v>
      </c>
      <c r="J25" s="1">
        <v>9000</v>
      </c>
      <c r="K25" s="1">
        <v>0</v>
      </c>
      <c r="L25" s="1">
        <v>31920000</v>
      </c>
      <c r="M25" s="1">
        <v>304000</v>
      </c>
      <c r="N25" s="1">
        <v>120000</v>
      </c>
      <c r="O25" s="1">
        <v>198000</v>
      </c>
      <c r="P25" s="1">
        <v>41000</v>
      </c>
      <c r="Q25" s="1">
        <v>258000</v>
      </c>
      <c r="R25" s="1">
        <v>5000</v>
      </c>
      <c r="S25" s="1">
        <v>1022000</v>
      </c>
      <c r="T25" s="1">
        <v>0</v>
      </c>
      <c r="U25" s="1">
        <v>159993000</v>
      </c>
      <c r="V25" s="1">
        <v>605000</v>
      </c>
      <c r="W25" s="1">
        <v>9000</v>
      </c>
      <c r="X25" s="1">
        <v>0</v>
      </c>
      <c r="Y25" s="1">
        <v>0</v>
      </c>
      <c r="Z25" s="1">
        <v>0</v>
      </c>
      <c r="AA25" s="1">
        <v>0</v>
      </c>
      <c r="AB25" s="41">
        <f>SUM(B25:AA25)</f>
        <v>196967000</v>
      </c>
      <c r="AC25" s="41">
        <v>0</v>
      </c>
      <c r="AD25" s="41">
        <f t="shared" si="9"/>
        <v>196967000</v>
      </c>
      <c r="AE25" s="41">
        <v>0</v>
      </c>
      <c r="AF25" s="41">
        <f t="shared" si="12"/>
        <v>0</v>
      </c>
      <c r="AG25" s="42">
        <f t="shared" si="7"/>
        <v>196967000</v>
      </c>
      <c r="AH25" s="23"/>
    </row>
    <row r="26" spans="1:34" ht="14.65" customHeight="1">
      <c r="A26" s="7" t="s">
        <v>60</v>
      </c>
      <c r="B26" s="1">
        <v>4270000</v>
      </c>
      <c r="C26" s="1">
        <v>309000</v>
      </c>
      <c r="D26" s="1">
        <v>814000</v>
      </c>
      <c r="E26" s="1">
        <v>849000</v>
      </c>
      <c r="F26" s="1">
        <v>1354000</v>
      </c>
      <c r="G26" s="1">
        <v>1297000</v>
      </c>
      <c r="H26" s="1">
        <v>552000</v>
      </c>
      <c r="I26" s="1">
        <v>1050000</v>
      </c>
      <c r="J26" s="1">
        <v>1062000</v>
      </c>
      <c r="K26" s="1">
        <v>313000</v>
      </c>
      <c r="L26" s="1">
        <v>389000</v>
      </c>
      <c r="M26" s="1">
        <v>1807000</v>
      </c>
      <c r="N26" s="1">
        <v>2027000</v>
      </c>
      <c r="O26" s="1">
        <v>1098000</v>
      </c>
      <c r="P26" s="1">
        <v>2830000</v>
      </c>
      <c r="Q26" s="1">
        <v>970000</v>
      </c>
      <c r="R26" s="1">
        <v>2298000</v>
      </c>
      <c r="S26" s="1">
        <v>1658000</v>
      </c>
      <c r="T26" s="1">
        <v>1123000</v>
      </c>
      <c r="U26" s="1">
        <v>68581000</v>
      </c>
      <c r="V26" s="1">
        <v>23747000</v>
      </c>
      <c r="W26" s="1">
        <v>9400000</v>
      </c>
      <c r="X26" s="1">
        <v>2054000</v>
      </c>
      <c r="Y26" s="1">
        <v>3076000</v>
      </c>
      <c r="Z26" s="1">
        <v>1683000</v>
      </c>
      <c r="AA26" s="1">
        <v>0</v>
      </c>
      <c r="AB26" s="41">
        <f>SUM(B26:AA26)</f>
        <v>134611000</v>
      </c>
      <c r="AC26" s="41">
        <v>0</v>
      </c>
      <c r="AD26" s="41">
        <f>AB26+AC26</f>
        <v>134611000</v>
      </c>
      <c r="AE26" s="41">
        <v>0</v>
      </c>
      <c r="AF26" s="41">
        <f t="shared" si="12"/>
        <v>0</v>
      </c>
      <c r="AG26" s="42">
        <f>AB26+AF26</f>
        <v>134611000</v>
      </c>
    </row>
    <row r="27" spans="1:34" ht="14.65" customHeight="1">
      <c r="A27" s="7" t="s">
        <v>103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41">
        <f>SUM(B27:AA27)</f>
        <v>0</v>
      </c>
      <c r="AC27" s="41">
        <v>200000</v>
      </c>
      <c r="AD27" s="41">
        <f>AB27+AC27</f>
        <v>200000</v>
      </c>
      <c r="AE27" s="41">
        <v>300000</v>
      </c>
      <c r="AF27" s="41">
        <f t="shared" si="12"/>
        <v>500000</v>
      </c>
      <c r="AG27" s="42">
        <f>AB27+AF27</f>
        <v>500000</v>
      </c>
    </row>
    <row r="28" spans="1:34" ht="25.5" customHeight="1">
      <c r="A28" s="31" t="s">
        <v>7</v>
      </c>
      <c r="B28" s="49">
        <f t="shared" ref="B28:AA28" si="13">B29+B30+B31+B33+B34+B35</f>
        <v>46057000</v>
      </c>
      <c r="C28" s="49">
        <f t="shared" si="13"/>
        <v>6593000</v>
      </c>
      <c r="D28" s="49">
        <f t="shared" si="13"/>
        <v>5885000</v>
      </c>
      <c r="E28" s="49">
        <f t="shared" si="13"/>
        <v>8463000</v>
      </c>
      <c r="F28" s="49">
        <f t="shared" si="13"/>
        <v>11988000</v>
      </c>
      <c r="G28" s="49">
        <f t="shared" si="13"/>
        <v>13286000</v>
      </c>
      <c r="H28" s="49">
        <f t="shared" si="13"/>
        <v>19267000</v>
      </c>
      <c r="I28" s="49">
        <f t="shared" si="13"/>
        <v>10884000</v>
      </c>
      <c r="J28" s="49">
        <f t="shared" si="13"/>
        <v>11305000</v>
      </c>
      <c r="K28" s="49">
        <f t="shared" si="13"/>
        <v>1718000</v>
      </c>
      <c r="L28" s="49">
        <f t="shared" si="13"/>
        <v>4496000</v>
      </c>
      <c r="M28" s="49">
        <f t="shared" si="13"/>
        <v>18234000</v>
      </c>
      <c r="N28" s="49">
        <f t="shared" si="13"/>
        <v>24155000</v>
      </c>
      <c r="O28" s="49">
        <f t="shared" si="13"/>
        <v>13742000</v>
      </c>
      <c r="P28" s="49">
        <f t="shared" si="13"/>
        <v>32737000</v>
      </c>
      <c r="Q28" s="49">
        <f t="shared" si="13"/>
        <v>31606000</v>
      </c>
      <c r="R28" s="49">
        <f t="shared" si="13"/>
        <v>20622000</v>
      </c>
      <c r="S28" s="49">
        <f t="shared" si="13"/>
        <v>14280000</v>
      </c>
      <c r="T28" s="49">
        <f t="shared" si="13"/>
        <v>9935000</v>
      </c>
      <c r="U28" s="49">
        <f t="shared" si="13"/>
        <v>317512000</v>
      </c>
      <c r="V28" s="49">
        <f t="shared" si="13"/>
        <v>188616000</v>
      </c>
      <c r="W28" s="49">
        <f t="shared" si="13"/>
        <v>74546000</v>
      </c>
      <c r="X28" s="49">
        <f t="shared" si="13"/>
        <v>34867000</v>
      </c>
      <c r="Y28" s="49">
        <f t="shared" si="13"/>
        <v>33472000</v>
      </c>
      <c r="Z28" s="49">
        <f t="shared" si="13"/>
        <v>7357000</v>
      </c>
      <c r="AA28" s="49">
        <f t="shared" si="13"/>
        <v>87000</v>
      </c>
      <c r="AB28" s="39">
        <f>AB29+AB30+AB34+AB35</f>
        <v>961710000</v>
      </c>
      <c r="AC28" s="39">
        <f>AC29+AC30+AC31+AC34+AC35</f>
        <v>9374231000</v>
      </c>
      <c r="AD28" s="39">
        <f t="shared" si="9"/>
        <v>10335941000</v>
      </c>
      <c r="AE28" s="39">
        <f>AE29+AE30+AE34+AE35</f>
        <v>0</v>
      </c>
      <c r="AF28" s="39">
        <f>AC28+AE28</f>
        <v>9374231000</v>
      </c>
      <c r="AG28" s="40">
        <f t="shared" si="7"/>
        <v>10335941000</v>
      </c>
    </row>
    <row r="29" spans="1:34" ht="14.65" customHeight="1">
      <c r="A29" s="7" t="s">
        <v>61</v>
      </c>
      <c r="B29" s="1">
        <v>12955000</v>
      </c>
      <c r="C29" s="1">
        <v>1693000</v>
      </c>
      <c r="D29" s="1">
        <v>1783000</v>
      </c>
      <c r="E29" s="1">
        <v>3003000</v>
      </c>
      <c r="F29" s="1">
        <v>4606000</v>
      </c>
      <c r="G29" s="1">
        <v>3592000</v>
      </c>
      <c r="H29" s="1">
        <v>3296000</v>
      </c>
      <c r="I29" s="1">
        <v>1903000</v>
      </c>
      <c r="J29" s="1">
        <v>2511000</v>
      </c>
      <c r="K29" s="1">
        <v>637000</v>
      </c>
      <c r="L29" s="1">
        <v>1350000</v>
      </c>
      <c r="M29" s="1">
        <v>8588000</v>
      </c>
      <c r="N29" s="1">
        <v>7094000</v>
      </c>
      <c r="O29" s="1">
        <v>3072000</v>
      </c>
      <c r="P29" s="1">
        <v>9431000</v>
      </c>
      <c r="Q29" s="1">
        <v>4347000</v>
      </c>
      <c r="R29" s="1">
        <v>4495000</v>
      </c>
      <c r="S29" s="1">
        <v>3201000</v>
      </c>
      <c r="T29" s="1">
        <v>2734000</v>
      </c>
      <c r="U29" s="1">
        <v>168473000</v>
      </c>
      <c r="V29" s="1">
        <v>64431000</v>
      </c>
      <c r="W29" s="1">
        <v>31534000</v>
      </c>
      <c r="X29" s="1">
        <v>10236000</v>
      </c>
      <c r="Y29" s="1">
        <v>14963000</v>
      </c>
      <c r="Z29" s="1">
        <v>2369000</v>
      </c>
      <c r="AA29" s="1">
        <v>0</v>
      </c>
      <c r="AB29" s="41">
        <f t="shared" ref="AB29:AB45" si="14">SUM(B29:AA29)</f>
        <v>372297000</v>
      </c>
      <c r="AC29" s="41">
        <v>0</v>
      </c>
      <c r="AD29" s="41">
        <f t="shared" si="9"/>
        <v>372297000</v>
      </c>
      <c r="AE29" s="41">
        <v>0</v>
      </c>
      <c r="AF29" s="41">
        <f>AE29+AC29</f>
        <v>0</v>
      </c>
      <c r="AG29" s="42">
        <f t="shared" si="7"/>
        <v>372297000</v>
      </c>
    </row>
    <row r="30" spans="1:34" ht="14.65" customHeight="1">
      <c r="A30" s="7" t="s">
        <v>62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41">
        <f t="shared" si="14"/>
        <v>0</v>
      </c>
      <c r="AC30" s="9">
        <v>8048981000</v>
      </c>
      <c r="AD30" s="41">
        <f t="shared" si="9"/>
        <v>8048981000</v>
      </c>
      <c r="AE30" s="41">
        <v>0</v>
      </c>
      <c r="AF30" s="41">
        <f t="shared" ref="AF30:AF57" si="15">AE30+AC30</f>
        <v>8048981000</v>
      </c>
      <c r="AG30" s="42">
        <f t="shared" si="7"/>
        <v>8048981000</v>
      </c>
    </row>
    <row r="31" spans="1:34" ht="14.65" customHeight="1">
      <c r="A31" s="7" t="s">
        <v>63</v>
      </c>
      <c r="B31" s="50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41">
        <f t="shared" si="14"/>
        <v>0</v>
      </c>
      <c r="AC31" s="41">
        <f>AC32+AC33</f>
        <v>1323066000</v>
      </c>
      <c r="AD31" s="41">
        <f t="shared" si="9"/>
        <v>1323066000</v>
      </c>
      <c r="AE31" s="41">
        <v>0</v>
      </c>
      <c r="AF31" s="41">
        <f t="shared" si="15"/>
        <v>1323066000</v>
      </c>
      <c r="AG31" s="42">
        <f t="shared" si="7"/>
        <v>1323066000</v>
      </c>
    </row>
    <row r="32" spans="1:34" ht="14.65" customHeight="1">
      <c r="A32" s="12" t="s">
        <v>64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41">
        <f>SUM(B32:AA32)</f>
        <v>0</v>
      </c>
      <c r="AC32" s="9">
        <v>1069466000</v>
      </c>
      <c r="AD32" s="41">
        <f t="shared" si="9"/>
        <v>1069466000</v>
      </c>
      <c r="AE32" s="41">
        <v>0</v>
      </c>
      <c r="AF32" s="41">
        <f>AE32+AC32</f>
        <v>1069466000</v>
      </c>
      <c r="AG32" s="42">
        <f t="shared" si="7"/>
        <v>1069466000</v>
      </c>
    </row>
    <row r="33" spans="1:34" ht="14.65" customHeight="1">
      <c r="A33" s="12" t="s">
        <v>65</v>
      </c>
      <c r="B33" s="50">
        <v>0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41">
        <f>SUM(B33:AA33)</f>
        <v>0</v>
      </c>
      <c r="AC33" s="9">
        <v>253600000</v>
      </c>
      <c r="AD33" s="41">
        <f t="shared" si="9"/>
        <v>253600000</v>
      </c>
      <c r="AE33" s="41">
        <v>0</v>
      </c>
      <c r="AF33" s="41">
        <f>AE33+AC33</f>
        <v>253600000</v>
      </c>
      <c r="AG33" s="42">
        <f>AB33+AF33</f>
        <v>253600000</v>
      </c>
    </row>
    <row r="34" spans="1:34" ht="14.65" customHeight="1">
      <c r="A34" s="7" t="s">
        <v>66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41">
        <f t="shared" si="14"/>
        <v>0</v>
      </c>
      <c r="AC34" s="9">
        <v>2184000</v>
      </c>
      <c r="AD34" s="41">
        <f t="shared" si="9"/>
        <v>2184000</v>
      </c>
      <c r="AE34" s="41">
        <v>0</v>
      </c>
      <c r="AF34" s="41">
        <f t="shared" si="15"/>
        <v>2184000</v>
      </c>
      <c r="AG34" s="42">
        <f t="shared" si="7"/>
        <v>2184000</v>
      </c>
    </row>
    <row r="35" spans="1:34" ht="14.65" customHeight="1">
      <c r="A35" s="7" t="s">
        <v>67</v>
      </c>
      <c r="B35" s="1">
        <v>33102000</v>
      </c>
      <c r="C35" s="1">
        <v>4900000</v>
      </c>
      <c r="D35" s="1">
        <v>4102000</v>
      </c>
      <c r="E35" s="1">
        <v>5460000</v>
      </c>
      <c r="F35" s="1">
        <v>7382000</v>
      </c>
      <c r="G35" s="1">
        <v>9694000</v>
      </c>
      <c r="H35" s="1">
        <v>15971000</v>
      </c>
      <c r="I35" s="1">
        <v>8981000</v>
      </c>
      <c r="J35" s="1">
        <v>8794000</v>
      </c>
      <c r="K35" s="1">
        <v>1081000</v>
      </c>
      <c r="L35" s="1">
        <v>3146000</v>
      </c>
      <c r="M35" s="1">
        <v>9646000</v>
      </c>
      <c r="N35" s="1">
        <v>17061000</v>
      </c>
      <c r="O35" s="1">
        <v>10670000</v>
      </c>
      <c r="P35" s="1">
        <v>23306000</v>
      </c>
      <c r="Q35" s="1">
        <v>27259000</v>
      </c>
      <c r="R35" s="1">
        <v>16127000</v>
      </c>
      <c r="S35" s="1">
        <v>11079000</v>
      </c>
      <c r="T35" s="1">
        <v>7201000</v>
      </c>
      <c r="U35" s="1">
        <v>149039000</v>
      </c>
      <c r="V35" s="1">
        <v>124185000</v>
      </c>
      <c r="W35" s="1">
        <v>43012000</v>
      </c>
      <c r="X35" s="1">
        <v>24631000</v>
      </c>
      <c r="Y35" s="1">
        <v>18509000</v>
      </c>
      <c r="Z35" s="1">
        <v>4988000</v>
      </c>
      <c r="AA35" s="1">
        <v>87000</v>
      </c>
      <c r="AB35" s="41">
        <f t="shared" si="14"/>
        <v>589413000</v>
      </c>
      <c r="AC35" s="41">
        <v>0</v>
      </c>
      <c r="AD35" s="41">
        <f t="shared" si="9"/>
        <v>589413000</v>
      </c>
      <c r="AE35" s="41">
        <v>0</v>
      </c>
      <c r="AF35" s="41">
        <f t="shared" si="15"/>
        <v>0</v>
      </c>
      <c r="AG35" s="42">
        <f t="shared" si="7"/>
        <v>589413000</v>
      </c>
    </row>
    <row r="36" spans="1:34" ht="33" customHeight="1">
      <c r="A36" s="31" t="s">
        <v>8</v>
      </c>
      <c r="B36" s="49">
        <f>SUM(B37:B43)</f>
        <v>0</v>
      </c>
      <c r="C36" s="49">
        <f t="shared" ref="C36:AA36" si="16">SUM(C37:C43)</f>
        <v>0</v>
      </c>
      <c r="D36" s="49">
        <f t="shared" si="16"/>
        <v>0</v>
      </c>
      <c r="E36" s="49">
        <f t="shared" si="16"/>
        <v>0</v>
      </c>
      <c r="F36" s="49">
        <f t="shared" si="16"/>
        <v>0</v>
      </c>
      <c r="G36" s="49">
        <f t="shared" si="16"/>
        <v>0</v>
      </c>
      <c r="H36" s="49">
        <f t="shared" si="16"/>
        <v>0</v>
      </c>
      <c r="I36" s="49">
        <f t="shared" si="16"/>
        <v>0</v>
      </c>
      <c r="J36" s="49">
        <f t="shared" si="16"/>
        <v>0</v>
      </c>
      <c r="K36" s="49">
        <f t="shared" si="16"/>
        <v>0</v>
      </c>
      <c r="L36" s="49">
        <f t="shared" si="16"/>
        <v>0</v>
      </c>
      <c r="M36" s="49">
        <f t="shared" si="16"/>
        <v>0</v>
      </c>
      <c r="N36" s="49">
        <f t="shared" si="16"/>
        <v>0</v>
      </c>
      <c r="O36" s="49">
        <f t="shared" si="16"/>
        <v>0</v>
      </c>
      <c r="P36" s="49">
        <f t="shared" si="16"/>
        <v>0</v>
      </c>
      <c r="Q36" s="49">
        <f t="shared" si="16"/>
        <v>0</v>
      </c>
      <c r="R36" s="49">
        <f t="shared" si="16"/>
        <v>0</v>
      </c>
      <c r="S36" s="49">
        <f t="shared" si="16"/>
        <v>0</v>
      </c>
      <c r="T36" s="49">
        <f t="shared" si="16"/>
        <v>0</v>
      </c>
      <c r="U36" s="49">
        <f t="shared" si="16"/>
        <v>0</v>
      </c>
      <c r="V36" s="49">
        <f t="shared" si="16"/>
        <v>0</v>
      </c>
      <c r="W36" s="49">
        <f t="shared" si="16"/>
        <v>0</v>
      </c>
      <c r="X36" s="49">
        <f t="shared" si="16"/>
        <v>0</v>
      </c>
      <c r="Y36" s="49">
        <f t="shared" si="16"/>
        <v>0</v>
      </c>
      <c r="Z36" s="49">
        <f t="shared" si="16"/>
        <v>0</v>
      </c>
      <c r="AA36" s="49">
        <f t="shared" si="16"/>
        <v>0</v>
      </c>
      <c r="AB36" s="39">
        <f t="shared" si="14"/>
        <v>0</v>
      </c>
      <c r="AC36" s="39">
        <f>SUM(AC37:AC43)</f>
        <v>2581951000</v>
      </c>
      <c r="AD36" s="39">
        <f>SUM(AD37:AD43)</f>
        <v>2581951000</v>
      </c>
      <c r="AE36" s="39">
        <f>SUM(AE37:AE43)</f>
        <v>75789500</v>
      </c>
      <c r="AF36" s="39">
        <f>AC36+AE36</f>
        <v>2657740500</v>
      </c>
      <c r="AG36" s="40">
        <f t="shared" si="7"/>
        <v>2657740500</v>
      </c>
    </row>
    <row r="37" spans="1:34" ht="14.65" customHeight="1">
      <c r="A37" s="8" t="s">
        <v>68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41">
        <f>SUM(B37:AA37)</f>
        <v>0</v>
      </c>
      <c r="AC37" s="9">
        <v>48400000</v>
      </c>
      <c r="AD37" s="41">
        <f t="shared" ref="AD37:AD45" si="17">AB37+AC37</f>
        <v>48400000</v>
      </c>
      <c r="AE37" s="9">
        <v>20300000</v>
      </c>
      <c r="AF37" s="41">
        <f>AE37+AC37</f>
        <v>68700000</v>
      </c>
      <c r="AG37" s="42">
        <f t="shared" si="7"/>
        <v>68700000</v>
      </c>
    </row>
    <row r="38" spans="1:34" ht="14.65" customHeight="1">
      <c r="A38" s="8" t="s">
        <v>69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41">
        <f>SUM(B38:AA38)</f>
        <v>0</v>
      </c>
      <c r="AC38" s="9">
        <v>29609000</v>
      </c>
      <c r="AD38" s="41">
        <f t="shared" si="17"/>
        <v>29609000</v>
      </c>
      <c r="AE38" s="9">
        <v>0</v>
      </c>
      <c r="AF38" s="41">
        <f>AE38+AC38</f>
        <v>29609000</v>
      </c>
      <c r="AG38" s="42">
        <f t="shared" si="7"/>
        <v>29609000</v>
      </c>
    </row>
    <row r="39" spans="1:34" ht="14.65" customHeight="1">
      <c r="A39" s="8" t="s">
        <v>70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41">
        <f>SUM(B39:AA39)</f>
        <v>0</v>
      </c>
      <c r="AC39" s="9">
        <v>2452571000</v>
      </c>
      <c r="AD39" s="41">
        <f t="shared" si="17"/>
        <v>2452571000</v>
      </c>
      <c r="AE39" s="9">
        <v>0</v>
      </c>
      <c r="AF39" s="41">
        <f>AE39+AC39</f>
        <v>2452571000</v>
      </c>
      <c r="AG39" s="42">
        <f t="shared" si="7"/>
        <v>2452571000</v>
      </c>
    </row>
    <row r="40" spans="1:34" ht="14.65" customHeight="1">
      <c r="A40" s="8" t="s">
        <v>71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41">
        <f t="shared" si="14"/>
        <v>0</v>
      </c>
      <c r="AC40" s="41">
        <v>0</v>
      </c>
      <c r="AD40" s="41">
        <f t="shared" si="17"/>
        <v>0</v>
      </c>
      <c r="AE40" s="9">
        <v>52182500</v>
      </c>
      <c r="AF40" s="41">
        <f>AE40+AC40</f>
        <v>52182500</v>
      </c>
      <c r="AG40" s="42">
        <f t="shared" si="7"/>
        <v>52182500</v>
      </c>
    </row>
    <row r="41" spans="1:34" ht="14.65" customHeight="1">
      <c r="A41" s="8" t="s">
        <v>72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41">
        <f t="shared" si="14"/>
        <v>0</v>
      </c>
      <c r="AC41" s="9">
        <v>8800000</v>
      </c>
      <c r="AD41" s="41">
        <f t="shared" si="17"/>
        <v>8800000</v>
      </c>
      <c r="AE41" s="9">
        <v>47000</v>
      </c>
      <c r="AF41" s="41">
        <f t="shared" si="15"/>
        <v>8847000</v>
      </c>
      <c r="AG41" s="42">
        <f t="shared" si="7"/>
        <v>8847000</v>
      </c>
    </row>
    <row r="42" spans="1:34" ht="14.65" customHeight="1">
      <c r="A42" s="8" t="s">
        <v>74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41">
        <f t="shared" si="14"/>
        <v>0</v>
      </c>
      <c r="AC42" s="9">
        <v>42300000</v>
      </c>
      <c r="AD42" s="41">
        <f t="shared" si="17"/>
        <v>42300000</v>
      </c>
      <c r="AE42" s="9">
        <v>3200000</v>
      </c>
      <c r="AF42" s="41">
        <f t="shared" si="15"/>
        <v>45500000</v>
      </c>
      <c r="AG42" s="42">
        <f t="shared" si="7"/>
        <v>45500000</v>
      </c>
    </row>
    <row r="43" spans="1:34" ht="14.65" customHeight="1">
      <c r="A43" s="8" t="s">
        <v>73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41">
        <f t="shared" si="14"/>
        <v>0</v>
      </c>
      <c r="AC43" s="9">
        <v>271000</v>
      </c>
      <c r="AD43" s="41">
        <f t="shared" si="17"/>
        <v>271000</v>
      </c>
      <c r="AE43" s="9">
        <v>60000</v>
      </c>
      <c r="AF43" s="41">
        <f t="shared" si="15"/>
        <v>331000</v>
      </c>
      <c r="AG43" s="42">
        <f t="shared" si="7"/>
        <v>331000</v>
      </c>
    </row>
    <row r="44" spans="1:34" ht="25.5" customHeight="1">
      <c r="A44" s="31" t="s">
        <v>12</v>
      </c>
      <c r="B44" s="16">
        <v>8054000</v>
      </c>
      <c r="C44" s="16">
        <v>1111000</v>
      </c>
      <c r="D44" s="16">
        <v>1127000</v>
      </c>
      <c r="E44" s="16">
        <v>2161000</v>
      </c>
      <c r="F44" s="16">
        <v>2434000</v>
      </c>
      <c r="G44" s="16">
        <v>3230000</v>
      </c>
      <c r="H44" s="16">
        <v>351000</v>
      </c>
      <c r="I44" s="16">
        <v>1945000</v>
      </c>
      <c r="J44" s="16">
        <v>1716000</v>
      </c>
      <c r="K44" s="16">
        <v>872000</v>
      </c>
      <c r="L44" s="16">
        <v>1339000</v>
      </c>
      <c r="M44" s="16">
        <v>5295000</v>
      </c>
      <c r="N44" s="16">
        <v>5308000</v>
      </c>
      <c r="O44" s="16">
        <v>3448000</v>
      </c>
      <c r="P44" s="16">
        <v>7399000</v>
      </c>
      <c r="Q44" s="16">
        <v>305000</v>
      </c>
      <c r="R44" s="16">
        <v>4243000</v>
      </c>
      <c r="S44" s="16">
        <v>3999000</v>
      </c>
      <c r="T44" s="16">
        <v>1599000</v>
      </c>
      <c r="U44" s="16">
        <v>98692000</v>
      </c>
      <c r="V44" s="16">
        <v>34233000</v>
      </c>
      <c r="W44" s="16">
        <v>16883000</v>
      </c>
      <c r="X44" s="16">
        <v>6037000</v>
      </c>
      <c r="Y44" s="16">
        <v>6438000</v>
      </c>
      <c r="Z44" s="16">
        <v>2947000</v>
      </c>
      <c r="AA44" s="16">
        <v>0</v>
      </c>
      <c r="AB44" s="39">
        <f t="shared" si="14"/>
        <v>221166000</v>
      </c>
      <c r="AC44" s="10">
        <v>113966700</v>
      </c>
      <c r="AD44" s="39">
        <f t="shared" si="17"/>
        <v>335132700</v>
      </c>
      <c r="AE44" s="10">
        <v>172300</v>
      </c>
      <c r="AF44" s="39">
        <f t="shared" si="15"/>
        <v>114139000</v>
      </c>
      <c r="AG44" s="40">
        <f t="shared" si="7"/>
        <v>335305000</v>
      </c>
      <c r="AH44" s="23"/>
    </row>
    <row r="45" spans="1:34" ht="30" hidden="1" customHeight="1">
      <c r="A45" s="31" t="s">
        <v>102</v>
      </c>
      <c r="B45" s="68">
        <v>0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39">
        <f t="shared" si="14"/>
        <v>0</v>
      </c>
      <c r="AC45" s="39">
        <v>0</v>
      </c>
      <c r="AD45" s="39">
        <f t="shared" si="17"/>
        <v>0</v>
      </c>
      <c r="AE45" s="39">
        <v>0</v>
      </c>
      <c r="AF45" s="39">
        <f t="shared" si="15"/>
        <v>0</v>
      </c>
      <c r="AG45" s="40">
        <f t="shared" si="7"/>
        <v>0</v>
      </c>
    </row>
    <row r="46" spans="1:34" ht="25.5" customHeight="1">
      <c r="A46" s="56" t="s">
        <v>9</v>
      </c>
      <c r="B46" s="57">
        <f t="shared" ref="B46:AC46" si="18">B47+B57+B68+B65+B71+B73+B75</f>
        <v>71726620</v>
      </c>
      <c r="C46" s="57">
        <f t="shared" si="18"/>
        <v>19036100</v>
      </c>
      <c r="D46" s="57">
        <f t="shared" si="18"/>
        <v>14386200</v>
      </c>
      <c r="E46" s="57">
        <f t="shared" si="18"/>
        <v>19386960</v>
      </c>
      <c r="F46" s="57">
        <f t="shared" si="18"/>
        <v>31072400</v>
      </c>
      <c r="G46" s="57">
        <f t="shared" si="18"/>
        <v>13394780</v>
      </c>
      <c r="H46" s="57">
        <f t="shared" si="18"/>
        <v>32196400</v>
      </c>
      <c r="I46" s="57">
        <f t="shared" si="18"/>
        <v>14534940</v>
      </c>
      <c r="J46" s="57">
        <f t="shared" si="18"/>
        <v>17632100</v>
      </c>
      <c r="K46" s="57">
        <f t="shared" si="18"/>
        <v>8680900</v>
      </c>
      <c r="L46" s="57">
        <f t="shared" si="18"/>
        <v>25317700</v>
      </c>
      <c r="M46" s="57">
        <f t="shared" si="18"/>
        <v>18611200</v>
      </c>
      <c r="N46" s="57">
        <f t="shared" si="18"/>
        <v>25150200</v>
      </c>
      <c r="O46" s="57">
        <f t="shared" si="18"/>
        <v>20441020</v>
      </c>
      <c r="P46" s="57">
        <f t="shared" si="18"/>
        <v>41045700</v>
      </c>
      <c r="Q46" s="57">
        <f t="shared" si="18"/>
        <v>69736000</v>
      </c>
      <c r="R46" s="57">
        <f t="shared" si="18"/>
        <v>36297340</v>
      </c>
      <c r="S46" s="57">
        <f t="shared" si="18"/>
        <v>46893280</v>
      </c>
      <c r="T46" s="57">
        <f t="shared" si="18"/>
        <v>19226900</v>
      </c>
      <c r="U46" s="57">
        <f t="shared" si="18"/>
        <v>706290300</v>
      </c>
      <c r="V46" s="57">
        <f t="shared" si="18"/>
        <v>485420200</v>
      </c>
      <c r="W46" s="57">
        <f t="shared" si="18"/>
        <v>85737880</v>
      </c>
      <c r="X46" s="57">
        <f t="shared" si="18"/>
        <v>33804840</v>
      </c>
      <c r="Y46" s="57">
        <f t="shared" si="18"/>
        <v>39861400</v>
      </c>
      <c r="Z46" s="57">
        <f t="shared" si="18"/>
        <v>98802100</v>
      </c>
      <c r="AA46" s="57">
        <f t="shared" si="18"/>
        <v>298000</v>
      </c>
      <c r="AB46" s="58">
        <f t="shared" si="18"/>
        <v>1994981460</v>
      </c>
      <c r="AC46" s="58">
        <f t="shared" si="18"/>
        <v>1624331279</v>
      </c>
      <c r="AD46" s="58">
        <f t="shared" ref="AD46:AD57" si="19">AB46+AC46</f>
        <v>3619312739</v>
      </c>
      <c r="AE46" s="58">
        <f>AE47+AE57+AE68+AE65+AE71+AE73+AE75</f>
        <v>0</v>
      </c>
      <c r="AF46" s="58">
        <f t="shared" si="15"/>
        <v>1624331279</v>
      </c>
      <c r="AG46" s="59">
        <f t="shared" si="7"/>
        <v>3619312739</v>
      </c>
    </row>
    <row r="47" spans="1:34" ht="24.95" customHeight="1">
      <c r="A47" s="31" t="s">
        <v>18</v>
      </c>
      <c r="B47" s="49">
        <v>50814900</v>
      </c>
      <c r="C47" s="49">
        <v>17545500</v>
      </c>
      <c r="D47" s="49">
        <v>12763400</v>
      </c>
      <c r="E47" s="49">
        <v>18307300</v>
      </c>
      <c r="F47" s="49">
        <v>17222400</v>
      </c>
      <c r="G47" s="49">
        <v>10208200</v>
      </c>
      <c r="H47" s="49">
        <v>25588400</v>
      </c>
      <c r="I47" s="49">
        <v>11812700</v>
      </c>
      <c r="J47" s="49">
        <v>16430500</v>
      </c>
      <c r="K47" s="49">
        <v>6880300</v>
      </c>
      <c r="L47" s="49">
        <v>10096900</v>
      </c>
      <c r="M47" s="49">
        <v>14483600</v>
      </c>
      <c r="N47" s="49">
        <v>22609600</v>
      </c>
      <c r="O47" s="49">
        <v>17076600</v>
      </c>
      <c r="P47" s="49">
        <v>31795700</v>
      </c>
      <c r="Q47" s="49">
        <v>35087800</v>
      </c>
      <c r="R47" s="49">
        <v>32768100</v>
      </c>
      <c r="S47" s="49">
        <v>34131600</v>
      </c>
      <c r="T47" s="49">
        <v>15579100</v>
      </c>
      <c r="U47" s="49">
        <v>501836300</v>
      </c>
      <c r="V47" s="49">
        <v>275528200</v>
      </c>
      <c r="W47" s="49">
        <v>64497900</v>
      </c>
      <c r="X47" s="49">
        <v>21515200</v>
      </c>
      <c r="Y47" s="49">
        <v>27226400</v>
      </c>
      <c r="Z47" s="49">
        <v>46105300</v>
      </c>
      <c r="AA47" s="49">
        <v>262600</v>
      </c>
      <c r="AB47" s="39">
        <f>SUM(B47:AA47)</f>
        <v>1338174500</v>
      </c>
      <c r="AC47" s="39">
        <f>SUM(AC48:AC56)</f>
        <v>18919139</v>
      </c>
      <c r="AD47" s="39">
        <f t="shared" si="19"/>
        <v>1357093639</v>
      </c>
      <c r="AE47" s="39">
        <f>SUM(AE48:AE56)</f>
        <v>0</v>
      </c>
      <c r="AF47" s="39">
        <f t="shared" si="15"/>
        <v>18919139</v>
      </c>
      <c r="AG47" s="40">
        <f t="shared" si="7"/>
        <v>1357093639</v>
      </c>
    </row>
    <row r="48" spans="1:34" ht="14.65" customHeight="1">
      <c r="A48" s="7" t="s">
        <v>75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41">
        <f t="shared" ref="AB48:AB56" si="20">SUM(B48:AA48)</f>
        <v>0</v>
      </c>
      <c r="AC48" s="64">
        <f>91.9*1000</f>
        <v>91900</v>
      </c>
      <c r="AD48" s="41">
        <f t="shared" si="19"/>
        <v>91900</v>
      </c>
      <c r="AE48" s="41">
        <v>0</v>
      </c>
      <c r="AF48" s="41">
        <f t="shared" si="15"/>
        <v>91900</v>
      </c>
      <c r="AG48" s="42">
        <f t="shared" si="7"/>
        <v>91900</v>
      </c>
    </row>
    <row r="49" spans="1:35" ht="14.65" customHeight="1">
      <c r="A49" s="7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41">
        <f t="shared" si="20"/>
        <v>0</v>
      </c>
      <c r="AC49" s="9">
        <v>704839</v>
      </c>
      <c r="AD49" s="41">
        <f t="shared" si="19"/>
        <v>704839</v>
      </c>
      <c r="AE49" s="41">
        <v>0</v>
      </c>
      <c r="AF49" s="41">
        <f t="shared" si="15"/>
        <v>704839</v>
      </c>
      <c r="AG49" s="42">
        <f t="shared" si="7"/>
        <v>704839</v>
      </c>
    </row>
    <row r="50" spans="1:35" ht="14.65" customHeight="1">
      <c r="A50" s="7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41">
        <f t="shared" si="20"/>
        <v>0</v>
      </c>
      <c r="AC50" s="9">
        <v>0</v>
      </c>
      <c r="AD50" s="41">
        <f t="shared" si="19"/>
        <v>0</v>
      </c>
      <c r="AE50" s="41">
        <v>0</v>
      </c>
      <c r="AF50" s="41">
        <f t="shared" si="15"/>
        <v>0</v>
      </c>
      <c r="AG50" s="42">
        <f t="shared" si="7"/>
        <v>0</v>
      </c>
    </row>
    <row r="51" spans="1:35" ht="14.65" customHeight="1">
      <c r="A51" s="7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41">
        <f t="shared" si="20"/>
        <v>0</v>
      </c>
      <c r="AC51" s="9">
        <f>6619*1000</f>
        <v>6619000</v>
      </c>
      <c r="AD51" s="41">
        <f t="shared" si="19"/>
        <v>6619000</v>
      </c>
      <c r="AE51" s="41">
        <v>0</v>
      </c>
      <c r="AF51" s="41">
        <f t="shared" si="15"/>
        <v>6619000</v>
      </c>
      <c r="AG51" s="42">
        <f t="shared" si="7"/>
        <v>6619000</v>
      </c>
      <c r="AI51" s="23"/>
    </row>
    <row r="52" spans="1:35" ht="14.65" customHeight="1">
      <c r="A52" s="7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41">
        <f t="shared" si="20"/>
        <v>0</v>
      </c>
      <c r="AC52" s="9">
        <v>3206200.0000000005</v>
      </c>
      <c r="AD52" s="41">
        <f t="shared" si="19"/>
        <v>3206200.0000000005</v>
      </c>
      <c r="AE52" s="41">
        <v>0</v>
      </c>
      <c r="AF52" s="41">
        <f t="shared" si="15"/>
        <v>3206200.0000000005</v>
      </c>
      <c r="AG52" s="42">
        <f t="shared" si="7"/>
        <v>3206200.0000000005</v>
      </c>
      <c r="AH52" s="23"/>
    </row>
    <row r="53" spans="1:35" ht="14.65" customHeight="1">
      <c r="A53" s="7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41">
        <f t="shared" si="20"/>
        <v>0</v>
      </c>
      <c r="AC53" s="9">
        <v>444000</v>
      </c>
      <c r="AD53" s="41">
        <f>AB53+AC53</f>
        <v>444000</v>
      </c>
      <c r="AE53" s="41">
        <v>0</v>
      </c>
      <c r="AF53" s="41">
        <f>AE53+AC53</f>
        <v>444000</v>
      </c>
      <c r="AG53" s="42">
        <f>AB53+AF53</f>
        <v>444000</v>
      </c>
    </row>
    <row r="54" spans="1:35" ht="14.65" customHeight="1">
      <c r="A54" s="7" t="s">
        <v>81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41">
        <f t="shared" si="20"/>
        <v>0</v>
      </c>
      <c r="AC54" s="9">
        <v>55200</v>
      </c>
      <c r="AD54" s="41">
        <f>AB54+AC54</f>
        <v>55200</v>
      </c>
      <c r="AE54" s="41">
        <v>0</v>
      </c>
      <c r="AF54" s="41">
        <f>AE54+AC54</f>
        <v>55200</v>
      </c>
      <c r="AG54" s="42">
        <f>AB54+AF54</f>
        <v>55200</v>
      </c>
    </row>
    <row r="55" spans="1:35" ht="14.65" customHeight="1">
      <c r="A55" s="7" t="s">
        <v>82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41">
        <f t="shared" si="20"/>
        <v>0</v>
      </c>
      <c r="AC55" s="9">
        <f>6798*1000</f>
        <v>6798000</v>
      </c>
      <c r="AD55" s="41">
        <f t="shared" si="19"/>
        <v>6798000</v>
      </c>
      <c r="AE55" s="41">
        <v>0</v>
      </c>
      <c r="AF55" s="41">
        <f t="shared" si="15"/>
        <v>6798000</v>
      </c>
      <c r="AG55" s="42">
        <f t="shared" si="7"/>
        <v>6798000</v>
      </c>
    </row>
    <row r="56" spans="1:35" ht="14.65" customHeight="1">
      <c r="A56" s="8" t="s">
        <v>83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41">
        <f t="shared" si="20"/>
        <v>0</v>
      </c>
      <c r="AC56" s="9">
        <f>1000*1000</f>
        <v>1000000</v>
      </c>
      <c r="AD56" s="41">
        <f t="shared" si="19"/>
        <v>1000000</v>
      </c>
      <c r="AE56" s="41">
        <v>0</v>
      </c>
      <c r="AF56" s="41">
        <f t="shared" si="15"/>
        <v>1000000</v>
      </c>
      <c r="AG56" s="42">
        <f t="shared" si="7"/>
        <v>1000000</v>
      </c>
    </row>
    <row r="57" spans="1:35" ht="25.5">
      <c r="A57" s="31" t="s">
        <v>17</v>
      </c>
      <c r="B57" s="49">
        <f>B60+B61+B62+B63+B64</f>
        <v>1248720</v>
      </c>
      <c r="C57" s="49">
        <f t="shared" ref="C57:AA57" si="21">C60+C61+C62+C63+C64</f>
        <v>96600</v>
      </c>
      <c r="D57" s="49">
        <f t="shared" si="21"/>
        <v>202800</v>
      </c>
      <c r="E57" s="49">
        <f t="shared" si="21"/>
        <v>345660</v>
      </c>
      <c r="F57" s="49">
        <f t="shared" si="21"/>
        <v>186000</v>
      </c>
      <c r="G57" s="49">
        <f t="shared" si="21"/>
        <v>266580</v>
      </c>
      <c r="H57" s="49">
        <f t="shared" si="21"/>
        <v>2889000</v>
      </c>
      <c r="I57" s="49">
        <f t="shared" si="21"/>
        <v>132240</v>
      </c>
      <c r="J57" s="49">
        <f t="shared" si="21"/>
        <v>174600</v>
      </c>
      <c r="K57" s="49">
        <f t="shared" si="21"/>
        <v>165600</v>
      </c>
      <c r="L57" s="49">
        <f t="shared" si="21"/>
        <v>11068800</v>
      </c>
      <c r="M57" s="49">
        <f t="shared" si="21"/>
        <v>384600</v>
      </c>
      <c r="N57" s="49">
        <f t="shared" si="21"/>
        <v>498600</v>
      </c>
      <c r="O57" s="49">
        <f t="shared" si="21"/>
        <v>546420</v>
      </c>
      <c r="P57" s="49">
        <f t="shared" si="21"/>
        <v>495000</v>
      </c>
      <c r="Q57" s="49">
        <f t="shared" si="21"/>
        <v>4888200</v>
      </c>
      <c r="R57" s="49">
        <f t="shared" si="21"/>
        <v>237240</v>
      </c>
      <c r="S57" s="49">
        <f t="shared" si="21"/>
        <v>181680</v>
      </c>
      <c r="T57" s="49">
        <f t="shared" si="21"/>
        <v>121800</v>
      </c>
      <c r="U57" s="49">
        <f t="shared" si="21"/>
        <v>6018000</v>
      </c>
      <c r="V57" s="49">
        <f t="shared" si="21"/>
        <v>20172000</v>
      </c>
      <c r="W57" s="49">
        <f t="shared" si="21"/>
        <v>5005980</v>
      </c>
      <c r="X57" s="49">
        <f t="shared" si="21"/>
        <v>6821640</v>
      </c>
      <c r="Y57" s="49">
        <f t="shared" si="21"/>
        <v>4530000</v>
      </c>
      <c r="Z57" s="49">
        <f t="shared" si="21"/>
        <v>1459800</v>
      </c>
      <c r="AA57" s="49">
        <f t="shared" si="21"/>
        <v>35400</v>
      </c>
      <c r="AB57" s="39">
        <f>AB60+AB61+AB62+AB63+AB64</f>
        <v>68172960</v>
      </c>
      <c r="AC57" s="39">
        <f>AC60+AC61+AC62+AC63</f>
        <v>1287002240</v>
      </c>
      <c r="AD57" s="39">
        <f t="shared" si="19"/>
        <v>1355175200</v>
      </c>
      <c r="AE57" s="39">
        <f>AE60+AE61+AE62+AE63+AE64</f>
        <v>0</v>
      </c>
      <c r="AF57" s="39">
        <f t="shared" si="15"/>
        <v>1287002240</v>
      </c>
      <c r="AG57" s="40">
        <f t="shared" si="7"/>
        <v>1355175200</v>
      </c>
    </row>
    <row r="58" spans="1:35" ht="14.65" customHeight="1">
      <c r="A58" s="7" t="s">
        <v>84</v>
      </c>
      <c r="B58" s="1">
        <v>2081199.9999999998</v>
      </c>
      <c r="C58" s="1">
        <v>161000</v>
      </c>
      <c r="D58" s="1">
        <v>338000</v>
      </c>
      <c r="E58" s="1">
        <v>576100</v>
      </c>
      <c r="F58" s="1">
        <v>310000</v>
      </c>
      <c r="G58" s="1">
        <v>444300</v>
      </c>
      <c r="H58" s="1">
        <v>4815000</v>
      </c>
      <c r="I58" s="1">
        <v>220400</v>
      </c>
      <c r="J58" s="1">
        <v>291000</v>
      </c>
      <c r="K58" s="1">
        <v>276000</v>
      </c>
      <c r="L58" s="1">
        <v>18448000</v>
      </c>
      <c r="M58" s="1">
        <v>641000</v>
      </c>
      <c r="N58" s="1">
        <v>831000</v>
      </c>
      <c r="O58" s="1">
        <v>910700</v>
      </c>
      <c r="P58" s="1">
        <v>825000</v>
      </c>
      <c r="Q58" s="1">
        <v>8147000</v>
      </c>
      <c r="R58" s="1">
        <v>395400</v>
      </c>
      <c r="S58" s="1">
        <v>302800</v>
      </c>
      <c r="T58" s="1">
        <v>203000</v>
      </c>
      <c r="U58" s="1">
        <v>10030000</v>
      </c>
      <c r="V58" s="1">
        <v>33620000</v>
      </c>
      <c r="W58" s="1">
        <v>8343299.9999999991</v>
      </c>
      <c r="X58" s="1">
        <f>11962300-592900</f>
        <v>11369400</v>
      </c>
      <c r="Y58" s="1">
        <v>7550000</v>
      </c>
      <c r="Z58" s="1">
        <v>2433000</v>
      </c>
      <c r="AA58" s="1">
        <v>59000</v>
      </c>
      <c r="AB58" s="46">
        <f>SUM(B58:AA58)</f>
        <v>113621600</v>
      </c>
      <c r="AC58" s="41"/>
      <c r="AD58" s="41"/>
      <c r="AE58" s="41"/>
      <c r="AF58" s="41"/>
      <c r="AG58" s="42"/>
    </row>
    <row r="59" spans="1:35" ht="14.65" customHeight="1">
      <c r="A59" s="12" t="s">
        <v>56</v>
      </c>
      <c r="B59" s="2">
        <v>60</v>
      </c>
      <c r="C59" s="2">
        <v>60</v>
      </c>
      <c r="D59" s="2">
        <v>60</v>
      </c>
      <c r="E59" s="2">
        <v>60</v>
      </c>
      <c r="F59" s="2">
        <v>60</v>
      </c>
      <c r="G59" s="2">
        <v>60</v>
      </c>
      <c r="H59" s="2">
        <v>60</v>
      </c>
      <c r="I59" s="2">
        <v>60</v>
      </c>
      <c r="J59" s="2">
        <v>60</v>
      </c>
      <c r="K59" s="2">
        <v>60</v>
      </c>
      <c r="L59" s="2">
        <v>60</v>
      </c>
      <c r="M59" s="2">
        <v>60</v>
      </c>
      <c r="N59" s="2">
        <v>60</v>
      </c>
      <c r="O59" s="2">
        <v>60</v>
      </c>
      <c r="P59" s="2">
        <v>60</v>
      </c>
      <c r="Q59" s="2">
        <v>60</v>
      </c>
      <c r="R59" s="2">
        <v>60</v>
      </c>
      <c r="S59" s="2">
        <v>60</v>
      </c>
      <c r="T59" s="2">
        <v>60</v>
      </c>
      <c r="U59" s="2">
        <v>60</v>
      </c>
      <c r="V59" s="2">
        <v>60</v>
      </c>
      <c r="W59" s="2">
        <v>60</v>
      </c>
      <c r="X59" s="2">
        <v>60</v>
      </c>
      <c r="Y59" s="2">
        <v>60</v>
      </c>
      <c r="Z59" s="2">
        <v>60</v>
      </c>
      <c r="AA59" s="2">
        <v>60</v>
      </c>
      <c r="AB59" s="41"/>
      <c r="AC59" s="47">
        <v>40</v>
      </c>
      <c r="AD59" s="41"/>
      <c r="AE59" s="41"/>
      <c r="AF59" s="44"/>
      <c r="AG59" s="48"/>
    </row>
    <row r="60" spans="1:35" ht="14.65" customHeight="1">
      <c r="A60" s="12" t="s">
        <v>97</v>
      </c>
      <c r="B60" s="1">
        <f>ROUND(B58*0.6,0)</f>
        <v>1248720</v>
      </c>
      <c r="C60" s="1">
        <f t="shared" ref="C60:AA60" si="22">ROUND(C58*0.6,0)</f>
        <v>96600</v>
      </c>
      <c r="D60" s="1">
        <f t="shared" si="22"/>
        <v>202800</v>
      </c>
      <c r="E60" s="1">
        <f t="shared" si="22"/>
        <v>345660</v>
      </c>
      <c r="F60" s="1">
        <f t="shared" si="22"/>
        <v>186000</v>
      </c>
      <c r="G60" s="1">
        <f t="shared" si="22"/>
        <v>266580</v>
      </c>
      <c r="H60" s="1">
        <f t="shared" si="22"/>
        <v>2889000</v>
      </c>
      <c r="I60" s="1">
        <f t="shared" si="22"/>
        <v>132240</v>
      </c>
      <c r="J60" s="1">
        <f t="shared" si="22"/>
        <v>174600</v>
      </c>
      <c r="K60" s="1">
        <f t="shared" si="22"/>
        <v>165600</v>
      </c>
      <c r="L60" s="1">
        <f t="shared" si="22"/>
        <v>11068800</v>
      </c>
      <c r="M60" s="1">
        <f t="shared" si="22"/>
        <v>384600</v>
      </c>
      <c r="N60" s="1">
        <f t="shared" si="22"/>
        <v>498600</v>
      </c>
      <c r="O60" s="1">
        <f t="shared" si="22"/>
        <v>546420</v>
      </c>
      <c r="P60" s="1">
        <f t="shared" si="22"/>
        <v>495000</v>
      </c>
      <c r="Q60" s="1">
        <f t="shared" si="22"/>
        <v>4888200</v>
      </c>
      <c r="R60" s="1">
        <f t="shared" si="22"/>
        <v>237240</v>
      </c>
      <c r="S60" s="1">
        <f t="shared" si="22"/>
        <v>181680</v>
      </c>
      <c r="T60" s="1">
        <f t="shared" si="22"/>
        <v>121800</v>
      </c>
      <c r="U60" s="1">
        <f t="shared" si="22"/>
        <v>6018000</v>
      </c>
      <c r="V60" s="1">
        <f t="shared" si="22"/>
        <v>20172000</v>
      </c>
      <c r="W60" s="1">
        <f t="shared" si="22"/>
        <v>5005980</v>
      </c>
      <c r="X60" s="1">
        <f t="shared" si="22"/>
        <v>6821640</v>
      </c>
      <c r="Y60" s="1">
        <f t="shared" si="22"/>
        <v>4530000</v>
      </c>
      <c r="Z60" s="1">
        <f t="shared" si="22"/>
        <v>1459800</v>
      </c>
      <c r="AA60" s="1">
        <f t="shared" si="22"/>
        <v>35400</v>
      </c>
      <c r="AB60" s="43">
        <f t="shared" ref="AB60:AB76" si="23">SUM(B60:AA60)</f>
        <v>68172960</v>
      </c>
      <c r="AC60" s="41">
        <f>AB58-AB60</f>
        <v>45448640</v>
      </c>
      <c r="AD60" s="41">
        <f t="shared" ref="AD60:AD76" si="24">AB60+AC60</f>
        <v>113621600</v>
      </c>
      <c r="AE60" s="41">
        <v>0</v>
      </c>
      <c r="AF60" s="41">
        <f>AE60+AC60</f>
        <v>45448640</v>
      </c>
      <c r="AG60" s="42">
        <f t="shared" si="7"/>
        <v>113621600</v>
      </c>
    </row>
    <row r="61" spans="1:35" ht="14.65" customHeight="1">
      <c r="A61" s="8" t="s">
        <v>85</v>
      </c>
      <c r="B61" s="50">
        <v>0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41">
        <f t="shared" si="23"/>
        <v>0</v>
      </c>
      <c r="AC61" s="9">
        <f>8000000+500000+33000</f>
        <v>8533000</v>
      </c>
      <c r="AD61" s="41">
        <f t="shared" si="24"/>
        <v>8533000</v>
      </c>
      <c r="AE61" s="41">
        <v>0</v>
      </c>
      <c r="AF61" s="41">
        <f t="shared" ref="AF61:AF77" si="25">AE61+AC61</f>
        <v>8533000</v>
      </c>
      <c r="AG61" s="42">
        <f t="shared" si="7"/>
        <v>8533000</v>
      </c>
    </row>
    <row r="62" spans="1:35" ht="14.65" customHeight="1">
      <c r="A62" s="8" t="s">
        <v>86</v>
      </c>
      <c r="B62" s="50">
        <v>0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0</v>
      </c>
      <c r="X62" s="50">
        <v>0</v>
      </c>
      <c r="Y62" s="50">
        <v>0</v>
      </c>
      <c r="Z62" s="50">
        <v>0</v>
      </c>
      <c r="AA62" s="50">
        <v>0</v>
      </c>
      <c r="AB62" s="41">
        <f t="shared" si="23"/>
        <v>0</v>
      </c>
      <c r="AC62" s="9">
        <v>931000</v>
      </c>
      <c r="AD62" s="41">
        <f t="shared" si="24"/>
        <v>931000</v>
      </c>
      <c r="AE62" s="41">
        <v>0</v>
      </c>
      <c r="AF62" s="41">
        <f t="shared" si="25"/>
        <v>931000</v>
      </c>
      <c r="AG62" s="42">
        <f t="shared" si="7"/>
        <v>931000</v>
      </c>
    </row>
    <row r="63" spans="1:35" ht="14.65" customHeight="1">
      <c r="A63" s="8" t="s">
        <v>87</v>
      </c>
      <c r="B63" s="50">
        <v>0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0">
        <v>0</v>
      </c>
      <c r="AA63" s="50">
        <v>0</v>
      </c>
      <c r="AB63" s="41">
        <f t="shared" si="23"/>
        <v>0</v>
      </c>
      <c r="AC63" s="9">
        <v>1232089600</v>
      </c>
      <c r="AD63" s="41">
        <f t="shared" si="24"/>
        <v>1232089600</v>
      </c>
      <c r="AE63" s="41">
        <v>0</v>
      </c>
      <c r="AF63" s="41">
        <f t="shared" si="25"/>
        <v>1232089600</v>
      </c>
      <c r="AG63" s="42">
        <f t="shared" si="7"/>
        <v>1232089600</v>
      </c>
    </row>
    <row r="64" spans="1:35" ht="14.65" hidden="1" customHeight="1">
      <c r="A64" s="8" t="s">
        <v>22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41">
        <f t="shared" si="23"/>
        <v>0</v>
      </c>
      <c r="AC64" s="41">
        <v>0</v>
      </c>
      <c r="AD64" s="41">
        <f t="shared" si="24"/>
        <v>0</v>
      </c>
      <c r="AE64" s="41">
        <v>0</v>
      </c>
      <c r="AF64" s="41">
        <f t="shared" si="25"/>
        <v>0</v>
      </c>
      <c r="AG64" s="42">
        <f t="shared" si="7"/>
        <v>0</v>
      </c>
    </row>
    <row r="65" spans="1:33" ht="26.25" customHeight="1">
      <c r="A65" s="31" t="s">
        <v>20</v>
      </c>
      <c r="B65" s="49">
        <f>SUM(B66:B67)</f>
        <v>0</v>
      </c>
      <c r="C65" s="49">
        <f t="shared" ref="C65:AA65" si="26">SUM(C66:C67)</f>
        <v>0</v>
      </c>
      <c r="D65" s="49">
        <f t="shared" si="26"/>
        <v>0</v>
      </c>
      <c r="E65" s="49">
        <f t="shared" si="26"/>
        <v>0</v>
      </c>
      <c r="F65" s="49">
        <f t="shared" si="26"/>
        <v>0</v>
      </c>
      <c r="G65" s="49">
        <f t="shared" si="26"/>
        <v>0</v>
      </c>
      <c r="H65" s="49">
        <f t="shared" si="26"/>
        <v>0</v>
      </c>
      <c r="I65" s="49">
        <f t="shared" si="26"/>
        <v>0</v>
      </c>
      <c r="J65" s="49">
        <f t="shared" si="26"/>
        <v>0</v>
      </c>
      <c r="K65" s="49">
        <f t="shared" si="26"/>
        <v>0</v>
      </c>
      <c r="L65" s="49">
        <f t="shared" si="26"/>
        <v>0</v>
      </c>
      <c r="M65" s="49">
        <f t="shared" si="26"/>
        <v>0</v>
      </c>
      <c r="N65" s="49">
        <f t="shared" si="26"/>
        <v>0</v>
      </c>
      <c r="O65" s="49">
        <f t="shared" si="26"/>
        <v>0</v>
      </c>
      <c r="P65" s="49">
        <f t="shared" si="26"/>
        <v>0</v>
      </c>
      <c r="Q65" s="49">
        <f t="shared" si="26"/>
        <v>0</v>
      </c>
      <c r="R65" s="49">
        <f t="shared" si="26"/>
        <v>0</v>
      </c>
      <c r="S65" s="49">
        <f t="shared" si="26"/>
        <v>0</v>
      </c>
      <c r="T65" s="49">
        <f t="shared" si="26"/>
        <v>0</v>
      </c>
      <c r="U65" s="49">
        <f t="shared" si="26"/>
        <v>0</v>
      </c>
      <c r="V65" s="49">
        <f t="shared" si="26"/>
        <v>0</v>
      </c>
      <c r="W65" s="49">
        <f t="shared" si="26"/>
        <v>0</v>
      </c>
      <c r="X65" s="49">
        <f t="shared" si="26"/>
        <v>0</v>
      </c>
      <c r="Y65" s="49">
        <f t="shared" si="26"/>
        <v>0</v>
      </c>
      <c r="Z65" s="49">
        <f t="shared" si="26"/>
        <v>0</v>
      </c>
      <c r="AA65" s="49">
        <f t="shared" si="26"/>
        <v>0</v>
      </c>
      <c r="AB65" s="39">
        <f t="shared" si="23"/>
        <v>0</v>
      </c>
      <c r="AC65" s="39">
        <f>AC66+AC67</f>
        <v>62927600</v>
      </c>
      <c r="AD65" s="39">
        <f t="shared" si="24"/>
        <v>62927600</v>
      </c>
      <c r="AE65" s="39">
        <f>AE66+AE67</f>
        <v>0</v>
      </c>
      <c r="AF65" s="39">
        <f t="shared" si="25"/>
        <v>62927600</v>
      </c>
      <c r="AG65" s="40">
        <f t="shared" si="7"/>
        <v>62927600</v>
      </c>
    </row>
    <row r="66" spans="1:33" ht="14.65" customHeight="1">
      <c r="A66" s="8" t="s">
        <v>88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41">
        <f t="shared" si="23"/>
        <v>0</v>
      </c>
      <c r="AC66" s="41">
        <v>2796100</v>
      </c>
      <c r="AD66" s="41">
        <f t="shared" si="24"/>
        <v>2796100</v>
      </c>
      <c r="AE66" s="41">
        <v>0</v>
      </c>
      <c r="AF66" s="41">
        <f t="shared" si="25"/>
        <v>2796100</v>
      </c>
      <c r="AG66" s="42">
        <f t="shared" si="7"/>
        <v>2796100</v>
      </c>
    </row>
    <row r="67" spans="1:33" ht="14.65" customHeight="1">
      <c r="A67" s="8" t="s">
        <v>89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41">
        <f t="shared" si="23"/>
        <v>0</v>
      </c>
      <c r="AC67" s="41">
        <v>60131500</v>
      </c>
      <c r="AD67" s="41">
        <f t="shared" si="24"/>
        <v>60131500</v>
      </c>
      <c r="AE67" s="41">
        <v>0</v>
      </c>
      <c r="AF67" s="41">
        <f t="shared" si="25"/>
        <v>60131500</v>
      </c>
      <c r="AG67" s="42">
        <f t="shared" si="7"/>
        <v>60131500</v>
      </c>
    </row>
    <row r="68" spans="1:33" ht="26.25" customHeight="1">
      <c r="A68" s="31" t="s">
        <v>21</v>
      </c>
      <c r="B68" s="49">
        <f t="shared" ref="B68:AA68" si="27">SUM(B69:B70)</f>
        <v>17752000</v>
      </c>
      <c r="C68" s="49">
        <f t="shared" si="27"/>
        <v>870000</v>
      </c>
      <c r="D68" s="49">
        <f t="shared" si="27"/>
        <v>862000</v>
      </c>
      <c r="E68" s="49">
        <f t="shared" si="27"/>
        <v>417000</v>
      </c>
      <c r="F68" s="49">
        <f t="shared" si="27"/>
        <v>12819000</v>
      </c>
      <c r="G68" s="49">
        <f t="shared" si="27"/>
        <v>2525000</v>
      </c>
      <c r="H68" s="49">
        <f t="shared" si="27"/>
        <v>3329000</v>
      </c>
      <c r="I68" s="49">
        <f t="shared" si="27"/>
        <v>2140000</v>
      </c>
      <c r="J68" s="49">
        <f t="shared" si="27"/>
        <v>737000</v>
      </c>
      <c r="K68" s="49">
        <f t="shared" si="27"/>
        <v>1393000</v>
      </c>
      <c r="L68" s="49">
        <f t="shared" si="27"/>
        <v>3840000</v>
      </c>
      <c r="M68" s="49">
        <f t="shared" si="27"/>
        <v>2654000</v>
      </c>
      <c r="N68" s="49">
        <f t="shared" si="27"/>
        <v>800000</v>
      </c>
      <c r="O68" s="49">
        <f t="shared" si="27"/>
        <v>1772000</v>
      </c>
      <c r="P68" s="49">
        <f t="shared" si="27"/>
        <v>6845000</v>
      </c>
      <c r="Q68" s="49">
        <f t="shared" si="27"/>
        <v>28765000</v>
      </c>
      <c r="R68" s="49">
        <f t="shared" si="27"/>
        <v>2794000</v>
      </c>
      <c r="S68" s="49">
        <f t="shared" si="27"/>
        <v>12046000</v>
      </c>
      <c r="T68" s="49">
        <f t="shared" si="27"/>
        <v>791000</v>
      </c>
      <c r="U68" s="49">
        <f t="shared" si="27"/>
        <v>185378000</v>
      </c>
      <c r="V68" s="49">
        <f t="shared" si="27"/>
        <v>183958000</v>
      </c>
      <c r="W68" s="49">
        <f t="shared" si="27"/>
        <v>13513000</v>
      </c>
      <c r="X68" s="49">
        <f t="shared" si="27"/>
        <v>3566000</v>
      </c>
      <c r="Y68" s="49">
        <f t="shared" si="27"/>
        <v>7301000</v>
      </c>
      <c r="Z68" s="49">
        <f t="shared" si="27"/>
        <v>50652000</v>
      </c>
      <c r="AA68" s="49">
        <f t="shared" si="27"/>
        <v>0</v>
      </c>
      <c r="AB68" s="39">
        <f t="shared" si="23"/>
        <v>547519000</v>
      </c>
      <c r="AC68" s="39">
        <f>AC69+AC70</f>
        <v>100000</v>
      </c>
      <c r="AD68" s="39">
        <f>AD69+AD70</f>
        <v>547619000</v>
      </c>
      <c r="AE68" s="39">
        <f>AE69+AE70</f>
        <v>0</v>
      </c>
      <c r="AF68" s="39">
        <f t="shared" si="25"/>
        <v>100000</v>
      </c>
      <c r="AG68" s="40">
        <f t="shared" si="7"/>
        <v>547619000</v>
      </c>
    </row>
    <row r="69" spans="1:33" ht="14.65" customHeight="1">
      <c r="A69" s="8" t="s">
        <v>90</v>
      </c>
      <c r="B69" s="1">
        <v>17752000</v>
      </c>
      <c r="C69" s="1">
        <v>870000</v>
      </c>
      <c r="D69" s="1">
        <v>862000</v>
      </c>
      <c r="E69" s="1">
        <v>417000</v>
      </c>
      <c r="F69" s="1">
        <v>12819000</v>
      </c>
      <c r="G69" s="1">
        <v>2525000</v>
      </c>
      <c r="H69" s="1">
        <v>3329000</v>
      </c>
      <c r="I69" s="1">
        <v>2140000</v>
      </c>
      <c r="J69" s="1">
        <v>737000</v>
      </c>
      <c r="K69" s="1">
        <v>1393000</v>
      </c>
      <c r="L69" s="1">
        <v>3840000</v>
      </c>
      <c r="M69" s="1">
        <v>2654000</v>
      </c>
      <c r="N69" s="1">
        <v>800000</v>
      </c>
      <c r="O69" s="1">
        <v>1772000</v>
      </c>
      <c r="P69" s="1">
        <v>6845000</v>
      </c>
      <c r="Q69" s="1">
        <v>28765000</v>
      </c>
      <c r="R69" s="1">
        <v>2794000</v>
      </c>
      <c r="S69" s="1">
        <v>12046000</v>
      </c>
      <c r="T69" s="1">
        <v>791000</v>
      </c>
      <c r="U69" s="1">
        <v>185378000</v>
      </c>
      <c r="V69" s="1">
        <v>183958000</v>
      </c>
      <c r="W69" s="1">
        <v>13513000</v>
      </c>
      <c r="X69" s="1">
        <v>3566000</v>
      </c>
      <c r="Y69" s="1">
        <v>7301000</v>
      </c>
      <c r="Z69" s="1">
        <v>50652000</v>
      </c>
      <c r="AA69" s="1">
        <v>0</v>
      </c>
      <c r="AB69" s="41">
        <f t="shared" si="23"/>
        <v>547519000</v>
      </c>
      <c r="AC69" s="9">
        <v>0</v>
      </c>
      <c r="AD69" s="41">
        <f>AB69+AC69</f>
        <v>547519000</v>
      </c>
      <c r="AE69" s="41">
        <v>0</v>
      </c>
      <c r="AF69" s="41">
        <f t="shared" si="25"/>
        <v>0</v>
      </c>
      <c r="AG69" s="42">
        <f t="shared" si="7"/>
        <v>547519000</v>
      </c>
    </row>
    <row r="70" spans="1:33" ht="14.65" customHeight="1">
      <c r="A70" s="8" t="s">
        <v>91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41">
        <f t="shared" si="23"/>
        <v>0</v>
      </c>
      <c r="AC70" s="9">
        <v>100000</v>
      </c>
      <c r="AD70" s="41">
        <f>AB70+AC70</f>
        <v>100000</v>
      </c>
      <c r="AE70" s="41">
        <v>0</v>
      </c>
      <c r="AF70" s="41">
        <f t="shared" si="25"/>
        <v>100000</v>
      </c>
      <c r="AG70" s="42">
        <f t="shared" si="7"/>
        <v>100000</v>
      </c>
    </row>
    <row r="71" spans="1:33" ht="25.5" customHeight="1">
      <c r="A71" s="31" t="s">
        <v>92</v>
      </c>
      <c r="B71" s="49">
        <f t="shared" ref="B71:AA71" si="28">B72</f>
        <v>0</v>
      </c>
      <c r="C71" s="49">
        <f t="shared" si="28"/>
        <v>0</v>
      </c>
      <c r="D71" s="49">
        <f t="shared" si="28"/>
        <v>0</v>
      </c>
      <c r="E71" s="49">
        <f t="shared" si="28"/>
        <v>0</v>
      </c>
      <c r="F71" s="49">
        <f t="shared" si="28"/>
        <v>0</v>
      </c>
      <c r="G71" s="49">
        <f t="shared" si="28"/>
        <v>0</v>
      </c>
      <c r="H71" s="49">
        <f t="shared" si="28"/>
        <v>0</v>
      </c>
      <c r="I71" s="49">
        <f t="shared" si="28"/>
        <v>0</v>
      </c>
      <c r="J71" s="49">
        <f t="shared" si="28"/>
        <v>0</v>
      </c>
      <c r="K71" s="49">
        <f t="shared" si="28"/>
        <v>0</v>
      </c>
      <c r="L71" s="49">
        <f t="shared" si="28"/>
        <v>0</v>
      </c>
      <c r="M71" s="49">
        <f t="shared" si="28"/>
        <v>0</v>
      </c>
      <c r="N71" s="49">
        <f t="shared" si="28"/>
        <v>0</v>
      </c>
      <c r="O71" s="49">
        <f t="shared" si="28"/>
        <v>0</v>
      </c>
      <c r="P71" s="49">
        <f t="shared" si="28"/>
        <v>0</v>
      </c>
      <c r="Q71" s="49">
        <f t="shared" si="28"/>
        <v>0</v>
      </c>
      <c r="R71" s="49">
        <f t="shared" si="28"/>
        <v>0</v>
      </c>
      <c r="S71" s="49">
        <f t="shared" si="28"/>
        <v>0</v>
      </c>
      <c r="T71" s="49">
        <f t="shared" si="28"/>
        <v>0</v>
      </c>
      <c r="U71" s="49">
        <f t="shared" si="28"/>
        <v>0</v>
      </c>
      <c r="V71" s="49">
        <f t="shared" si="28"/>
        <v>0</v>
      </c>
      <c r="W71" s="49">
        <f t="shared" si="28"/>
        <v>0</v>
      </c>
      <c r="X71" s="49">
        <f t="shared" si="28"/>
        <v>0</v>
      </c>
      <c r="Y71" s="49">
        <f t="shared" si="28"/>
        <v>0</v>
      </c>
      <c r="Z71" s="49">
        <f t="shared" si="28"/>
        <v>0</v>
      </c>
      <c r="AA71" s="49">
        <f t="shared" si="28"/>
        <v>0</v>
      </c>
      <c r="AB71" s="39">
        <f t="shared" si="23"/>
        <v>0</v>
      </c>
      <c r="AC71" s="39">
        <f>AC72</f>
        <v>1051500</v>
      </c>
      <c r="AD71" s="39">
        <f t="shared" si="24"/>
        <v>1051500</v>
      </c>
      <c r="AE71" s="39">
        <f>AE72</f>
        <v>0</v>
      </c>
      <c r="AF71" s="39">
        <f t="shared" si="25"/>
        <v>1051500</v>
      </c>
      <c r="AG71" s="40">
        <f t="shared" si="7"/>
        <v>1051500</v>
      </c>
    </row>
    <row r="72" spans="1:33" ht="14.65" customHeight="1">
      <c r="A72" s="8" t="s">
        <v>93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41">
        <f t="shared" si="23"/>
        <v>0</v>
      </c>
      <c r="AC72" s="41">
        <f>1310800-259300</f>
        <v>1051500</v>
      </c>
      <c r="AD72" s="41">
        <f t="shared" si="24"/>
        <v>1051500</v>
      </c>
      <c r="AE72" s="41">
        <v>0</v>
      </c>
      <c r="AF72" s="41">
        <f t="shared" si="25"/>
        <v>1051500</v>
      </c>
      <c r="AG72" s="42">
        <f t="shared" si="7"/>
        <v>1051500</v>
      </c>
    </row>
    <row r="73" spans="1:33" ht="26.25" customHeight="1">
      <c r="A73" s="31" t="s">
        <v>10</v>
      </c>
      <c r="B73" s="49">
        <f t="shared" ref="B73:AA73" si="29">B74</f>
        <v>1911000</v>
      </c>
      <c r="C73" s="49">
        <f t="shared" si="29"/>
        <v>524000</v>
      </c>
      <c r="D73" s="49">
        <f t="shared" si="29"/>
        <v>558000</v>
      </c>
      <c r="E73" s="49">
        <f t="shared" si="29"/>
        <v>317000</v>
      </c>
      <c r="F73" s="49">
        <f t="shared" si="29"/>
        <v>845000</v>
      </c>
      <c r="G73" s="49">
        <f t="shared" si="29"/>
        <v>395000</v>
      </c>
      <c r="H73" s="49">
        <f t="shared" si="29"/>
        <v>390000</v>
      </c>
      <c r="I73" s="49">
        <f t="shared" si="29"/>
        <v>450000</v>
      </c>
      <c r="J73" s="49">
        <f t="shared" si="29"/>
        <v>290000</v>
      </c>
      <c r="K73" s="49">
        <f t="shared" si="29"/>
        <v>242000</v>
      </c>
      <c r="L73" s="49">
        <f t="shared" si="29"/>
        <v>312000</v>
      </c>
      <c r="M73" s="49">
        <f t="shared" si="29"/>
        <v>1089000</v>
      </c>
      <c r="N73" s="49">
        <f t="shared" si="29"/>
        <v>1242000</v>
      </c>
      <c r="O73" s="49">
        <f t="shared" si="29"/>
        <v>1046000</v>
      </c>
      <c r="P73" s="49">
        <f t="shared" si="29"/>
        <v>1910000</v>
      </c>
      <c r="Q73" s="49">
        <f t="shared" si="29"/>
        <v>995000</v>
      </c>
      <c r="R73" s="49">
        <f t="shared" si="29"/>
        <v>498000</v>
      </c>
      <c r="S73" s="49">
        <f t="shared" si="29"/>
        <v>534000</v>
      </c>
      <c r="T73" s="49">
        <f t="shared" si="29"/>
        <v>2735000</v>
      </c>
      <c r="U73" s="49">
        <f t="shared" si="29"/>
        <v>13058000</v>
      </c>
      <c r="V73" s="49">
        <f t="shared" si="29"/>
        <v>5762000</v>
      </c>
      <c r="W73" s="49">
        <f t="shared" si="29"/>
        <v>2721000</v>
      </c>
      <c r="X73" s="49">
        <f t="shared" si="29"/>
        <v>1902000</v>
      </c>
      <c r="Y73" s="49">
        <f t="shared" si="29"/>
        <v>804000</v>
      </c>
      <c r="Z73" s="49">
        <f t="shared" si="29"/>
        <v>585000</v>
      </c>
      <c r="AA73" s="49">
        <f t="shared" si="29"/>
        <v>0</v>
      </c>
      <c r="AB73" s="39">
        <f t="shared" si="23"/>
        <v>41115000</v>
      </c>
      <c r="AC73" s="39">
        <f>AC74</f>
        <v>254330800.00000006</v>
      </c>
      <c r="AD73" s="39">
        <f t="shared" si="24"/>
        <v>295445800.00000006</v>
      </c>
      <c r="AE73" s="39">
        <f>AE74</f>
        <v>0</v>
      </c>
      <c r="AF73" s="39">
        <f t="shared" si="25"/>
        <v>254330800.00000006</v>
      </c>
      <c r="AG73" s="40">
        <f t="shared" si="7"/>
        <v>295445800.00000006</v>
      </c>
    </row>
    <row r="74" spans="1:33" ht="14.65" customHeight="1">
      <c r="A74" s="8" t="s">
        <v>94</v>
      </c>
      <c r="B74" s="1">
        <v>1911000</v>
      </c>
      <c r="C74" s="1">
        <v>524000</v>
      </c>
      <c r="D74" s="1">
        <v>558000</v>
      </c>
      <c r="E74" s="1">
        <v>317000</v>
      </c>
      <c r="F74" s="1">
        <v>845000</v>
      </c>
      <c r="G74" s="1">
        <v>395000</v>
      </c>
      <c r="H74" s="1">
        <v>390000</v>
      </c>
      <c r="I74" s="1">
        <v>450000</v>
      </c>
      <c r="J74" s="1">
        <v>290000</v>
      </c>
      <c r="K74" s="1">
        <v>242000</v>
      </c>
      <c r="L74" s="1">
        <v>312000</v>
      </c>
      <c r="M74" s="1">
        <v>1089000</v>
      </c>
      <c r="N74" s="1">
        <v>1242000</v>
      </c>
      <c r="O74" s="1">
        <v>1046000</v>
      </c>
      <c r="P74" s="1">
        <v>1910000</v>
      </c>
      <c r="Q74" s="1">
        <v>995000</v>
      </c>
      <c r="R74" s="1">
        <v>498000</v>
      </c>
      <c r="S74" s="1">
        <v>534000</v>
      </c>
      <c r="T74" s="1">
        <v>2735000</v>
      </c>
      <c r="U74" s="1">
        <v>13058000</v>
      </c>
      <c r="V74" s="1">
        <v>5762000</v>
      </c>
      <c r="W74" s="1">
        <v>2721000</v>
      </c>
      <c r="X74" s="1">
        <v>1902000</v>
      </c>
      <c r="Y74" s="1">
        <v>804000</v>
      </c>
      <c r="Z74" s="1">
        <v>585000</v>
      </c>
      <c r="AA74" s="1">
        <v>0</v>
      </c>
      <c r="AB74" s="41">
        <f t="shared" si="23"/>
        <v>41115000</v>
      </c>
      <c r="AC74" s="9">
        <v>254330800.00000006</v>
      </c>
      <c r="AD74" s="41">
        <f t="shared" si="24"/>
        <v>295445800.00000006</v>
      </c>
      <c r="AE74" s="41">
        <v>0</v>
      </c>
      <c r="AF74" s="41">
        <f t="shared" si="25"/>
        <v>254330800.00000006</v>
      </c>
      <c r="AG74" s="42">
        <f>AB74+AF74</f>
        <v>295445800.00000006</v>
      </c>
    </row>
    <row r="75" spans="1:33" ht="25.5" customHeight="1">
      <c r="A75" s="31" t="s">
        <v>11</v>
      </c>
      <c r="B75" s="49">
        <f t="shared" ref="B75:AA75" si="30">B76</f>
        <v>0</v>
      </c>
      <c r="C75" s="49">
        <f t="shared" si="30"/>
        <v>0</v>
      </c>
      <c r="D75" s="49">
        <f t="shared" si="30"/>
        <v>0</v>
      </c>
      <c r="E75" s="49">
        <f t="shared" si="30"/>
        <v>0</v>
      </c>
      <c r="F75" s="49">
        <f t="shared" si="30"/>
        <v>0</v>
      </c>
      <c r="G75" s="49">
        <f t="shared" si="30"/>
        <v>0</v>
      </c>
      <c r="H75" s="49">
        <f t="shared" si="30"/>
        <v>0</v>
      </c>
      <c r="I75" s="49">
        <f t="shared" si="30"/>
        <v>0</v>
      </c>
      <c r="J75" s="49">
        <f t="shared" si="30"/>
        <v>0</v>
      </c>
      <c r="K75" s="49">
        <f t="shared" si="30"/>
        <v>0</v>
      </c>
      <c r="L75" s="49">
        <f t="shared" si="30"/>
        <v>0</v>
      </c>
      <c r="M75" s="49">
        <f t="shared" si="30"/>
        <v>0</v>
      </c>
      <c r="N75" s="49">
        <f t="shared" si="30"/>
        <v>0</v>
      </c>
      <c r="O75" s="49">
        <f t="shared" si="30"/>
        <v>0</v>
      </c>
      <c r="P75" s="49">
        <f t="shared" si="30"/>
        <v>0</v>
      </c>
      <c r="Q75" s="49">
        <f t="shared" si="30"/>
        <v>0</v>
      </c>
      <c r="R75" s="49">
        <f t="shared" si="30"/>
        <v>0</v>
      </c>
      <c r="S75" s="49">
        <f t="shared" si="30"/>
        <v>0</v>
      </c>
      <c r="T75" s="49">
        <f t="shared" si="30"/>
        <v>0</v>
      </c>
      <c r="U75" s="49">
        <f t="shared" si="30"/>
        <v>0</v>
      </c>
      <c r="V75" s="49">
        <f t="shared" si="30"/>
        <v>0</v>
      </c>
      <c r="W75" s="49">
        <f t="shared" si="30"/>
        <v>0</v>
      </c>
      <c r="X75" s="49">
        <f t="shared" si="30"/>
        <v>0</v>
      </c>
      <c r="Y75" s="49">
        <f t="shared" si="30"/>
        <v>0</v>
      </c>
      <c r="Z75" s="49">
        <f t="shared" si="30"/>
        <v>0</v>
      </c>
      <c r="AA75" s="49">
        <f t="shared" si="30"/>
        <v>0</v>
      </c>
      <c r="AB75" s="39">
        <f t="shared" si="23"/>
        <v>0</v>
      </c>
      <c r="AC75" s="39">
        <f>AC76</f>
        <v>0</v>
      </c>
      <c r="AD75" s="39">
        <f t="shared" si="24"/>
        <v>0</v>
      </c>
      <c r="AE75" s="39">
        <f>AE76</f>
        <v>0</v>
      </c>
      <c r="AF75" s="39">
        <f t="shared" si="25"/>
        <v>0</v>
      </c>
      <c r="AG75" s="40">
        <f>AB75+AF75</f>
        <v>0</v>
      </c>
    </row>
    <row r="76" spans="1:33" ht="14.65" customHeight="1">
      <c r="A76" s="8" t="s">
        <v>95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41">
        <f t="shared" si="23"/>
        <v>0</v>
      </c>
      <c r="AC76" s="9">
        <v>0</v>
      </c>
      <c r="AD76" s="41">
        <f t="shared" si="24"/>
        <v>0</v>
      </c>
      <c r="AE76" s="41">
        <v>0</v>
      </c>
      <c r="AF76" s="41">
        <f t="shared" si="25"/>
        <v>0</v>
      </c>
      <c r="AG76" s="42">
        <f>AB76+AF76</f>
        <v>0</v>
      </c>
    </row>
    <row r="77" spans="1:33" ht="36" customHeight="1" thickBot="1">
      <c r="A77" s="60" t="s">
        <v>15</v>
      </c>
      <c r="B77" s="61">
        <f t="shared" ref="B77:AE77" si="31">B6+B46</f>
        <v>565814068.74000001</v>
      </c>
      <c r="C77" s="61">
        <f t="shared" si="31"/>
        <v>113390348.94</v>
      </c>
      <c r="D77" s="61">
        <f t="shared" si="31"/>
        <v>101531498.03</v>
      </c>
      <c r="E77" s="61">
        <f t="shared" si="31"/>
        <v>151837378.44999999</v>
      </c>
      <c r="F77" s="61">
        <f t="shared" si="31"/>
        <v>174305493.63</v>
      </c>
      <c r="G77" s="61">
        <f t="shared" si="31"/>
        <v>207972520.25999999</v>
      </c>
      <c r="H77" s="61">
        <f t="shared" si="31"/>
        <v>223234694.15000001</v>
      </c>
      <c r="I77" s="61">
        <f t="shared" si="31"/>
        <v>117156005.76000001</v>
      </c>
      <c r="J77" s="61">
        <f t="shared" si="31"/>
        <v>176850489.34999999</v>
      </c>
      <c r="K77" s="61">
        <f t="shared" si="31"/>
        <v>64442791.210000001</v>
      </c>
      <c r="L77" s="61">
        <f t="shared" si="31"/>
        <v>227336296.22</v>
      </c>
      <c r="M77" s="61">
        <f t="shared" si="31"/>
        <v>279804391.34000003</v>
      </c>
      <c r="N77" s="61">
        <f t="shared" si="31"/>
        <v>267835354.17000002</v>
      </c>
      <c r="O77" s="61">
        <f t="shared" si="31"/>
        <v>261401239.36000001</v>
      </c>
      <c r="P77" s="61">
        <f t="shared" si="31"/>
        <v>391285810.60000002</v>
      </c>
      <c r="Q77" s="61">
        <f t="shared" si="31"/>
        <v>465530564.33999997</v>
      </c>
      <c r="R77" s="61">
        <f t="shared" si="31"/>
        <v>330539232.25</v>
      </c>
      <c r="S77" s="61">
        <f t="shared" si="31"/>
        <v>210230432.16</v>
      </c>
      <c r="T77" s="61">
        <f t="shared" si="31"/>
        <v>108596923.89</v>
      </c>
      <c r="U77" s="61">
        <f t="shared" si="31"/>
        <v>5982784805.3000002</v>
      </c>
      <c r="V77" s="61">
        <f t="shared" si="31"/>
        <v>4451992228.3099995</v>
      </c>
      <c r="W77" s="61">
        <f t="shared" si="31"/>
        <v>844577111.35000002</v>
      </c>
      <c r="X77" s="61">
        <f t="shared" si="31"/>
        <v>431294214.64999998</v>
      </c>
      <c r="Y77" s="61">
        <f t="shared" si="31"/>
        <v>511399706.99000001</v>
      </c>
      <c r="Z77" s="61">
        <f t="shared" si="31"/>
        <v>671359058.55999994</v>
      </c>
      <c r="AA77" s="61">
        <f t="shared" si="31"/>
        <v>121738928</v>
      </c>
      <c r="AB77" s="62">
        <f t="shared" si="31"/>
        <v>17454241586.010002</v>
      </c>
      <c r="AC77" s="62">
        <f t="shared" si="31"/>
        <v>64955957152.989998</v>
      </c>
      <c r="AD77" s="62">
        <f t="shared" si="31"/>
        <v>82410198739</v>
      </c>
      <c r="AE77" s="62">
        <f t="shared" si="31"/>
        <v>8770578885</v>
      </c>
      <c r="AF77" s="62">
        <f t="shared" si="25"/>
        <v>73726536037.98999</v>
      </c>
      <c r="AG77" s="63">
        <f>AB77+AF77</f>
        <v>91180777624</v>
      </c>
    </row>
    <row r="78" spans="1:33" ht="14.25" customHeight="1">
      <c r="A78" s="3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5"/>
      <c r="AC78" s="4"/>
      <c r="AD78" s="4"/>
      <c r="AE78" s="4"/>
      <c r="AF78" s="5"/>
      <c r="AG78" s="36"/>
    </row>
    <row r="79" spans="1:33" s="37" customFormat="1">
      <c r="U79" s="37" t="s">
        <v>23</v>
      </c>
      <c r="AB79" s="38"/>
      <c r="AC79" s="38"/>
      <c r="AE79" s="38"/>
      <c r="AF79" s="38"/>
      <c r="AG79" s="38"/>
    </row>
    <row r="80" spans="1:33" ht="20.25">
      <c r="B80" s="51" t="s">
        <v>100</v>
      </c>
      <c r="C80" s="53"/>
      <c r="D80" s="53"/>
      <c r="E80" s="53"/>
      <c r="F80" s="53"/>
      <c r="G80" s="52"/>
      <c r="H80" s="52"/>
      <c r="I80" s="52"/>
      <c r="J80" s="52"/>
      <c r="K80" s="65">
        <f>AC21+AC31+5460000+211599500+4484700+10000000</f>
        <v>11344474199.99</v>
      </c>
      <c r="L80" s="65"/>
      <c r="M80" s="54" t="s">
        <v>99</v>
      </c>
      <c r="P80" s="52"/>
      <c r="Q80" s="52"/>
      <c r="R80" s="52"/>
      <c r="AC80" s="37"/>
      <c r="AD80" s="37"/>
      <c r="AE80" s="37"/>
      <c r="AF80" s="37"/>
      <c r="AG80" s="37"/>
    </row>
    <row r="81" spans="1:33" ht="20.25">
      <c r="B81" s="55" t="s">
        <v>101</v>
      </c>
      <c r="C81" s="52"/>
      <c r="D81" s="52"/>
      <c r="E81" s="52"/>
      <c r="F81" s="52"/>
      <c r="G81" s="52"/>
      <c r="H81" s="52"/>
      <c r="I81" s="52"/>
      <c r="J81" s="52"/>
      <c r="K81" s="65">
        <f>SUM(B21:AA21)</f>
        <v>455291000.01000005</v>
      </c>
      <c r="L81" s="65"/>
      <c r="M81" s="54" t="s">
        <v>99</v>
      </c>
      <c r="P81" s="52"/>
      <c r="Q81" s="52"/>
      <c r="R81" s="52"/>
      <c r="U81" s="3" t="s">
        <v>23</v>
      </c>
      <c r="AC81" s="37"/>
      <c r="AD81" s="37"/>
      <c r="AE81" s="37"/>
      <c r="AF81" s="37"/>
      <c r="AG81" s="37"/>
    </row>
    <row r="82" spans="1:3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</sheetData>
  <mergeCells count="2">
    <mergeCell ref="K80:L80"/>
    <mergeCell ref="K81:L81"/>
  </mergeCells>
  <pageMargins left="0.51181102362204722" right="0.31496062992125984" top="0.74803149606299213" bottom="0.55118110236220474" header="0.31496062992125984" footer="0.31496062992125984"/>
  <pageSetup paperSize="9" scale="55" fitToWidth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Kozachuk</dc:creator>
  <cp:lastModifiedBy>minfin user</cp:lastModifiedBy>
  <cp:lastPrinted>2020-10-11T10:42:47Z</cp:lastPrinted>
  <dcterms:created xsi:type="dcterms:W3CDTF">2008-07-14T13:04:50Z</dcterms:created>
  <dcterms:modified xsi:type="dcterms:W3CDTF">2020-10-11T10:42:50Z</dcterms:modified>
</cp:coreProperties>
</file>