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СВОД-2021" sheetId="1" r:id="rId1"/>
  </sheets>
  <definedNames>
    <definedName name="_xlnm.Print_Titles" localSheetId="0">'СВОД-2021'!$A:$B</definedName>
    <definedName name="_xlnm.Print_Area" localSheetId="0">'СВОД-2021'!$A$1:$AC$34</definedName>
  </definedNames>
  <calcPr calcId="125725"/>
</workbook>
</file>

<file path=xl/calcChain.xml><?xml version="1.0" encoding="utf-8"?>
<calcChain xmlns="http://schemas.openxmlformats.org/spreadsheetml/2006/main">
  <c r="I10" i="1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9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I8" l="1"/>
  <c r="D9" l="1"/>
  <c r="AC9" s="1"/>
  <c r="AD8" l="1"/>
  <c r="W10" l="1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9"/>
  <c r="D10"/>
  <c r="D12"/>
  <c r="AE12" s="1"/>
  <c r="D13"/>
  <c r="AE13" s="1"/>
  <c r="D14"/>
  <c r="AE14" s="1"/>
  <c r="D16"/>
  <c r="AE16" s="1"/>
  <c r="D17"/>
  <c r="AE17" s="1"/>
  <c r="D18"/>
  <c r="AE18" s="1"/>
  <c r="D20"/>
  <c r="AE20" s="1"/>
  <c r="D21"/>
  <c r="AE21" s="1"/>
  <c r="D22"/>
  <c r="AE22" s="1"/>
  <c r="D24"/>
  <c r="AE24" s="1"/>
  <c r="D25"/>
  <c r="AE25" s="1"/>
  <c r="D26"/>
  <c r="AE26" s="1"/>
  <c r="D28"/>
  <c r="AE28" s="1"/>
  <c r="D29"/>
  <c r="AE29" s="1"/>
  <c r="D30"/>
  <c r="AE30" s="1"/>
  <c r="D32"/>
  <c r="AE32" s="1"/>
  <c r="D33"/>
  <c r="AE33" s="1"/>
  <c r="AE9"/>
  <c r="AE10" l="1"/>
  <c r="D31"/>
  <c r="AE31" s="1"/>
  <c r="D27"/>
  <c r="AE27" s="1"/>
  <c r="D23"/>
  <c r="AE23" s="1"/>
  <c r="D19"/>
  <c r="AE19" s="1"/>
  <c r="D15"/>
  <c r="AE15" s="1"/>
  <c r="D11"/>
  <c r="AE11" s="1"/>
  <c r="AC3"/>
  <c r="V34" l="1"/>
  <c r="U34"/>
  <c r="T34"/>
  <c r="S34" s="1"/>
  <c r="R34"/>
  <c r="Q34"/>
  <c r="P34"/>
  <c r="O34"/>
  <c r="M34"/>
  <c r="H34" s="1"/>
  <c r="K34"/>
  <c r="J34"/>
  <c r="F31"/>
  <c r="H31"/>
  <c r="H29"/>
  <c r="F28"/>
  <c r="F27"/>
  <c r="G27"/>
  <c r="H27"/>
  <c r="G25"/>
  <c r="H25"/>
  <c r="F24"/>
  <c r="F23"/>
  <c r="H23"/>
  <c r="H21"/>
  <c r="F20"/>
  <c r="F19"/>
  <c r="G19"/>
  <c r="H19"/>
  <c r="G17"/>
  <c r="H17"/>
  <c r="F16"/>
  <c r="H15"/>
  <c r="G13"/>
  <c r="H13"/>
  <c r="F12"/>
  <c r="G11"/>
  <c r="H11"/>
  <c r="G9"/>
  <c r="G31"/>
  <c r="H30"/>
  <c r="G29"/>
  <c r="H26"/>
  <c r="G23"/>
  <c r="H22"/>
  <c r="G21"/>
  <c r="H18"/>
  <c r="G15"/>
  <c r="N34" l="1"/>
  <c r="F32"/>
  <c r="H33"/>
  <c r="G33"/>
  <c r="H12"/>
  <c r="H9"/>
  <c r="E13"/>
  <c r="G14"/>
  <c r="E15"/>
  <c r="E17"/>
  <c r="G18"/>
  <c r="E19"/>
  <c r="E21"/>
  <c r="G22"/>
  <c r="E23"/>
  <c r="E25"/>
  <c r="G26"/>
  <c r="E27"/>
  <c r="E29"/>
  <c r="G30"/>
  <c r="E31"/>
  <c r="E33"/>
  <c r="G34"/>
  <c r="AC19"/>
  <c r="C19" s="1"/>
  <c r="AC23"/>
  <c r="C23" s="1"/>
  <c r="E9"/>
  <c r="G10"/>
  <c r="G8" s="1"/>
  <c r="E11"/>
  <c r="F14"/>
  <c r="F18"/>
  <c r="F22"/>
  <c r="F26"/>
  <c r="F30"/>
  <c r="F34"/>
  <c r="C9"/>
  <c r="AC11"/>
  <c r="C11" s="1"/>
  <c r="AC15"/>
  <c r="C15" s="1"/>
  <c r="AC27"/>
  <c r="C27" s="1"/>
  <c r="AC31"/>
  <c r="C31" s="1"/>
  <c r="F9"/>
  <c r="AC12"/>
  <c r="C12" s="1"/>
  <c r="F13"/>
  <c r="AC13"/>
  <c r="C13" s="1"/>
  <c r="F15"/>
  <c r="F17"/>
  <c r="AC17"/>
  <c r="C17" s="1"/>
  <c r="AC18"/>
  <c r="C18" s="1"/>
  <c r="F21"/>
  <c r="AC21"/>
  <c r="C21" s="1"/>
  <c r="AC22"/>
  <c r="C22" s="1"/>
  <c r="AC24"/>
  <c r="C24" s="1"/>
  <c r="F25"/>
  <c r="AC25"/>
  <c r="C25" s="1"/>
  <c r="AC26"/>
  <c r="C26" s="1"/>
  <c r="F29"/>
  <c r="AC29"/>
  <c r="C29" s="1"/>
  <c r="AC30"/>
  <c r="C30" s="1"/>
  <c r="F33"/>
  <c r="AC33"/>
  <c r="C33" s="1"/>
  <c r="F11"/>
  <c r="E10"/>
  <c r="AC10"/>
  <c r="H10"/>
  <c r="E12"/>
  <c r="G12"/>
  <c r="E14"/>
  <c r="AC14"/>
  <c r="C14" s="1"/>
  <c r="H14"/>
  <c r="E16"/>
  <c r="AC16"/>
  <c r="C16" s="1"/>
  <c r="H16"/>
  <c r="G16"/>
  <c r="E18"/>
  <c r="E20"/>
  <c r="AC20"/>
  <c r="C20" s="1"/>
  <c r="H20"/>
  <c r="G20"/>
  <c r="E22"/>
  <c r="E24"/>
  <c r="H24"/>
  <c r="G24"/>
  <c r="E26"/>
  <c r="E28"/>
  <c r="AC28"/>
  <c r="C28" s="1"/>
  <c r="H28"/>
  <c r="G28"/>
  <c r="E30"/>
  <c r="E32"/>
  <c r="AC32"/>
  <c r="C32" s="1"/>
  <c r="H32"/>
  <c r="G32"/>
  <c r="E34"/>
  <c r="F10"/>
  <c r="H8" l="1"/>
  <c r="F8"/>
  <c r="E8"/>
  <c r="C10"/>
  <c r="D34"/>
  <c r="D8" s="1"/>
  <c r="AE34" l="1"/>
  <c r="AC34"/>
  <c r="AC8" s="1"/>
  <c r="C34" l="1"/>
</calcChain>
</file>

<file path=xl/sharedStrings.xml><?xml version="1.0" encoding="utf-8"?>
<sst xmlns="http://schemas.openxmlformats.org/spreadsheetml/2006/main" count="114" uniqueCount="71">
  <si>
    <t>Распределение субвенций бюджетам муниципальных образований Архангельской области на реализацию образовательных программ</t>
  </si>
  <si>
    <t>Наименование муниципального образования</t>
  </si>
  <si>
    <t>Объем субвенций на реализацию основных общеобразовательных программ (руб.)</t>
  </si>
  <si>
    <t>Объем субвенций на предоставление образования детям-инвалидам (руб.)</t>
  </si>
  <si>
    <t>Объем субвенций на дошкольное образование (руб.)</t>
  </si>
  <si>
    <t>Корректировка</t>
  </si>
  <si>
    <t>всего</t>
  </si>
  <si>
    <t>ФОТ</t>
  </si>
  <si>
    <t>расходы на средства обучения</t>
  </si>
  <si>
    <t>расходы на проф обр. педработников</t>
  </si>
  <si>
    <t>расходы на учебники и учебные пособия</t>
  </si>
  <si>
    <t>2</t>
  </si>
  <si>
    <t>Сумма, рублей</t>
  </si>
  <si>
    <t>Сумма, тыс. рублей</t>
  </si>
  <si>
    <t>Всего:</t>
  </si>
  <si>
    <t>1.01</t>
  </si>
  <si>
    <t>МО "Вельский муниципальный район"</t>
  </si>
  <si>
    <t>1.02</t>
  </si>
  <si>
    <t>МО "Верхнетоемский муниципальный район"</t>
  </si>
  <si>
    <t>1.03</t>
  </si>
  <si>
    <t>1.04</t>
  </si>
  <si>
    <t>МО "Виноградовский муниципальный район"</t>
  </si>
  <si>
    <t>1.05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</si>
  <si>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</si>
  <si>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</si>
  <si>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</si>
  <si>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</si>
  <si>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</si>
  <si>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</si>
  <si>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</si>
  <si>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</si>
  <si>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</si>
  <si>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</si>
  <si>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</si>
  <si>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</si>
  <si>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</si>
  <si>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</si>
  <si>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</si>
  <si>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</si>
  <si>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</si>
  <si>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</si>
  <si>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</si>
  <si>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</si>
  <si>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</si>
  <si>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</si>
  <si>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</si>
  <si>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</si>
  <si>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</si>
  <si>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</si>
  <si>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</si>
  <si>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</si>
  <si>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</si>
  <si>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</si>
  <si>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</si>
  <si>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</si>
  <si>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</si>
  <si>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</si>
  <si>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</si>
  <si>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</si>
  <si>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</si>
  <si>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</si>
  <si>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</si>
  <si>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</si>
  <si>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</si>
  <si>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</si>
  <si>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Объем субвенций на общее образование (руб.)</t>
  </si>
  <si>
    <t>Объем субвенций на предоставление дополнительного образования в учреждениях структуре школ (руб.)</t>
  </si>
  <si>
    <t xml:space="preserve">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</t>
  </si>
  <si>
    <t>Свод 2021 год</t>
  </si>
  <si>
    <t>МО "Вилегодский муниципальный округ"</t>
  </si>
  <si>
    <t>МО "Каргопольский муниципальный округ"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</si>
</sst>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.0\ _₽_-;\-* #,##0.0\ _₽_-;_-* &quot;-&quot;?\ _₽_-;_-@_-"/>
  </numFmts>
  <fonts count="10">
    <font>
      <sz val="11"/>
      <name val="Calibri"/>
      <family val="2"/>
      <scheme val="minor"/>
    </font>
    <font>
      <b/>
      <sz val="12"/>
      <name val="Times New Roman"/>
    </font>
    <font>
      <sz val="10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</font>
    <font>
      <sz val="8"/>
      <name val="Times New Roman"/>
      <charset val="204"/>
    </font>
    <font>
      <sz val="8"/>
      <color theme="1"/>
      <name val="Times New Roman"/>
    </font>
    <font>
      <b/>
      <sz val="11"/>
      <name val="Times New Roman"/>
      <charset val="204"/>
    </font>
    <font>
      <b/>
      <sz val="11"/>
      <color theme="1"/>
      <name val="Times New Roman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/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4" fontId="8" fillId="0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2" xfId="1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5" fontId="0" fillId="0" borderId="0" xfId="0" applyNumberFormat="1" applyFill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8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4"/>
  <sheetViews>
    <sheetView tabSelected="1" view="pageBreakPreview" zoomScale="73" zoomScaleSheetLayoutView="73" workbookViewId="0">
      <selection activeCell="D2" sqref="D2"/>
    </sheetView>
  </sheetViews>
  <sheetFormatPr defaultRowHeight="15"/>
  <cols>
    <col min="1" max="1" width="7.42578125" style="2" customWidth="1"/>
    <col min="2" max="2" width="23.85546875" style="2" customWidth="1"/>
    <col min="3" max="3" width="16.42578125" style="2" hidden="1" customWidth="1"/>
    <col min="4" max="4" width="19.42578125" style="2" customWidth="1"/>
    <col min="5" max="5" width="19.7109375" style="2" customWidth="1"/>
    <col min="6" max="8" width="18.7109375" style="2" customWidth="1"/>
    <col min="9" max="9" width="23.7109375" style="2" customWidth="1"/>
    <col min="10" max="10" width="24.7109375" style="2" customWidth="1"/>
    <col min="11" max="22" width="18.7109375" style="2" customWidth="1"/>
    <col min="23" max="23" width="21.85546875" style="2" customWidth="1"/>
    <col min="24" max="24" width="21.140625" style="2" customWidth="1"/>
    <col min="25" max="26" width="18.7109375" style="2" customWidth="1"/>
    <col min="27" max="27" width="39.28515625" style="2" customWidth="1"/>
    <col min="28" max="28" width="12.5703125" style="2" customWidth="1"/>
    <col min="29" max="29" width="18.7109375" style="2" customWidth="1"/>
    <col min="30" max="30" width="26.7109375" style="2" hidden="1" customWidth="1"/>
    <col min="31" max="31" width="14.28515625" style="2" hidden="1" customWidth="1"/>
    <col min="32" max="34" width="0" style="2" hidden="1" customWidth="1"/>
    <col min="35" max="16384" width="9.140625" style="2"/>
  </cols>
  <sheetData>
    <row r="1" spans="1:31" ht="36" customHeight="1">
      <c r="B1" s="11"/>
      <c r="C1" s="10"/>
      <c r="D1" s="13" t="s">
        <v>0</v>
      </c>
      <c r="E1" s="13"/>
      <c r="F1" s="13"/>
      <c r="G1" s="13"/>
      <c r="H1" s="13"/>
      <c r="I1" s="13"/>
      <c r="J1" s="13"/>
      <c r="K1" s="13"/>
      <c r="L1" s="13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1" ht="31.5" customHeight="1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1" ht="78" customHeight="1">
      <c r="A3" s="14" t="s">
        <v>1</v>
      </c>
      <c r="B3" s="14"/>
      <c r="D3" s="18" t="s">
        <v>2</v>
      </c>
      <c r="E3" s="19"/>
      <c r="F3" s="19"/>
      <c r="G3" s="19"/>
      <c r="H3" s="20"/>
      <c r="I3" s="18" t="s">
        <v>65</v>
      </c>
      <c r="J3" s="19"/>
      <c r="K3" s="19"/>
      <c r="L3" s="19"/>
      <c r="M3" s="20"/>
      <c r="N3" s="25" t="s">
        <v>3</v>
      </c>
      <c r="O3" s="25"/>
      <c r="P3" s="25"/>
      <c r="Q3" s="25"/>
      <c r="R3" s="25"/>
      <c r="S3" s="25" t="s">
        <v>66</v>
      </c>
      <c r="T3" s="25"/>
      <c r="U3" s="25"/>
      <c r="V3" s="25"/>
      <c r="W3" s="24" t="s">
        <v>4</v>
      </c>
      <c r="X3" s="24"/>
      <c r="Y3" s="24"/>
      <c r="Z3" s="24"/>
      <c r="AA3" s="26" t="s">
        <v>67</v>
      </c>
      <c r="AB3" s="17" t="s">
        <v>5</v>
      </c>
      <c r="AC3" s="17" t="str">
        <f>CONCATENATE("Итого общий размер субвенции на ","2021"," год, тыс. рублей")</f>
        <v>Итого общий размер субвенции на 2021 год, тыс. рублей</v>
      </c>
    </row>
    <row r="4" spans="1:31">
      <c r="A4" s="14"/>
      <c r="B4" s="14"/>
      <c r="D4" s="21"/>
      <c r="E4" s="22"/>
      <c r="F4" s="22"/>
      <c r="G4" s="22"/>
      <c r="H4" s="23"/>
      <c r="I4" s="21"/>
      <c r="J4" s="22"/>
      <c r="K4" s="22"/>
      <c r="L4" s="22"/>
      <c r="M4" s="23"/>
      <c r="N4" s="25"/>
      <c r="O4" s="25"/>
      <c r="P4" s="25"/>
      <c r="Q4" s="25"/>
      <c r="R4" s="25"/>
      <c r="S4" s="25"/>
      <c r="T4" s="25"/>
      <c r="U4" s="25"/>
      <c r="V4" s="25"/>
      <c r="W4" s="24"/>
      <c r="X4" s="24"/>
      <c r="Y4" s="24"/>
      <c r="Z4" s="24"/>
      <c r="AA4" s="27"/>
      <c r="AB4" s="17"/>
      <c r="AC4" s="17"/>
    </row>
    <row r="5" spans="1:31" ht="25.5">
      <c r="A5" s="14"/>
      <c r="B5" s="14"/>
      <c r="D5" s="3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3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3" t="s">
        <v>6</v>
      </c>
      <c r="O5" s="4" t="s">
        <v>7</v>
      </c>
      <c r="P5" s="4" t="s">
        <v>8</v>
      </c>
      <c r="Q5" s="4" t="s">
        <v>9</v>
      </c>
      <c r="R5" s="4" t="s">
        <v>10</v>
      </c>
      <c r="S5" s="3" t="s">
        <v>6</v>
      </c>
      <c r="T5" s="4" t="s">
        <v>7</v>
      </c>
      <c r="U5" s="4" t="s">
        <v>8</v>
      </c>
      <c r="V5" s="4" t="s">
        <v>9</v>
      </c>
      <c r="W5" s="3" t="s">
        <v>6</v>
      </c>
      <c r="X5" s="4" t="s">
        <v>7</v>
      </c>
      <c r="Y5" s="4" t="s">
        <v>8</v>
      </c>
      <c r="Z5" s="4" t="s">
        <v>9</v>
      </c>
      <c r="AA5" s="4" t="s">
        <v>7</v>
      </c>
      <c r="AB5" s="17"/>
      <c r="AC5" s="17"/>
    </row>
    <row r="6" spans="1:31">
      <c r="A6" s="16">
        <v>1</v>
      </c>
      <c r="B6" s="16"/>
      <c r="D6" s="5" t="s">
        <v>11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5">
        <v>13</v>
      </c>
      <c r="P6" s="5">
        <v>14</v>
      </c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  <c r="X6" s="5">
        <v>22</v>
      </c>
      <c r="Y6" s="5">
        <v>23</v>
      </c>
      <c r="Z6" s="5">
        <v>24</v>
      </c>
      <c r="AA6" s="5">
        <v>25</v>
      </c>
      <c r="AB6" s="5">
        <v>25</v>
      </c>
      <c r="AC6" s="5">
        <v>26</v>
      </c>
    </row>
    <row r="7" spans="1:31" ht="22.5">
      <c r="A7" s="16"/>
      <c r="B7" s="16"/>
      <c r="D7" s="5" t="s">
        <v>12</v>
      </c>
      <c r="E7" s="5" t="s">
        <v>12</v>
      </c>
      <c r="F7" s="5" t="s">
        <v>12</v>
      </c>
      <c r="G7" s="5" t="s">
        <v>12</v>
      </c>
      <c r="H7" s="5" t="s">
        <v>12</v>
      </c>
      <c r="I7" s="5" t="s">
        <v>12</v>
      </c>
      <c r="J7" s="5" t="s">
        <v>12</v>
      </c>
      <c r="K7" s="5" t="s">
        <v>12</v>
      </c>
      <c r="L7" s="5" t="s">
        <v>12</v>
      </c>
      <c r="M7" s="5" t="s">
        <v>12</v>
      </c>
      <c r="N7" s="5" t="s">
        <v>12</v>
      </c>
      <c r="O7" s="5" t="s">
        <v>12</v>
      </c>
      <c r="P7" s="5" t="s">
        <v>12</v>
      </c>
      <c r="Q7" s="5" t="s">
        <v>12</v>
      </c>
      <c r="R7" s="5" t="s">
        <v>12</v>
      </c>
      <c r="S7" s="5" t="s">
        <v>12</v>
      </c>
      <c r="T7" s="5" t="s">
        <v>12</v>
      </c>
      <c r="U7" s="5" t="s">
        <v>12</v>
      </c>
      <c r="V7" s="5" t="s">
        <v>12</v>
      </c>
      <c r="W7" s="5" t="s">
        <v>12</v>
      </c>
      <c r="X7" s="5" t="s">
        <v>12</v>
      </c>
      <c r="Y7" s="5" t="s">
        <v>12</v>
      </c>
      <c r="Z7" s="5" t="s">
        <v>12</v>
      </c>
      <c r="AA7" s="5" t="s">
        <v>12</v>
      </c>
      <c r="AB7" s="5" t="s">
        <v>13</v>
      </c>
      <c r="AC7" s="5" t="s">
        <v>13</v>
      </c>
    </row>
    <row r="8" spans="1:31">
      <c r="A8" s="15" t="s">
        <v>14</v>
      </c>
      <c r="B8" s="15"/>
      <c r="D8" s="7">
        <f>SUM(D9:D34)</f>
        <v>15416591600</v>
      </c>
      <c r="E8" s="7">
        <f t="shared" ref="E8:AC8" si="0">SUM(E9:E34)</f>
        <v>14848648931.910696</v>
      </c>
      <c r="F8" s="7">
        <f t="shared" si="0"/>
        <v>205378911</v>
      </c>
      <c r="G8" s="7">
        <f t="shared" si="0"/>
        <v>16484481</v>
      </c>
      <c r="H8" s="7">
        <f t="shared" si="0"/>
        <v>346078833.71999997</v>
      </c>
      <c r="I8" s="7">
        <f>SUM(I9:I34)</f>
        <v>8572376975.0600004</v>
      </c>
      <c r="J8" s="7">
        <f t="shared" si="0"/>
        <v>8088660723</v>
      </c>
      <c r="K8" s="7">
        <f t="shared" si="0"/>
        <v>131311173</v>
      </c>
      <c r="L8" s="7">
        <f t="shared" si="0"/>
        <v>9780050</v>
      </c>
      <c r="M8" s="7">
        <f t="shared" si="0"/>
        <v>342625029.06</v>
      </c>
      <c r="N8" s="7">
        <f t="shared" si="0"/>
        <v>229193236.66</v>
      </c>
      <c r="O8" s="7">
        <f t="shared" si="0"/>
        <v>223755432</v>
      </c>
      <c r="P8" s="7">
        <f t="shared" si="0"/>
        <v>1893120</v>
      </c>
      <c r="Q8" s="7">
        <f t="shared" si="0"/>
        <v>90880</v>
      </c>
      <c r="R8" s="7">
        <f t="shared" si="0"/>
        <v>3453804.6599999997</v>
      </c>
      <c r="S8" s="7">
        <f t="shared" si="0"/>
        <v>315564153</v>
      </c>
      <c r="T8" s="7">
        <f t="shared" si="0"/>
        <v>296013093</v>
      </c>
      <c r="U8" s="7">
        <f t="shared" si="0"/>
        <v>17910250</v>
      </c>
      <c r="V8" s="7">
        <f t="shared" si="0"/>
        <v>1640810</v>
      </c>
      <c r="W8" s="7">
        <f t="shared" si="0"/>
        <v>6240640494</v>
      </c>
      <c r="X8" s="7">
        <f t="shared" si="0"/>
        <v>6181403385</v>
      </c>
      <c r="Y8" s="7">
        <f t="shared" si="0"/>
        <v>54264368</v>
      </c>
      <c r="Z8" s="7">
        <f t="shared" si="0"/>
        <v>4972741</v>
      </c>
      <c r="AA8" s="7">
        <f t="shared" si="0"/>
        <v>58816298.910696678</v>
      </c>
      <c r="AB8" s="7">
        <f t="shared" si="0"/>
        <v>0</v>
      </c>
      <c r="AC8" s="7">
        <f t="shared" si="0"/>
        <v>15416591.6</v>
      </c>
      <c r="AD8" s="8">
        <f t="shared" ref="AD8" si="1">SUM(AD9:AD48)</f>
        <v>15416591700</v>
      </c>
    </row>
    <row r="9" spans="1:31" ht="30">
      <c r="A9" s="6" t="s">
        <v>15</v>
      </c>
      <c r="B9" s="28" t="s">
        <v>16</v>
      </c>
      <c r="C9" s="6">
        <f t="shared" ref="C9:C34" si="2">AC9</f>
        <v>755473.7</v>
      </c>
      <c r="D9" s="9">
        <f>ROUND(I9 + N9 + S9 + W9+AA9,-2)</f>
        <v>755473700</v>
      </c>
      <c r="E9" s="9">
        <f>J9 + O9 + T9 + X9+AA9</f>
        <v>727953071</v>
      </c>
      <c r="F9" s="9">
        <f t="shared" ref="F9:F34" si="3">K9 + P9 + U9 + Y9</f>
        <v>9669146</v>
      </c>
      <c r="G9" s="9">
        <f t="shared" ref="G9:G34" si="4">L9 + Q9 + V9 + Z9</f>
        <v>727862</v>
      </c>
      <c r="H9" s="9">
        <f t="shared" ref="H9:H34" si="5">M9 + R9</f>
        <v>17123633.479999997</v>
      </c>
      <c r="I9" s="9">
        <f>J9+K9+L9+M9</f>
        <v>435050076.01999998</v>
      </c>
      <c r="J9" s="9">
        <v>410598875</v>
      </c>
      <c r="K9" s="9">
        <v>6966800</v>
      </c>
      <c r="L9" s="9">
        <v>483140</v>
      </c>
      <c r="M9" s="9">
        <v>17001261.019999996</v>
      </c>
      <c r="N9" s="9">
        <f>O9+P9+Q9+R9</f>
        <v>6898927.46</v>
      </c>
      <c r="O9" s="9">
        <v>6706805</v>
      </c>
      <c r="P9" s="9">
        <v>66555</v>
      </c>
      <c r="Q9" s="9">
        <v>3195</v>
      </c>
      <c r="R9" s="9">
        <v>122372.46</v>
      </c>
      <c r="S9" s="9">
        <f>T9+U9+V9</f>
        <v>2751000</v>
      </c>
      <c r="T9" s="9">
        <v>2581800</v>
      </c>
      <c r="U9" s="9">
        <v>155000</v>
      </c>
      <c r="V9" s="9">
        <v>14200</v>
      </c>
      <c r="W9" s="9">
        <f>X9+Y9+Z9</f>
        <v>310773709</v>
      </c>
      <c r="X9" s="9">
        <v>308065591</v>
      </c>
      <c r="Y9" s="9">
        <v>2480791</v>
      </c>
      <c r="Z9" s="9">
        <v>227327</v>
      </c>
      <c r="AA9" s="9"/>
      <c r="AB9" s="9"/>
      <c r="AC9" s="9">
        <f>ROUND(D9 / 1000,1) + AB9</f>
        <v>755473.7</v>
      </c>
      <c r="AD9" s="2">
        <v>755473700</v>
      </c>
      <c r="AE9" s="12">
        <f>AD9-D9</f>
        <v>0</v>
      </c>
    </row>
    <row r="10" spans="1:31" ht="30">
      <c r="A10" s="6" t="s">
        <v>17</v>
      </c>
      <c r="B10" s="28" t="s">
        <v>18</v>
      </c>
      <c r="C10" s="6">
        <f t="shared" si="2"/>
        <v>268805.5</v>
      </c>
      <c r="D10" s="9">
        <f t="shared" ref="D10:D34" si="6">ROUND(I10 + N10 + S10 + W10+AA10,-2)</f>
        <v>268805500</v>
      </c>
      <c r="E10" s="9">
        <f t="shared" ref="E10:E34" si="7">J10 + O10 + T10 + X10+AA10</f>
        <v>260712702.29935774</v>
      </c>
      <c r="F10" s="9">
        <f t="shared" si="3"/>
        <v>3914357</v>
      </c>
      <c r="G10" s="9">
        <f t="shared" si="4"/>
        <v>211955</v>
      </c>
      <c r="H10" s="9">
        <f t="shared" si="5"/>
        <v>3966467.3200000003</v>
      </c>
      <c r="I10" s="9">
        <f t="shared" ref="I10:I34" si="8">J10+K10+L10+M10</f>
        <v>210157104.19999999</v>
      </c>
      <c r="J10" s="9">
        <v>202694611</v>
      </c>
      <c r="K10" s="9">
        <v>3355341</v>
      </c>
      <c r="L10" s="9">
        <v>161142</v>
      </c>
      <c r="M10" s="9">
        <v>3946010.2</v>
      </c>
      <c r="N10" s="9">
        <f t="shared" ref="N10:N34" si="9">O10+P10+Q10+R10</f>
        <v>1760705.12</v>
      </c>
      <c r="O10" s="9">
        <v>1727848</v>
      </c>
      <c r="P10" s="9">
        <v>11832</v>
      </c>
      <c r="Q10" s="9">
        <v>568</v>
      </c>
      <c r="R10" s="9">
        <v>20457.12</v>
      </c>
      <c r="S10" s="9">
        <f t="shared" ref="S10:S34" si="10">T10+U10+V10</f>
        <v>0</v>
      </c>
      <c r="T10" s="9">
        <v>0</v>
      </c>
      <c r="U10" s="9">
        <v>0</v>
      </c>
      <c r="V10" s="9">
        <v>0</v>
      </c>
      <c r="W10" s="9">
        <f t="shared" ref="W10:W34" si="11">X10+Y10+Z10</f>
        <v>55224479</v>
      </c>
      <c r="X10" s="9">
        <v>54627050</v>
      </c>
      <c r="Y10" s="9">
        <v>547184</v>
      </c>
      <c r="Z10" s="9">
        <v>50245</v>
      </c>
      <c r="AA10" s="9">
        <v>1663193.2993577495</v>
      </c>
      <c r="AB10" s="9"/>
      <c r="AC10" s="9">
        <f t="shared" ref="AC10:AC34" si="12">ROUND(D10 / 1000,1) + AB10</f>
        <v>268805.5</v>
      </c>
      <c r="AD10" s="2">
        <v>268805500</v>
      </c>
      <c r="AE10" s="12">
        <f t="shared" ref="AE10:AE34" si="13">AD10-D10</f>
        <v>0</v>
      </c>
    </row>
    <row r="11" spans="1:31" ht="30">
      <c r="A11" s="6" t="s">
        <v>19</v>
      </c>
      <c r="B11" s="28" t="s">
        <v>69</v>
      </c>
      <c r="C11" s="6">
        <f t="shared" si="2"/>
        <v>198452.2</v>
      </c>
      <c r="D11" s="9">
        <f t="shared" si="6"/>
        <v>198452200</v>
      </c>
      <c r="E11" s="9">
        <f t="shared" si="7"/>
        <v>191894295.97403774</v>
      </c>
      <c r="F11" s="9">
        <f t="shared" si="3"/>
        <v>3325495</v>
      </c>
      <c r="G11" s="9">
        <f t="shared" si="4"/>
        <v>212426</v>
      </c>
      <c r="H11" s="9">
        <f t="shared" si="5"/>
        <v>3019960.8400000003</v>
      </c>
      <c r="I11" s="9">
        <f t="shared" si="8"/>
        <v>131930166.7</v>
      </c>
      <c r="J11" s="9">
        <v>126721983</v>
      </c>
      <c r="K11" s="9">
        <v>2108581</v>
      </c>
      <c r="L11" s="9">
        <v>101426</v>
      </c>
      <c r="M11" s="9">
        <v>2998176.7</v>
      </c>
      <c r="N11" s="9">
        <f t="shared" si="9"/>
        <v>2003560.14</v>
      </c>
      <c r="O11" s="9">
        <v>1967826</v>
      </c>
      <c r="P11" s="9">
        <v>13311</v>
      </c>
      <c r="Q11" s="9">
        <v>639</v>
      </c>
      <c r="R11" s="9">
        <v>21784.14</v>
      </c>
      <c r="S11" s="9">
        <f t="shared" si="10"/>
        <v>11373465</v>
      </c>
      <c r="T11" s="9">
        <v>10569765</v>
      </c>
      <c r="U11" s="9">
        <v>736250</v>
      </c>
      <c r="V11" s="9">
        <v>67450</v>
      </c>
      <c r="W11" s="9">
        <f t="shared" si="11"/>
        <v>51311880</v>
      </c>
      <c r="X11" s="9">
        <v>50801616</v>
      </c>
      <c r="Y11" s="9">
        <v>467353</v>
      </c>
      <c r="Z11" s="9">
        <v>42911</v>
      </c>
      <c r="AA11" s="9">
        <v>1833105.9740377329</v>
      </c>
      <c r="AB11" s="9"/>
      <c r="AC11" s="9">
        <f t="shared" si="12"/>
        <v>198452.2</v>
      </c>
      <c r="AD11" s="2">
        <v>198452200</v>
      </c>
      <c r="AE11" s="12">
        <f t="shared" si="13"/>
        <v>0</v>
      </c>
    </row>
    <row r="12" spans="1:31" ht="30">
      <c r="A12" s="6" t="s">
        <v>20</v>
      </c>
      <c r="B12" s="28" t="s">
        <v>21</v>
      </c>
      <c r="C12" s="6">
        <f t="shared" si="2"/>
        <v>261237.9</v>
      </c>
      <c r="D12" s="9">
        <f t="shared" si="6"/>
        <v>261237900</v>
      </c>
      <c r="E12" s="9">
        <f t="shared" si="7"/>
        <v>252771820</v>
      </c>
      <c r="F12" s="9">
        <f t="shared" si="3"/>
        <v>3484456</v>
      </c>
      <c r="G12" s="9">
        <f t="shared" si="4"/>
        <v>195426</v>
      </c>
      <c r="H12" s="9">
        <f t="shared" si="5"/>
        <v>4786201.3600000003</v>
      </c>
      <c r="I12" s="9">
        <f t="shared" si="8"/>
        <v>182720829.62</v>
      </c>
      <c r="J12" s="9">
        <v>174974578</v>
      </c>
      <c r="K12" s="9">
        <v>2836891</v>
      </c>
      <c r="L12" s="9">
        <v>136355</v>
      </c>
      <c r="M12" s="9">
        <v>4773005.62</v>
      </c>
      <c r="N12" s="9">
        <f t="shared" si="9"/>
        <v>1092851.74</v>
      </c>
      <c r="O12" s="9">
        <v>1071906</v>
      </c>
      <c r="P12" s="9">
        <v>7395</v>
      </c>
      <c r="Q12" s="9">
        <v>355</v>
      </c>
      <c r="R12" s="9">
        <v>13195.739999999998</v>
      </c>
      <c r="S12" s="9">
        <f t="shared" si="10"/>
        <v>0</v>
      </c>
      <c r="T12" s="9">
        <v>0</v>
      </c>
      <c r="U12" s="9">
        <v>0</v>
      </c>
      <c r="V12" s="9">
        <v>0</v>
      </c>
      <c r="W12" s="9">
        <f t="shared" si="11"/>
        <v>77424222</v>
      </c>
      <c r="X12" s="9">
        <v>76725336</v>
      </c>
      <c r="Y12" s="9">
        <v>640170</v>
      </c>
      <c r="Z12" s="9">
        <v>58716</v>
      </c>
      <c r="AA12" s="9"/>
      <c r="AB12" s="9"/>
      <c r="AC12" s="9">
        <f t="shared" si="12"/>
        <v>261237.9</v>
      </c>
      <c r="AD12" s="2">
        <v>261237900</v>
      </c>
      <c r="AE12" s="12">
        <f t="shared" si="13"/>
        <v>0</v>
      </c>
    </row>
    <row r="13" spans="1:31" ht="30">
      <c r="A13" s="6" t="s">
        <v>22</v>
      </c>
      <c r="B13" s="28" t="s">
        <v>70</v>
      </c>
      <c r="C13" s="6">
        <f t="shared" si="2"/>
        <v>274608.5</v>
      </c>
      <c r="D13" s="9">
        <f t="shared" si="6"/>
        <v>274608500</v>
      </c>
      <c r="E13" s="9">
        <f t="shared" si="7"/>
        <v>264508065.0118607</v>
      </c>
      <c r="F13" s="9">
        <f t="shared" si="3"/>
        <v>3835887</v>
      </c>
      <c r="G13" s="9">
        <f t="shared" si="4"/>
        <v>259090</v>
      </c>
      <c r="H13" s="9">
        <f t="shared" si="5"/>
        <v>6005467.4000000004</v>
      </c>
      <c r="I13" s="9">
        <f t="shared" si="8"/>
        <v>184814683.03999999</v>
      </c>
      <c r="J13" s="9">
        <v>175778289</v>
      </c>
      <c r="K13" s="9">
        <v>2953519</v>
      </c>
      <c r="L13" s="9">
        <v>180650</v>
      </c>
      <c r="M13" s="9">
        <v>5902225.04</v>
      </c>
      <c r="N13" s="9">
        <f t="shared" si="9"/>
        <v>6732896.3600000003</v>
      </c>
      <c r="O13" s="9">
        <v>6570754</v>
      </c>
      <c r="P13" s="9">
        <v>56202</v>
      </c>
      <c r="Q13" s="9">
        <v>2698</v>
      </c>
      <c r="R13" s="9">
        <v>103242.36</v>
      </c>
      <c r="S13" s="9">
        <f t="shared" si="10"/>
        <v>0</v>
      </c>
      <c r="T13" s="9">
        <v>0</v>
      </c>
      <c r="U13" s="9">
        <v>0</v>
      </c>
      <c r="V13" s="9">
        <v>0</v>
      </c>
      <c r="W13" s="9">
        <f t="shared" si="11"/>
        <v>78809768</v>
      </c>
      <c r="X13" s="9">
        <v>77907860</v>
      </c>
      <c r="Y13" s="9">
        <v>826166</v>
      </c>
      <c r="Z13" s="9">
        <v>75742</v>
      </c>
      <c r="AA13" s="9">
        <v>4251162.0118606947</v>
      </c>
      <c r="AB13" s="9"/>
      <c r="AC13" s="9">
        <f t="shared" si="12"/>
        <v>274608.5</v>
      </c>
      <c r="AD13" s="2">
        <v>274608500</v>
      </c>
      <c r="AE13" s="12">
        <f t="shared" si="13"/>
        <v>0</v>
      </c>
    </row>
    <row r="14" spans="1:31" ht="30">
      <c r="A14" s="6" t="s">
        <v>23</v>
      </c>
      <c r="B14" s="28" t="s">
        <v>24</v>
      </c>
      <c r="C14" s="6">
        <f t="shared" si="2"/>
        <v>351380.3</v>
      </c>
      <c r="D14" s="9">
        <f t="shared" si="6"/>
        <v>351380300</v>
      </c>
      <c r="E14" s="9">
        <f t="shared" si="7"/>
        <v>339157914</v>
      </c>
      <c r="F14" s="9">
        <f t="shared" si="3"/>
        <v>4367828</v>
      </c>
      <c r="G14" s="9">
        <f t="shared" si="4"/>
        <v>322214</v>
      </c>
      <c r="H14" s="9">
        <f t="shared" si="5"/>
        <v>7532347.580000001</v>
      </c>
      <c r="I14" s="9">
        <f t="shared" si="8"/>
        <v>208640186.78</v>
      </c>
      <c r="J14" s="9">
        <v>197683666</v>
      </c>
      <c r="K14" s="9">
        <v>3336317</v>
      </c>
      <c r="L14" s="9">
        <v>231207</v>
      </c>
      <c r="M14" s="9">
        <v>7388996.7800000012</v>
      </c>
      <c r="N14" s="9">
        <f t="shared" si="9"/>
        <v>9600555.8000000007</v>
      </c>
      <c r="O14" s="9">
        <v>9371955</v>
      </c>
      <c r="P14" s="9">
        <v>81345</v>
      </c>
      <c r="Q14" s="9">
        <v>3905</v>
      </c>
      <c r="R14" s="9">
        <v>143350.79999999999</v>
      </c>
      <c r="S14" s="9">
        <f t="shared" si="10"/>
        <v>0</v>
      </c>
      <c r="T14" s="9">
        <v>0</v>
      </c>
      <c r="U14" s="9">
        <v>0</v>
      </c>
      <c r="V14" s="9">
        <v>0</v>
      </c>
      <c r="W14" s="9">
        <f t="shared" si="11"/>
        <v>133139561</v>
      </c>
      <c r="X14" s="9">
        <v>132102293</v>
      </c>
      <c r="Y14" s="9">
        <v>950166</v>
      </c>
      <c r="Z14" s="9">
        <v>87102</v>
      </c>
      <c r="AA14" s="9"/>
      <c r="AB14" s="9"/>
      <c r="AC14" s="9">
        <f t="shared" si="12"/>
        <v>351380.3</v>
      </c>
      <c r="AD14" s="2">
        <v>351380300</v>
      </c>
      <c r="AE14" s="12">
        <f t="shared" si="13"/>
        <v>0</v>
      </c>
    </row>
    <row r="15" spans="1:31" ht="30">
      <c r="A15" s="6" t="s">
        <v>25</v>
      </c>
      <c r="B15" s="28" t="s">
        <v>26</v>
      </c>
      <c r="C15" s="6">
        <f t="shared" si="2"/>
        <v>249015</v>
      </c>
      <c r="D15" s="9">
        <f t="shared" si="6"/>
        <v>249015000</v>
      </c>
      <c r="E15" s="9">
        <f t="shared" si="7"/>
        <v>239611996.82799253</v>
      </c>
      <c r="F15" s="9">
        <f t="shared" si="3"/>
        <v>4167754</v>
      </c>
      <c r="G15" s="9">
        <f t="shared" si="4"/>
        <v>313021</v>
      </c>
      <c r="H15" s="9">
        <f t="shared" si="5"/>
        <v>4922205.0999999996</v>
      </c>
      <c r="I15" s="9">
        <f t="shared" si="8"/>
        <v>152959428.72</v>
      </c>
      <c r="J15" s="9">
        <v>145432850</v>
      </c>
      <c r="K15" s="9">
        <v>2504819</v>
      </c>
      <c r="L15" s="9">
        <v>162253</v>
      </c>
      <c r="M15" s="9">
        <v>4859506.72</v>
      </c>
      <c r="N15" s="9">
        <f t="shared" si="9"/>
        <v>3762733.38</v>
      </c>
      <c r="O15" s="9">
        <v>3661285</v>
      </c>
      <c r="P15" s="9">
        <v>36975</v>
      </c>
      <c r="Q15" s="9">
        <v>1775</v>
      </c>
      <c r="R15" s="9">
        <v>62698.38</v>
      </c>
      <c r="S15" s="9">
        <f t="shared" si="10"/>
        <v>17343185</v>
      </c>
      <c r="T15" s="9">
        <v>16326293</v>
      </c>
      <c r="U15" s="9">
        <v>931550</v>
      </c>
      <c r="V15" s="9">
        <v>85342</v>
      </c>
      <c r="W15" s="9">
        <f t="shared" si="11"/>
        <v>71315389</v>
      </c>
      <c r="X15" s="9">
        <v>70557328</v>
      </c>
      <c r="Y15" s="9">
        <v>694410</v>
      </c>
      <c r="Z15" s="9">
        <v>63651</v>
      </c>
      <c r="AA15" s="9">
        <v>3634240.827992525</v>
      </c>
      <c r="AB15" s="9"/>
      <c r="AC15" s="9">
        <f t="shared" si="12"/>
        <v>249015</v>
      </c>
      <c r="AD15" s="2">
        <v>249015000</v>
      </c>
      <c r="AE15" s="12">
        <f t="shared" si="13"/>
        <v>0</v>
      </c>
    </row>
    <row r="16" spans="1:31" ht="30">
      <c r="A16" s="6" t="s">
        <v>27</v>
      </c>
      <c r="B16" s="28" t="s">
        <v>28</v>
      </c>
      <c r="C16" s="6">
        <f t="shared" si="2"/>
        <v>234392.1</v>
      </c>
      <c r="D16" s="9">
        <f t="shared" si="6"/>
        <v>234392100</v>
      </c>
      <c r="E16" s="9">
        <f t="shared" si="7"/>
        <v>226619905.90668973</v>
      </c>
      <c r="F16" s="9">
        <f t="shared" si="3"/>
        <v>3730112</v>
      </c>
      <c r="G16" s="9">
        <f t="shared" si="4"/>
        <v>238960</v>
      </c>
      <c r="H16" s="9">
        <f t="shared" si="5"/>
        <v>3803079.6</v>
      </c>
      <c r="I16" s="9">
        <f t="shared" si="8"/>
        <v>162165376.22</v>
      </c>
      <c r="J16" s="9">
        <v>155845127</v>
      </c>
      <c r="K16" s="9">
        <v>2406603</v>
      </c>
      <c r="L16" s="9">
        <v>117828</v>
      </c>
      <c r="M16" s="9">
        <v>3795818.22</v>
      </c>
      <c r="N16" s="9">
        <f t="shared" si="9"/>
        <v>667853.38</v>
      </c>
      <c r="O16" s="9">
        <v>655942</v>
      </c>
      <c r="P16" s="9">
        <v>4437</v>
      </c>
      <c r="Q16" s="9">
        <v>213</v>
      </c>
      <c r="R16" s="9">
        <v>7261.3799999999992</v>
      </c>
      <c r="S16" s="9">
        <f t="shared" si="10"/>
        <v>12260765</v>
      </c>
      <c r="T16" s="9">
        <v>11414765</v>
      </c>
      <c r="U16" s="9">
        <v>775000</v>
      </c>
      <c r="V16" s="9">
        <v>71000</v>
      </c>
      <c r="W16" s="9">
        <f t="shared" si="11"/>
        <v>54886083</v>
      </c>
      <c r="X16" s="9">
        <v>54292092</v>
      </c>
      <c r="Y16" s="9">
        <v>544072</v>
      </c>
      <c r="Z16" s="9">
        <v>49919</v>
      </c>
      <c r="AA16" s="9">
        <v>4411979.9066897426</v>
      </c>
      <c r="AB16" s="9"/>
      <c r="AC16" s="9">
        <f t="shared" si="12"/>
        <v>234392.1</v>
      </c>
      <c r="AD16" s="2">
        <v>234392100</v>
      </c>
      <c r="AE16" s="12">
        <f t="shared" si="13"/>
        <v>0</v>
      </c>
    </row>
    <row r="17" spans="1:31" ht="30">
      <c r="A17" s="6" t="s">
        <v>29</v>
      </c>
      <c r="B17" s="28" t="s">
        <v>30</v>
      </c>
      <c r="C17" s="6">
        <f t="shared" si="2"/>
        <v>294096.2</v>
      </c>
      <c r="D17" s="9">
        <f t="shared" si="6"/>
        <v>294096200</v>
      </c>
      <c r="E17" s="9">
        <f t="shared" si="7"/>
        <v>284553666.10161573</v>
      </c>
      <c r="F17" s="9">
        <f t="shared" si="3"/>
        <v>4959486</v>
      </c>
      <c r="G17" s="9">
        <f t="shared" si="4"/>
        <v>324398</v>
      </c>
      <c r="H17" s="9">
        <f t="shared" si="5"/>
        <v>4258601.96</v>
      </c>
      <c r="I17" s="9">
        <f t="shared" si="8"/>
        <v>192450257.58000001</v>
      </c>
      <c r="J17" s="9">
        <v>185111152</v>
      </c>
      <c r="K17" s="9">
        <v>2980477</v>
      </c>
      <c r="L17" s="9">
        <v>144059</v>
      </c>
      <c r="M17" s="9">
        <v>4214569.58</v>
      </c>
      <c r="N17" s="9">
        <f t="shared" si="9"/>
        <v>3636517.38</v>
      </c>
      <c r="O17" s="9">
        <v>3567685</v>
      </c>
      <c r="P17" s="9">
        <v>23664</v>
      </c>
      <c r="Q17" s="9">
        <v>1136</v>
      </c>
      <c r="R17" s="9">
        <v>44032.380000000005</v>
      </c>
      <c r="S17" s="9">
        <f t="shared" si="10"/>
        <v>20010845</v>
      </c>
      <c r="T17" s="9">
        <v>18585335</v>
      </c>
      <c r="U17" s="9">
        <v>1305875</v>
      </c>
      <c r="V17" s="9">
        <v>119635</v>
      </c>
      <c r="W17" s="9">
        <f t="shared" si="11"/>
        <v>74632602</v>
      </c>
      <c r="X17" s="9">
        <v>73923564</v>
      </c>
      <c r="Y17" s="9">
        <v>649470</v>
      </c>
      <c r="Z17" s="9">
        <v>59568</v>
      </c>
      <c r="AA17" s="9">
        <v>3365930.1016157288</v>
      </c>
      <c r="AB17" s="9"/>
      <c r="AC17" s="9">
        <f t="shared" si="12"/>
        <v>294096.2</v>
      </c>
      <c r="AD17" s="2">
        <v>294096200</v>
      </c>
      <c r="AE17" s="12">
        <f t="shared" si="13"/>
        <v>0</v>
      </c>
    </row>
    <row r="18" spans="1:31" ht="30">
      <c r="A18" s="6" t="s">
        <v>31</v>
      </c>
      <c r="B18" s="28" t="s">
        <v>32</v>
      </c>
      <c r="C18" s="6">
        <f t="shared" si="2"/>
        <v>167788.1</v>
      </c>
      <c r="D18" s="9">
        <f t="shared" si="6"/>
        <v>167788100</v>
      </c>
      <c r="E18" s="9">
        <f t="shared" si="7"/>
        <v>163521209.44158721</v>
      </c>
      <c r="F18" s="9">
        <f t="shared" si="3"/>
        <v>2124461</v>
      </c>
      <c r="G18" s="9">
        <f t="shared" si="4"/>
        <v>130861</v>
      </c>
      <c r="H18" s="9">
        <f t="shared" si="5"/>
        <v>2011539.7599999998</v>
      </c>
      <c r="I18" s="9">
        <f t="shared" si="8"/>
        <v>121094636.38</v>
      </c>
      <c r="J18" s="9">
        <v>117562188</v>
      </c>
      <c r="K18" s="9">
        <v>1458170</v>
      </c>
      <c r="L18" s="9">
        <v>70000</v>
      </c>
      <c r="M18" s="9">
        <v>2004278.38</v>
      </c>
      <c r="N18" s="9">
        <f t="shared" si="9"/>
        <v>860778.38</v>
      </c>
      <c r="O18" s="9">
        <v>848867</v>
      </c>
      <c r="P18" s="9">
        <v>4437</v>
      </c>
      <c r="Q18" s="9">
        <v>213</v>
      </c>
      <c r="R18" s="9">
        <v>7261.3799999999992</v>
      </c>
      <c r="S18" s="9">
        <f t="shared" si="10"/>
        <v>9197985</v>
      </c>
      <c r="T18" s="9">
        <v>8714919</v>
      </c>
      <c r="U18" s="9">
        <v>442525</v>
      </c>
      <c r="V18" s="9">
        <v>40541</v>
      </c>
      <c r="W18" s="9">
        <f t="shared" si="11"/>
        <v>33860463</v>
      </c>
      <c r="X18" s="9">
        <v>33621027</v>
      </c>
      <c r="Y18" s="9">
        <v>219329</v>
      </c>
      <c r="Z18" s="9">
        <v>20107</v>
      </c>
      <c r="AA18" s="9">
        <v>2774208.4415872041</v>
      </c>
      <c r="AB18" s="9"/>
      <c r="AC18" s="9">
        <f t="shared" si="12"/>
        <v>167788.1</v>
      </c>
      <c r="AD18" s="2">
        <v>167788100</v>
      </c>
      <c r="AE18" s="12">
        <f t="shared" si="13"/>
        <v>0</v>
      </c>
    </row>
    <row r="19" spans="1:31" ht="30">
      <c r="A19" s="6" t="s">
        <v>33</v>
      </c>
      <c r="B19" s="28" t="s">
        <v>34</v>
      </c>
      <c r="C19" s="6">
        <f t="shared" si="2"/>
        <v>175171</v>
      </c>
      <c r="D19" s="9">
        <f t="shared" si="6"/>
        <v>175171000</v>
      </c>
      <c r="E19" s="9">
        <f t="shared" si="7"/>
        <v>170186431.40574244</v>
      </c>
      <c r="F19" s="9">
        <f t="shared" si="3"/>
        <v>2295113</v>
      </c>
      <c r="G19" s="9">
        <f t="shared" si="4"/>
        <v>162191</v>
      </c>
      <c r="H19" s="9">
        <f t="shared" si="5"/>
        <v>2527270.2599999998</v>
      </c>
      <c r="I19" s="9">
        <f t="shared" si="8"/>
        <v>128580061.92</v>
      </c>
      <c r="J19" s="9">
        <v>124371834</v>
      </c>
      <c r="K19" s="9">
        <v>1621062</v>
      </c>
      <c r="L19" s="9">
        <v>101274</v>
      </c>
      <c r="M19" s="9">
        <v>2485891.92</v>
      </c>
      <c r="N19" s="9">
        <f t="shared" si="9"/>
        <v>2772439.34</v>
      </c>
      <c r="O19" s="9">
        <v>2709361</v>
      </c>
      <c r="P19" s="9">
        <v>20706</v>
      </c>
      <c r="Q19" s="9">
        <v>994</v>
      </c>
      <c r="R19" s="9">
        <v>41378.339999999997</v>
      </c>
      <c r="S19" s="9">
        <f t="shared" si="10"/>
        <v>6844890</v>
      </c>
      <c r="T19" s="9">
        <v>6514950</v>
      </c>
      <c r="U19" s="9">
        <v>302250</v>
      </c>
      <c r="V19" s="9">
        <v>27690</v>
      </c>
      <c r="W19" s="9">
        <f t="shared" si="11"/>
        <v>35994497</v>
      </c>
      <c r="X19" s="9">
        <v>35611169</v>
      </c>
      <c r="Y19" s="9">
        <v>351095</v>
      </c>
      <c r="Z19" s="9">
        <v>32233</v>
      </c>
      <c r="AA19" s="9">
        <v>979117.40574244503</v>
      </c>
      <c r="AB19" s="9"/>
      <c r="AC19" s="9">
        <f t="shared" si="12"/>
        <v>175171</v>
      </c>
      <c r="AD19" s="2">
        <v>175171100</v>
      </c>
      <c r="AE19" s="12">
        <f t="shared" si="13"/>
        <v>100</v>
      </c>
    </row>
    <row r="20" spans="1:31" ht="30">
      <c r="A20" s="6" t="s">
        <v>35</v>
      </c>
      <c r="B20" s="28" t="s">
        <v>36</v>
      </c>
      <c r="C20" s="6">
        <f t="shared" si="2"/>
        <v>339310.3</v>
      </c>
      <c r="D20" s="9">
        <f t="shared" si="6"/>
        <v>339310300</v>
      </c>
      <c r="E20" s="9">
        <f t="shared" si="7"/>
        <v>324844562.63729155</v>
      </c>
      <c r="F20" s="9">
        <f t="shared" si="3"/>
        <v>4849104</v>
      </c>
      <c r="G20" s="9">
        <f t="shared" si="4"/>
        <v>385332</v>
      </c>
      <c r="H20" s="9">
        <f t="shared" si="5"/>
        <v>9231288.4799999967</v>
      </c>
      <c r="I20" s="9">
        <f t="shared" si="8"/>
        <v>215327443.94</v>
      </c>
      <c r="J20" s="9">
        <v>202308101</v>
      </c>
      <c r="K20" s="9">
        <v>3590853</v>
      </c>
      <c r="L20" s="9">
        <v>271740</v>
      </c>
      <c r="M20" s="9">
        <v>9156749.9399999976</v>
      </c>
      <c r="N20" s="9">
        <f t="shared" si="9"/>
        <v>3839836.54</v>
      </c>
      <c r="O20" s="9">
        <v>3723448</v>
      </c>
      <c r="P20" s="9">
        <v>39933</v>
      </c>
      <c r="Q20" s="9">
        <v>1917</v>
      </c>
      <c r="R20" s="9">
        <v>74538.540000000008</v>
      </c>
      <c r="S20" s="9">
        <f t="shared" si="10"/>
        <v>0</v>
      </c>
      <c r="T20" s="9">
        <v>0</v>
      </c>
      <c r="U20" s="9">
        <v>0</v>
      </c>
      <c r="V20" s="9">
        <v>0</v>
      </c>
      <c r="W20" s="9">
        <f t="shared" si="11"/>
        <v>114571761</v>
      </c>
      <c r="X20" s="9">
        <v>113241768</v>
      </c>
      <c r="Y20" s="9">
        <v>1218318</v>
      </c>
      <c r="Z20" s="9">
        <v>111675</v>
      </c>
      <c r="AA20" s="9">
        <v>5571245.6372915581</v>
      </c>
      <c r="AB20" s="9"/>
      <c r="AC20" s="9">
        <f t="shared" si="12"/>
        <v>339310.3</v>
      </c>
      <c r="AD20" s="2">
        <v>339310300</v>
      </c>
      <c r="AE20" s="12">
        <f t="shared" si="13"/>
        <v>0</v>
      </c>
    </row>
    <row r="21" spans="1:31" ht="30">
      <c r="A21" s="6" t="s">
        <v>37</v>
      </c>
      <c r="B21" s="28" t="s">
        <v>38</v>
      </c>
      <c r="C21" s="6">
        <f t="shared" si="2"/>
        <v>384960</v>
      </c>
      <c r="D21" s="9">
        <f t="shared" si="6"/>
        <v>384960000</v>
      </c>
      <c r="E21" s="9">
        <f t="shared" si="7"/>
        <v>368522356.99564093</v>
      </c>
      <c r="F21" s="9">
        <f t="shared" si="3"/>
        <v>7334880</v>
      </c>
      <c r="G21" s="9">
        <f t="shared" si="4"/>
        <v>583841</v>
      </c>
      <c r="H21" s="9">
        <f t="shared" si="5"/>
        <v>8518938.4199999999</v>
      </c>
      <c r="I21" s="9">
        <f t="shared" si="8"/>
        <v>237856838.16</v>
      </c>
      <c r="J21" s="9">
        <v>225126393</v>
      </c>
      <c r="K21" s="9">
        <v>4016184</v>
      </c>
      <c r="L21" s="9">
        <v>281730</v>
      </c>
      <c r="M21" s="9">
        <v>8432531.1600000001</v>
      </c>
      <c r="N21" s="9">
        <f t="shared" si="9"/>
        <v>4515708.26</v>
      </c>
      <c r="O21" s="9">
        <v>4381251</v>
      </c>
      <c r="P21" s="9">
        <v>45849</v>
      </c>
      <c r="Q21" s="9">
        <v>2201</v>
      </c>
      <c r="R21" s="9">
        <v>86407.260000000009</v>
      </c>
      <c r="S21" s="9">
        <f t="shared" si="10"/>
        <v>40675745</v>
      </c>
      <c r="T21" s="9">
        <v>38328941</v>
      </c>
      <c r="U21" s="9">
        <v>2149850</v>
      </c>
      <c r="V21" s="9">
        <v>196954</v>
      </c>
      <c r="W21" s="9">
        <f t="shared" si="11"/>
        <v>100138904</v>
      </c>
      <c r="X21" s="9">
        <v>98912951</v>
      </c>
      <c r="Y21" s="9">
        <v>1122997</v>
      </c>
      <c r="Z21" s="9">
        <v>102956</v>
      </c>
      <c r="AA21" s="9">
        <v>1772820.9956409186</v>
      </c>
      <c r="AB21" s="9"/>
      <c r="AC21" s="9">
        <f t="shared" si="12"/>
        <v>384960</v>
      </c>
      <c r="AD21" s="2">
        <v>384960000</v>
      </c>
      <c r="AE21" s="12">
        <f t="shared" si="13"/>
        <v>0</v>
      </c>
    </row>
    <row r="22" spans="1:31" ht="30">
      <c r="A22" s="6" t="s">
        <v>39</v>
      </c>
      <c r="B22" s="28" t="s">
        <v>40</v>
      </c>
      <c r="C22" s="6">
        <f t="shared" si="2"/>
        <v>497496.4</v>
      </c>
      <c r="D22" s="9">
        <f t="shared" si="6"/>
        <v>497496400</v>
      </c>
      <c r="E22" s="9">
        <f t="shared" si="7"/>
        <v>485608560.14763755</v>
      </c>
      <c r="F22" s="9">
        <f t="shared" si="3"/>
        <v>5256618</v>
      </c>
      <c r="G22" s="9">
        <f t="shared" si="4"/>
        <v>294762</v>
      </c>
      <c r="H22" s="9">
        <f t="shared" si="5"/>
        <v>6336414.8199999994</v>
      </c>
      <c r="I22" s="9">
        <f t="shared" si="8"/>
        <v>350539071.24000001</v>
      </c>
      <c r="J22" s="9">
        <v>339714508</v>
      </c>
      <c r="K22" s="9">
        <v>4302271</v>
      </c>
      <c r="L22" s="9">
        <v>207633</v>
      </c>
      <c r="M22" s="9">
        <v>6314659.2399999993</v>
      </c>
      <c r="N22" s="9">
        <f t="shared" si="9"/>
        <v>2040900.58</v>
      </c>
      <c r="O22" s="9">
        <v>2008295</v>
      </c>
      <c r="P22" s="9">
        <v>10353</v>
      </c>
      <c r="Q22" s="9">
        <v>497</v>
      </c>
      <c r="R22" s="9">
        <v>21755.58</v>
      </c>
      <c r="S22" s="9">
        <f t="shared" si="10"/>
        <v>0</v>
      </c>
      <c r="T22" s="9">
        <v>0</v>
      </c>
      <c r="U22" s="9">
        <v>0</v>
      </c>
      <c r="V22" s="9">
        <v>0</v>
      </c>
      <c r="W22" s="9">
        <f t="shared" si="11"/>
        <v>143891944</v>
      </c>
      <c r="X22" s="9">
        <v>142861318</v>
      </c>
      <c r="Y22" s="9">
        <v>943994</v>
      </c>
      <c r="Z22" s="9">
        <v>86632</v>
      </c>
      <c r="AA22" s="9">
        <v>1024439.1476375572</v>
      </c>
      <c r="AB22" s="9"/>
      <c r="AC22" s="9">
        <f t="shared" si="12"/>
        <v>497496.4</v>
      </c>
      <c r="AD22" s="2">
        <v>497496400</v>
      </c>
      <c r="AE22" s="12">
        <f t="shared" si="13"/>
        <v>0</v>
      </c>
    </row>
    <row r="23" spans="1:31" ht="30">
      <c r="A23" s="6" t="s">
        <v>41</v>
      </c>
      <c r="B23" s="28" t="s">
        <v>42</v>
      </c>
      <c r="C23" s="6">
        <f t="shared" si="2"/>
        <v>570906.4</v>
      </c>
      <c r="D23" s="9">
        <f t="shared" si="6"/>
        <v>570906400</v>
      </c>
      <c r="E23" s="9">
        <f t="shared" si="7"/>
        <v>546504965.98020768</v>
      </c>
      <c r="F23" s="9">
        <f t="shared" si="3"/>
        <v>10827597</v>
      </c>
      <c r="G23" s="9">
        <f t="shared" si="4"/>
        <v>869954</v>
      </c>
      <c r="H23" s="9">
        <f t="shared" si="5"/>
        <v>12703872.779999997</v>
      </c>
      <c r="I23" s="9">
        <f t="shared" si="8"/>
        <v>345978321.66000003</v>
      </c>
      <c r="J23" s="9">
        <v>327555424</v>
      </c>
      <c r="K23" s="9">
        <v>5520841</v>
      </c>
      <c r="L23" s="9">
        <v>388369</v>
      </c>
      <c r="M23" s="9">
        <v>12513687.659999998</v>
      </c>
      <c r="N23" s="9">
        <f t="shared" si="9"/>
        <v>11178527.119999999</v>
      </c>
      <c r="O23" s="9">
        <v>10876742</v>
      </c>
      <c r="P23" s="9">
        <v>106488</v>
      </c>
      <c r="Q23" s="9">
        <v>5112</v>
      </c>
      <c r="R23" s="9">
        <v>190185.12</v>
      </c>
      <c r="S23" s="9">
        <f t="shared" si="10"/>
        <v>65778404</v>
      </c>
      <c r="T23" s="9">
        <v>61775978</v>
      </c>
      <c r="U23" s="9">
        <v>3666525</v>
      </c>
      <c r="V23" s="9">
        <v>335901</v>
      </c>
      <c r="W23" s="9">
        <f t="shared" si="11"/>
        <v>141626941</v>
      </c>
      <c r="X23" s="9">
        <v>139952626</v>
      </c>
      <c r="Y23" s="9">
        <v>1533743</v>
      </c>
      <c r="Z23" s="9">
        <v>140572</v>
      </c>
      <c r="AA23" s="9">
        <v>6344195.9802076966</v>
      </c>
      <c r="AB23" s="9"/>
      <c r="AC23" s="9">
        <f t="shared" si="12"/>
        <v>570906.4</v>
      </c>
      <c r="AD23" s="2">
        <v>570906400</v>
      </c>
      <c r="AE23" s="12">
        <f t="shared" si="13"/>
        <v>0</v>
      </c>
    </row>
    <row r="24" spans="1:31" ht="30">
      <c r="A24" s="6" t="s">
        <v>43</v>
      </c>
      <c r="B24" s="28" t="s">
        <v>44</v>
      </c>
      <c r="C24" s="6">
        <f t="shared" si="2"/>
        <v>408062.6</v>
      </c>
      <c r="D24" s="9">
        <f t="shared" si="6"/>
        <v>408062600</v>
      </c>
      <c r="E24" s="9">
        <f t="shared" si="7"/>
        <v>395553865</v>
      </c>
      <c r="F24" s="9">
        <f t="shared" si="3"/>
        <v>5242255</v>
      </c>
      <c r="G24" s="9">
        <f t="shared" si="4"/>
        <v>304519</v>
      </c>
      <c r="H24" s="9">
        <f t="shared" si="5"/>
        <v>6961943.4799999995</v>
      </c>
      <c r="I24" s="9">
        <f t="shared" si="8"/>
        <v>260037233.09999999</v>
      </c>
      <c r="J24" s="9">
        <v>248855767</v>
      </c>
      <c r="K24" s="9">
        <v>4051989</v>
      </c>
      <c r="L24" s="9">
        <v>196266</v>
      </c>
      <c r="M24" s="9">
        <v>6933211.0999999996</v>
      </c>
      <c r="N24" s="9">
        <f t="shared" si="9"/>
        <v>2944624.38</v>
      </c>
      <c r="O24" s="9">
        <v>2895742</v>
      </c>
      <c r="P24" s="9">
        <v>19227</v>
      </c>
      <c r="Q24" s="9">
        <v>923</v>
      </c>
      <c r="R24" s="9">
        <v>28732.379999999997</v>
      </c>
      <c r="S24" s="9">
        <f t="shared" si="10"/>
        <v>0</v>
      </c>
      <c r="T24" s="9">
        <v>0</v>
      </c>
      <c r="U24" s="9">
        <v>0</v>
      </c>
      <c r="V24" s="9">
        <v>0</v>
      </c>
      <c r="W24" s="9">
        <f t="shared" si="11"/>
        <v>145080725</v>
      </c>
      <c r="X24" s="9">
        <v>143802356</v>
      </c>
      <c r="Y24" s="9">
        <v>1171039</v>
      </c>
      <c r="Z24" s="9">
        <v>107330</v>
      </c>
      <c r="AA24" s="9"/>
      <c r="AB24" s="9"/>
      <c r="AC24" s="9">
        <f t="shared" si="12"/>
        <v>408062.6</v>
      </c>
      <c r="AD24" s="2">
        <v>408062600</v>
      </c>
      <c r="AE24" s="12">
        <f t="shared" si="13"/>
        <v>0</v>
      </c>
    </row>
    <row r="25" spans="1:31" ht="30">
      <c r="A25" s="6" t="s">
        <v>45</v>
      </c>
      <c r="B25" s="28" t="s">
        <v>46</v>
      </c>
      <c r="C25" s="6">
        <f t="shared" si="2"/>
        <v>603434.5</v>
      </c>
      <c r="D25" s="9">
        <f t="shared" si="6"/>
        <v>603434500</v>
      </c>
      <c r="E25" s="9">
        <f t="shared" si="7"/>
        <v>582417698.90097642</v>
      </c>
      <c r="F25" s="9">
        <f t="shared" si="3"/>
        <v>10976242</v>
      </c>
      <c r="G25" s="9">
        <f t="shared" si="4"/>
        <v>825358</v>
      </c>
      <c r="H25" s="9">
        <f t="shared" si="5"/>
        <v>9215205.5399999991</v>
      </c>
      <c r="I25" s="9">
        <f t="shared" si="8"/>
        <v>342076589.16000003</v>
      </c>
      <c r="J25" s="9">
        <v>327473223</v>
      </c>
      <c r="K25" s="9">
        <v>5213695</v>
      </c>
      <c r="L25" s="9">
        <v>300506</v>
      </c>
      <c r="M25" s="9">
        <v>9089165.1599999983</v>
      </c>
      <c r="N25" s="9">
        <f t="shared" si="9"/>
        <v>8893240.3800000008</v>
      </c>
      <c r="O25" s="9">
        <v>8691250</v>
      </c>
      <c r="P25" s="9">
        <v>72471</v>
      </c>
      <c r="Q25" s="9">
        <v>3479</v>
      </c>
      <c r="R25" s="9">
        <v>126040.37999999999</v>
      </c>
      <c r="S25" s="9">
        <f t="shared" si="10"/>
        <v>73559491</v>
      </c>
      <c r="T25" s="9">
        <v>68779591</v>
      </c>
      <c r="U25" s="9">
        <v>4378750</v>
      </c>
      <c r="V25" s="9">
        <v>401150</v>
      </c>
      <c r="W25" s="9">
        <f t="shared" si="11"/>
        <v>176542791</v>
      </c>
      <c r="X25" s="9">
        <v>175111242</v>
      </c>
      <c r="Y25" s="9">
        <v>1311326</v>
      </c>
      <c r="Z25" s="9">
        <v>120223</v>
      </c>
      <c r="AA25" s="9">
        <v>2362392.9009763896</v>
      </c>
      <c r="AB25" s="9"/>
      <c r="AC25" s="9">
        <f t="shared" si="12"/>
        <v>603434.5</v>
      </c>
      <c r="AD25" s="2">
        <v>603434500</v>
      </c>
      <c r="AE25" s="12">
        <f t="shared" si="13"/>
        <v>0</v>
      </c>
    </row>
    <row r="26" spans="1:31" ht="30">
      <c r="A26" s="6" t="s">
        <v>47</v>
      </c>
      <c r="B26" s="28" t="s">
        <v>48</v>
      </c>
      <c r="C26" s="6">
        <f t="shared" si="2"/>
        <v>448927</v>
      </c>
      <c r="D26" s="9">
        <f t="shared" si="6"/>
        <v>448927000</v>
      </c>
      <c r="E26" s="9">
        <f t="shared" si="7"/>
        <v>435243308.96352243</v>
      </c>
      <c r="F26" s="9">
        <f t="shared" si="3"/>
        <v>7261556</v>
      </c>
      <c r="G26" s="9">
        <f t="shared" si="4"/>
        <v>444005</v>
      </c>
      <c r="H26" s="9">
        <f t="shared" si="5"/>
        <v>5978107.2400000002</v>
      </c>
      <c r="I26" s="9">
        <f t="shared" si="8"/>
        <v>327947157.30000001</v>
      </c>
      <c r="J26" s="9">
        <v>316608258</v>
      </c>
      <c r="K26" s="9">
        <v>5129235</v>
      </c>
      <c r="L26" s="9">
        <v>249047</v>
      </c>
      <c r="M26" s="9">
        <v>5960617.2999999998</v>
      </c>
      <c r="N26" s="9">
        <f t="shared" si="9"/>
        <v>1548205.94</v>
      </c>
      <c r="O26" s="9">
        <v>1519866</v>
      </c>
      <c r="P26" s="9">
        <v>10353</v>
      </c>
      <c r="Q26" s="9">
        <v>497</v>
      </c>
      <c r="R26" s="9">
        <v>17489.939999999999</v>
      </c>
      <c r="S26" s="9">
        <f t="shared" si="10"/>
        <v>23153088</v>
      </c>
      <c r="T26" s="9">
        <v>21758034</v>
      </c>
      <c r="U26" s="9">
        <v>1277975</v>
      </c>
      <c r="V26" s="9">
        <v>117079</v>
      </c>
      <c r="W26" s="9">
        <f t="shared" si="11"/>
        <v>90935203</v>
      </c>
      <c r="X26" s="9">
        <v>90013828</v>
      </c>
      <c r="Y26" s="9">
        <v>843993</v>
      </c>
      <c r="Z26" s="9">
        <v>77382</v>
      </c>
      <c r="AA26" s="9">
        <v>5343322.9635224119</v>
      </c>
      <c r="AB26" s="9"/>
      <c r="AC26" s="9">
        <f t="shared" si="12"/>
        <v>448927</v>
      </c>
      <c r="AD26" s="2">
        <v>448927000</v>
      </c>
      <c r="AE26" s="12">
        <f t="shared" si="13"/>
        <v>0</v>
      </c>
    </row>
    <row r="27" spans="1:31" ht="30">
      <c r="A27" s="6" t="s">
        <v>49</v>
      </c>
      <c r="B27" s="28" t="s">
        <v>50</v>
      </c>
      <c r="C27" s="6">
        <f t="shared" si="2"/>
        <v>208831.7</v>
      </c>
      <c r="D27" s="9">
        <f t="shared" si="6"/>
        <v>208831700</v>
      </c>
      <c r="E27" s="9">
        <f t="shared" si="7"/>
        <v>201689219</v>
      </c>
      <c r="F27" s="9">
        <f t="shared" si="3"/>
        <v>2898183</v>
      </c>
      <c r="G27" s="9">
        <f t="shared" si="4"/>
        <v>210326</v>
      </c>
      <c r="H27" s="9">
        <f t="shared" si="5"/>
        <v>4033947.5199999996</v>
      </c>
      <c r="I27" s="9">
        <f t="shared" si="8"/>
        <v>118135849</v>
      </c>
      <c r="J27" s="9">
        <v>112124853</v>
      </c>
      <c r="K27" s="9">
        <v>1892335</v>
      </c>
      <c r="L27" s="9">
        <v>118859</v>
      </c>
      <c r="M27" s="9">
        <v>3999801.9999999995</v>
      </c>
      <c r="N27" s="9">
        <f t="shared" si="9"/>
        <v>2392314.52</v>
      </c>
      <c r="O27" s="9">
        <v>2338019</v>
      </c>
      <c r="P27" s="9">
        <v>19227</v>
      </c>
      <c r="Q27" s="9">
        <v>923</v>
      </c>
      <c r="R27" s="9">
        <v>34145.519999999997</v>
      </c>
      <c r="S27" s="9">
        <f t="shared" si="10"/>
        <v>6363500</v>
      </c>
      <c r="T27" s="9">
        <v>5982800</v>
      </c>
      <c r="U27" s="9">
        <v>348750</v>
      </c>
      <c r="V27" s="9">
        <v>31950</v>
      </c>
      <c r="W27" s="9">
        <f t="shared" si="11"/>
        <v>81940012</v>
      </c>
      <c r="X27" s="9">
        <v>81243547</v>
      </c>
      <c r="Y27" s="9">
        <v>637871</v>
      </c>
      <c r="Z27" s="9">
        <v>58594</v>
      </c>
      <c r="AA27" s="9"/>
      <c r="AB27" s="9"/>
      <c r="AC27" s="9">
        <f t="shared" si="12"/>
        <v>208831.7</v>
      </c>
      <c r="AD27" s="2">
        <v>208831700</v>
      </c>
      <c r="AE27" s="12">
        <f t="shared" si="13"/>
        <v>0</v>
      </c>
    </row>
    <row r="28" spans="1:31">
      <c r="A28" s="6" t="s">
        <v>51</v>
      </c>
      <c r="B28" s="28" t="s">
        <v>52</v>
      </c>
      <c r="C28" s="6">
        <f t="shared" si="2"/>
        <v>3718475.7</v>
      </c>
      <c r="D28" s="9">
        <f t="shared" si="6"/>
        <v>3718475700</v>
      </c>
      <c r="E28" s="9">
        <f t="shared" si="7"/>
        <v>3561573196</v>
      </c>
      <c r="F28" s="9">
        <f t="shared" si="3"/>
        <v>48326346</v>
      </c>
      <c r="G28" s="9">
        <f t="shared" si="4"/>
        <v>4339367</v>
      </c>
      <c r="H28" s="9">
        <f t="shared" si="5"/>
        <v>104236763.02000001</v>
      </c>
      <c r="I28" s="9">
        <f t="shared" si="8"/>
        <v>1845404590.9200001</v>
      </c>
      <c r="J28" s="9">
        <v>1708686704</v>
      </c>
      <c r="K28" s="9">
        <v>30538702</v>
      </c>
      <c r="L28" s="9">
        <v>2728235</v>
      </c>
      <c r="M28" s="9">
        <v>103450949.92000002</v>
      </c>
      <c r="N28" s="9">
        <f t="shared" si="9"/>
        <v>47954512.100000001</v>
      </c>
      <c r="O28" s="9">
        <v>46725399</v>
      </c>
      <c r="P28" s="9">
        <v>422994</v>
      </c>
      <c r="Q28" s="9">
        <v>20306</v>
      </c>
      <c r="R28" s="9">
        <v>785813.1</v>
      </c>
      <c r="S28" s="9">
        <f t="shared" si="10"/>
        <v>0</v>
      </c>
      <c r="T28" s="9">
        <v>0</v>
      </c>
      <c r="U28" s="9">
        <v>0</v>
      </c>
      <c r="V28" s="9">
        <v>0</v>
      </c>
      <c r="W28" s="9">
        <f t="shared" si="11"/>
        <v>1825116569</v>
      </c>
      <c r="X28" s="9">
        <v>1806161093</v>
      </c>
      <c r="Y28" s="9">
        <v>17364650</v>
      </c>
      <c r="Z28" s="9">
        <v>1590826</v>
      </c>
      <c r="AA28" s="9"/>
      <c r="AB28" s="9"/>
      <c r="AC28" s="9">
        <f t="shared" si="12"/>
        <v>3718475.7</v>
      </c>
      <c r="AD28" s="2">
        <v>3718475700</v>
      </c>
      <c r="AE28" s="12">
        <f t="shared" si="13"/>
        <v>0</v>
      </c>
    </row>
    <row r="29" spans="1:31">
      <c r="A29" s="6" t="s">
        <v>53</v>
      </c>
      <c r="B29" s="28" t="s">
        <v>54</v>
      </c>
      <c r="C29" s="6">
        <f t="shared" si="2"/>
        <v>2793052.2</v>
      </c>
      <c r="D29" s="9">
        <f t="shared" si="6"/>
        <v>2793052200</v>
      </c>
      <c r="E29" s="9">
        <f t="shared" si="7"/>
        <v>2706460215</v>
      </c>
      <c r="F29" s="9">
        <f t="shared" si="3"/>
        <v>27004188</v>
      </c>
      <c r="G29" s="9">
        <f t="shared" si="4"/>
        <v>2437855</v>
      </c>
      <c r="H29" s="9">
        <f t="shared" si="5"/>
        <v>57149911.340000004</v>
      </c>
      <c r="I29" s="9">
        <f t="shared" si="8"/>
        <v>1352939774.5999999</v>
      </c>
      <c r="J29" s="9">
        <v>1278174504</v>
      </c>
      <c r="K29" s="9">
        <v>16848170</v>
      </c>
      <c r="L29" s="9">
        <v>1525342</v>
      </c>
      <c r="M29" s="9">
        <v>56391758.600000001</v>
      </c>
      <c r="N29" s="9">
        <f t="shared" si="9"/>
        <v>58950202.740000002</v>
      </c>
      <c r="O29" s="9">
        <v>57761150</v>
      </c>
      <c r="P29" s="9">
        <v>411162</v>
      </c>
      <c r="Q29" s="9">
        <v>19738</v>
      </c>
      <c r="R29" s="9">
        <v>758152.73999999987</v>
      </c>
      <c r="S29" s="9">
        <f t="shared" si="10"/>
        <v>0</v>
      </c>
      <c r="T29" s="9">
        <v>0</v>
      </c>
      <c r="U29" s="9">
        <v>0</v>
      </c>
      <c r="V29" s="9">
        <v>0</v>
      </c>
      <c r="W29" s="9">
        <f t="shared" si="11"/>
        <v>1381162192</v>
      </c>
      <c r="X29" s="9">
        <v>1370524561</v>
      </c>
      <c r="Y29" s="9">
        <v>9744856</v>
      </c>
      <c r="Z29" s="9">
        <v>892775</v>
      </c>
      <c r="AA29" s="9"/>
      <c r="AB29" s="9"/>
      <c r="AC29" s="9">
        <f t="shared" si="12"/>
        <v>2793052.2</v>
      </c>
      <c r="AD29" s="2">
        <v>2793052200</v>
      </c>
      <c r="AE29" s="12">
        <f t="shared" si="13"/>
        <v>0</v>
      </c>
    </row>
    <row r="30" spans="1:31">
      <c r="A30" s="6" t="s">
        <v>55</v>
      </c>
      <c r="B30" s="28" t="s">
        <v>56</v>
      </c>
      <c r="C30" s="6">
        <f t="shared" si="2"/>
        <v>893588.8</v>
      </c>
      <c r="D30" s="9">
        <f t="shared" si="6"/>
        <v>893588800</v>
      </c>
      <c r="E30" s="9">
        <f t="shared" si="7"/>
        <v>853730675</v>
      </c>
      <c r="F30" s="9">
        <f t="shared" si="3"/>
        <v>12249312</v>
      </c>
      <c r="G30" s="9">
        <f t="shared" si="4"/>
        <v>1116120</v>
      </c>
      <c r="H30" s="9">
        <f t="shared" si="5"/>
        <v>26492647.68</v>
      </c>
      <c r="I30" s="9">
        <f t="shared" si="8"/>
        <v>433815772.25999999</v>
      </c>
      <c r="J30" s="9">
        <v>399343517</v>
      </c>
      <c r="K30" s="9">
        <v>7599378</v>
      </c>
      <c r="L30" s="9">
        <v>697930</v>
      </c>
      <c r="M30" s="9">
        <v>26174947.259999998</v>
      </c>
      <c r="N30" s="9">
        <f t="shared" si="9"/>
        <v>19034783.420000002</v>
      </c>
      <c r="O30" s="9">
        <v>18529533</v>
      </c>
      <c r="P30" s="9">
        <v>178959</v>
      </c>
      <c r="Q30" s="9">
        <v>8591</v>
      </c>
      <c r="R30" s="9">
        <v>317700.42</v>
      </c>
      <c r="S30" s="9">
        <f t="shared" si="10"/>
        <v>2544675</v>
      </c>
      <c r="T30" s="9">
        <v>2388165</v>
      </c>
      <c r="U30" s="9">
        <v>143375</v>
      </c>
      <c r="V30" s="9">
        <v>13135</v>
      </c>
      <c r="W30" s="9">
        <f t="shared" si="11"/>
        <v>438193524</v>
      </c>
      <c r="X30" s="9">
        <v>433469460</v>
      </c>
      <c r="Y30" s="9">
        <v>4327600</v>
      </c>
      <c r="Z30" s="9">
        <v>396464</v>
      </c>
      <c r="AA30" s="9"/>
      <c r="AB30" s="9"/>
      <c r="AC30" s="9">
        <f t="shared" si="12"/>
        <v>893588.8</v>
      </c>
      <c r="AD30" s="2">
        <v>893588800</v>
      </c>
      <c r="AE30" s="12">
        <f t="shared" si="13"/>
        <v>0</v>
      </c>
    </row>
    <row r="31" spans="1:31">
      <c r="A31" s="6" t="s">
        <v>57</v>
      </c>
      <c r="B31" s="28" t="s">
        <v>58</v>
      </c>
      <c r="C31" s="6">
        <f t="shared" si="2"/>
        <v>468439.2</v>
      </c>
      <c r="D31" s="9">
        <f t="shared" si="6"/>
        <v>468439200</v>
      </c>
      <c r="E31" s="9">
        <f t="shared" si="7"/>
        <v>449626559</v>
      </c>
      <c r="F31" s="9">
        <f t="shared" si="3"/>
        <v>5677833</v>
      </c>
      <c r="G31" s="9">
        <f t="shared" si="4"/>
        <v>516809</v>
      </c>
      <c r="H31" s="9">
        <f t="shared" si="5"/>
        <v>12618009.959999999</v>
      </c>
      <c r="I31" s="9">
        <f t="shared" si="8"/>
        <v>230811268.02000001</v>
      </c>
      <c r="J31" s="9">
        <v>214408977</v>
      </c>
      <c r="K31" s="9">
        <v>3601425</v>
      </c>
      <c r="L31" s="9">
        <v>329937</v>
      </c>
      <c r="M31" s="9">
        <v>12470929.02</v>
      </c>
      <c r="N31" s="9">
        <f t="shared" si="9"/>
        <v>7445474.9400000004</v>
      </c>
      <c r="O31" s="9">
        <v>7217794</v>
      </c>
      <c r="P31" s="9">
        <v>76908</v>
      </c>
      <c r="Q31" s="9">
        <v>3692</v>
      </c>
      <c r="R31" s="9">
        <v>147080.94</v>
      </c>
      <c r="S31" s="9">
        <f t="shared" si="10"/>
        <v>0</v>
      </c>
      <c r="T31" s="9">
        <v>0</v>
      </c>
      <c r="U31" s="9">
        <v>0</v>
      </c>
      <c r="V31" s="9">
        <v>0</v>
      </c>
      <c r="W31" s="9">
        <f t="shared" si="11"/>
        <v>230182468</v>
      </c>
      <c r="X31" s="9">
        <v>227999788</v>
      </c>
      <c r="Y31" s="9">
        <v>1999500</v>
      </c>
      <c r="Z31" s="9">
        <v>183180</v>
      </c>
      <c r="AA31" s="9"/>
      <c r="AB31" s="9"/>
      <c r="AC31" s="9">
        <f t="shared" si="12"/>
        <v>468439.2</v>
      </c>
      <c r="AD31" s="2">
        <v>468439200</v>
      </c>
      <c r="AE31" s="12">
        <f t="shared" si="13"/>
        <v>0</v>
      </c>
    </row>
    <row r="32" spans="1:31">
      <c r="A32" s="6" t="s">
        <v>59</v>
      </c>
      <c r="B32" s="28" t="s">
        <v>60</v>
      </c>
      <c r="C32" s="6">
        <f t="shared" si="2"/>
        <v>480240.7</v>
      </c>
      <c r="D32" s="9">
        <f t="shared" si="6"/>
        <v>480240700</v>
      </c>
      <c r="E32" s="9">
        <f t="shared" si="7"/>
        <v>460543888.09557962</v>
      </c>
      <c r="F32" s="9">
        <f t="shared" si="3"/>
        <v>6810386</v>
      </c>
      <c r="G32" s="9">
        <f t="shared" si="4"/>
        <v>622457</v>
      </c>
      <c r="H32" s="9">
        <f t="shared" si="5"/>
        <v>12263972.039999999</v>
      </c>
      <c r="I32" s="9">
        <f t="shared" si="8"/>
        <v>237294862.86000001</v>
      </c>
      <c r="J32" s="9">
        <v>221334610</v>
      </c>
      <c r="K32" s="9">
        <v>3505390</v>
      </c>
      <c r="L32" s="9">
        <v>322837</v>
      </c>
      <c r="M32" s="9">
        <v>12132025.859999999</v>
      </c>
      <c r="N32" s="9">
        <f t="shared" si="9"/>
        <v>7888909.1799999997</v>
      </c>
      <c r="O32" s="9">
        <v>7681013</v>
      </c>
      <c r="P32" s="9">
        <v>72471</v>
      </c>
      <c r="Q32" s="9">
        <v>3479</v>
      </c>
      <c r="R32" s="9">
        <v>131946.18</v>
      </c>
      <c r="S32" s="9">
        <f t="shared" si="10"/>
        <v>23707115</v>
      </c>
      <c r="T32" s="9">
        <v>22291757</v>
      </c>
      <c r="U32" s="9">
        <v>1296575</v>
      </c>
      <c r="V32" s="9">
        <v>118783</v>
      </c>
      <c r="W32" s="9">
        <f t="shared" si="11"/>
        <v>207888386</v>
      </c>
      <c r="X32" s="9">
        <v>205775078</v>
      </c>
      <c r="Y32" s="9">
        <v>1935950</v>
      </c>
      <c r="Z32" s="9">
        <v>177358</v>
      </c>
      <c r="AA32" s="9">
        <v>3461430.0955796391</v>
      </c>
      <c r="AB32" s="9"/>
      <c r="AC32" s="9">
        <f t="shared" si="12"/>
        <v>480240.7</v>
      </c>
      <c r="AD32" s="2">
        <v>480240700</v>
      </c>
      <c r="AE32" s="12">
        <f t="shared" si="13"/>
        <v>0</v>
      </c>
    </row>
    <row r="33" spans="1:31" ht="15.75" customHeight="1">
      <c r="A33" s="6" t="s">
        <v>61</v>
      </c>
      <c r="B33" s="28" t="s">
        <v>62</v>
      </c>
      <c r="C33" s="6">
        <f t="shared" si="2"/>
        <v>365283.1</v>
      </c>
      <c r="D33" s="9">
        <f t="shared" si="6"/>
        <v>365283100</v>
      </c>
      <c r="E33" s="9">
        <f t="shared" si="7"/>
        <v>349714399.35535669</v>
      </c>
      <c r="F33" s="9">
        <f t="shared" si="3"/>
        <v>4755441</v>
      </c>
      <c r="G33" s="9">
        <f t="shared" si="4"/>
        <v>432177</v>
      </c>
      <c r="H33" s="9">
        <f t="shared" si="5"/>
        <v>10381036.74</v>
      </c>
      <c r="I33" s="9">
        <f t="shared" si="8"/>
        <v>163649395.66</v>
      </c>
      <c r="J33" s="9">
        <v>150170731</v>
      </c>
      <c r="K33" s="9">
        <v>2972125</v>
      </c>
      <c r="L33" s="9">
        <v>272285</v>
      </c>
      <c r="M33" s="9">
        <v>10234254.66</v>
      </c>
      <c r="N33" s="9">
        <f t="shared" si="9"/>
        <v>10776178.08</v>
      </c>
      <c r="O33" s="9">
        <v>10545696</v>
      </c>
      <c r="P33" s="9">
        <v>79866</v>
      </c>
      <c r="Q33" s="9">
        <v>3834</v>
      </c>
      <c r="R33" s="9">
        <v>146782.07999999999</v>
      </c>
      <c r="S33" s="9">
        <f t="shared" si="10"/>
        <v>0</v>
      </c>
      <c r="T33" s="9">
        <v>0</v>
      </c>
      <c r="U33" s="9">
        <v>0</v>
      </c>
      <c r="V33" s="9">
        <v>0</v>
      </c>
      <c r="W33" s="9">
        <f t="shared" si="11"/>
        <v>180873770</v>
      </c>
      <c r="X33" s="9">
        <v>179014262</v>
      </c>
      <c r="Y33" s="9">
        <v>1703450</v>
      </c>
      <c r="Z33" s="9">
        <v>156058</v>
      </c>
      <c r="AA33" s="9">
        <v>9983710.3553566858</v>
      </c>
      <c r="AB33" s="9"/>
      <c r="AC33" s="9">
        <f t="shared" si="12"/>
        <v>365283.1</v>
      </c>
      <c r="AD33" s="2">
        <v>365283100</v>
      </c>
      <c r="AE33" s="12">
        <f t="shared" si="13"/>
        <v>0</v>
      </c>
    </row>
    <row r="34" spans="1:31">
      <c r="A34" s="6" t="s">
        <v>63</v>
      </c>
      <c r="B34" s="28" t="s">
        <v>64</v>
      </c>
      <c r="C34" s="6">
        <f t="shared" si="2"/>
        <v>5162.5</v>
      </c>
      <c r="D34" s="9">
        <f t="shared" si="6"/>
        <v>5162500</v>
      </c>
      <c r="E34" s="9">
        <f t="shared" si="7"/>
        <v>5124383.8656000001</v>
      </c>
      <c r="F34" s="9">
        <f t="shared" si="3"/>
        <v>34875</v>
      </c>
      <c r="G34" s="9">
        <f t="shared" si="4"/>
        <v>3195</v>
      </c>
      <c r="H34" s="9">
        <f t="shared" si="5"/>
        <v>0</v>
      </c>
      <c r="I34" s="9">
        <f t="shared" si="8"/>
        <v>0</v>
      </c>
      <c r="J34" s="9">
        <f>{0}</f>
        <v>0</v>
      </c>
      <c r="K34" s="9">
        <f>{0}</f>
        <v>0</v>
      </c>
      <c r="L34" s="9">
        <v>0</v>
      </c>
      <c r="M34" s="9">
        <f>{0}</f>
        <v>0</v>
      </c>
      <c r="N34" s="9">
        <f t="shared" si="9"/>
        <v>0</v>
      </c>
      <c r="O34" s="9">
        <f>{0}</f>
        <v>0</v>
      </c>
      <c r="P34" s="9">
        <f>{0}</f>
        <v>0</v>
      </c>
      <c r="Q34" s="9">
        <f>{0}</f>
        <v>0</v>
      </c>
      <c r="R34" s="9">
        <f>{0}</f>
        <v>0</v>
      </c>
      <c r="S34" s="9">
        <f t="shared" si="10"/>
        <v>0</v>
      </c>
      <c r="T34" s="9">
        <f>{0}</f>
        <v>0</v>
      </c>
      <c r="U34" s="9">
        <f>{0}</f>
        <v>0</v>
      </c>
      <c r="V34" s="9">
        <f>{0}</f>
        <v>0</v>
      </c>
      <c r="W34" s="9">
        <f t="shared" si="11"/>
        <v>5122651</v>
      </c>
      <c r="X34" s="9">
        <v>5084581</v>
      </c>
      <c r="Y34" s="9">
        <v>34875</v>
      </c>
      <c r="Z34" s="9">
        <v>3195</v>
      </c>
      <c r="AA34" s="9">
        <v>39802.865599999903</v>
      </c>
      <c r="AB34" s="9"/>
      <c r="AC34" s="9">
        <f t="shared" si="12"/>
        <v>5162.5</v>
      </c>
      <c r="AD34" s="2">
        <v>5162500</v>
      </c>
      <c r="AE34" s="12">
        <f t="shared" si="13"/>
        <v>0</v>
      </c>
    </row>
  </sheetData>
  <mergeCells count="13">
    <mergeCell ref="D1:L1"/>
    <mergeCell ref="A3:B5"/>
    <mergeCell ref="A8:B8"/>
    <mergeCell ref="A7:B7"/>
    <mergeCell ref="AC3:AC5"/>
    <mergeCell ref="D3:H4"/>
    <mergeCell ref="W3:Z4"/>
    <mergeCell ref="I3:M4"/>
    <mergeCell ref="N3:R4"/>
    <mergeCell ref="S3:V4"/>
    <mergeCell ref="AB3:AB5"/>
    <mergeCell ref="A6:B6"/>
    <mergeCell ref="AA3:AA4"/>
  </mergeCells>
  <conditionalFormatting sqref="D6:AC7 I3:AA3 D5:AA5 I4:Z4 A3 B4:B5 A6:A8 D3:H4">
    <cfRule type="expression" dxfId="7" priority="6">
      <formula>Locked()</formula>
    </cfRule>
    <cfRule type="expression" dxfId="6" priority="9">
      <formula>LockedByCondition()</formula>
    </cfRule>
    <cfRule type="expression" dxfId="5" priority="12">
      <formula>HasError()</formula>
    </cfRule>
  </conditionalFormatting>
  <conditionalFormatting sqref="D8:AC8">
    <cfRule type="expression" dxfId="4" priority="8">
      <formula>LockedByCondition()</formula>
    </cfRule>
    <cfRule type="expression" dxfId="3" priority="11">
      <formula>HasError()</formula>
    </cfRule>
  </conditionalFormatting>
  <conditionalFormatting sqref="D5:G5">
    <cfRule type="expression" dxfId="2" priority="17">
      <formula>Locked()</formula>
    </cfRule>
  </conditionalFormatting>
  <conditionalFormatting sqref="AD8">
    <cfRule type="expression" dxfId="1" priority="1">
      <formula>LockedByCondition()</formula>
    </cfRule>
    <cfRule type="expression" dxfId="0" priority="2">
      <formula>HasError()</formula>
    </cfRule>
  </conditionalFormatting>
  <dataValidations count="1">
    <dataValidation allowBlank="1" showInputMessage="1" showErrorMessage="1" sqref="D1 P7:AC7 D6:D8 H6:U6 A6:A8 W3 J7:O8 E7:I7 E8:J8 P8:AD8"/>
  </dataValidations>
  <pageMargins left="0.82677165354330717" right="0.43307086614173229" top="0.74803149606299213" bottom="0.55118110236220474" header="0.31496062992125984" footer="0.31496062992125984"/>
  <pageSetup paperSize="9" scale="55" fitToWidth="0" fitToHeight="0" orientation="landscape" horizontalDpi="4294967295" verticalDpi="4294967295" r:id="rId1"/>
  <headerFooter>
    <oddFooter>&amp;C&amp;P</oddFooter>
  </headerFooter>
  <colBreaks count="2" manualBreakCount="2">
    <brk id="13" max="33" man="1"/>
    <brk id="22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СВОД-2021</vt:lpstr>
      <vt:lpstr>'СВОД-2021'!Заголовки_для_печати</vt:lpstr>
      <vt:lpstr>'СВОД-2021'!Область_печати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2020-10-13T05:27:47Z</cp:lastPrinted>
  <dcterms:created xsi:type="dcterms:W3CDTF">2019-10-07T06:13:11Z</dcterms:created>
  <dcterms:modified xsi:type="dcterms:W3CDTF">2020-10-13T05:28:02Z</dcterms:modified>
</cp:coreProperties>
</file>