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11"/>
  <c r="S12" l="1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P26"/>
  <c r="P30"/>
  <c r="P31"/>
  <c r="P11"/>
  <c r="H37" l="1"/>
  <c r="M37"/>
  <c r="E37"/>
  <c r="C37"/>
  <c r="B37"/>
  <c r="D36"/>
  <c r="D35"/>
  <c r="D34"/>
  <c r="D33"/>
  <c r="F33" s="1"/>
  <c r="L33" s="1"/>
  <c r="N33" s="1"/>
  <c r="O33" s="1"/>
  <c r="P33" s="1"/>
  <c r="R33" s="1"/>
  <c r="D32"/>
  <c r="F32" s="1"/>
  <c r="L32" s="1"/>
  <c r="N32" s="1"/>
  <c r="O32" s="1"/>
  <c r="P32" s="1"/>
  <c r="Q32" s="1"/>
  <c r="D31"/>
  <c r="R31"/>
  <c r="D30"/>
  <c r="F30" s="1"/>
  <c r="L30" s="1"/>
  <c r="N30" s="1"/>
  <c r="R30"/>
  <c r="D29"/>
  <c r="F29" s="1"/>
  <c r="L29" s="1"/>
  <c r="N29" s="1"/>
  <c r="O29" s="1"/>
  <c r="P29" s="1"/>
  <c r="R29" s="1"/>
  <c r="D28"/>
  <c r="D27"/>
  <c r="D26"/>
  <c r="R26"/>
  <c r="D25"/>
  <c r="D24"/>
  <c r="D23"/>
  <c r="D22"/>
  <c r="D21"/>
  <c r="D20"/>
  <c r="D19"/>
  <c r="D18"/>
  <c r="D17"/>
  <c r="D16"/>
  <c r="D15"/>
  <c r="D14"/>
  <c r="D13"/>
  <c r="D12"/>
  <c r="D11"/>
  <c r="Q11"/>
  <c r="T37" l="1"/>
  <c r="S37"/>
  <c r="Q26"/>
  <c r="Q33"/>
  <c r="Q31"/>
  <c r="R32"/>
  <c r="R11"/>
  <c r="Q29"/>
  <c r="Q30"/>
  <c r="F12"/>
  <c r="L12" s="1"/>
  <c r="N12" s="1"/>
  <c r="O12" s="1"/>
  <c r="P12" s="1"/>
  <c r="Q12" s="1"/>
  <c r="F19"/>
  <c r="L19" s="1"/>
  <c r="N19" s="1"/>
  <c r="F34"/>
  <c r="L34" s="1"/>
  <c r="N34" s="1"/>
  <c r="O34" s="1"/>
  <c r="P34" s="1"/>
  <c r="Q34" s="1"/>
  <c r="F23"/>
  <c r="L23" s="1"/>
  <c r="N23" s="1"/>
  <c r="F14"/>
  <c r="L14" s="1"/>
  <c r="N14" s="1"/>
  <c r="O14" s="1"/>
  <c r="P14" s="1"/>
  <c r="R14" s="1"/>
  <c r="F16"/>
  <c r="L16" s="1"/>
  <c r="N16" s="1"/>
  <c r="O16" s="1"/>
  <c r="P16" s="1"/>
  <c r="R16" s="1"/>
  <c r="F18"/>
  <c r="L18" s="1"/>
  <c r="N18" s="1"/>
  <c r="F22"/>
  <c r="L22" s="1"/>
  <c r="N22" s="1"/>
  <c r="F15"/>
  <c r="L15" s="1"/>
  <c r="N15" s="1"/>
  <c r="F26"/>
  <c r="L26" s="1"/>
  <c r="N26" s="1"/>
  <c r="F28"/>
  <c r="L28" s="1"/>
  <c r="N28" s="1"/>
  <c r="O28" s="1"/>
  <c r="P28" s="1"/>
  <c r="R28" s="1"/>
  <c r="F36"/>
  <c r="L36" s="1"/>
  <c r="N36" s="1"/>
  <c r="O36" s="1"/>
  <c r="F17"/>
  <c r="L17" s="1"/>
  <c r="N17" s="1"/>
  <c r="F21"/>
  <c r="L21" s="1"/>
  <c r="N21" s="1"/>
  <c r="F25"/>
  <c r="L25" s="1"/>
  <c r="N25" s="1"/>
  <c r="F27"/>
  <c r="L27" s="1"/>
  <c r="N27" s="1"/>
  <c r="O27" s="1"/>
  <c r="P27" s="1"/>
  <c r="R27" s="1"/>
  <c r="F35"/>
  <c r="L35" s="1"/>
  <c r="N35" s="1"/>
  <c r="O35" s="1"/>
  <c r="P35" s="1"/>
  <c r="Q35" s="1"/>
  <c r="D37"/>
  <c r="F11"/>
  <c r="L11" s="1"/>
  <c r="N11" s="1"/>
  <c r="F13"/>
  <c r="L13" s="1"/>
  <c r="N13" s="1"/>
  <c r="O13" s="1"/>
  <c r="P13" s="1"/>
  <c r="R13" s="1"/>
  <c r="F20"/>
  <c r="L20" s="1"/>
  <c r="N20" s="1"/>
  <c r="F24"/>
  <c r="L24" s="1"/>
  <c r="N24" s="1"/>
  <c r="F31"/>
  <c r="L31" s="1"/>
  <c r="N31" s="1"/>
  <c r="O15" l="1"/>
  <c r="P15" s="1"/>
  <c r="Q16"/>
  <c r="O22"/>
  <c r="P22" s="1"/>
  <c r="O23"/>
  <c r="P23" s="1"/>
  <c r="P20"/>
  <c r="R20" s="1"/>
  <c r="O20"/>
  <c r="O17"/>
  <c r="P17" s="1"/>
  <c r="O25"/>
  <c r="P25" s="1"/>
  <c r="O18"/>
  <c r="P18" s="1"/>
  <c r="Q14"/>
  <c r="O24"/>
  <c r="P24" s="1"/>
  <c r="O21"/>
  <c r="P21" s="1"/>
  <c r="O19"/>
  <c r="P19" s="1"/>
  <c r="R35"/>
  <c r="R34"/>
  <c r="Q27"/>
  <c r="Q28"/>
  <c r="R12"/>
  <c r="Q13"/>
  <c r="F37"/>
  <c r="Q20" l="1"/>
  <c r="Q25"/>
  <c r="R25"/>
  <c r="R22"/>
  <c r="Q22"/>
  <c r="R17"/>
  <c r="Q17"/>
  <c r="R19"/>
  <c r="Q19"/>
  <c r="R21"/>
  <c r="Q21"/>
  <c r="R18"/>
  <c r="Q18"/>
  <c r="Q24"/>
  <c r="R24"/>
  <c r="R23"/>
  <c r="Q23"/>
  <c r="R15"/>
  <c r="Q15"/>
  <c r="L37"/>
  <c r="O37" l="1"/>
  <c r="P36"/>
  <c r="N37"/>
  <c r="Q36" l="1"/>
  <c r="R36"/>
  <c r="P37"/>
  <c r="R37" l="1"/>
  <c r="Q37"/>
</calcChain>
</file>

<file path=xl/sharedStrings.xml><?xml version="1.0" encoding="utf-8"?>
<sst xmlns="http://schemas.openxmlformats.org/spreadsheetml/2006/main" count="79" uniqueCount="78">
  <si>
    <t>Вельский р-он</t>
  </si>
  <si>
    <t>Верхнетоемский р-он</t>
  </si>
  <si>
    <t>Виноградовский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</si>
  <si>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</si>
  <si>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</si>
  <si>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</si>
  <si>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</si>
  <si>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</si>
  <si>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</si>
  <si>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</si>
  <si>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</si>
  <si>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</si>
  <si>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</si>
  <si>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</si>
  <si>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</si>
  <si>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</si>
  <si>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</si>
  <si>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</si>
  <si>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</si>
  <si>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</si>
  <si>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</si>
  <si>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</si>
  <si>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</si>
  <si>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</si>
  <si>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</si>
  <si>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</si>
  <si>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</si>
  <si>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</si>
  <si>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</si>
  <si>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</si>
  <si>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</si>
  <si>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</si>
  <si>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</si>
  <si>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</si>
  <si>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</si>
  <si>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</si>
  <si>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</si>
  <si>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</si>
  <si>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</si>
  <si>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</si>
  <si>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</si>
  <si>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</si>
  <si>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</si>
  <si>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</si>
  <si>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</si>
  <si>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</si>
  <si>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</si>
  <si>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19=16+18</t>
  </si>
  <si>
    <t>Буквенный код, применяемый в методике расчета</t>
  </si>
  <si>
    <t>20=19-4</t>
  </si>
  <si>
    <t>21=19/4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</si>
  <si>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</si>
  <si>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</si>
  <si>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</si>
  <si>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</si>
  <si>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</si>
  <si>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</si>
  <si>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</si>
  <si>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</si>
  <si>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</si>
  <si>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</si>
  <si>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</si>
  <si>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</si>
  <si>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01.04.2020, чел.)</t>
  </si>
  <si>
    <t>4=3/2</t>
  </si>
  <si>
    <t>6=5/4</t>
  </si>
  <si>
    <t>12=6*7*8*9*10*11</t>
  </si>
  <si>
    <t>14=12-13</t>
  </si>
  <si>
    <t>Прогнозируемая среднегодовая численность воспитанников, обучающихся по программам дошкольного образования на 2022 год, чел.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</si>
  <si>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2023 год
</t>
  </si>
  <si>
    <t xml:space="preserve">Коэффициент соотношения мл.воспитателей к численности воспитанников в 2022 году,                             
</t>
  </si>
  <si>
    <t>Прогнозируемая среднегодовая численность воспитанников, обучающихся по программам дошкольного образования на 2023 год, чел.</t>
  </si>
  <si>
    <t xml:space="preserve">Прогнозируемая среднегодовая численность младших воспитателей и помощников воспитателей на 2023  год, чел. </t>
  </si>
  <si>
    <t>Коэффициент  индексации окладов   (на  2022 г. 1,01; на  2023 г. 1,04)</t>
  </si>
  <si>
    <t>Объем расходов на оплату труда младших воспитателей, помощников воспитателей, учтенный в субвенции согласно методике расчета  на 2023 год, рублей</t>
  </si>
  <si>
    <t xml:space="preserve">Минимальный размер оплаты труда согласно проекту приказа  Минтруда РФ </t>
  </si>
  <si>
    <t>Вилегодский окр</t>
  </si>
  <si>
    <t>Каргопольский окр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</si>
</sst>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0.0"/>
    <numFmt numFmtId="169" formatCode="_(* #,##0.000_);_(* \(#,##0.000\);_(* &quot;-&quot;??_);_(@_)"/>
    <numFmt numFmtId="170" formatCode="_(* #,##0.0000_);_(* \(#,##0.0000\);_(* &quot;-&quot;??_);_(@_)"/>
    <numFmt numFmtId="171" formatCode="0.0%"/>
    <numFmt numFmtId="172" formatCode="_(* #,##0_);_(* \(#,##0\);_(* &quot;-&quot;??_);_(@_)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168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9" fontId="5" fillId="2" borderId="2" xfId="0" applyNumberFormat="1" applyFont="1" applyFill="1" applyBorder="1"/>
    <xf numFmtId="170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164" fontId="8" fillId="2" borderId="2" xfId="0" applyNumberFormat="1" applyFont="1" applyFill="1" applyBorder="1" applyAlignment="1"/>
    <xf numFmtId="169" fontId="8" fillId="2" borderId="2" xfId="0" applyNumberFormat="1" applyFont="1" applyFill="1" applyBorder="1"/>
    <xf numFmtId="170" fontId="8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165" fontId="8" fillId="0" borderId="2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1" fontId="2" fillId="0" borderId="2" xfId="4" applyNumberFormat="1" applyFont="1" applyBorder="1" applyAlignment="1">
      <alignment horizontal="center"/>
    </xf>
    <xf numFmtId="171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172" fontId="8" fillId="2" borderId="2" xfId="1" applyNumberFormat="1" applyFont="1" applyFill="1" applyBorder="1" applyAlignment="1">
      <alignment horizontal="center" vertical="center"/>
    </xf>
    <xf numFmtId="172" fontId="5" fillId="2" borderId="2" xfId="0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110" zoomScaleNormal="90" zoomScaleSheetLayoutView="11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A16" sqref="A16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10" width="12.28515625" customWidth="1"/>
    <col min="11" max="11" width="12.42578125" customWidth="1"/>
    <col min="12" max="12" width="17.140625" customWidth="1"/>
    <col min="13" max="13" width="15.5703125" style="24" customWidth="1"/>
    <col min="14" max="14" width="15.5703125" customWidth="1"/>
    <col min="15" max="15" width="13.7109375" style="45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9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45" customHeight="1">
      <c r="B1" s="59" t="s">
        <v>69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  <c r="P1" s="1"/>
      <c r="Q1" s="1"/>
      <c r="R1" s="1"/>
      <c r="S1" s="1"/>
      <c r="T1" s="1"/>
    </row>
    <row r="2" spans="1:20">
      <c r="A2" s="34" t="s">
        <v>62</v>
      </c>
    </row>
    <row r="3" spans="1:20" ht="40.5" hidden="1" customHeight="1">
      <c r="A3" s="49" t="s">
        <v>25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35"/>
      <c r="Q3" s="35"/>
      <c r="R3" s="35"/>
      <c r="S3" s="35"/>
      <c r="T3" s="30"/>
    </row>
    <row r="4" spans="1:20" ht="25.5" customHeight="1">
      <c r="A4" s="50"/>
      <c r="B4" s="58" t="s">
        <v>63</v>
      </c>
      <c r="C4" s="51" t="s">
        <v>68</v>
      </c>
      <c r="D4" s="51" t="s">
        <v>70</v>
      </c>
      <c r="E4" s="51" t="s">
        <v>71</v>
      </c>
      <c r="F4" s="58" t="s">
        <v>72</v>
      </c>
      <c r="G4" s="51" t="s">
        <v>75</v>
      </c>
      <c r="H4" s="51" t="s">
        <v>35</v>
      </c>
      <c r="I4" s="51" t="s">
        <v>36</v>
      </c>
      <c r="J4" s="51" t="s">
        <v>39</v>
      </c>
      <c r="K4" s="51" t="s">
        <v>73</v>
      </c>
      <c r="L4" s="51" t="s">
        <v>54</v>
      </c>
      <c r="M4" s="54" t="s">
        <v>74</v>
      </c>
      <c r="N4" s="51" t="s">
        <v>55</v>
      </c>
      <c r="O4" s="51" t="s">
        <v>56</v>
      </c>
      <c r="P4" s="55" t="s">
        <v>46</v>
      </c>
      <c r="Q4" s="56"/>
      <c r="R4" s="56"/>
      <c r="S4" s="56"/>
      <c r="T4" s="57"/>
    </row>
    <row r="5" spans="1:20" ht="12.75" customHeight="1">
      <c r="A5" s="50"/>
      <c r="B5" s="58"/>
      <c r="C5" s="52"/>
      <c r="D5" s="52"/>
      <c r="E5" s="52"/>
      <c r="F5" s="58"/>
      <c r="G5" s="52"/>
      <c r="H5" s="52"/>
      <c r="I5" s="52"/>
      <c r="J5" s="52"/>
      <c r="K5" s="52"/>
      <c r="L5" s="52"/>
      <c r="M5" s="54"/>
      <c r="N5" s="52"/>
      <c r="O5" s="52"/>
      <c r="P5" s="51" t="s">
        <v>57</v>
      </c>
      <c r="Q5" s="51" t="s">
        <v>58</v>
      </c>
      <c r="R5" s="51" t="s">
        <v>59</v>
      </c>
      <c r="S5" s="51" t="s">
        <v>60</v>
      </c>
      <c r="T5" s="51" t="s">
        <v>61</v>
      </c>
    </row>
    <row r="6" spans="1:20" ht="12.75" customHeight="1">
      <c r="A6" s="50"/>
      <c r="B6" s="58"/>
      <c r="C6" s="52"/>
      <c r="D6" s="52"/>
      <c r="E6" s="52"/>
      <c r="F6" s="58"/>
      <c r="G6" s="52"/>
      <c r="H6" s="52"/>
      <c r="I6" s="52"/>
      <c r="J6" s="52"/>
      <c r="K6" s="52"/>
      <c r="L6" s="52"/>
      <c r="M6" s="54"/>
      <c r="N6" s="52"/>
      <c r="O6" s="52"/>
      <c r="P6" s="52"/>
      <c r="Q6" s="52"/>
      <c r="R6" s="52"/>
      <c r="S6" s="52"/>
      <c r="T6" s="52"/>
    </row>
    <row r="7" spans="1:20" ht="101.25" customHeight="1">
      <c r="A7" s="50"/>
      <c r="B7" s="58"/>
      <c r="C7" s="53"/>
      <c r="D7" s="53"/>
      <c r="E7" s="53"/>
      <c r="F7" s="58"/>
      <c r="G7" s="53"/>
      <c r="H7" s="53"/>
      <c r="I7" s="53"/>
      <c r="J7" s="53"/>
      <c r="K7" s="53"/>
      <c r="L7" s="53"/>
      <c r="M7" s="54"/>
      <c r="N7" s="53"/>
      <c r="O7" s="53"/>
      <c r="P7" s="53"/>
      <c r="Q7" s="53"/>
      <c r="R7" s="53"/>
      <c r="S7" s="53"/>
      <c r="T7" s="53"/>
    </row>
    <row r="8" spans="1:20" ht="36" hidden="1" customHeight="1">
      <c r="A8" s="14" t="s">
        <v>31</v>
      </c>
      <c r="B8" s="11"/>
      <c r="C8" s="43"/>
      <c r="D8" s="12" t="s">
        <v>32</v>
      </c>
      <c r="E8" s="12"/>
      <c r="F8" s="11" t="s">
        <v>33</v>
      </c>
      <c r="G8" s="11"/>
      <c r="H8" s="11"/>
      <c r="I8" s="11"/>
      <c r="J8" s="11"/>
      <c r="K8" s="11"/>
      <c r="L8" s="11" t="s">
        <v>42</v>
      </c>
      <c r="M8" s="25"/>
      <c r="N8" s="12" t="s">
        <v>45</v>
      </c>
      <c r="O8" s="44" t="s">
        <v>53</v>
      </c>
      <c r="P8" s="28"/>
      <c r="Q8" s="28"/>
      <c r="R8" s="31"/>
      <c r="S8" s="38"/>
      <c r="T8" s="31"/>
    </row>
    <row r="9" spans="1:20" ht="39" hidden="1" customHeight="1">
      <c r="A9" s="32" t="s">
        <v>48</v>
      </c>
      <c r="B9" s="39" t="s">
        <v>27</v>
      </c>
      <c r="C9" s="40" t="s">
        <v>26</v>
      </c>
      <c r="D9" s="40" t="s">
        <v>28</v>
      </c>
      <c r="E9" s="40" t="s">
        <v>29</v>
      </c>
      <c r="F9" s="39" t="s">
        <v>30</v>
      </c>
      <c r="G9" s="42" t="s">
        <v>34</v>
      </c>
      <c r="H9" s="39" t="s">
        <v>37</v>
      </c>
      <c r="I9" s="39">
        <v>12</v>
      </c>
      <c r="J9" s="39" t="s">
        <v>38</v>
      </c>
      <c r="K9" s="39" t="s">
        <v>40</v>
      </c>
      <c r="L9" s="39" t="s">
        <v>41</v>
      </c>
      <c r="M9" s="41" t="s">
        <v>43</v>
      </c>
      <c r="N9" s="40" t="s">
        <v>44</v>
      </c>
      <c r="O9" s="44" t="s">
        <v>44</v>
      </c>
      <c r="P9" s="40"/>
      <c r="Q9" s="40"/>
      <c r="R9" s="31"/>
      <c r="S9" s="40"/>
      <c r="T9" s="31"/>
    </row>
    <row r="10" spans="1:20" ht="21" customHeight="1">
      <c r="A10" s="3">
        <v>1</v>
      </c>
      <c r="B10" s="4">
        <v>2</v>
      </c>
      <c r="C10" s="4">
        <v>3</v>
      </c>
      <c r="D10" s="4" t="s">
        <v>64</v>
      </c>
      <c r="E10" s="4">
        <v>5</v>
      </c>
      <c r="F10" s="4" t="s">
        <v>65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8" t="s">
        <v>66</v>
      </c>
      <c r="M10" s="4">
        <v>13</v>
      </c>
      <c r="N10" s="4" t="s">
        <v>67</v>
      </c>
      <c r="O10" s="4">
        <v>15</v>
      </c>
      <c r="P10" s="4" t="s">
        <v>47</v>
      </c>
      <c r="Q10" s="4" t="s">
        <v>49</v>
      </c>
      <c r="R10" s="4" t="s">
        <v>50</v>
      </c>
      <c r="S10" s="4" t="s">
        <v>51</v>
      </c>
      <c r="T10" s="4" t="s">
        <v>52</v>
      </c>
    </row>
    <row r="11" spans="1:20">
      <c r="A11" s="5" t="s">
        <v>0</v>
      </c>
      <c r="B11" s="13">
        <v>159.9</v>
      </c>
      <c r="C11" s="6">
        <v>3052</v>
      </c>
      <c r="D11" s="6">
        <f>C11/B11</f>
        <v>19.086929330831769</v>
      </c>
      <c r="E11" s="6">
        <v>2991</v>
      </c>
      <c r="F11" s="6">
        <f>E11/D11</f>
        <v>156.70409567496725</v>
      </c>
      <c r="G11" s="6">
        <v>12392</v>
      </c>
      <c r="H11" s="15">
        <v>1.7</v>
      </c>
      <c r="I11" s="6">
        <v>12</v>
      </c>
      <c r="J11" s="16">
        <v>1.302</v>
      </c>
      <c r="K11" s="17">
        <f>1.01*1.04</f>
        <v>1.0504</v>
      </c>
      <c r="L11" s="6">
        <f>F11*G11*H11*I11*J11*K11</f>
        <v>54177332.360803373</v>
      </c>
      <c r="M11" s="26">
        <v>55657101</v>
      </c>
      <c r="N11" s="46">
        <f>L11-M11</f>
        <v>-1479768.6391966268</v>
      </c>
      <c r="O11" s="6"/>
      <c r="P11" s="6">
        <f>M11+O11</f>
        <v>55657101</v>
      </c>
      <c r="Q11" s="6" t="e">
        <f>P11-#REF!</f>
        <v>#REF!</v>
      </c>
      <c r="R11" s="36" t="e">
        <f>P11/#REF!</f>
        <v>#REF!</v>
      </c>
      <c r="S11" s="6">
        <f>E11-C11</f>
        <v>-61</v>
      </c>
      <c r="T11" s="36">
        <f>E11/C11</f>
        <v>0.98001310615989512</v>
      </c>
    </row>
    <row r="12" spans="1:20">
      <c r="A12" s="5" t="s">
        <v>1</v>
      </c>
      <c r="B12" s="13">
        <v>41.8</v>
      </c>
      <c r="C12" s="6">
        <v>457</v>
      </c>
      <c r="D12" s="6">
        <f t="shared" ref="D12:D37" si="0">C12/B12</f>
        <v>10.933014354066986</v>
      </c>
      <c r="E12" s="6">
        <v>413</v>
      </c>
      <c r="F12" s="6">
        <f t="shared" ref="F12:F36" si="1">E12/D12</f>
        <v>37.775492341356674</v>
      </c>
      <c r="G12" s="6">
        <v>12392</v>
      </c>
      <c r="H12" s="15">
        <v>1.7</v>
      </c>
      <c r="I12" s="6">
        <v>12</v>
      </c>
      <c r="J12" s="16">
        <v>1.302</v>
      </c>
      <c r="K12" s="17">
        <f t="shared" ref="K12:K37" si="2">1.01*1.04</f>
        <v>1.0504</v>
      </c>
      <c r="L12" s="6">
        <f t="shared" ref="L12:L36" si="3">F12*G12*H12*I12*J12*K12</f>
        <v>13060127.081270626</v>
      </c>
      <c r="M12" s="26">
        <v>8364228</v>
      </c>
      <c r="N12" s="46">
        <f t="shared" ref="N12:N36" si="4">L12-M12</f>
        <v>4695899.0812706258</v>
      </c>
      <c r="O12" s="48">
        <f>N12</f>
        <v>4695899.0812706258</v>
      </c>
      <c r="P12" s="6">
        <f t="shared" ref="P12:P36" si="5">M12+O12</f>
        <v>13060127.081270626</v>
      </c>
      <c r="Q12" s="6" t="e">
        <f>P12-#REF!</f>
        <v>#REF!</v>
      </c>
      <c r="R12" s="36" t="e">
        <f>P12/#REF!</f>
        <v>#REF!</v>
      </c>
      <c r="S12" s="6">
        <f t="shared" ref="S12:S37" si="6">E12-C12</f>
        <v>-44</v>
      </c>
      <c r="T12" s="36">
        <f t="shared" ref="T12:T37" si="7">E12/C12</f>
        <v>0.90371991247264771</v>
      </c>
    </row>
    <row r="13" spans="1:20">
      <c r="A13" s="5" t="s">
        <v>76</v>
      </c>
      <c r="B13" s="13">
        <v>34.299999999999997</v>
      </c>
      <c r="C13" s="6">
        <v>500</v>
      </c>
      <c r="D13" s="6">
        <f t="shared" si="0"/>
        <v>14.577259475218661</v>
      </c>
      <c r="E13" s="6">
        <v>500</v>
      </c>
      <c r="F13" s="6">
        <f t="shared" si="1"/>
        <v>34.299999999999997</v>
      </c>
      <c r="G13" s="6">
        <v>12392</v>
      </c>
      <c r="H13" s="15">
        <v>1.7</v>
      </c>
      <c r="I13" s="6">
        <v>12</v>
      </c>
      <c r="J13" s="16">
        <v>1.302</v>
      </c>
      <c r="K13" s="17">
        <f t="shared" si="2"/>
        <v>1.0504</v>
      </c>
      <c r="L13" s="6">
        <f t="shared" si="3"/>
        <v>11858544.55157299</v>
      </c>
      <c r="M13" s="26">
        <v>9428287</v>
      </c>
      <c r="N13" s="46">
        <f t="shared" si="4"/>
        <v>2430257.5515729897</v>
      </c>
      <c r="O13" s="48">
        <f t="shared" ref="O13:O36" si="8">N13</f>
        <v>2430257.5515729897</v>
      </c>
      <c r="P13" s="6">
        <f t="shared" si="5"/>
        <v>11858544.55157299</v>
      </c>
      <c r="Q13" s="6" t="e">
        <f>P13-#REF!</f>
        <v>#REF!</v>
      </c>
      <c r="R13" s="36" t="e">
        <f>P13/#REF!</f>
        <v>#REF!</v>
      </c>
      <c r="S13" s="6">
        <f t="shared" si="6"/>
        <v>0</v>
      </c>
      <c r="T13" s="36">
        <f t="shared" si="7"/>
        <v>1</v>
      </c>
    </row>
    <row r="14" spans="1:20">
      <c r="A14" s="5" t="s">
        <v>2</v>
      </c>
      <c r="B14" s="13">
        <v>43.1</v>
      </c>
      <c r="C14" s="6">
        <v>750</v>
      </c>
      <c r="D14" s="6">
        <f t="shared" si="0"/>
        <v>17.40139211136891</v>
      </c>
      <c r="E14" s="6">
        <v>750</v>
      </c>
      <c r="F14" s="6">
        <f t="shared" si="1"/>
        <v>43.1</v>
      </c>
      <c r="G14" s="6">
        <v>12392</v>
      </c>
      <c r="H14" s="15">
        <v>1.7</v>
      </c>
      <c r="I14" s="6">
        <v>12</v>
      </c>
      <c r="J14" s="16">
        <v>1.302</v>
      </c>
      <c r="K14" s="17">
        <f t="shared" si="2"/>
        <v>1.0504</v>
      </c>
      <c r="L14" s="6">
        <f t="shared" si="3"/>
        <v>14900969.975883268</v>
      </c>
      <c r="M14" s="26">
        <v>13908223</v>
      </c>
      <c r="N14" s="46">
        <f t="shared" si="4"/>
        <v>992746.97588326782</v>
      </c>
      <c r="O14" s="48">
        <f t="shared" si="8"/>
        <v>992746.97588326782</v>
      </c>
      <c r="P14" s="6">
        <f t="shared" si="5"/>
        <v>14900969.975883268</v>
      </c>
      <c r="Q14" s="6" t="e">
        <f>P14-#REF!</f>
        <v>#REF!</v>
      </c>
      <c r="R14" s="36" t="e">
        <f>P14/#REF!</f>
        <v>#REF!</v>
      </c>
      <c r="S14" s="6">
        <f t="shared" si="6"/>
        <v>0</v>
      </c>
      <c r="T14" s="36">
        <f t="shared" si="7"/>
        <v>1</v>
      </c>
    </row>
    <row r="15" spans="1:20">
      <c r="A15" s="5" t="s">
        <v>77</v>
      </c>
      <c r="B15" s="13">
        <v>59.9</v>
      </c>
      <c r="C15" s="6">
        <v>1003</v>
      </c>
      <c r="D15" s="6">
        <f t="shared" si="0"/>
        <v>16.744574290484142</v>
      </c>
      <c r="E15" s="6">
        <v>971</v>
      </c>
      <c r="F15" s="6">
        <f t="shared" si="1"/>
        <v>57.988933200398797</v>
      </c>
      <c r="G15" s="6">
        <v>12392</v>
      </c>
      <c r="H15" s="15">
        <v>1.7</v>
      </c>
      <c r="I15" s="6">
        <v>12</v>
      </c>
      <c r="J15" s="16">
        <v>1.302</v>
      </c>
      <c r="K15" s="17">
        <f t="shared" si="2"/>
        <v>1.0504</v>
      </c>
      <c r="L15" s="6">
        <f t="shared" si="3"/>
        <v>20048523.261082198</v>
      </c>
      <c r="M15" s="26">
        <v>14604161</v>
      </c>
      <c r="N15" s="46">
        <f t="shared" si="4"/>
        <v>5444362.2610821985</v>
      </c>
      <c r="O15" s="48">
        <f t="shared" si="8"/>
        <v>5444362.2610821985</v>
      </c>
      <c r="P15" s="6">
        <f t="shared" si="5"/>
        <v>20048523.261082198</v>
      </c>
      <c r="Q15" s="6" t="e">
        <f>P15-#REF!</f>
        <v>#REF!</v>
      </c>
      <c r="R15" s="36" t="e">
        <f>P15/#REF!</f>
        <v>#REF!</v>
      </c>
      <c r="S15" s="6">
        <f t="shared" si="6"/>
        <v>-32</v>
      </c>
      <c r="T15" s="36">
        <f t="shared" si="7"/>
        <v>0.96809571286141571</v>
      </c>
    </row>
    <row r="16" spans="1:20">
      <c r="A16" s="5" t="s">
        <v>3</v>
      </c>
      <c r="B16" s="13">
        <v>79</v>
      </c>
      <c r="C16" s="6">
        <v>1125</v>
      </c>
      <c r="D16" s="6">
        <f t="shared" si="0"/>
        <v>14.240506329113924</v>
      </c>
      <c r="E16" s="6">
        <v>1098</v>
      </c>
      <c r="F16" s="6">
        <f t="shared" si="1"/>
        <v>77.103999999999999</v>
      </c>
      <c r="G16" s="6">
        <v>12392</v>
      </c>
      <c r="H16" s="15">
        <v>1.7</v>
      </c>
      <c r="I16" s="6">
        <v>12</v>
      </c>
      <c r="J16" s="16">
        <v>1.302</v>
      </c>
      <c r="K16" s="17">
        <f t="shared" si="2"/>
        <v>1.0504</v>
      </c>
      <c r="L16" s="6">
        <f t="shared" si="3"/>
        <v>26657178.399547637</v>
      </c>
      <c r="M16" s="26">
        <v>23636287</v>
      </c>
      <c r="N16" s="46">
        <f t="shared" si="4"/>
        <v>3020891.3995476365</v>
      </c>
      <c r="O16" s="48">
        <f t="shared" si="8"/>
        <v>3020891.3995476365</v>
      </c>
      <c r="P16" s="6">
        <f t="shared" si="5"/>
        <v>26657178.399547637</v>
      </c>
      <c r="Q16" s="6" t="e">
        <f>P16-#REF!</f>
        <v>#REF!</v>
      </c>
      <c r="R16" s="36" t="e">
        <f>P16/#REF!</f>
        <v>#REF!</v>
      </c>
      <c r="S16" s="6">
        <f t="shared" si="6"/>
        <v>-27</v>
      </c>
      <c r="T16" s="36">
        <f t="shared" si="7"/>
        <v>0.97599999999999998</v>
      </c>
    </row>
    <row r="17" spans="1:20">
      <c r="A17" s="5" t="s">
        <v>4</v>
      </c>
      <c r="B17" s="13">
        <v>45.8</v>
      </c>
      <c r="C17" s="6">
        <v>751</v>
      </c>
      <c r="D17" s="6">
        <f t="shared" si="0"/>
        <v>16.397379912663755</v>
      </c>
      <c r="E17" s="6">
        <v>713</v>
      </c>
      <c r="F17" s="6">
        <f t="shared" si="1"/>
        <v>43.482556591211718</v>
      </c>
      <c r="G17" s="6">
        <v>12392</v>
      </c>
      <c r="H17" s="15">
        <v>1.7</v>
      </c>
      <c r="I17" s="6">
        <v>12</v>
      </c>
      <c r="J17" s="16">
        <v>1.302</v>
      </c>
      <c r="K17" s="17">
        <f t="shared" si="2"/>
        <v>1.0504</v>
      </c>
      <c r="L17" s="6">
        <f t="shared" si="3"/>
        <v>15033231.328080991</v>
      </c>
      <c r="M17" s="26">
        <v>11789471</v>
      </c>
      <c r="N17" s="46">
        <f t="shared" si="4"/>
        <v>3243760.3280809913</v>
      </c>
      <c r="O17" s="48">
        <f t="shared" si="8"/>
        <v>3243760.3280809913</v>
      </c>
      <c r="P17" s="6">
        <f t="shared" si="5"/>
        <v>15033231.328080991</v>
      </c>
      <c r="Q17" s="6" t="e">
        <f>P17-#REF!</f>
        <v>#REF!</v>
      </c>
      <c r="R17" s="36" t="e">
        <f>P17/#REF!</f>
        <v>#REF!</v>
      </c>
      <c r="S17" s="6">
        <f t="shared" si="6"/>
        <v>-38</v>
      </c>
      <c r="T17" s="36">
        <f t="shared" si="7"/>
        <v>0.94940079893475371</v>
      </c>
    </row>
    <row r="18" spans="1:20">
      <c r="A18" s="5" t="s">
        <v>5</v>
      </c>
      <c r="B18" s="13">
        <v>45.1</v>
      </c>
      <c r="C18" s="6">
        <v>605</v>
      </c>
      <c r="D18" s="6">
        <f t="shared" si="0"/>
        <v>13.414634146341463</v>
      </c>
      <c r="E18" s="6">
        <v>589</v>
      </c>
      <c r="F18" s="6">
        <f t="shared" si="1"/>
        <v>43.907272727272726</v>
      </c>
      <c r="G18" s="6">
        <v>12392</v>
      </c>
      <c r="H18" s="15">
        <v>1.7</v>
      </c>
      <c r="I18" s="6">
        <v>12</v>
      </c>
      <c r="J18" s="16">
        <v>1.302</v>
      </c>
      <c r="K18" s="17">
        <f t="shared" si="2"/>
        <v>1.0504</v>
      </c>
      <c r="L18" s="6">
        <f t="shared" si="3"/>
        <v>15180068.50654313</v>
      </c>
      <c r="M18" s="26">
        <v>9598652</v>
      </c>
      <c r="N18" s="46">
        <f t="shared" si="4"/>
        <v>5581416.5065431297</v>
      </c>
      <c r="O18" s="48">
        <f t="shared" si="8"/>
        <v>5581416.5065431297</v>
      </c>
      <c r="P18" s="6">
        <f t="shared" si="5"/>
        <v>15180068.50654313</v>
      </c>
      <c r="Q18" s="6" t="e">
        <f>P18-#REF!</f>
        <v>#REF!</v>
      </c>
      <c r="R18" s="36" t="e">
        <f>P18/#REF!</f>
        <v>#REF!</v>
      </c>
      <c r="S18" s="6">
        <f t="shared" si="6"/>
        <v>-16</v>
      </c>
      <c r="T18" s="36">
        <f t="shared" si="7"/>
        <v>0.97355371900826448</v>
      </c>
    </row>
    <row r="19" spans="1:20">
      <c r="A19" s="5" t="s">
        <v>6</v>
      </c>
      <c r="B19" s="13">
        <v>57.1</v>
      </c>
      <c r="C19" s="6">
        <v>730</v>
      </c>
      <c r="D19" s="6">
        <f t="shared" si="0"/>
        <v>12.784588441330998</v>
      </c>
      <c r="E19" s="6">
        <v>731</v>
      </c>
      <c r="F19" s="6">
        <f t="shared" si="1"/>
        <v>57.178219178082195</v>
      </c>
      <c r="G19" s="6">
        <v>12392</v>
      </c>
      <c r="H19" s="15">
        <v>1.7</v>
      </c>
      <c r="I19" s="6">
        <v>12</v>
      </c>
      <c r="J19" s="16">
        <v>1.302</v>
      </c>
      <c r="K19" s="17">
        <f t="shared" si="2"/>
        <v>1.0504</v>
      </c>
      <c r="L19" s="6">
        <f t="shared" si="3"/>
        <v>19768234.970929824</v>
      </c>
      <c r="M19" s="26">
        <v>13079030</v>
      </c>
      <c r="N19" s="46">
        <f t="shared" si="4"/>
        <v>6689204.9709298238</v>
      </c>
      <c r="O19" s="48">
        <f t="shared" si="8"/>
        <v>6689204.9709298238</v>
      </c>
      <c r="P19" s="6">
        <f t="shared" si="5"/>
        <v>19768234.970929824</v>
      </c>
      <c r="Q19" s="6" t="e">
        <f>P19-#REF!</f>
        <v>#REF!</v>
      </c>
      <c r="R19" s="36" t="e">
        <f>P19/#REF!</f>
        <v>#REF!</v>
      </c>
      <c r="S19" s="6">
        <f t="shared" si="6"/>
        <v>1</v>
      </c>
      <c r="T19" s="36">
        <f t="shared" si="7"/>
        <v>1.0013698630136987</v>
      </c>
    </row>
    <row r="20" spans="1:20">
      <c r="A20" s="5" t="s">
        <v>7</v>
      </c>
      <c r="B20" s="13">
        <v>21.6</v>
      </c>
      <c r="C20" s="6">
        <v>269</v>
      </c>
      <c r="D20" s="6">
        <f t="shared" si="0"/>
        <v>12.453703703703702</v>
      </c>
      <c r="E20" s="6">
        <v>267</v>
      </c>
      <c r="F20" s="6">
        <f t="shared" si="1"/>
        <v>21.439405204460968</v>
      </c>
      <c r="G20" s="6">
        <v>12392</v>
      </c>
      <c r="H20" s="15">
        <v>2.2000000000000002</v>
      </c>
      <c r="I20" s="6">
        <v>12</v>
      </c>
      <c r="J20" s="16">
        <v>1.302</v>
      </c>
      <c r="K20" s="17">
        <f t="shared" si="2"/>
        <v>1.0504</v>
      </c>
      <c r="L20" s="6">
        <f t="shared" si="3"/>
        <v>9592322.2759032361</v>
      </c>
      <c r="M20" s="26">
        <v>5853001</v>
      </c>
      <c r="N20" s="46">
        <f t="shared" si="4"/>
        <v>3739321.2759032361</v>
      </c>
      <c r="O20" s="48">
        <f t="shared" si="8"/>
        <v>3739321.2759032361</v>
      </c>
      <c r="P20" s="6">
        <f t="shared" si="5"/>
        <v>9592322.2759032361</v>
      </c>
      <c r="Q20" s="6" t="e">
        <f>P20-#REF!</f>
        <v>#REF!</v>
      </c>
      <c r="R20" s="36" t="e">
        <f>P20/#REF!</f>
        <v>#REF!</v>
      </c>
      <c r="S20" s="6">
        <f t="shared" si="6"/>
        <v>-2</v>
      </c>
      <c r="T20" s="36">
        <f t="shared" si="7"/>
        <v>0.99256505576208176</v>
      </c>
    </row>
    <row r="21" spans="1:20">
      <c r="A21" s="5" t="s">
        <v>8</v>
      </c>
      <c r="B21" s="13">
        <v>21</v>
      </c>
      <c r="C21" s="6">
        <v>318</v>
      </c>
      <c r="D21" s="6">
        <f t="shared" si="0"/>
        <v>15.142857142857142</v>
      </c>
      <c r="E21" s="6">
        <v>293</v>
      </c>
      <c r="F21" s="6">
        <f t="shared" si="1"/>
        <v>19.349056603773587</v>
      </c>
      <c r="G21" s="6">
        <v>12392</v>
      </c>
      <c r="H21" s="15">
        <v>2.2000000000000002</v>
      </c>
      <c r="I21" s="6">
        <v>12</v>
      </c>
      <c r="J21" s="16">
        <v>1.302</v>
      </c>
      <c r="K21" s="17">
        <f t="shared" si="2"/>
        <v>1.0504</v>
      </c>
      <c r="L21" s="6">
        <f t="shared" si="3"/>
        <v>8657067.9040793143</v>
      </c>
      <c r="M21" s="26">
        <v>6463570</v>
      </c>
      <c r="N21" s="46">
        <f t="shared" si="4"/>
        <v>2193497.9040793143</v>
      </c>
      <c r="O21" s="48">
        <f t="shared" si="8"/>
        <v>2193497.9040793143</v>
      </c>
      <c r="P21" s="6">
        <f t="shared" si="5"/>
        <v>8657067.9040793143</v>
      </c>
      <c r="Q21" s="6" t="e">
        <f>P21-#REF!</f>
        <v>#REF!</v>
      </c>
      <c r="R21" s="36" t="e">
        <f>P21/#REF!</f>
        <v>#REF!</v>
      </c>
      <c r="S21" s="6">
        <f t="shared" si="6"/>
        <v>-25</v>
      </c>
      <c r="T21" s="36">
        <f t="shared" si="7"/>
        <v>0.92138364779874216</v>
      </c>
    </row>
    <row r="22" spans="1:20">
      <c r="A22" s="5" t="s">
        <v>9</v>
      </c>
      <c r="B22" s="13">
        <v>88.2</v>
      </c>
      <c r="C22" s="6">
        <v>1475</v>
      </c>
      <c r="D22" s="6">
        <f t="shared" si="0"/>
        <v>16.723356009070294</v>
      </c>
      <c r="E22" s="6">
        <v>1472</v>
      </c>
      <c r="F22" s="6">
        <f t="shared" si="1"/>
        <v>88.020610169491533</v>
      </c>
      <c r="G22" s="6">
        <v>12392</v>
      </c>
      <c r="H22" s="15">
        <v>1.7</v>
      </c>
      <c r="I22" s="6">
        <v>12</v>
      </c>
      <c r="J22" s="16">
        <v>1.302</v>
      </c>
      <c r="K22" s="17">
        <f t="shared" si="2"/>
        <v>1.0504</v>
      </c>
      <c r="L22" s="6">
        <f t="shared" si="3"/>
        <v>30431379.800336856</v>
      </c>
      <c r="M22" s="26">
        <v>23071356</v>
      </c>
      <c r="N22" s="46">
        <f t="shared" si="4"/>
        <v>7360023.8003368564</v>
      </c>
      <c r="O22" s="48">
        <f t="shared" si="8"/>
        <v>7360023.8003368564</v>
      </c>
      <c r="P22" s="6">
        <f t="shared" si="5"/>
        <v>30431379.800336856</v>
      </c>
      <c r="Q22" s="6" t="e">
        <f>P22-#REF!</f>
        <v>#REF!</v>
      </c>
      <c r="R22" s="36" t="e">
        <f>P22/#REF!</f>
        <v>#REF!</v>
      </c>
      <c r="S22" s="6">
        <f t="shared" si="6"/>
        <v>-3</v>
      </c>
      <c r="T22" s="36">
        <f t="shared" si="7"/>
        <v>0.99796610169491529</v>
      </c>
    </row>
    <row r="23" spans="1:20">
      <c r="A23" s="5" t="s">
        <v>10</v>
      </c>
      <c r="B23" s="13">
        <v>70</v>
      </c>
      <c r="C23" s="6">
        <v>1335</v>
      </c>
      <c r="D23" s="6">
        <f t="shared" si="0"/>
        <v>19.071428571428573</v>
      </c>
      <c r="E23" s="6">
        <v>1305</v>
      </c>
      <c r="F23" s="6">
        <f t="shared" si="1"/>
        <v>68.426966292134821</v>
      </c>
      <c r="G23" s="6">
        <v>12392</v>
      </c>
      <c r="H23" s="15">
        <v>1.7</v>
      </c>
      <c r="I23" s="6">
        <v>12</v>
      </c>
      <c r="J23" s="16">
        <v>1.302</v>
      </c>
      <c r="K23" s="17">
        <f t="shared" si="2"/>
        <v>1.0504</v>
      </c>
      <c r="L23" s="6">
        <f t="shared" si="3"/>
        <v>23657266.131319653</v>
      </c>
      <c r="M23" s="26">
        <v>20924094</v>
      </c>
      <c r="N23" s="46">
        <f t="shared" si="4"/>
        <v>2733172.1313196532</v>
      </c>
      <c r="O23" s="48">
        <f t="shared" si="8"/>
        <v>2733172.1313196532</v>
      </c>
      <c r="P23" s="6">
        <f t="shared" si="5"/>
        <v>23657266.131319653</v>
      </c>
      <c r="Q23" s="6" t="e">
        <f>P23-#REF!</f>
        <v>#REF!</v>
      </c>
      <c r="R23" s="36" t="e">
        <f>P23/#REF!</f>
        <v>#REF!</v>
      </c>
      <c r="S23" s="6">
        <f t="shared" si="6"/>
        <v>-30</v>
      </c>
      <c r="T23" s="36">
        <f t="shared" si="7"/>
        <v>0.97752808988764039</v>
      </c>
    </row>
    <row r="24" spans="1:20">
      <c r="A24" s="5" t="s">
        <v>11</v>
      </c>
      <c r="B24" s="13">
        <v>59.3</v>
      </c>
      <c r="C24" s="6">
        <v>989</v>
      </c>
      <c r="D24" s="6">
        <f t="shared" si="0"/>
        <v>16.677908937605398</v>
      </c>
      <c r="E24" s="6">
        <v>989</v>
      </c>
      <c r="F24" s="6">
        <f t="shared" si="1"/>
        <v>59.29999999999999</v>
      </c>
      <c r="G24" s="6">
        <v>12392</v>
      </c>
      <c r="H24" s="15">
        <v>2.2000000000000002</v>
      </c>
      <c r="I24" s="6">
        <v>12</v>
      </c>
      <c r="J24" s="16">
        <v>1.302</v>
      </c>
      <c r="K24" s="17">
        <f t="shared" si="2"/>
        <v>1.0504</v>
      </c>
      <c r="L24" s="6">
        <f t="shared" si="3"/>
        <v>26531739.361999869</v>
      </c>
      <c r="M24" s="26">
        <v>25198410</v>
      </c>
      <c r="N24" s="46">
        <f t="shared" si="4"/>
        <v>1333329.3619998693</v>
      </c>
      <c r="O24" s="48">
        <f t="shared" si="8"/>
        <v>1333329.3619998693</v>
      </c>
      <c r="P24" s="6">
        <f t="shared" si="5"/>
        <v>26531739.361999869</v>
      </c>
      <c r="Q24" s="6" t="e">
        <f>P24-#REF!</f>
        <v>#REF!</v>
      </c>
      <c r="R24" s="36" t="e">
        <f>P24/#REF!</f>
        <v>#REF!</v>
      </c>
      <c r="S24" s="6">
        <f t="shared" si="6"/>
        <v>0</v>
      </c>
      <c r="T24" s="36">
        <f t="shared" si="7"/>
        <v>1</v>
      </c>
    </row>
    <row r="25" spans="1:20">
      <c r="A25" s="5" t="s">
        <v>12</v>
      </c>
      <c r="B25" s="13">
        <v>110.5</v>
      </c>
      <c r="C25" s="6">
        <v>1807</v>
      </c>
      <c r="D25" s="6">
        <f t="shared" si="0"/>
        <v>16.352941176470587</v>
      </c>
      <c r="E25" s="6">
        <v>1709</v>
      </c>
      <c r="F25" s="6">
        <f t="shared" si="1"/>
        <v>104.50719424460432</v>
      </c>
      <c r="G25" s="6">
        <v>12392</v>
      </c>
      <c r="H25" s="15">
        <v>1.7</v>
      </c>
      <c r="I25" s="6">
        <v>12</v>
      </c>
      <c r="J25" s="16">
        <v>1.302</v>
      </c>
      <c r="K25" s="17">
        <f t="shared" si="2"/>
        <v>1.0504</v>
      </c>
      <c r="L25" s="6">
        <f t="shared" si="3"/>
        <v>36131289.181035943</v>
      </c>
      <c r="M25" s="26">
        <v>25725885</v>
      </c>
      <c r="N25" s="46">
        <f t="shared" si="4"/>
        <v>10405404.181035943</v>
      </c>
      <c r="O25" s="48">
        <f t="shared" si="8"/>
        <v>10405404.181035943</v>
      </c>
      <c r="P25" s="6">
        <f t="shared" si="5"/>
        <v>36131289.181035943</v>
      </c>
      <c r="Q25" s="6" t="e">
        <f>P25-#REF!</f>
        <v>#REF!</v>
      </c>
      <c r="R25" s="36" t="e">
        <f>P25/#REF!</f>
        <v>#REF!</v>
      </c>
      <c r="S25" s="6">
        <f t="shared" si="6"/>
        <v>-98</v>
      </c>
      <c r="T25" s="36">
        <f t="shared" si="7"/>
        <v>0.94576646375207529</v>
      </c>
    </row>
    <row r="26" spans="1:20">
      <c r="A26" s="5" t="s">
        <v>13</v>
      </c>
      <c r="B26" s="13">
        <v>69.2</v>
      </c>
      <c r="C26" s="6">
        <v>1426</v>
      </c>
      <c r="D26" s="6">
        <f t="shared" si="0"/>
        <v>20.606936416184972</v>
      </c>
      <c r="E26" s="6">
        <v>1404</v>
      </c>
      <c r="F26" s="6">
        <f t="shared" si="1"/>
        <v>68.132398316970537</v>
      </c>
      <c r="G26" s="6">
        <v>12392</v>
      </c>
      <c r="H26" s="15">
        <v>1.7</v>
      </c>
      <c r="I26" s="6">
        <v>12</v>
      </c>
      <c r="J26" s="16">
        <v>1.302</v>
      </c>
      <c r="K26" s="17">
        <f t="shared" si="2"/>
        <v>1.0504</v>
      </c>
      <c r="L26" s="6">
        <f t="shared" si="3"/>
        <v>23555425.097589269</v>
      </c>
      <c r="M26" s="26">
        <v>24748101</v>
      </c>
      <c r="N26" s="46">
        <f t="shared" si="4"/>
        <v>-1192675.9024107307</v>
      </c>
      <c r="O26" s="48"/>
      <c r="P26" s="6">
        <f t="shared" si="5"/>
        <v>24748101</v>
      </c>
      <c r="Q26" s="6" t="e">
        <f>P26-#REF!</f>
        <v>#REF!</v>
      </c>
      <c r="R26" s="36" t="e">
        <f>P26/#REF!</f>
        <v>#REF!</v>
      </c>
      <c r="S26" s="6">
        <f t="shared" si="6"/>
        <v>-22</v>
      </c>
      <c r="T26" s="36">
        <f t="shared" si="7"/>
        <v>0.98457223001402527</v>
      </c>
    </row>
    <row r="27" spans="1:20">
      <c r="A27" s="5" t="s">
        <v>14</v>
      </c>
      <c r="B27" s="13">
        <v>102.3</v>
      </c>
      <c r="C27" s="6">
        <v>1535</v>
      </c>
      <c r="D27" s="6">
        <f t="shared" si="0"/>
        <v>15.004887585532748</v>
      </c>
      <c r="E27" s="6">
        <v>1488</v>
      </c>
      <c r="F27" s="6">
        <f t="shared" si="1"/>
        <v>99.167687296416929</v>
      </c>
      <c r="G27" s="6">
        <v>12392</v>
      </c>
      <c r="H27" s="15">
        <v>1.7</v>
      </c>
      <c r="I27" s="6">
        <v>12</v>
      </c>
      <c r="J27" s="16">
        <v>1.302</v>
      </c>
      <c r="K27" s="17">
        <f t="shared" si="2"/>
        <v>1.0504</v>
      </c>
      <c r="L27" s="6">
        <f t="shared" si="3"/>
        <v>34285260.579621553</v>
      </c>
      <c r="M27" s="26">
        <v>30898246</v>
      </c>
      <c r="N27" s="46">
        <f t="shared" si="4"/>
        <v>3387014.5796215534</v>
      </c>
      <c r="O27" s="48">
        <f t="shared" si="8"/>
        <v>3387014.5796215534</v>
      </c>
      <c r="P27" s="6">
        <f t="shared" si="5"/>
        <v>34285260.579621553</v>
      </c>
      <c r="Q27" s="6" t="e">
        <f>P27-#REF!</f>
        <v>#REF!</v>
      </c>
      <c r="R27" s="36" t="e">
        <f>P27/#REF!</f>
        <v>#REF!</v>
      </c>
      <c r="S27" s="6">
        <f t="shared" si="6"/>
        <v>-47</v>
      </c>
      <c r="T27" s="36">
        <f t="shared" si="7"/>
        <v>0.96938110749185669</v>
      </c>
    </row>
    <row r="28" spans="1:20">
      <c r="A28" s="5" t="s">
        <v>15</v>
      </c>
      <c r="B28" s="13">
        <v>67.8</v>
      </c>
      <c r="C28" s="6">
        <v>951</v>
      </c>
      <c r="D28" s="6">
        <f t="shared" si="0"/>
        <v>14.026548672566372</v>
      </c>
      <c r="E28" s="6">
        <v>904</v>
      </c>
      <c r="F28" s="6">
        <f t="shared" si="1"/>
        <v>64.449211356466876</v>
      </c>
      <c r="G28" s="6">
        <v>12392</v>
      </c>
      <c r="H28" s="15">
        <v>1.7</v>
      </c>
      <c r="I28" s="6">
        <v>12</v>
      </c>
      <c r="J28" s="16">
        <v>1.302</v>
      </c>
      <c r="K28" s="17">
        <f t="shared" si="2"/>
        <v>1.0504</v>
      </c>
      <c r="L28" s="6">
        <f t="shared" si="3"/>
        <v>22282036.273597855</v>
      </c>
      <c r="M28" s="26">
        <v>14754349</v>
      </c>
      <c r="N28" s="46">
        <f t="shared" si="4"/>
        <v>7527687.2735978551</v>
      </c>
      <c r="O28" s="48">
        <f t="shared" si="8"/>
        <v>7527687.2735978551</v>
      </c>
      <c r="P28" s="6">
        <f t="shared" si="5"/>
        <v>22282036.273597855</v>
      </c>
      <c r="Q28" s="6" t="e">
        <f>P28-#REF!</f>
        <v>#REF!</v>
      </c>
      <c r="R28" s="36" t="e">
        <f>P28/#REF!</f>
        <v>#REF!</v>
      </c>
      <c r="S28" s="6">
        <f t="shared" si="6"/>
        <v>-47</v>
      </c>
      <c r="T28" s="36">
        <f t="shared" si="7"/>
        <v>0.95057833859095686</v>
      </c>
    </row>
    <row r="29" spans="1:20">
      <c r="A29" s="5" t="s">
        <v>16</v>
      </c>
      <c r="B29" s="13">
        <v>43.8</v>
      </c>
      <c r="C29" s="6">
        <v>572</v>
      </c>
      <c r="D29" s="6">
        <f t="shared" si="0"/>
        <v>13.059360730593609</v>
      </c>
      <c r="E29" s="6">
        <v>552</v>
      </c>
      <c r="F29" s="6">
        <f t="shared" si="1"/>
        <v>42.268531468531464</v>
      </c>
      <c r="G29" s="6">
        <v>12392</v>
      </c>
      <c r="H29" s="15">
        <v>1.7</v>
      </c>
      <c r="I29" s="6">
        <v>12</v>
      </c>
      <c r="J29" s="16">
        <v>1.302</v>
      </c>
      <c r="K29" s="17">
        <f t="shared" si="2"/>
        <v>1.0504</v>
      </c>
      <c r="L29" s="6">
        <f t="shared" si="3"/>
        <v>14613506.225922603</v>
      </c>
      <c r="M29" s="26">
        <v>13487176</v>
      </c>
      <c r="N29" s="46">
        <f t="shared" si="4"/>
        <v>1126330.2259226032</v>
      </c>
      <c r="O29" s="48">
        <f t="shared" si="8"/>
        <v>1126330.2259226032</v>
      </c>
      <c r="P29" s="6">
        <f t="shared" si="5"/>
        <v>14613506.225922603</v>
      </c>
      <c r="Q29" s="6" t="e">
        <f>P29-#REF!</f>
        <v>#REF!</v>
      </c>
      <c r="R29" s="36" t="e">
        <f>P29/#REF!</f>
        <v>#REF!</v>
      </c>
      <c r="S29" s="6">
        <f t="shared" si="6"/>
        <v>-20</v>
      </c>
      <c r="T29" s="36">
        <f t="shared" si="7"/>
        <v>0.965034965034965</v>
      </c>
    </row>
    <row r="30" spans="1:20">
      <c r="A30" s="5" t="s">
        <v>17</v>
      </c>
      <c r="B30" s="13">
        <v>884.4</v>
      </c>
      <c r="C30" s="6">
        <v>22585</v>
      </c>
      <c r="D30" s="6">
        <f t="shared" si="0"/>
        <v>25.537087290818636</v>
      </c>
      <c r="E30" s="6">
        <v>22713</v>
      </c>
      <c r="F30" s="6">
        <f t="shared" si="1"/>
        <v>889.41231791011728</v>
      </c>
      <c r="G30" s="6">
        <v>12392</v>
      </c>
      <c r="H30" s="15">
        <v>1.7</v>
      </c>
      <c r="I30" s="6">
        <v>12</v>
      </c>
      <c r="J30" s="16">
        <v>1.302</v>
      </c>
      <c r="K30" s="17">
        <f t="shared" si="2"/>
        <v>1.0504</v>
      </c>
      <c r="L30" s="6">
        <f t="shared" si="3"/>
        <v>307496664.62550807</v>
      </c>
      <c r="M30" s="26">
        <v>383119978</v>
      </c>
      <c r="N30" s="46">
        <f t="shared" si="4"/>
        <v>-75623313.37449193</v>
      </c>
      <c r="O30" s="48"/>
      <c r="P30" s="6">
        <f t="shared" si="5"/>
        <v>383119978</v>
      </c>
      <c r="Q30" s="6" t="e">
        <f>P30-#REF!</f>
        <v>#REF!</v>
      </c>
      <c r="R30" s="36" t="e">
        <f>P30/#REF!</f>
        <v>#REF!</v>
      </c>
      <c r="S30" s="6">
        <f t="shared" si="6"/>
        <v>128</v>
      </c>
      <c r="T30" s="36">
        <f t="shared" si="7"/>
        <v>1.0056674784148771</v>
      </c>
    </row>
    <row r="31" spans="1:20">
      <c r="A31" s="5" t="s">
        <v>18</v>
      </c>
      <c r="B31" s="13">
        <v>609.79999999999995</v>
      </c>
      <c r="C31" s="6">
        <v>12717</v>
      </c>
      <c r="D31" s="6">
        <f t="shared" si="0"/>
        <v>20.854378484749098</v>
      </c>
      <c r="E31" s="6">
        <v>12717</v>
      </c>
      <c r="F31" s="6">
        <f t="shared" si="1"/>
        <v>609.79999999999995</v>
      </c>
      <c r="G31" s="6">
        <v>12392</v>
      </c>
      <c r="H31" s="15">
        <v>2.2000000000000002</v>
      </c>
      <c r="I31" s="6">
        <v>12</v>
      </c>
      <c r="J31" s="16">
        <v>1.302</v>
      </c>
      <c r="K31" s="17">
        <f t="shared" si="2"/>
        <v>1.0504</v>
      </c>
      <c r="L31" s="6">
        <f t="shared" si="3"/>
        <v>272833974.08005941</v>
      </c>
      <c r="M31" s="26">
        <v>287464960</v>
      </c>
      <c r="N31" s="46">
        <f t="shared" si="4"/>
        <v>-14630985.919940591</v>
      </c>
      <c r="O31" s="48"/>
      <c r="P31" s="6">
        <f t="shared" si="5"/>
        <v>287464960</v>
      </c>
      <c r="Q31" s="6" t="e">
        <f>P31-#REF!</f>
        <v>#REF!</v>
      </c>
      <c r="R31" s="36" t="e">
        <f>P31/#REF!</f>
        <v>#REF!</v>
      </c>
      <c r="S31" s="6">
        <f t="shared" si="6"/>
        <v>0</v>
      </c>
      <c r="T31" s="36">
        <f t="shared" si="7"/>
        <v>1</v>
      </c>
    </row>
    <row r="32" spans="1:20">
      <c r="A32" s="5" t="s">
        <v>19</v>
      </c>
      <c r="B32" s="13">
        <v>274.60000000000002</v>
      </c>
      <c r="C32" s="6">
        <v>5470</v>
      </c>
      <c r="D32" s="6">
        <f t="shared" si="0"/>
        <v>19.919883466860888</v>
      </c>
      <c r="E32" s="6">
        <v>5416</v>
      </c>
      <c r="F32" s="6">
        <f t="shared" si="1"/>
        <v>271.88914076782453</v>
      </c>
      <c r="G32" s="6">
        <v>12392</v>
      </c>
      <c r="H32" s="15">
        <v>1.7</v>
      </c>
      <c r="I32" s="6">
        <v>12</v>
      </c>
      <c r="J32" s="16">
        <v>1.302</v>
      </c>
      <c r="K32" s="17">
        <f t="shared" si="2"/>
        <v>1.0504</v>
      </c>
      <c r="L32" s="6">
        <f t="shared" si="3"/>
        <v>94000276.643852726</v>
      </c>
      <c r="M32" s="26">
        <v>89828964</v>
      </c>
      <c r="N32" s="46">
        <f t="shared" si="4"/>
        <v>4171312.6438527256</v>
      </c>
      <c r="O32" s="48">
        <f t="shared" si="8"/>
        <v>4171312.6438527256</v>
      </c>
      <c r="P32" s="6">
        <f t="shared" si="5"/>
        <v>94000276.643852726</v>
      </c>
      <c r="Q32" s="6" t="e">
        <f>P32-#REF!</f>
        <v>#REF!</v>
      </c>
      <c r="R32" s="36" t="e">
        <f>P32/#REF!</f>
        <v>#REF!</v>
      </c>
      <c r="S32" s="6">
        <f t="shared" si="6"/>
        <v>-54</v>
      </c>
      <c r="T32" s="36">
        <f t="shared" si="7"/>
        <v>0.99012797074954295</v>
      </c>
    </row>
    <row r="33" spans="1:20">
      <c r="A33" s="5" t="s">
        <v>20</v>
      </c>
      <c r="B33" s="13">
        <v>135.5</v>
      </c>
      <c r="C33" s="6">
        <v>2580</v>
      </c>
      <c r="D33" s="6">
        <f t="shared" si="0"/>
        <v>19.040590405904059</v>
      </c>
      <c r="E33" s="6">
        <v>2580</v>
      </c>
      <c r="F33" s="6">
        <f t="shared" si="1"/>
        <v>135.5</v>
      </c>
      <c r="G33" s="6">
        <v>12392</v>
      </c>
      <c r="H33" s="15">
        <v>1.7</v>
      </c>
      <c r="I33" s="6">
        <v>12</v>
      </c>
      <c r="J33" s="16">
        <v>1.302</v>
      </c>
      <c r="K33" s="17">
        <f t="shared" si="2"/>
        <v>1.0504</v>
      </c>
      <c r="L33" s="6">
        <f t="shared" si="3"/>
        <v>46846436.931141123</v>
      </c>
      <c r="M33" s="26">
        <v>46229179</v>
      </c>
      <c r="N33" s="46">
        <f t="shared" si="4"/>
        <v>617257.93114112318</v>
      </c>
      <c r="O33" s="48">
        <f t="shared" si="8"/>
        <v>617257.93114112318</v>
      </c>
      <c r="P33" s="6">
        <f t="shared" si="5"/>
        <v>46846436.931141123</v>
      </c>
      <c r="Q33" s="6" t="e">
        <f>P33-#REF!</f>
        <v>#REF!</v>
      </c>
      <c r="R33" s="36" t="e">
        <f>P33/#REF!</f>
        <v>#REF!</v>
      </c>
      <c r="S33" s="6">
        <f t="shared" si="6"/>
        <v>0</v>
      </c>
      <c r="T33" s="36">
        <f t="shared" si="7"/>
        <v>1</v>
      </c>
    </row>
    <row r="34" spans="1:20">
      <c r="A34" s="5" t="s">
        <v>21</v>
      </c>
      <c r="B34" s="13">
        <v>142.1</v>
      </c>
      <c r="C34" s="6">
        <v>2498</v>
      </c>
      <c r="D34" s="6">
        <f t="shared" si="0"/>
        <v>17.579169598874032</v>
      </c>
      <c r="E34" s="6">
        <v>2498</v>
      </c>
      <c r="F34" s="6">
        <f t="shared" si="1"/>
        <v>142.1</v>
      </c>
      <c r="G34" s="6">
        <v>12392</v>
      </c>
      <c r="H34" s="15">
        <v>1.7</v>
      </c>
      <c r="I34" s="6">
        <v>12</v>
      </c>
      <c r="J34" s="16">
        <v>1.302</v>
      </c>
      <c r="K34" s="17">
        <f t="shared" si="2"/>
        <v>1.0504</v>
      </c>
      <c r="L34" s="6">
        <f t="shared" si="3"/>
        <v>49128255.999373823</v>
      </c>
      <c r="M34" s="26">
        <v>43278648</v>
      </c>
      <c r="N34" s="46">
        <f t="shared" si="4"/>
        <v>5849607.9993738234</v>
      </c>
      <c r="O34" s="48">
        <f t="shared" si="8"/>
        <v>5849607.9993738234</v>
      </c>
      <c r="P34" s="6">
        <f t="shared" si="5"/>
        <v>49128255.999373823</v>
      </c>
      <c r="Q34" s="6" t="e">
        <f>P34-#REF!</f>
        <v>#REF!</v>
      </c>
      <c r="R34" s="36" t="e">
        <f>P34/#REF!</f>
        <v>#REF!</v>
      </c>
      <c r="S34" s="6">
        <f t="shared" si="6"/>
        <v>0</v>
      </c>
      <c r="T34" s="36">
        <f t="shared" si="7"/>
        <v>1</v>
      </c>
    </row>
    <row r="35" spans="1:20">
      <c r="A35" s="5" t="s">
        <v>22</v>
      </c>
      <c r="B35" s="13">
        <v>140.4</v>
      </c>
      <c r="C35" s="6">
        <v>2198</v>
      </c>
      <c r="D35" s="6">
        <f t="shared" si="0"/>
        <v>15.655270655270655</v>
      </c>
      <c r="E35" s="6">
        <v>2198</v>
      </c>
      <c r="F35" s="6">
        <f t="shared" si="1"/>
        <v>140.4</v>
      </c>
      <c r="G35" s="6">
        <v>12392</v>
      </c>
      <c r="H35" s="15">
        <v>1.7</v>
      </c>
      <c r="I35" s="6">
        <v>12</v>
      </c>
      <c r="J35" s="16">
        <v>1.302</v>
      </c>
      <c r="K35" s="17">
        <f t="shared" si="2"/>
        <v>1.0504</v>
      </c>
      <c r="L35" s="6">
        <f t="shared" si="3"/>
        <v>48540514.724222973</v>
      </c>
      <c r="M35" s="26">
        <v>37460722</v>
      </c>
      <c r="N35" s="46">
        <f t="shared" si="4"/>
        <v>11079792.724222973</v>
      </c>
      <c r="O35" s="48">
        <f t="shared" si="8"/>
        <v>11079792.724222973</v>
      </c>
      <c r="P35" s="6">
        <f t="shared" si="5"/>
        <v>48540514.724222973</v>
      </c>
      <c r="Q35" s="6" t="e">
        <f>P35-#REF!</f>
        <v>#REF!</v>
      </c>
      <c r="R35" s="36" t="e">
        <f>P35/#REF!</f>
        <v>#REF!</v>
      </c>
      <c r="S35" s="6">
        <f t="shared" si="6"/>
        <v>0</v>
      </c>
      <c r="T35" s="36">
        <f t="shared" si="7"/>
        <v>1</v>
      </c>
    </row>
    <row r="36" spans="1:20">
      <c r="A36" s="5" t="s">
        <v>23</v>
      </c>
      <c r="B36" s="13">
        <v>5</v>
      </c>
      <c r="C36" s="6">
        <v>45</v>
      </c>
      <c r="D36" s="6">
        <f t="shared" si="0"/>
        <v>9</v>
      </c>
      <c r="E36" s="6">
        <v>45</v>
      </c>
      <c r="F36" s="6">
        <f t="shared" si="1"/>
        <v>5</v>
      </c>
      <c r="G36" s="6">
        <v>12392</v>
      </c>
      <c r="H36" s="33">
        <v>3</v>
      </c>
      <c r="I36" s="6">
        <v>12</v>
      </c>
      <c r="J36" s="16">
        <v>1.302</v>
      </c>
      <c r="K36" s="17">
        <f t="shared" si="2"/>
        <v>1.0504</v>
      </c>
      <c r="L36" s="6">
        <f t="shared" si="3"/>
        <v>3050560.251648</v>
      </c>
      <c r="M36" s="26">
        <v>1117381</v>
      </c>
      <c r="N36" s="46">
        <f t="shared" si="4"/>
        <v>1933179.251648</v>
      </c>
      <c r="O36" s="48">
        <f t="shared" si="8"/>
        <v>1933179.251648</v>
      </c>
      <c r="P36" s="6">
        <f t="shared" si="5"/>
        <v>3050560.251648</v>
      </c>
      <c r="Q36" s="6" t="e">
        <f>P36-#REF!</f>
        <v>#REF!</v>
      </c>
      <c r="R36" s="36" t="e">
        <f>P36/#REF!</f>
        <v>#REF!</v>
      </c>
      <c r="S36" s="6">
        <f t="shared" si="6"/>
        <v>0</v>
      </c>
      <c r="T36" s="36">
        <f t="shared" si="7"/>
        <v>1</v>
      </c>
    </row>
    <row r="37" spans="1:20" s="23" customFormat="1" ht="21" customHeight="1">
      <c r="A37" s="8" t="s">
        <v>24</v>
      </c>
      <c r="B37" s="9">
        <f t="shared" ref="B37:P37" si="9">SUM(B11:B36)</f>
        <v>3411.4999999999995</v>
      </c>
      <c r="C37" s="9">
        <f t="shared" si="9"/>
        <v>67743</v>
      </c>
      <c r="D37" s="19">
        <f t="shared" si="0"/>
        <v>19.857247545068155</v>
      </c>
      <c r="E37" s="9">
        <f t="shared" si="9"/>
        <v>67306</v>
      </c>
      <c r="F37" s="10">
        <f t="shared" si="9"/>
        <v>3380.7030893440824</v>
      </c>
      <c r="G37" s="19">
        <v>12392</v>
      </c>
      <c r="H37" s="20">
        <f>SUM(H11:H36)/26</f>
        <v>1.8269230769230775</v>
      </c>
      <c r="I37" s="19">
        <v>12</v>
      </c>
      <c r="J37" s="21">
        <v>1.302</v>
      </c>
      <c r="K37" s="22">
        <f t="shared" si="2"/>
        <v>1.0504</v>
      </c>
      <c r="L37" s="19">
        <f>SUM(L11:L36)</f>
        <v>1242318186.5229263</v>
      </c>
      <c r="M37" s="27">
        <f t="shared" si="9"/>
        <v>1239689460</v>
      </c>
      <c r="N37" s="9">
        <f t="shared" si="9"/>
        <v>2628726.5229263217</v>
      </c>
      <c r="O37" s="47">
        <f t="shared" si="9"/>
        <v>95555470.358966187</v>
      </c>
      <c r="P37" s="9">
        <f t="shared" si="9"/>
        <v>1335244930.3589661</v>
      </c>
      <c r="Q37" s="19" t="e">
        <f>P37-#REF!</f>
        <v>#REF!</v>
      </c>
      <c r="R37" s="37" t="e">
        <f>P37/#REF!</f>
        <v>#REF!</v>
      </c>
      <c r="S37" s="19">
        <f t="shared" si="6"/>
        <v>-437</v>
      </c>
      <c r="T37" s="37">
        <f t="shared" si="7"/>
        <v>0.99354914898956348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B1:N1"/>
    <mergeCell ref="K4:K7"/>
    <mergeCell ref="L4:L7"/>
    <mergeCell ref="N4:N7"/>
    <mergeCell ref="O4:O7"/>
    <mergeCell ref="C4:C7"/>
    <mergeCell ref="D4:D7"/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</mergeCells>
  <pageMargins left="0.59055118110236227" right="0.39370078740157483" top="0.78740157480314965" bottom="0.59055118110236227" header="0.51181102362204722" footer="0.51181102362204722"/>
  <pageSetup paperSize="9" scale="66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часть</vt:lpstr>
      <vt:lpstr>'5 часть'!Заголовки_для_печати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2020-10-13T06:10:23Z</cp:lastPrinted>
  <dcterms:created xsi:type="dcterms:W3CDTF">2019-08-28T14:46:56Z</dcterms:created>
  <dcterms:modified xsi:type="dcterms:W3CDTF">2020-10-13T06:10:24Z</dcterms:modified>
</cp:coreProperties>
</file>