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Лист1" sheetId="9" r:id="rId1"/>
  </sheets>
  <definedNames>
    <definedName name="_xlnm.Print_Titles" localSheetId="0">Лист1!$13:$15</definedName>
    <definedName name="_xlnm.Print_Area" localSheetId="0">Лист1!$A$1:$L$43</definedName>
  </definedNames>
  <calcPr calcId="125725"/>
</workbook>
</file>

<file path=xl/calcChain.xml><?xml version="1.0" encoding="utf-8"?>
<calcChain xmlns="http://schemas.openxmlformats.org/spreadsheetml/2006/main">
  <c r="F38" i="9"/>
  <c r="F18" l="1"/>
  <c r="F42"/>
  <c r="I30" l="1"/>
  <c r="J30"/>
  <c r="K30"/>
  <c r="I31"/>
  <c r="J31"/>
  <c r="K31"/>
  <c r="I32"/>
  <c r="J32"/>
  <c r="K32"/>
  <c r="I33"/>
  <c r="J33"/>
  <c r="K33"/>
  <c r="K29"/>
  <c r="J29"/>
  <c r="I29"/>
  <c r="K25"/>
  <c r="K24" s="1"/>
  <c r="K23" s="1"/>
  <c r="J25"/>
  <c r="J28" s="1"/>
  <c r="I25"/>
  <c r="I28" s="1"/>
  <c r="J18"/>
  <c r="J17" s="1"/>
  <c r="K18"/>
  <c r="K17" s="1"/>
  <c r="J20"/>
  <c r="K20"/>
  <c r="K19" s="1"/>
  <c r="I20"/>
  <c r="I18"/>
  <c r="I17" s="1"/>
  <c r="H28"/>
  <c r="H26" s="1"/>
  <c r="H24"/>
  <c r="H23" s="1"/>
  <c r="H19"/>
  <c r="H17"/>
  <c r="G28"/>
  <c r="G26" s="1"/>
  <c r="G24"/>
  <c r="G23" s="1"/>
  <c r="G19"/>
  <c r="G17"/>
  <c r="F28"/>
  <c r="F26" s="1"/>
  <c r="F24"/>
  <c r="F23" s="1"/>
  <c r="F19"/>
  <c r="F17"/>
  <c r="G42" l="1"/>
  <c r="H42"/>
  <c r="I19"/>
  <c r="J19"/>
  <c r="J16" s="1"/>
  <c r="F37"/>
  <c r="F36" s="1"/>
  <c r="F35" s="1"/>
  <c r="G38"/>
  <c r="G37" s="1"/>
  <c r="G36" s="1"/>
  <c r="G35" s="1"/>
  <c r="H38"/>
  <c r="H37" s="1"/>
  <c r="H36" s="1"/>
  <c r="H35" s="1"/>
  <c r="K28"/>
  <c r="I16"/>
  <c r="J24"/>
  <c r="J23" s="1"/>
  <c r="I24"/>
  <c r="K16"/>
  <c r="G16"/>
  <c r="H16"/>
  <c r="H21"/>
  <c r="H22"/>
  <c r="G21"/>
  <c r="G22"/>
  <c r="F21"/>
  <c r="F16"/>
  <c r="F22"/>
  <c r="I23" l="1"/>
  <c r="G41"/>
  <c r="G40" s="1"/>
  <c r="G39" s="1"/>
  <c r="G34" s="1"/>
  <c r="G43" s="1"/>
  <c r="H41"/>
  <c r="H40" s="1"/>
  <c r="H39" s="1"/>
  <c r="H34" s="1"/>
  <c r="H43" s="1"/>
  <c r="F41"/>
  <c r="F40" s="1"/>
  <c r="F39" s="1"/>
  <c r="F34" s="1"/>
  <c r="F43" s="1"/>
  <c r="E28" l="1"/>
  <c r="D28"/>
  <c r="C28"/>
  <c r="D27" l="1"/>
  <c r="E27"/>
  <c r="E24"/>
  <c r="D24"/>
  <c r="E19"/>
  <c r="D19"/>
  <c r="E17"/>
  <c r="D17"/>
  <c r="K27" l="1"/>
  <c r="K26" s="1"/>
  <c r="J27"/>
  <c r="J26" s="1"/>
  <c r="E23"/>
  <c r="E38" s="1"/>
  <c r="D23"/>
  <c r="E16"/>
  <c r="D16"/>
  <c r="E26"/>
  <c r="D26"/>
  <c r="K21" l="1"/>
  <c r="K22"/>
  <c r="D42"/>
  <c r="J22"/>
  <c r="J21"/>
  <c r="D38"/>
  <c r="D37" s="1"/>
  <c r="K38"/>
  <c r="K37" s="1"/>
  <c r="K36" s="1"/>
  <c r="K35" s="1"/>
  <c r="E42"/>
  <c r="E22"/>
  <c r="E21"/>
  <c r="D21"/>
  <c r="D22"/>
  <c r="E37"/>
  <c r="J38" l="1"/>
  <c r="J37" s="1"/>
  <c r="J36" s="1"/>
  <c r="J35" s="1"/>
  <c r="E41"/>
  <c r="K42"/>
  <c r="K41" s="1"/>
  <c r="K40" s="1"/>
  <c r="K39" s="1"/>
  <c r="K34" s="1"/>
  <c r="K43" s="1"/>
  <c r="D41"/>
  <c r="J42"/>
  <c r="D36"/>
  <c r="E36"/>
  <c r="C24"/>
  <c r="C27"/>
  <c r="E40" l="1"/>
  <c r="D40"/>
  <c r="J41"/>
  <c r="J40" s="1"/>
  <c r="J39" s="1"/>
  <c r="J34" s="1"/>
  <c r="J43" s="1"/>
  <c r="I27"/>
  <c r="I26" s="1"/>
  <c r="E39"/>
  <c r="D35"/>
  <c r="E35"/>
  <c r="C23"/>
  <c r="C19"/>
  <c r="C17"/>
  <c r="D39" l="1"/>
  <c r="I22"/>
  <c r="I21"/>
  <c r="E34"/>
  <c r="C38"/>
  <c r="I38" s="1"/>
  <c r="C16"/>
  <c r="C26"/>
  <c r="C42" s="1"/>
  <c r="I42" s="1"/>
  <c r="I41" l="1"/>
  <c r="I40" s="1"/>
  <c r="I39" s="1"/>
  <c r="D34"/>
  <c r="D43" s="1"/>
  <c r="I37"/>
  <c r="I36" s="1"/>
  <c r="I35" s="1"/>
  <c r="E43"/>
  <c r="C21"/>
  <c r="C22"/>
  <c r="C41"/>
  <c r="I34" l="1"/>
  <c r="I43" s="1"/>
  <c r="C37"/>
  <c r="C40"/>
  <c r="C36" l="1"/>
  <c r="C39"/>
  <c r="C35" l="1"/>
  <c r="C34" l="1"/>
  <c r="C43" l="1"/>
</calcChain>
</file>

<file path=xl/sharedStrings.xml><?xml version="1.0" encoding="utf-8"?>
<sst xmlns="http://schemas.openxmlformats.org/spreadsheetml/2006/main" count="70" uniqueCount="63">
  <si>
    <t>Наименование</t>
  </si>
  <si>
    <t>Кредиты кредитных организаций в валюте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</si>
  <si>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</si>
  <si>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</si>
  <si>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</si>
  <si>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000 01 02 00 00 02 0000 710</t>
  </si>
  <si>
    <t xml:space="preserve">Погашение кредитов, предоставленных кредитными организациями в валюте Российской Федерации </t>
  </si>
  <si>
    <t>000 01 02 00 00 00 0000 800</t>
  </si>
  <si>
    <t>000 01 02 00 00 02 0000 810</t>
  </si>
  <si>
    <t>000 01 03 00 00 00 0000 000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</si>
  <si>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</si>
  <si>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</si>
  <si>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</si>
  <si>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</si>
  <si>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</si>
  <si>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</si>
  <si>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</si>
  <si>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000 01 05 02 01 02 0000 510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</si>
  <si>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</si>
  <si>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</si>
  <si>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</si>
  <si>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</si>
  <si>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</si>
  <si>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</si>
  <si>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000 01 05 02 01 02 0000 610</t>
  </si>
  <si>
    <t>Итого</t>
  </si>
  <si>
    <t>000 01 03 01 00 00 0000 000</t>
  </si>
  <si>
    <t>000 01 03 01 00 00 0000 700</t>
  </si>
  <si>
    <t>000 01 03 01 00 02 0000 710</t>
  </si>
  <si>
    <t>000 01 03 01 00 00 0000 800</t>
  </si>
  <si>
    <t>000 01 03 01 00 02 0000 810</t>
  </si>
  <si>
    <t>Код бюджетной классификации 
Российской Федерации</t>
  </si>
  <si>
    <t>Получение кредитов от кредитных организаций бюджетами субъектов Российской Федерации в валюте Российской Федерации</t>
  </si>
  <si>
    <t>Погашение бюджетами субъектов Российской Федерации кредитов от кредитных организаций в валюте Российской Федерации</t>
  </si>
  <si>
    <t>Изменение остатков средств на счетах по учету средств бюджетов</t>
  </si>
  <si>
    <t>Увеличение прочих остатков денежных средств бюджетов субъектов Российской Федерации</t>
  </si>
  <si>
    <t>Уменьшение прочих остатков денежных средств бюджетов субъектов Российской Федерации</t>
  </si>
  <si>
    <t>2021 год</t>
  </si>
  <si>
    <t>2022 год</t>
  </si>
  <si>
    <t xml:space="preserve">Бюджетные кредиты из других бюджетов бюджетной системы Российской Федерации </t>
  </si>
  <si>
    <t>Бюджетные кредиты из других бюджетов бюджетной системы Российской Федерации в валюте Российской Федерации</t>
  </si>
  <si>
    <t>Получение бюджетных кредитов из других бюджетов бюджетной системы Российской Федерации в валюте Российской Федерации</t>
  </si>
  <si>
    <t>Получение кредитов из других бюджетов бюджетной системы Российской Федерации бюджетами субъектов Российской Федерации в валюте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</si>
  <si>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</si>
  <si>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</t>
  </si>
  <si>
    <t>2023 год</t>
  </si>
  <si>
    <t>Сумма,  рублей</t>
  </si>
  <si>
    <t xml:space="preserve">                        к областному закону</t>
  </si>
  <si>
    <t>из них: привлечение из федерального бюджета бюджетных кредитов на пополнение остатка средств на едином счете бюджета</t>
  </si>
  <si>
    <t>из них: погашение бюджетных кредитов на пополнение остатка средств на едином счете бюджета</t>
  </si>
  <si>
    <t>погашение реструктурированной задолженности по бюджетному кредиту в соответствии с Дополнительным соглашением от 30 сентября 2020 года № 5/5/5/5 к Соглашению от 25 ноября 2015 года № 01-01-06/06-221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</si>
  <si>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 xml:space="preserve">погашение реструктурированной задолженности по бюджетному кредиту в соответствии с Дополнительным соглашением от 30 сентября 2020 года № 5/5/5/5 к Соглашению от 03 августа 2017 года № 01-01-06/06-214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 </t>
  </si>
  <si>
    <t>погашение реструктурированной задолженности по бюджетному кредиту в соответствии с Дополнительным соглашением от 30 сентября 2020 года № 5/5/5/5 к Соглашению от 22 августа 2017 года № 01-01-06/06-222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</si>
  <si>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от 30 сентября 2020 года № 5/5/5/5 к Соглашению от 21 декабря 2017 года № 01-01-06/06-361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</si>
  <si>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от 21 декабря 2012 года № 3 к Соглашению от 15 декабря 2010 года № 01-01-06/06-539  о предоставлении бюджету Архангельской области из федерального бюджета бюджетного кредита на реализацию мероприятий по поддержке монопрофильных муниципальных образований</t>
  </si>
  <si>
    <t>ИСТОЧНИКИ ФИНАНСИРОВАНИЯ
дефицита областного бюджета на 2021 год и на плановый период 2022 и 2023 годов</t>
  </si>
  <si>
    <t>Утверждено,  рублей</t>
  </si>
  <si>
    <t>Предлагаемые изменения, рублей</t>
  </si>
  <si>
    <t xml:space="preserve">                        Приложение № 2</t>
  </si>
  <si>
    <t xml:space="preserve">                        от 21 декабря 2020 г.</t>
  </si>
  <si>
    <t xml:space="preserve">                        № 363-22-ОЗ</t>
  </si>
  <si>
    <t xml:space="preserve">                        "Приложение № 7</t>
  </si>
  <si>
    <t>"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</si>
</sst>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_р_._-;_-@_-"/>
  </numFmts>
  <fonts count="13">
    <font>
      <sz val="10"/>
      <name val="Arial"/>
    </font>
    <font>
      <sz val="8"/>
      <name val="Arial"/>
      <family val="2"/>
      <charset val="204"/>
    </font>
    <font>
      <sz val="10"/>
      <name val="Arial Cyr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sz val="7"/>
      <name val="Arial Cyr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12"/>
      <name val="Arial Cyr"/>
      <family val="2"/>
      <charset val="204"/>
    </font>
    <font>
      <sz val="7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7" fillId="0" borderId="0"/>
  </cellStyleXfs>
  <cellXfs count="64">
    <xf numFmtId="0" fontId="0" fillId="0" borderId="0" xfId="0"/>
    <xf numFmtId="0" fontId="0" fillId="0" borderId="0" xfId="0" applyFill="1"/>
    <xf numFmtId="0" fontId="3" fillId="0" borderId="0" xfId="1" applyFont="1" applyFill="1"/>
    <xf numFmtId="0" fontId="7" fillId="0" borderId="0" xfId="0" applyFont="1" applyFill="1" applyAlignment="1">
      <alignment horizontal="right"/>
    </xf>
    <xf numFmtId="0" fontId="5" fillId="0" borderId="19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7" fillId="0" borderId="0" xfId="0" applyFont="1" applyFill="1"/>
    <xf numFmtId="164" fontId="6" fillId="0" borderId="17" xfId="0" applyNumberFormat="1" applyFont="1" applyFill="1" applyBorder="1" applyAlignment="1">
      <alignment vertical="center"/>
    </xf>
    <xf numFmtId="164" fontId="6" fillId="0" borderId="18" xfId="0" applyNumberFormat="1" applyFont="1" applyFill="1" applyBorder="1" applyAlignment="1">
      <alignment vertical="center"/>
    </xf>
    <xf numFmtId="164" fontId="0" fillId="0" borderId="12" xfId="0" applyNumberFormat="1" applyFill="1" applyBorder="1" applyAlignment="1">
      <alignment vertical="center"/>
    </xf>
    <xf numFmtId="164" fontId="0" fillId="0" borderId="13" xfId="0" applyNumberFormat="1" applyFill="1" applyBorder="1" applyAlignment="1">
      <alignment vertical="center"/>
    </xf>
    <xf numFmtId="164" fontId="6" fillId="0" borderId="10" xfId="0" applyNumberFormat="1" applyFont="1" applyFill="1" applyBorder="1" applyAlignment="1">
      <alignment vertical="center"/>
    </xf>
    <xf numFmtId="164" fontId="6" fillId="0" borderId="11" xfId="0" applyNumberFormat="1" applyFont="1" applyFill="1" applyBorder="1" applyAlignment="1">
      <alignment vertical="center"/>
    </xf>
    <xf numFmtId="164" fontId="7" fillId="0" borderId="12" xfId="0" applyNumberFormat="1" applyFont="1" applyFill="1" applyBorder="1" applyAlignment="1">
      <alignment vertical="center"/>
    </xf>
    <xf numFmtId="164" fontId="7" fillId="0" borderId="13" xfId="0" applyNumberFormat="1" applyFont="1" applyFill="1" applyBorder="1" applyAlignment="1">
      <alignment vertical="center"/>
    </xf>
    <xf numFmtId="164" fontId="0" fillId="0" borderId="14" xfId="0" applyNumberFormat="1" applyFill="1" applyBorder="1" applyAlignment="1">
      <alignment vertical="center"/>
    </xf>
    <xf numFmtId="164" fontId="0" fillId="0" borderId="15" xfId="0" applyNumberFormat="1" applyFill="1" applyBorder="1" applyAlignment="1">
      <alignment vertical="center"/>
    </xf>
    <xf numFmtId="164" fontId="6" fillId="0" borderId="19" xfId="0" applyNumberFormat="1" applyFont="1" applyFill="1" applyBorder="1" applyAlignment="1">
      <alignment vertical="center"/>
    </xf>
    <xf numFmtId="164" fontId="6" fillId="0" borderId="20" xfId="0" applyNumberFormat="1" applyFont="1" applyFill="1" applyBorder="1" applyAlignment="1">
      <alignment vertical="center"/>
    </xf>
    <xf numFmtId="164" fontId="0" fillId="0" borderId="0" xfId="0" applyNumberFormat="1" applyFill="1"/>
    <xf numFmtId="49" fontId="4" fillId="0" borderId="24" xfId="0" applyNumberFormat="1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164" fontId="6" fillId="0" borderId="25" xfId="0" applyNumberFormat="1" applyFont="1" applyFill="1" applyBorder="1" applyAlignment="1">
      <alignment vertical="center"/>
    </xf>
    <xf numFmtId="164" fontId="0" fillId="0" borderId="26" xfId="0" applyNumberFormat="1" applyFill="1" applyBorder="1" applyAlignment="1">
      <alignment vertical="center"/>
    </xf>
    <xf numFmtId="164" fontId="6" fillId="0" borderId="28" xfId="0" applyNumberFormat="1" applyFont="1" applyFill="1" applyBorder="1" applyAlignment="1">
      <alignment vertical="center"/>
    </xf>
    <xf numFmtId="164" fontId="7" fillId="0" borderId="26" xfId="0" applyNumberFormat="1" applyFont="1" applyFill="1" applyBorder="1" applyAlignment="1">
      <alignment vertical="center"/>
    </xf>
    <xf numFmtId="164" fontId="0" fillId="0" borderId="29" xfId="0" applyNumberFormat="1" applyFill="1" applyBorder="1" applyAlignment="1">
      <alignment vertical="center"/>
    </xf>
    <xf numFmtId="164" fontId="6" fillId="0" borderId="24" xfId="0" applyNumberFormat="1" applyFont="1" applyFill="1" applyBorder="1" applyAlignment="1">
      <alignment vertical="center"/>
    </xf>
    <xf numFmtId="164" fontId="0" fillId="0" borderId="22" xfId="0" applyNumberFormat="1" applyFill="1" applyBorder="1" applyAlignment="1">
      <alignment vertical="center"/>
    </xf>
    <xf numFmtId="164" fontId="0" fillId="0" borderId="21" xfId="0" applyNumberFormat="1" applyFill="1" applyBorder="1" applyAlignment="1">
      <alignment vertical="center"/>
    </xf>
    <xf numFmtId="164" fontId="0" fillId="0" borderId="27" xfId="0" applyNumberFormat="1" applyFill="1" applyBorder="1" applyAlignment="1">
      <alignment vertical="center"/>
    </xf>
    <xf numFmtId="49" fontId="4" fillId="0" borderId="19" xfId="0" applyNumberFormat="1" applyFont="1" applyFill="1" applyBorder="1" applyAlignment="1">
      <alignment horizontal="center" vertical="center" wrapText="1"/>
    </xf>
    <xf numFmtId="49" fontId="4" fillId="0" borderId="20" xfId="0" applyNumberFormat="1" applyFont="1" applyFill="1" applyBorder="1" applyAlignment="1">
      <alignment horizontal="center" vertical="center" wrapText="1"/>
    </xf>
    <xf numFmtId="0" fontId="10" fillId="0" borderId="1" xfId="1" applyNumberFormat="1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 indent="1"/>
    </xf>
    <xf numFmtId="0" fontId="7" fillId="0" borderId="5" xfId="0" applyFont="1" applyFill="1" applyBorder="1" applyAlignment="1">
      <alignment horizontal="left" vertical="center" wrapText="1" indent="1"/>
    </xf>
    <xf numFmtId="0" fontId="7" fillId="0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 indent="2"/>
    </xf>
    <xf numFmtId="0" fontId="7" fillId="0" borderId="4" xfId="0" applyFont="1" applyFill="1" applyBorder="1" applyAlignment="1">
      <alignment horizontal="left" vertical="center" wrapText="1" indent="2"/>
    </xf>
    <xf numFmtId="0" fontId="7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 wrapText="1" indent="1"/>
    </xf>
    <xf numFmtId="0" fontId="11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8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49" fontId="4" fillId="0" borderId="6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/>
    </xf>
    <xf numFmtId="49" fontId="4" fillId="0" borderId="23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9" fillId="0" borderId="0" xfId="1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7" fillId="0" borderId="8" xfId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4" xfId="2"/>
    <cellStyle name="Обычный_Приложение №1 - источники финансировани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4"/>
  <sheetViews>
    <sheetView tabSelected="1" view="pageBreakPreview" topLeftCell="A22" zoomScaleNormal="100" zoomScaleSheetLayoutView="100" workbookViewId="0">
      <selection activeCell="B27" sqref="B27"/>
    </sheetView>
  </sheetViews>
  <sheetFormatPr defaultColWidth="9.140625" defaultRowHeight="12.75"/>
  <cols>
    <col min="1" max="1" width="51.42578125" style="1" customWidth="1"/>
    <col min="2" max="2" width="25.5703125" style="1" customWidth="1"/>
    <col min="3" max="3" width="22" style="1" hidden="1" customWidth="1"/>
    <col min="4" max="4" width="21.42578125" style="1" hidden="1" customWidth="1"/>
    <col min="5" max="8" width="19.85546875" style="1" hidden="1" customWidth="1"/>
    <col min="9" max="11" width="19.85546875" style="1" customWidth="1"/>
    <col min="12" max="12" width="1.42578125" style="1" customWidth="1"/>
    <col min="13" max="16384" width="9.140625" style="1"/>
  </cols>
  <sheetData>
    <row r="1" spans="1:11" ht="15">
      <c r="J1" s="52" t="s">
        <v>58</v>
      </c>
      <c r="K1" s="53"/>
    </row>
    <row r="2" spans="1:11" ht="15">
      <c r="J2" s="52" t="s">
        <v>47</v>
      </c>
      <c r="K2" s="53"/>
    </row>
    <row r="6" spans="1:11" ht="18.75" customHeight="1">
      <c r="D6" s="52"/>
      <c r="E6" s="53"/>
      <c r="F6" s="51"/>
      <c r="G6" s="51"/>
      <c r="H6" s="51"/>
      <c r="I6" s="51"/>
      <c r="J6" s="52" t="s">
        <v>61</v>
      </c>
      <c r="K6" s="53"/>
    </row>
    <row r="7" spans="1:11" ht="18.75" customHeight="1">
      <c r="D7" s="52"/>
      <c r="E7" s="53"/>
      <c r="F7" s="51"/>
      <c r="G7" s="51"/>
      <c r="H7" s="51"/>
      <c r="I7" s="51"/>
      <c r="J7" s="52" t="s">
        <v>47</v>
      </c>
      <c r="K7" s="53"/>
    </row>
    <row r="8" spans="1:11" ht="18" customHeight="1">
      <c r="D8" s="50"/>
      <c r="J8" s="52" t="s">
        <v>59</v>
      </c>
      <c r="K8" s="53"/>
    </row>
    <row r="9" spans="1:11" ht="18.75" customHeight="1">
      <c r="D9" s="50"/>
      <c r="J9" s="52" t="s">
        <v>60</v>
      </c>
      <c r="K9" s="53"/>
    </row>
    <row r="10" spans="1:11" ht="18.75" customHeight="1">
      <c r="D10" s="50"/>
      <c r="J10" s="50"/>
    </row>
    <row r="11" spans="1:11" ht="36.6" customHeight="1">
      <c r="A11" s="60" t="s">
        <v>55</v>
      </c>
      <c r="B11" s="60"/>
      <c r="C11" s="60"/>
      <c r="D11" s="60"/>
      <c r="E11" s="60"/>
      <c r="F11" s="61"/>
      <c r="G11" s="61"/>
      <c r="H11" s="61"/>
      <c r="I11" s="61"/>
      <c r="J11" s="61"/>
      <c r="K11" s="61"/>
    </row>
    <row r="12" spans="1:11" ht="15">
      <c r="A12" s="2"/>
      <c r="B12" s="2"/>
      <c r="C12" s="2"/>
      <c r="D12" s="3"/>
    </row>
    <row r="13" spans="1:11" ht="23.1" customHeight="1">
      <c r="A13" s="62" t="s">
        <v>0</v>
      </c>
      <c r="B13" s="62" t="s">
        <v>31</v>
      </c>
      <c r="C13" s="57" t="s">
        <v>56</v>
      </c>
      <c r="D13" s="58"/>
      <c r="E13" s="59"/>
      <c r="F13" s="54" t="s">
        <v>57</v>
      </c>
      <c r="G13" s="55"/>
      <c r="H13" s="56"/>
      <c r="I13" s="57" t="s">
        <v>46</v>
      </c>
      <c r="J13" s="58"/>
      <c r="K13" s="59"/>
    </row>
    <row r="14" spans="1:11" ht="24.95" customHeight="1">
      <c r="A14" s="63"/>
      <c r="B14" s="63"/>
      <c r="C14" s="31" t="s">
        <v>37</v>
      </c>
      <c r="D14" s="32" t="s">
        <v>38</v>
      </c>
      <c r="E14" s="20" t="s">
        <v>45</v>
      </c>
      <c r="F14" s="31" t="s">
        <v>37</v>
      </c>
      <c r="G14" s="32" t="s">
        <v>38</v>
      </c>
      <c r="H14" s="20" t="s">
        <v>45</v>
      </c>
      <c r="I14" s="31" t="s">
        <v>37</v>
      </c>
      <c r="J14" s="32" t="s">
        <v>38</v>
      </c>
      <c r="K14" s="20" t="s">
        <v>45</v>
      </c>
    </row>
    <row r="15" spans="1:11">
      <c r="A15" s="33">
        <v>1</v>
      </c>
      <c r="B15" s="33">
        <v>2</v>
      </c>
      <c r="C15" s="4">
        <v>3</v>
      </c>
      <c r="D15" s="5">
        <v>4</v>
      </c>
      <c r="E15" s="21">
        <v>5</v>
      </c>
      <c r="F15" s="4">
        <v>6</v>
      </c>
      <c r="G15" s="5">
        <v>7</v>
      </c>
      <c r="H15" s="21">
        <v>8</v>
      </c>
      <c r="I15" s="4">
        <v>3</v>
      </c>
      <c r="J15" s="5">
        <v>4</v>
      </c>
      <c r="K15" s="21">
        <v>5</v>
      </c>
    </row>
    <row r="16" spans="1:11" ht="36" customHeight="1">
      <c r="A16" s="34" t="s">
        <v>1</v>
      </c>
      <c r="B16" s="35" t="s">
        <v>2</v>
      </c>
      <c r="C16" s="7">
        <f>C17+C19</f>
        <v>10069421700</v>
      </c>
      <c r="D16" s="8">
        <f t="shared" ref="D16:E16" si="0">D17+D19</f>
        <v>6432163585.0200005</v>
      </c>
      <c r="E16" s="22">
        <f t="shared" si="0"/>
        <v>4790879439.0499992</v>
      </c>
      <c r="F16" s="7">
        <f t="shared" ref="F16:K16" si="1">F17+F19</f>
        <v>3850000000</v>
      </c>
      <c r="G16" s="8">
        <f t="shared" si="1"/>
        <v>0</v>
      </c>
      <c r="H16" s="22">
        <f t="shared" si="1"/>
        <v>0</v>
      </c>
      <c r="I16" s="7">
        <f t="shared" si="1"/>
        <v>13919421700</v>
      </c>
      <c r="J16" s="8">
        <f t="shared" si="1"/>
        <v>6432163585.0200005</v>
      </c>
      <c r="K16" s="22">
        <f t="shared" si="1"/>
        <v>4790879439.0499992</v>
      </c>
    </row>
    <row r="17" spans="1:11" ht="33.75" customHeight="1">
      <c r="A17" s="36" t="s">
        <v>3</v>
      </c>
      <c r="B17" s="37" t="s">
        <v>4</v>
      </c>
      <c r="C17" s="9">
        <f>C18</f>
        <v>34452009700</v>
      </c>
      <c r="D17" s="10">
        <f t="shared" ref="D17:E17" si="2">D18</f>
        <v>33070560585.02</v>
      </c>
      <c r="E17" s="23">
        <f t="shared" si="2"/>
        <v>31671821439.049999</v>
      </c>
      <c r="F17" s="9">
        <f t="shared" ref="F17:K17" si="3">F18</f>
        <v>3850000000</v>
      </c>
      <c r="G17" s="10">
        <f t="shared" si="3"/>
        <v>0</v>
      </c>
      <c r="H17" s="23">
        <f t="shared" si="3"/>
        <v>0</v>
      </c>
      <c r="I17" s="9">
        <f t="shared" si="3"/>
        <v>38302009700</v>
      </c>
      <c r="J17" s="10">
        <f t="shared" si="3"/>
        <v>33070560585.02</v>
      </c>
      <c r="K17" s="23">
        <f t="shared" si="3"/>
        <v>31671821439.049999</v>
      </c>
    </row>
    <row r="18" spans="1:11" ht="45" customHeight="1">
      <c r="A18" s="38" t="s">
        <v>32</v>
      </c>
      <c r="B18" s="37" t="s">
        <v>5</v>
      </c>
      <c r="C18" s="9">
        <v>34452009700</v>
      </c>
      <c r="D18" s="10">
        <v>33070560585.02</v>
      </c>
      <c r="E18" s="23">
        <v>31671821439.049999</v>
      </c>
      <c r="F18" s="9">
        <f>5000000000-1150000000</f>
        <v>3850000000</v>
      </c>
      <c r="G18" s="10"/>
      <c r="H18" s="23"/>
      <c r="I18" s="9">
        <f>C18+F18</f>
        <v>38302009700</v>
      </c>
      <c r="J18" s="10">
        <f t="shared" ref="J18:K18" si="4">D18+G18</f>
        <v>33070560585.02</v>
      </c>
      <c r="K18" s="23">
        <f t="shared" si="4"/>
        <v>31671821439.049999</v>
      </c>
    </row>
    <row r="19" spans="1:11" ht="33.75" customHeight="1">
      <c r="A19" s="36" t="s">
        <v>6</v>
      </c>
      <c r="B19" s="37" t="s">
        <v>7</v>
      </c>
      <c r="C19" s="9">
        <f>C20</f>
        <v>-24382588000</v>
      </c>
      <c r="D19" s="10">
        <f t="shared" ref="D19:E19" si="5">D20</f>
        <v>-26638397000</v>
      </c>
      <c r="E19" s="23">
        <f t="shared" si="5"/>
        <v>-26880942000</v>
      </c>
      <c r="F19" s="9">
        <f t="shared" ref="F19:K19" si="6">F20</f>
        <v>0</v>
      </c>
      <c r="G19" s="10">
        <f t="shared" si="6"/>
        <v>0</v>
      </c>
      <c r="H19" s="23">
        <f t="shared" si="6"/>
        <v>0</v>
      </c>
      <c r="I19" s="9">
        <f t="shared" si="6"/>
        <v>-24382588000</v>
      </c>
      <c r="J19" s="10">
        <f t="shared" si="6"/>
        <v>-26638397000</v>
      </c>
      <c r="K19" s="23">
        <f t="shared" si="6"/>
        <v>-26880942000</v>
      </c>
    </row>
    <row r="20" spans="1:11" ht="45" customHeight="1">
      <c r="A20" s="39" t="s">
        <v>33</v>
      </c>
      <c r="B20" s="40" t="s">
        <v>8</v>
      </c>
      <c r="C20" s="28">
        <v>-24382588000</v>
      </c>
      <c r="D20" s="29">
        <v>-26638397000</v>
      </c>
      <c r="E20" s="30">
        <v>-26880942000</v>
      </c>
      <c r="F20" s="28"/>
      <c r="G20" s="29"/>
      <c r="H20" s="30"/>
      <c r="I20" s="28">
        <f>C20+F20</f>
        <v>-24382588000</v>
      </c>
      <c r="J20" s="29">
        <f t="shared" ref="J20:K20" si="7">D20+G20</f>
        <v>-26638397000</v>
      </c>
      <c r="K20" s="30">
        <f t="shared" si="7"/>
        <v>-26880942000</v>
      </c>
    </row>
    <row r="21" spans="1:11" ht="32.25" customHeight="1">
      <c r="A21" s="41" t="s">
        <v>39</v>
      </c>
      <c r="B21" s="42" t="s">
        <v>9</v>
      </c>
      <c r="C21" s="11">
        <f>C23+C26</f>
        <v>-577474150</v>
      </c>
      <c r="D21" s="12">
        <f t="shared" ref="D21:E21" si="8">D23+D26</f>
        <v>-577474150</v>
      </c>
      <c r="E21" s="24">
        <f t="shared" si="8"/>
        <v>-648580174.61000061</v>
      </c>
      <c r="F21" s="11">
        <f t="shared" ref="F21:K21" si="9">F23+F26</f>
        <v>-5000000000</v>
      </c>
      <c r="G21" s="12">
        <f t="shared" si="9"/>
        <v>0</v>
      </c>
      <c r="H21" s="24">
        <f t="shared" si="9"/>
        <v>0</v>
      </c>
      <c r="I21" s="11">
        <f t="shared" si="9"/>
        <v>-5577474150.0000019</v>
      </c>
      <c r="J21" s="12">
        <f t="shared" si="9"/>
        <v>-577474150</v>
      </c>
      <c r="K21" s="24">
        <f t="shared" si="9"/>
        <v>-648580174.61000061</v>
      </c>
    </row>
    <row r="22" spans="1:11" ht="48.75" customHeight="1">
      <c r="A22" s="36" t="s">
        <v>40</v>
      </c>
      <c r="B22" s="37" t="s">
        <v>26</v>
      </c>
      <c r="C22" s="13">
        <f>C23+C26</f>
        <v>-577474150</v>
      </c>
      <c r="D22" s="14">
        <f t="shared" ref="D22:E22" si="10">D23+D26</f>
        <v>-577474150</v>
      </c>
      <c r="E22" s="25">
        <f t="shared" si="10"/>
        <v>-648580174.61000061</v>
      </c>
      <c r="F22" s="13">
        <f t="shared" ref="F22:K22" si="11">F23+F26</f>
        <v>-5000000000</v>
      </c>
      <c r="G22" s="14">
        <f t="shared" si="11"/>
        <v>0</v>
      </c>
      <c r="H22" s="25">
        <f t="shared" si="11"/>
        <v>0</v>
      </c>
      <c r="I22" s="13">
        <f t="shared" si="11"/>
        <v>-5577474150.0000019</v>
      </c>
      <c r="J22" s="14">
        <f t="shared" si="11"/>
        <v>-577474150</v>
      </c>
      <c r="K22" s="25">
        <f t="shared" si="11"/>
        <v>-648580174.61000061</v>
      </c>
    </row>
    <row r="23" spans="1:11" ht="48.75" customHeight="1">
      <c r="A23" s="36" t="s">
        <v>41</v>
      </c>
      <c r="B23" s="37" t="s">
        <v>27</v>
      </c>
      <c r="C23" s="9">
        <f t="shared" ref="C23:C24" si="12">C24</f>
        <v>13282644571.969999</v>
      </c>
      <c r="D23" s="10">
        <f t="shared" ref="D23:K24" si="13">D24</f>
        <v>14638397088.67</v>
      </c>
      <c r="E23" s="23">
        <f t="shared" si="13"/>
        <v>15380942723</v>
      </c>
      <c r="F23" s="9">
        <f t="shared" si="13"/>
        <v>0</v>
      </c>
      <c r="G23" s="10">
        <f t="shared" si="13"/>
        <v>0</v>
      </c>
      <c r="H23" s="23">
        <f t="shared" si="13"/>
        <v>0</v>
      </c>
      <c r="I23" s="9">
        <f t="shared" si="13"/>
        <v>13282644571.969999</v>
      </c>
      <c r="J23" s="10">
        <f t="shared" si="13"/>
        <v>14638397088.67</v>
      </c>
      <c r="K23" s="23">
        <f t="shared" si="13"/>
        <v>15380942723</v>
      </c>
    </row>
    <row r="24" spans="1:11" ht="60.75" customHeight="1">
      <c r="A24" s="38" t="s">
        <v>42</v>
      </c>
      <c r="B24" s="37" t="s">
        <v>28</v>
      </c>
      <c r="C24" s="9">
        <f t="shared" si="12"/>
        <v>13282644571.969999</v>
      </c>
      <c r="D24" s="10">
        <f t="shared" si="13"/>
        <v>14638397088.67</v>
      </c>
      <c r="E24" s="23">
        <f t="shared" si="13"/>
        <v>15380942723</v>
      </c>
      <c r="F24" s="9">
        <f t="shared" si="13"/>
        <v>0</v>
      </c>
      <c r="G24" s="10">
        <f t="shared" si="13"/>
        <v>0</v>
      </c>
      <c r="H24" s="23">
        <f t="shared" si="13"/>
        <v>0</v>
      </c>
      <c r="I24" s="9">
        <f t="shared" si="13"/>
        <v>13282644571.969999</v>
      </c>
      <c r="J24" s="10">
        <f t="shared" si="13"/>
        <v>14638397088.67</v>
      </c>
      <c r="K24" s="23">
        <f t="shared" si="13"/>
        <v>15380942723</v>
      </c>
    </row>
    <row r="25" spans="1:11" ht="48" customHeight="1">
      <c r="A25" s="43" t="s">
        <v>48</v>
      </c>
      <c r="B25" s="37"/>
      <c r="C25" s="9">
        <v>13282644571.969999</v>
      </c>
      <c r="D25" s="10">
        <v>14638397088.67</v>
      </c>
      <c r="E25" s="23">
        <v>15380942723</v>
      </c>
      <c r="F25" s="9"/>
      <c r="G25" s="10"/>
      <c r="H25" s="23"/>
      <c r="I25" s="9">
        <f>C25+F25</f>
        <v>13282644571.969999</v>
      </c>
      <c r="J25" s="10">
        <f t="shared" ref="J25" si="14">D25+G25</f>
        <v>14638397088.67</v>
      </c>
      <c r="K25" s="23">
        <f t="shared" ref="K25" si="15">E25+H25</f>
        <v>15380942723</v>
      </c>
    </row>
    <row r="26" spans="1:11" ht="49.5" customHeight="1">
      <c r="A26" s="36" t="s">
        <v>43</v>
      </c>
      <c r="B26" s="37" t="s">
        <v>29</v>
      </c>
      <c r="C26" s="9">
        <f>C27</f>
        <v>-13860118721.969999</v>
      </c>
      <c r="D26" s="10">
        <f t="shared" ref="D26:E26" si="16">D27</f>
        <v>-15215871238.67</v>
      </c>
      <c r="E26" s="23">
        <f t="shared" si="16"/>
        <v>-16029522897.610001</v>
      </c>
      <c r="F26" s="9">
        <f t="shared" ref="F26:K26" si="17">F27</f>
        <v>-5000000000</v>
      </c>
      <c r="G26" s="10">
        <f t="shared" si="17"/>
        <v>0</v>
      </c>
      <c r="H26" s="23">
        <f t="shared" si="17"/>
        <v>0</v>
      </c>
      <c r="I26" s="9">
        <f t="shared" si="17"/>
        <v>-18860118721.970001</v>
      </c>
      <c r="J26" s="10">
        <f t="shared" si="17"/>
        <v>-15215871238.67</v>
      </c>
      <c r="K26" s="23">
        <f t="shared" si="17"/>
        <v>-16029522897.610001</v>
      </c>
    </row>
    <row r="27" spans="1:11" ht="61.5" customHeight="1">
      <c r="A27" s="38" t="s">
        <v>44</v>
      </c>
      <c r="B27" s="37" t="s">
        <v>30</v>
      </c>
      <c r="C27" s="9">
        <f>C28+C29+C30+C31+C32+C33</f>
        <v>-13860118721.969999</v>
      </c>
      <c r="D27" s="10">
        <f t="shared" ref="D27:E27" si="18">D28+D29+D30+D31+D32+D33</f>
        <v>-15215871238.67</v>
      </c>
      <c r="E27" s="23">
        <f t="shared" si="18"/>
        <v>-16029522897.610001</v>
      </c>
      <c r="F27" s="9">
        <v>-5000000000</v>
      </c>
      <c r="G27" s="10">
        <v>0</v>
      </c>
      <c r="H27" s="23">
        <v>0</v>
      </c>
      <c r="I27" s="9">
        <f>C27+F27</f>
        <v>-18860118721.970001</v>
      </c>
      <c r="J27" s="10">
        <f t="shared" ref="J27" si="19">D27+G27</f>
        <v>-15215871238.67</v>
      </c>
      <c r="K27" s="23">
        <f t="shared" ref="K27" si="20">E27+H27</f>
        <v>-16029522897.610001</v>
      </c>
    </row>
    <row r="28" spans="1:11" ht="45" customHeight="1">
      <c r="A28" s="43" t="s">
        <v>49</v>
      </c>
      <c r="B28" s="37"/>
      <c r="C28" s="9">
        <f>-C25</f>
        <v>-13282644571.969999</v>
      </c>
      <c r="D28" s="10">
        <f t="shared" ref="D28:E28" si="21">-D25</f>
        <v>-14638397088.67</v>
      </c>
      <c r="E28" s="23">
        <f t="shared" si="21"/>
        <v>-15380942723</v>
      </c>
      <c r="F28" s="9">
        <f t="shared" ref="F28:K28" si="22">-F25</f>
        <v>0</v>
      </c>
      <c r="G28" s="10">
        <f t="shared" si="22"/>
        <v>0</v>
      </c>
      <c r="H28" s="23">
        <f t="shared" si="22"/>
        <v>0</v>
      </c>
      <c r="I28" s="9">
        <f t="shared" si="22"/>
        <v>-13282644571.969999</v>
      </c>
      <c r="J28" s="10">
        <f t="shared" si="22"/>
        <v>-14638397088.67</v>
      </c>
      <c r="K28" s="23">
        <f t="shared" si="22"/>
        <v>-15380942723</v>
      </c>
    </row>
    <row r="29" spans="1:11" ht="114" customHeight="1">
      <c r="A29" s="43" t="s">
        <v>50</v>
      </c>
      <c r="B29" s="37"/>
      <c r="C29" s="9">
        <v>-15000000</v>
      </c>
      <c r="D29" s="10">
        <v>-15000000</v>
      </c>
      <c r="E29" s="23">
        <v>-15000000</v>
      </c>
      <c r="F29" s="9"/>
      <c r="G29" s="10"/>
      <c r="H29" s="23"/>
      <c r="I29" s="9">
        <f>C29+F29</f>
        <v>-15000000</v>
      </c>
      <c r="J29" s="10">
        <f t="shared" ref="J29" si="23">D29+G29</f>
        <v>-15000000</v>
      </c>
      <c r="K29" s="23">
        <f t="shared" ref="K29" si="24">E29+H29</f>
        <v>-15000000</v>
      </c>
    </row>
    <row r="30" spans="1:11" ht="113.25" customHeight="1">
      <c r="A30" s="43" t="s">
        <v>51</v>
      </c>
      <c r="B30" s="37"/>
      <c r="C30" s="9">
        <v>-253824200</v>
      </c>
      <c r="D30" s="10">
        <v>-253824200</v>
      </c>
      <c r="E30" s="23">
        <v>-253824200</v>
      </c>
      <c r="F30" s="9"/>
      <c r="G30" s="10"/>
      <c r="H30" s="23"/>
      <c r="I30" s="9">
        <f t="shared" ref="I30:I33" si="25">C30+F30</f>
        <v>-253824200</v>
      </c>
      <c r="J30" s="10">
        <f t="shared" ref="J30:J33" si="26">D30+G30</f>
        <v>-253824200</v>
      </c>
      <c r="K30" s="23">
        <f t="shared" ref="K30:K33" si="27">E30+H30</f>
        <v>-253824200</v>
      </c>
    </row>
    <row r="31" spans="1:11" ht="108" customHeight="1">
      <c r="A31" s="43" t="s">
        <v>52</v>
      </c>
      <c r="B31" s="37"/>
      <c r="C31" s="9">
        <v>-289969600</v>
      </c>
      <c r="D31" s="10">
        <v>-289969600</v>
      </c>
      <c r="E31" s="23">
        <v>-289969600</v>
      </c>
      <c r="F31" s="9"/>
      <c r="G31" s="10"/>
      <c r="H31" s="23"/>
      <c r="I31" s="9">
        <f t="shared" si="25"/>
        <v>-289969600</v>
      </c>
      <c r="J31" s="10">
        <f t="shared" si="26"/>
        <v>-289969600</v>
      </c>
      <c r="K31" s="23">
        <f t="shared" si="27"/>
        <v>-289969600</v>
      </c>
    </row>
    <row r="32" spans="1:11" ht="113.25" customHeight="1">
      <c r="A32" s="43" t="s">
        <v>53</v>
      </c>
      <c r="B32" s="37"/>
      <c r="C32" s="9">
        <v>-18680350</v>
      </c>
      <c r="D32" s="10">
        <v>-18680350</v>
      </c>
      <c r="E32" s="23">
        <v>-18680350</v>
      </c>
      <c r="F32" s="9"/>
      <c r="G32" s="10"/>
      <c r="H32" s="23"/>
      <c r="I32" s="9">
        <f t="shared" si="25"/>
        <v>-18680350</v>
      </c>
      <c r="J32" s="10">
        <f t="shared" si="26"/>
        <v>-18680350</v>
      </c>
      <c r="K32" s="23">
        <f t="shared" si="27"/>
        <v>-18680350</v>
      </c>
    </row>
    <row r="33" spans="1:12" ht="122.25" customHeight="1">
      <c r="A33" s="44" t="s">
        <v>54</v>
      </c>
      <c r="B33" s="45"/>
      <c r="C33" s="15"/>
      <c r="D33" s="16"/>
      <c r="E33" s="26">
        <v>-71106024.609999999</v>
      </c>
      <c r="F33" s="15"/>
      <c r="G33" s="16"/>
      <c r="H33" s="26"/>
      <c r="I33" s="15">
        <f t="shared" si="25"/>
        <v>0</v>
      </c>
      <c r="J33" s="16">
        <f t="shared" si="26"/>
        <v>0</v>
      </c>
      <c r="K33" s="26">
        <f t="shared" si="27"/>
        <v>-71106024.609999999</v>
      </c>
    </row>
    <row r="34" spans="1:12" ht="35.25" customHeight="1">
      <c r="A34" s="34" t="s">
        <v>34</v>
      </c>
      <c r="B34" s="35" t="s">
        <v>10</v>
      </c>
      <c r="C34" s="7">
        <f t="shared" ref="C34:K34" si="28">C39+C35</f>
        <v>0</v>
      </c>
      <c r="D34" s="8">
        <f t="shared" si="28"/>
        <v>0</v>
      </c>
      <c r="E34" s="22">
        <f t="shared" si="28"/>
        <v>0</v>
      </c>
      <c r="F34" s="7">
        <f t="shared" si="28"/>
        <v>2610138315.5299997</v>
      </c>
      <c r="G34" s="8">
        <f t="shared" si="28"/>
        <v>0</v>
      </c>
      <c r="H34" s="22">
        <f t="shared" si="28"/>
        <v>0</v>
      </c>
      <c r="I34" s="7">
        <f t="shared" si="28"/>
        <v>2610138315.5299988</v>
      </c>
      <c r="J34" s="8">
        <f t="shared" si="28"/>
        <v>0</v>
      </c>
      <c r="K34" s="22">
        <f t="shared" si="28"/>
        <v>0</v>
      </c>
    </row>
    <row r="35" spans="1:12" ht="23.25" customHeight="1">
      <c r="A35" s="36" t="s">
        <v>11</v>
      </c>
      <c r="B35" s="46" t="s">
        <v>12</v>
      </c>
      <c r="C35" s="9">
        <f t="shared" ref="C35:K37" si="29">C36</f>
        <v>-147335812003.75998</v>
      </c>
      <c r="D35" s="10">
        <f t="shared" si="29"/>
        <v>-153941536805.69</v>
      </c>
      <c r="E35" s="23">
        <f t="shared" si="29"/>
        <v>-153417619000.04999</v>
      </c>
      <c r="F35" s="9">
        <f t="shared" si="29"/>
        <v>-3954736676.8500004</v>
      </c>
      <c r="G35" s="10">
        <f t="shared" si="29"/>
        <v>300000000</v>
      </c>
      <c r="H35" s="23">
        <f t="shared" si="29"/>
        <v>-880000000</v>
      </c>
      <c r="I35" s="9">
        <f t="shared" si="29"/>
        <v>-151290548680.60999</v>
      </c>
      <c r="J35" s="10">
        <f t="shared" si="29"/>
        <v>-153641536805.69</v>
      </c>
      <c r="K35" s="23">
        <f t="shared" si="29"/>
        <v>-154297619000.04999</v>
      </c>
    </row>
    <row r="36" spans="1:12" ht="20.25" customHeight="1">
      <c r="A36" s="36" t="s">
        <v>13</v>
      </c>
      <c r="B36" s="37" t="s">
        <v>14</v>
      </c>
      <c r="C36" s="9">
        <f t="shared" si="29"/>
        <v>-147335812003.75998</v>
      </c>
      <c r="D36" s="10">
        <f t="shared" si="29"/>
        <v>-153941536805.69</v>
      </c>
      <c r="E36" s="23">
        <f t="shared" si="29"/>
        <v>-153417619000.04999</v>
      </c>
      <c r="F36" s="9">
        <f t="shared" si="29"/>
        <v>-3954736676.8500004</v>
      </c>
      <c r="G36" s="10">
        <f t="shared" si="29"/>
        <v>300000000</v>
      </c>
      <c r="H36" s="23">
        <f t="shared" si="29"/>
        <v>-880000000</v>
      </c>
      <c r="I36" s="9">
        <f t="shared" si="29"/>
        <v>-151290548680.60999</v>
      </c>
      <c r="J36" s="10">
        <f t="shared" si="29"/>
        <v>-153641536805.69</v>
      </c>
      <c r="K36" s="23">
        <f t="shared" si="29"/>
        <v>-154297619000.04999</v>
      </c>
    </row>
    <row r="37" spans="1:12" ht="22.5" customHeight="1">
      <c r="A37" s="36" t="s">
        <v>15</v>
      </c>
      <c r="B37" s="37" t="s">
        <v>16</v>
      </c>
      <c r="C37" s="9">
        <f t="shared" si="29"/>
        <v>-147335812003.75998</v>
      </c>
      <c r="D37" s="10">
        <f t="shared" si="29"/>
        <v>-153941536805.69</v>
      </c>
      <c r="E37" s="23">
        <f t="shared" si="29"/>
        <v>-153417619000.04999</v>
      </c>
      <c r="F37" s="9">
        <f t="shared" si="29"/>
        <v>-3954736676.8500004</v>
      </c>
      <c r="G37" s="10">
        <f t="shared" si="29"/>
        <v>300000000</v>
      </c>
      <c r="H37" s="23">
        <f t="shared" si="29"/>
        <v>-880000000</v>
      </c>
      <c r="I37" s="9">
        <f t="shared" si="29"/>
        <v>-151290548680.60999</v>
      </c>
      <c r="J37" s="10">
        <f t="shared" si="29"/>
        <v>-153641536805.69</v>
      </c>
      <c r="K37" s="23">
        <f t="shared" si="29"/>
        <v>-154297619000.04999</v>
      </c>
    </row>
    <row r="38" spans="1:12" ht="35.25" customHeight="1">
      <c r="A38" s="38" t="s">
        <v>35</v>
      </c>
      <c r="B38" s="37" t="s">
        <v>17</v>
      </c>
      <c r="C38" s="9">
        <f>-97258652541.79-2342505190-C17-C23</f>
        <v>-147335812003.75998</v>
      </c>
      <c r="D38" s="10">
        <f>-104094551754.54-2138027377.46-D17-D23</f>
        <v>-153941536805.69</v>
      </c>
      <c r="E38" s="23">
        <f>-103587121257.22-2777733580.78-E17-E23</f>
        <v>-153417619000.04999</v>
      </c>
      <c r="F38" s="9">
        <f>1437514541.1-392251217.95-1150000000-F17-F23</f>
        <v>-3954736676.8500004</v>
      </c>
      <c r="G38" s="10">
        <f>300000000-G17-G23</f>
        <v>300000000</v>
      </c>
      <c r="H38" s="23">
        <f>-880000000-H17-H23</f>
        <v>-880000000</v>
      </c>
      <c r="I38" s="9">
        <f t="shared" ref="I38" si="30">C38+F38</f>
        <v>-151290548680.60999</v>
      </c>
      <c r="J38" s="10">
        <f t="shared" ref="J38" si="31">D38+G38</f>
        <v>-153641536805.69</v>
      </c>
      <c r="K38" s="23">
        <f t="shared" ref="K38" si="32">E38+H38</f>
        <v>-154297619000.04999</v>
      </c>
    </row>
    <row r="39" spans="1:12" ht="21" customHeight="1">
      <c r="A39" s="36" t="s">
        <v>18</v>
      </c>
      <c r="B39" s="37" t="s">
        <v>19</v>
      </c>
      <c r="C39" s="9">
        <f t="shared" ref="C39:K41" si="33">C40</f>
        <v>147335812003.75998</v>
      </c>
      <c r="D39" s="10">
        <f t="shared" si="33"/>
        <v>153941536805.69003</v>
      </c>
      <c r="E39" s="23">
        <f t="shared" si="33"/>
        <v>153417619000.04999</v>
      </c>
      <c r="F39" s="9">
        <f t="shared" si="33"/>
        <v>6564874992.3800001</v>
      </c>
      <c r="G39" s="10">
        <f t="shared" si="33"/>
        <v>-300000000</v>
      </c>
      <c r="H39" s="23">
        <f t="shared" si="33"/>
        <v>880000000</v>
      </c>
      <c r="I39" s="9">
        <f t="shared" si="33"/>
        <v>153900686996.13998</v>
      </c>
      <c r="J39" s="10">
        <f t="shared" si="33"/>
        <v>153641536805.69003</v>
      </c>
      <c r="K39" s="23">
        <f t="shared" si="33"/>
        <v>154297619000.04999</v>
      </c>
    </row>
    <row r="40" spans="1:12" ht="21" customHeight="1">
      <c r="A40" s="36" t="s">
        <v>20</v>
      </c>
      <c r="B40" s="37" t="s">
        <v>21</v>
      </c>
      <c r="C40" s="9">
        <f t="shared" si="33"/>
        <v>147335812003.75998</v>
      </c>
      <c r="D40" s="10">
        <f t="shared" si="33"/>
        <v>153941536805.69003</v>
      </c>
      <c r="E40" s="23">
        <f t="shared" si="33"/>
        <v>153417619000.04999</v>
      </c>
      <c r="F40" s="9">
        <f t="shared" si="33"/>
        <v>6564874992.3800001</v>
      </c>
      <c r="G40" s="10">
        <f t="shared" si="33"/>
        <v>-300000000</v>
      </c>
      <c r="H40" s="23">
        <f t="shared" si="33"/>
        <v>880000000</v>
      </c>
      <c r="I40" s="9">
        <f t="shared" si="33"/>
        <v>153900686996.13998</v>
      </c>
      <c r="J40" s="10">
        <f t="shared" si="33"/>
        <v>153641536805.69003</v>
      </c>
      <c r="K40" s="23">
        <f t="shared" si="33"/>
        <v>154297619000.04999</v>
      </c>
    </row>
    <row r="41" spans="1:12" ht="30" customHeight="1">
      <c r="A41" s="36" t="s">
        <v>22</v>
      </c>
      <c r="B41" s="37" t="s">
        <v>23</v>
      </c>
      <c r="C41" s="9">
        <f t="shared" si="33"/>
        <v>147335812003.75998</v>
      </c>
      <c r="D41" s="10">
        <f t="shared" si="33"/>
        <v>153941536805.69003</v>
      </c>
      <c r="E41" s="23">
        <f t="shared" si="33"/>
        <v>153417619000.04999</v>
      </c>
      <c r="F41" s="9">
        <f t="shared" si="33"/>
        <v>6564874992.3800001</v>
      </c>
      <c r="G41" s="10">
        <f t="shared" si="33"/>
        <v>-300000000</v>
      </c>
      <c r="H41" s="23">
        <f t="shared" si="33"/>
        <v>880000000</v>
      </c>
      <c r="I41" s="9">
        <f t="shared" si="33"/>
        <v>153900686996.13998</v>
      </c>
      <c r="J41" s="10">
        <f t="shared" si="33"/>
        <v>153641536805.69003</v>
      </c>
      <c r="K41" s="23">
        <f t="shared" si="33"/>
        <v>154297619000.04999</v>
      </c>
    </row>
    <row r="42" spans="1:12" ht="36.75" customHeight="1">
      <c r="A42" s="47" t="s">
        <v>36</v>
      </c>
      <c r="B42" s="45" t="s">
        <v>24</v>
      </c>
      <c r="C42" s="15">
        <f>106750600091.79+2342505190-C19-C26</f>
        <v>147335812003.75998</v>
      </c>
      <c r="D42" s="16">
        <f>109949241189.56+2138027377.46-D19-D26</f>
        <v>153941536805.69003</v>
      </c>
      <c r="E42" s="26">
        <f>107729420521.66+2777733580.78-E19-E26</f>
        <v>153417619000.04999</v>
      </c>
      <c r="F42" s="15">
        <f>1169255245.86+392251217.95+3368528.57-F19-F26</f>
        <v>6564874992.3800001</v>
      </c>
      <c r="G42" s="16">
        <f>-300000000-G19-G26</f>
        <v>-300000000</v>
      </c>
      <c r="H42" s="26">
        <f>880000000-H19-H26</f>
        <v>880000000</v>
      </c>
      <c r="I42" s="15">
        <f t="shared" ref="I42" si="34">C42+F42</f>
        <v>153900686996.13998</v>
      </c>
      <c r="J42" s="16">
        <f t="shared" ref="J42" si="35">D42+G42</f>
        <v>153641536805.69003</v>
      </c>
      <c r="K42" s="26">
        <f t="shared" ref="K42" si="36">E42+H42</f>
        <v>154297619000.04999</v>
      </c>
    </row>
    <row r="43" spans="1:12" ht="27" customHeight="1">
      <c r="A43" s="48" t="s">
        <v>25</v>
      </c>
      <c r="B43" s="49"/>
      <c r="C43" s="17">
        <f>C16+C21+C34</f>
        <v>9491947550</v>
      </c>
      <c r="D43" s="18">
        <f t="shared" ref="D43:E43" si="37">D16+D21+D34</f>
        <v>5854689435.0200005</v>
      </c>
      <c r="E43" s="27">
        <f t="shared" si="37"/>
        <v>4142299264.4399986</v>
      </c>
      <c r="F43" s="17">
        <f t="shared" ref="F43:K43" si="38">F16+F21+F34</f>
        <v>1460138315.5299997</v>
      </c>
      <c r="G43" s="18">
        <f t="shared" si="38"/>
        <v>0</v>
      </c>
      <c r="H43" s="27">
        <f t="shared" si="38"/>
        <v>0</v>
      </c>
      <c r="I43" s="17">
        <f t="shared" si="38"/>
        <v>10952085865.529997</v>
      </c>
      <c r="J43" s="18">
        <f t="shared" si="38"/>
        <v>5854689435.0200005</v>
      </c>
      <c r="K43" s="27">
        <f t="shared" si="38"/>
        <v>4142299264.4399986</v>
      </c>
      <c r="L43" s="6" t="s">
        <v>62</v>
      </c>
    </row>
    <row r="44" spans="1:12">
      <c r="C44" s="19"/>
      <c r="D44" s="19"/>
      <c r="E44" s="19"/>
      <c r="F44" s="19"/>
      <c r="G44" s="19"/>
      <c r="H44" s="19"/>
      <c r="I44" s="19"/>
      <c r="J44" s="19"/>
      <c r="K44" s="19"/>
    </row>
  </sheetData>
  <mergeCells count="14">
    <mergeCell ref="J1:K1"/>
    <mergeCell ref="J2:K2"/>
    <mergeCell ref="J8:K8"/>
    <mergeCell ref="J9:K9"/>
    <mergeCell ref="F13:H13"/>
    <mergeCell ref="I13:K13"/>
    <mergeCell ref="J6:K6"/>
    <mergeCell ref="J7:K7"/>
    <mergeCell ref="A11:K11"/>
    <mergeCell ref="B13:B14"/>
    <mergeCell ref="A13:A14"/>
    <mergeCell ref="C13:E13"/>
    <mergeCell ref="D6:E6"/>
    <mergeCell ref="D7:E7"/>
  </mergeCells>
  <phoneticPr fontId="1" type="noConversion"/>
  <pageMargins left="0.78740157480314965" right="0.39370078740157483" top="0.78740157480314965" bottom="0.6692913385826772" header="0.62992125984251968" footer="0.39370078740157483"/>
  <pageSetup paperSize="9" scale="96" fitToHeight="4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minfin user</cp:lastModifiedBy>
  <cp:lastPrinted>2021-03-09T06:07:58Z</cp:lastPrinted>
  <dcterms:created xsi:type="dcterms:W3CDTF">1996-10-08T23:32:33Z</dcterms:created>
  <dcterms:modified xsi:type="dcterms:W3CDTF">2021-03-09T06:25:51Z</dcterms:modified>
</cp:coreProperties>
</file>