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Лист1!$A$1:$I$51</definedName>
  </definedNames>
  <calcPr calcId="125725"/>
</workbook>
</file>

<file path=xl/calcChain.xml><?xml version="1.0" encoding="utf-8"?>
<calcChain xmlns="http://schemas.openxmlformats.org/spreadsheetml/2006/main">
  <c r="I38" i="9"/>
  <c r="H38"/>
  <c r="I39"/>
  <c r="H39"/>
  <c r="I40"/>
  <c r="H40"/>
  <c r="E37"/>
  <c r="G16" l="1"/>
  <c r="I50"/>
  <c r="H50"/>
  <c r="I47"/>
  <c r="H47"/>
  <c r="I44"/>
  <c r="H44"/>
  <c r="I36"/>
  <c r="H36"/>
  <c r="I35"/>
  <c r="H35"/>
  <c r="I34"/>
  <c r="H34"/>
  <c r="I30"/>
  <c r="H30"/>
  <c r="I25"/>
  <c r="H25"/>
  <c r="I24"/>
  <c r="H24"/>
  <c r="I23"/>
  <c r="H23"/>
  <c r="I22"/>
  <c r="H22"/>
  <c r="I21"/>
  <c r="H21"/>
  <c r="I20"/>
  <c r="H20"/>
  <c r="I18"/>
  <c r="H18"/>
  <c r="I17"/>
  <c r="H17"/>
  <c r="I13"/>
  <c r="H13"/>
  <c r="I11"/>
  <c r="H11"/>
  <c r="E12" l="1"/>
  <c r="G49" l="1"/>
  <c r="F49"/>
  <c r="F48" s="1"/>
  <c r="G46"/>
  <c r="F46"/>
  <c r="F45" s="1"/>
  <c r="G43"/>
  <c r="F43"/>
  <c r="F42" s="1"/>
  <c r="F41" s="1"/>
  <c r="G39"/>
  <c r="G38" s="1"/>
  <c r="F39"/>
  <c r="E49"/>
  <c r="E48" s="1"/>
  <c r="E46"/>
  <c r="E45" s="1"/>
  <c r="E43"/>
  <c r="E42" s="1"/>
  <c r="E41" s="1"/>
  <c r="E39"/>
  <c r="G33"/>
  <c r="F33"/>
  <c r="F32" s="1"/>
  <c r="F31" s="1"/>
  <c r="G29"/>
  <c r="F29"/>
  <c r="F28" s="1"/>
  <c r="F27" s="1"/>
  <c r="E33"/>
  <c r="E32" s="1"/>
  <c r="E31" s="1"/>
  <c r="E29"/>
  <c r="E28" s="1"/>
  <c r="E27" s="1"/>
  <c r="G19"/>
  <c r="F19"/>
  <c r="G15"/>
  <c r="F16"/>
  <c r="G12"/>
  <c r="F12"/>
  <c r="G10"/>
  <c r="F10"/>
  <c r="E19"/>
  <c r="E16"/>
  <c r="E10"/>
  <c r="E9" s="1"/>
  <c r="G37" l="1"/>
  <c r="J31"/>
  <c r="G42"/>
  <c r="H43"/>
  <c r="I43"/>
  <c r="F15"/>
  <c r="I15" s="1"/>
  <c r="I16"/>
  <c r="F38"/>
  <c r="F37" s="1"/>
  <c r="E38"/>
  <c r="E15"/>
  <c r="E14" s="1"/>
  <c r="H16"/>
  <c r="G48"/>
  <c r="I49"/>
  <c r="H49"/>
  <c r="G45"/>
  <c r="H46"/>
  <c r="I46"/>
  <c r="G32"/>
  <c r="H33"/>
  <c r="I33"/>
  <c r="G28"/>
  <c r="H29"/>
  <c r="I29"/>
  <c r="H19"/>
  <c r="I19"/>
  <c r="H15"/>
  <c r="I12"/>
  <c r="H12"/>
  <c r="H10"/>
  <c r="I10"/>
  <c r="F9"/>
  <c r="E26"/>
  <c r="F26"/>
  <c r="G14"/>
  <c r="G9"/>
  <c r="G51" s="1"/>
  <c r="D20"/>
  <c r="C20"/>
  <c r="G41" l="1"/>
  <c r="H42"/>
  <c r="I42"/>
  <c r="F14"/>
  <c r="E51"/>
  <c r="I48"/>
  <c r="H48"/>
  <c r="I45"/>
  <c r="H45"/>
  <c r="G31"/>
  <c r="H32"/>
  <c r="I32"/>
  <c r="G27"/>
  <c r="I28"/>
  <c r="H28"/>
  <c r="I9"/>
  <c r="H9"/>
  <c r="D19"/>
  <c r="D39"/>
  <c r="D38" s="1"/>
  <c r="D46"/>
  <c r="D16"/>
  <c r="D12"/>
  <c r="D10"/>
  <c r="F51" l="1"/>
  <c r="H41"/>
  <c r="I41"/>
  <c r="I37"/>
  <c r="I14"/>
  <c r="I31"/>
  <c r="H31"/>
  <c r="H27"/>
  <c r="I27"/>
  <c r="G26"/>
  <c r="D9"/>
  <c r="D34"/>
  <c r="D33" s="1"/>
  <c r="D32" s="1"/>
  <c r="D31" s="1"/>
  <c r="D30"/>
  <c r="D29" s="1"/>
  <c r="D28" s="1"/>
  <c r="D27" s="1"/>
  <c r="D15"/>
  <c r="D14"/>
  <c r="D45"/>
  <c r="H37" l="1"/>
  <c r="I26"/>
  <c r="H26"/>
  <c r="D26"/>
  <c r="D43"/>
  <c r="D42" s="1"/>
  <c r="C46"/>
  <c r="C45" s="1"/>
  <c r="C43"/>
  <c r="C41" s="1"/>
  <c r="C39"/>
  <c r="C38" s="1"/>
  <c r="C19"/>
  <c r="C16"/>
  <c r="C12"/>
  <c r="C10"/>
  <c r="I51" l="1"/>
  <c r="H51"/>
  <c r="C34"/>
  <c r="C33" s="1"/>
  <c r="C32" s="1"/>
  <c r="C31" s="1"/>
  <c r="C30"/>
  <c r="C29" s="1"/>
  <c r="C28" s="1"/>
  <c r="C27" s="1"/>
  <c r="C14"/>
  <c r="C37"/>
  <c r="C9"/>
  <c r="C15"/>
  <c r="C42"/>
  <c r="D41"/>
  <c r="D37" s="1"/>
  <c r="D51" s="1"/>
  <c r="C26" l="1"/>
  <c r="C51" s="1"/>
</calcChain>
</file>

<file path=xl/comments1.xml><?xml version="1.0" encoding="utf-8"?>
<comments xmlns="http://schemas.openxmlformats.org/spreadsheetml/2006/main">
  <authors>
    <author>minfin user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minfin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<sst xmlns="http://schemas.openxmlformats.org/spreadsheetml/2006/main" count="92" uniqueCount="92">
  <si>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</si>
  <si>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</si>
  <si>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</si>
  <si>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</si>
  <si>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</si>
  <si>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</si>
  <si>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</si>
  <si>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</si>
  <si>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</si>
  <si>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</si>
  <si>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</si>
  <si>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</si>
  <si>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</si>
  <si>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</si>
  <si>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</si>
  <si>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</si>
  <si>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</si>
  <si>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</si>
  <si>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</si>
  <si>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</si>
  <si>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</si>
  <si>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</si>
  <si>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</si>
  <si>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</si>
  <si>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</si>
  <si>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</si>
  <si>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</si>
  <si>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</si>
  <si>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</si>
  <si>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</si>
  <si>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</si>
  <si>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</si>
  <si>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</si>
  <si>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</si>
  <si>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</si>
  <si>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</si>
  <si>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</si>
  <si>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</si>
  <si>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</si>
  <si>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</si>
  <si>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</si>
  <si>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</si>
  <si>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</si>
  <si>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</si>
  <si>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</si>
  <si>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</si>
  <si>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</si>
  <si>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</si>
  <si>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</si>
  <si>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</si>
  <si>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</si>
  <si>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</si>
  <si>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</si>
  <si>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</si>
  <si>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</si>
  <si>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</si>
  <si>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</si>
  <si>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</si>
  <si>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</si>
  <si>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</si>
  <si>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</si>
  <si>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</si>
  <si>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</si>
  <si>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</si>
  <si>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</si>
  <si>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</si>
  <si>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</si>
  <si>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</si>
  <si>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</si>
  <si>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</si>
  <si>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</si>
  <si>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</si>
  <si>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</si>
  <si>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</si>
  <si>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</si>
  <si>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</si>
  <si>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</si>
  <si>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</si>
  <si>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</si>
  <si>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</si>
  <si>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</si>
  <si>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</si>
  <si>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</si>
  <si>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</si>
  <si>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</si>
  <si>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>Исполнение,  в процентах</t>
  </si>
  <si>
    <t>Приложение № 2 к пояснительной записке к отчету об исполнении областного бюджета за 2020 год по форме приложения № 8 к областному закону "Об областном бюджете на 2020 год и на плановый период 2021 и 2022 годов"</t>
  </si>
  <si>
    <t>Отчет об исполнении областного бюджета по источникам финансирования дефицита областного бюджета за 2020 год</t>
  </si>
  <si>
    <t xml:space="preserve">Уточненная сводная бюджетная роспись на 2020 год </t>
  </si>
  <si>
    <t>к утвержденным показателям на год</t>
  </si>
  <si>
    <t>к уточненной сводной бюджтной росписи на год</t>
  </si>
  <si>
    <t>Утверждено на год областным законом от 21.12.2020 №   364-22-ОЗ</t>
  </si>
</sst>
</file>

<file path=xl/styles.xml><?xml version="1.0" encoding="utf-8"?>
<styleSheet xmlns="http://schemas.openxmlformats.org/spreadsheetml/2006/main">
  <numFmts count="6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</numFmts>
  <fonts count="17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9">
    <xf numFmtId="0" fontId="0" fillId="0" borderId="0"/>
    <xf numFmtId="0" fontId="4" fillId="0" borderId="0"/>
    <xf numFmtId="168" fontId="9" fillId="0" borderId="14">
      <alignment horizontal="center" vertical="center" wrapText="1"/>
    </xf>
    <xf numFmtId="0" fontId="9" fillId="0" borderId="14">
      <alignment horizontal="center" vertical="center" wrapText="1"/>
    </xf>
    <xf numFmtId="0" fontId="6" fillId="0" borderId="0"/>
    <xf numFmtId="0" fontId="11" fillId="0" borderId="0"/>
    <xf numFmtId="0" fontId="12" fillId="0" borderId="0">
      <alignment horizontal="left" vertical="top" wrapText="1"/>
    </xf>
    <xf numFmtId="0" fontId="12" fillId="0" borderId="0"/>
    <xf numFmtId="0" fontId="13" fillId="0" borderId="0">
      <alignment horizontal="center" wrapText="1"/>
    </xf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2" fillId="0" borderId="23">
      <alignment horizontal="center" vertical="center" wrapText="1"/>
    </xf>
    <xf numFmtId="0" fontId="12" fillId="0" borderId="24"/>
    <xf numFmtId="0" fontId="12" fillId="0" borderId="23">
      <alignment horizontal="center" vertical="center" shrinkToFit="1"/>
    </xf>
    <xf numFmtId="49" fontId="12" fillId="0" borderId="23">
      <alignment horizontal="left" vertical="top" wrapText="1"/>
    </xf>
    <xf numFmtId="4" fontId="12" fillId="3" borderId="23">
      <alignment horizontal="right" vertical="top" shrinkToFit="1"/>
    </xf>
    <xf numFmtId="4" fontId="12" fillId="0" borderId="23">
      <alignment horizontal="right" vertical="top" shrinkToFit="1"/>
    </xf>
    <xf numFmtId="0" fontId="14" fillId="0" borderId="23">
      <alignment horizontal="left"/>
    </xf>
    <xf numFmtId="4" fontId="14" fillId="4" borderId="23">
      <alignment horizontal="right" vertical="top" shrinkToFit="1"/>
    </xf>
    <xf numFmtId="0" fontId="12" fillId="0" borderId="25"/>
    <xf numFmtId="0" fontId="1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5" borderId="0"/>
    <xf numFmtId="0" fontId="12" fillId="5" borderId="26"/>
    <xf numFmtId="0" fontId="12" fillId="5" borderId="25"/>
    <xf numFmtId="0" fontId="12" fillId="5" borderId="27"/>
    <xf numFmtId="0" fontId="12" fillId="5" borderId="27">
      <alignment horizontal="center"/>
    </xf>
    <xf numFmtId="0" fontId="12" fillId="5" borderId="0">
      <alignment horizontal="center"/>
    </xf>
    <xf numFmtId="49" fontId="14" fillId="0" borderId="23">
      <alignment horizontal="left" vertical="top" wrapText="1"/>
    </xf>
    <xf numFmtId="0" fontId="12" fillId="5" borderId="0">
      <alignment horizontal="left"/>
    </xf>
    <xf numFmtId="4" fontId="12" fillId="0" borderId="24">
      <alignment horizontal="right" shrinkToFit="1"/>
    </xf>
    <xf numFmtId="4" fontId="12" fillId="0" borderId="0">
      <alignment horizontal="right" shrinkToFit="1"/>
    </xf>
    <xf numFmtId="0" fontId="12" fillId="5" borderId="25">
      <alignment horizontal="center"/>
    </xf>
    <xf numFmtId="0" fontId="1" fillId="0" borderId="0"/>
  </cellStyleXfs>
  <cellXfs count="108">
    <xf numFmtId="0" fontId="0" fillId="0" borderId="0" xfId="0"/>
    <xf numFmtId="0" fontId="0" fillId="0" borderId="0" xfId="0" applyFill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1" applyFont="1" applyFill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7" xfId="4" applyFont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vertical="center"/>
    </xf>
    <xf numFmtId="169" fontId="3" fillId="0" borderId="4" xfId="0" applyNumberFormat="1" applyFont="1" applyFill="1" applyBorder="1" applyAlignment="1">
      <alignment vertical="center"/>
    </xf>
    <xf numFmtId="169" fontId="3" fillId="0" borderId="5" xfId="0" applyNumberFormat="1" applyFont="1" applyFill="1" applyBorder="1" applyAlignment="1">
      <alignment vertical="center"/>
    </xf>
    <xf numFmtId="169" fontId="3" fillId="0" borderId="11" xfId="0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9" fontId="3" fillId="2" borderId="4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 indent="2"/>
    </xf>
    <xf numFmtId="169" fontId="5" fillId="0" borderId="21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left" vertical="center" wrapText="1" indent="1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0" fontId="3" fillId="0" borderId="18" xfId="0" applyFont="1" applyFill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vertical="center"/>
    </xf>
    <xf numFmtId="169" fontId="3" fillId="0" borderId="22" xfId="0" applyNumberFormat="1" applyFont="1" applyFill="1" applyBorder="1" applyAlignment="1">
      <alignment vertical="center"/>
    </xf>
    <xf numFmtId="4" fontId="12" fillId="0" borderId="23" xfId="17" applyProtection="1">
      <alignment horizontal="right" vertical="top" shrinkToFit="1"/>
    </xf>
    <xf numFmtId="164" fontId="5" fillId="0" borderId="20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3" fillId="0" borderId="22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9" fontId="0" fillId="2" borderId="0" xfId="0" applyNumberFormat="1" applyFill="1"/>
    <xf numFmtId="0" fontId="3" fillId="0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3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0" fontId="8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</cellXfs>
  <cellStyles count="39">
    <cellStyle name="br" xfId="24"/>
    <cellStyle name="col" xfId="23"/>
    <cellStyle name="style0" xfId="25"/>
    <cellStyle name="td" xfId="26"/>
    <cellStyle name="tr" xfId="22"/>
    <cellStyle name="xl21" xfId="27"/>
    <cellStyle name="xl22" xfId="6"/>
    <cellStyle name="xl23" xfId="7"/>
    <cellStyle name="xl24" xfId="8"/>
    <cellStyle name="xl25" xfId="9"/>
    <cellStyle name="xl26" xfId="10"/>
    <cellStyle name="xl27" xfId="11"/>
    <cellStyle name="xl28" xfId="28"/>
    <cellStyle name="xl29" xfId="12"/>
    <cellStyle name="xl30" xfId="13"/>
    <cellStyle name="xl31" xfId="14"/>
    <cellStyle name="xl32" xfId="29"/>
    <cellStyle name="xl33" xfId="18"/>
    <cellStyle name="xl34" xfId="19"/>
    <cellStyle name="xl35" xfId="30"/>
    <cellStyle name="xl36" xfId="20"/>
    <cellStyle name="xl37" xfId="21"/>
    <cellStyle name="xl38" xfId="15"/>
    <cellStyle name="xl39" xfId="16"/>
    <cellStyle name="xl40" xfId="31"/>
    <cellStyle name="xl41" xfId="32"/>
    <cellStyle name="xl42" xfId="17"/>
    <cellStyle name="xl43" xfId="33"/>
    <cellStyle name="xl44" xfId="34"/>
    <cellStyle name="xl45" xfId="35"/>
    <cellStyle name="xl46" xfId="36"/>
    <cellStyle name="xl47" xfId="37"/>
    <cellStyle name="xl56" xfId="2"/>
    <cellStyle name="xl62" xfId="3"/>
    <cellStyle name="Обычный" xfId="0" builtinId="0"/>
    <cellStyle name="Обычный 2" xfId="5"/>
    <cellStyle name="Обычный 3" xfId="38"/>
    <cellStyle name="Обычный 4" xfId="4"/>
    <cellStyle name="Обычный_Приложение №1 - источники финансирования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view="pageBreakPreview" topLeftCell="A40" zoomScale="133" zoomScaleNormal="100" zoomScaleSheetLayoutView="133" workbookViewId="0">
      <selection activeCell="I14" sqref="I14"/>
    </sheetView>
  </sheetViews>
  <sheetFormatPr defaultColWidth="9.140625" defaultRowHeight="12.75"/>
  <cols>
    <col min="1" max="1" width="45.28515625" style="17" customWidth="1"/>
    <col min="2" max="2" width="25.5703125" style="17" customWidth="1"/>
    <col min="3" max="3" width="16.85546875" style="17" hidden="1" customWidth="1"/>
    <col min="4" max="4" width="15.85546875" style="17" hidden="1" customWidth="1"/>
    <col min="5" max="5" width="16" style="17" customWidth="1"/>
    <col min="6" max="6" width="19.5703125" style="17" customWidth="1"/>
    <col min="7" max="7" width="17.7109375" style="17" customWidth="1"/>
    <col min="8" max="8" width="14" style="17" customWidth="1"/>
    <col min="9" max="9" width="12.85546875" style="17" customWidth="1"/>
    <col min="10" max="10" width="29.7109375" style="79" customWidth="1"/>
    <col min="11" max="11" width="9.140625" style="1"/>
    <col min="12" max="12" width="22.7109375" style="1" customWidth="1"/>
    <col min="13" max="16384" width="9.140625" style="1"/>
  </cols>
  <sheetData>
    <row r="1" spans="1:9" ht="57" customHeight="1">
      <c r="B1" s="18"/>
      <c r="C1" s="18"/>
      <c r="D1" s="18"/>
      <c r="F1" s="102" t="s">
        <v>86</v>
      </c>
      <c r="G1" s="102"/>
      <c r="H1" s="102"/>
      <c r="I1" s="102"/>
    </row>
    <row r="2" spans="1:9">
      <c r="B2" s="18"/>
      <c r="C2" s="18"/>
      <c r="D2" s="18"/>
    </row>
    <row r="3" spans="1:9" ht="17.25" customHeight="1">
      <c r="A3" s="103" t="s">
        <v>87</v>
      </c>
      <c r="B3" s="103"/>
      <c r="C3" s="103"/>
      <c r="D3" s="103"/>
      <c r="E3" s="104"/>
      <c r="F3" s="104"/>
      <c r="G3" s="105"/>
      <c r="H3" s="105"/>
      <c r="I3" s="105"/>
    </row>
    <row r="4" spans="1:9" ht="17.25" customHeight="1">
      <c r="A4" s="48"/>
      <c r="B4" s="48"/>
      <c r="C4" s="48"/>
      <c r="D4" s="48"/>
      <c r="E4" s="49"/>
      <c r="F4" s="49"/>
      <c r="G4" s="50"/>
      <c r="H4" s="50"/>
      <c r="I4" s="50"/>
    </row>
    <row r="5" spans="1:9" ht="11.25" customHeight="1">
      <c r="A5" s="35"/>
      <c r="B5" s="35"/>
      <c r="C5" s="35"/>
      <c r="D5" s="35"/>
      <c r="E5" s="36"/>
      <c r="F5" s="36"/>
      <c r="I5" s="19" t="s">
        <v>80</v>
      </c>
    </row>
    <row r="6" spans="1:9" ht="15.75" customHeight="1">
      <c r="A6" s="100" t="s">
        <v>0</v>
      </c>
      <c r="B6" s="100" t="s">
        <v>55</v>
      </c>
      <c r="C6" s="31"/>
      <c r="D6" s="31"/>
      <c r="E6" s="106" t="s">
        <v>91</v>
      </c>
      <c r="F6" s="106" t="s">
        <v>88</v>
      </c>
      <c r="G6" s="106" t="s">
        <v>73</v>
      </c>
      <c r="H6" s="98" t="s">
        <v>85</v>
      </c>
      <c r="I6" s="99"/>
    </row>
    <row r="7" spans="1:9" ht="69" customHeight="1">
      <c r="A7" s="101"/>
      <c r="B7" s="101"/>
      <c r="C7" s="37" t="s">
        <v>68</v>
      </c>
      <c r="D7" s="20" t="s">
        <v>67</v>
      </c>
      <c r="E7" s="107"/>
      <c r="F7" s="107"/>
      <c r="G7" s="107"/>
      <c r="H7" s="97" t="s">
        <v>89</v>
      </c>
      <c r="I7" s="97" t="s">
        <v>90</v>
      </c>
    </row>
    <row r="8" spans="1:9">
      <c r="A8" s="32">
        <v>1</v>
      </c>
      <c r="B8" s="32">
        <v>2</v>
      </c>
      <c r="C8" s="33">
        <v>3</v>
      </c>
      <c r="D8" s="33"/>
      <c r="E8" s="33">
        <v>3</v>
      </c>
      <c r="F8" s="33">
        <v>4</v>
      </c>
      <c r="G8" s="33">
        <v>6</v>
      </c>
      <c r="H8" s="33">
        <v>7</v>
      </c>
      <c r="I8" s="33">
        <v>8</v>
      </c>
    </row>
    <row r="9" spans="1:9" ht="28.15" customHeight="1">
      <c r="A9" s="2" t="s">
        <v>1</v>
      </c>
      <c r="B9" s="3" t="s">
        <v>2</v>
      </c>
      <c r="C9" s="21">
        <f>C10-C12</f>
        <v>1226298</v>
      </c>
      <c r="D9" s="22">
        <f>D10-D12</f>
        <v>27456.400000000373</v>
      </c>
      <c r="E9" s="65">
        <f>E10-E12</f>
        <v>12034828</v>
      </c>
      <c r="F9" s="65">
        <f t="shared" ref="F9:G9" si="0">F10-F12</f>
        <v>7034828</v>
      </c>
      <c r="G9" s="65">
        <f t="shared" si="0"/>
        <v>3700056</v>
      </c>
      <c r="H9" s="51">
        <f>G9/E9*100</f>
        <v>30.744569012535948</v>
      </c>
      <c r="I9" s="51">
        <f>G9/F9*100</f>
        <v>52.596253952477589</v>
      </c>
    </row>
    <row r="10" spans="1:9" ht="29.45" customHeight="1">
      <c r="A10" s="4" t="s">
        <v>3</v>
      </c>
      <c r="B10" s="5" t="s">
        <v>4</v>
      </c>
      <c r="C10" s="23">
        <f>C11</f>
        <v>13099944</v>
      </c>
      <c r="D10" s="24">
        <f>D11</f>
        <v>7527456.4000000004</v>
      </c>
      <c r="E10" s="46">
        <f>E11</f>
        <v>61734828</v>
      </c>
      <c r="F10" s="46">
        <f t="shared" ref="F10:G10" si="1">F11</f>
        <v>64285172</v>
      </c>
      <c r="G10" s="46">
        <f t="shared" si="1"/>
        <v>60950400</v>
      </c>
      <c r="H10" s="55">
        <f t="shared" ref="H10:H51" si="2">G10/E10*100</f>
        <v>98.729359058066862</v>
      </c>
      <c r="I10" s="87">
        <f t="shared" ref="I10:I51" si="3">G10/F10*100</f>
        <v>94.812533129723903</v>
      </c>
    </row>
    <row r="11" spans="1:9" ht="39.75" customHeight="1">
      <c r="A11" s="6" t="s">
        <v>59</v>
      </c>
      <c r="B11" s="5" t="s">
        <v>5</v>
      </c>
      <c r="C11" s="23">
        <v>13099944</v>
      </c>
      <c r="D11" s="24">
        <v>7527456.4000000004</v>
      </c>
      <c r="E11" s="83">
        <v>61734828</v>
      </c>
      <c r="F11" s="83">
        <v>64285172</v>
      </c>
      <c r="G11" s="83">
        <v>60950400</v>
      </c>
      <c r="H11" s="55">
        <f t="shared" si="2"/>
        <v>98.729359058066862</v>
      </c>
      <c r="I11" s="87">
        <f t="shared" si="3"/>
        <v>94.812533129723903</v>
      </c>
    </row>
    <row r="12" spans="1:9" ht="30.75" customHeight="1">
      <c r="A12" s="4" t="s">
        <v>6</v>
      </c>
      <c r="B12" s="5" t="s">
        <v>7</v>
      </c>
      <c r="C12" s="23">
        <f t="shared" ref="C12:D12" si="4">C13</f>
        <v>11873646</v>
      </c>
      <c r="D12" s="24">
        <f t="shared" si="4"/>
        <v>7500000</v>
      </c>
      <c r="E12" s="83">
        <f>E13</f>
        <v>49700000</v>
      </c>
      <c r="F12" s="83">
        <f t="shared" ref="F12:G12" si="5">F13</f>
        <v>57250344</v>
      </c>
      <c r="G12" s="83">
        <f t="shared" si="5"/>
        <v>57250344</v>
      </c>
      <c r="H12" s="55">
        <f t="shared" si="2"/>
        <v>115.19183903420523</v>
      </c>
      <c r="I12" s="87">
        <f t="shared" si="3"/>
        <v>100</v>
      </c>
    </row>
    <row r="13" spans="1:9" ht="40.9" customHeight="1">
      <c r="A13" s="7" t="s">
        <v>60</v>
      </c>
      <c r="B13" s="8" t="s">
        <v>8</v>
      </c>
      <c r="C13" s="23">
        <v>11873646</v>
      </c>
      <c r="D13" s="24">
        <v>7500000</v>
      </c>
      <c r="E13" s="84">
        <v>49700000</v>
      </c>
      <c r="F13" s="84">
        <v>57250344</v>
      </c>
      <c r="G13" s="84">
        <v>57250344</v>
      </c>
      <c r="H13" s="56">
        <f t="shared" si="2"/>
        <v>115.19183903420523</v>
      </c>
      <c r="I13" s="88">
        <f t="shared" si="3"/>
        <v>100</v>
      </c>
    </row>
    <row r="14" spans="1:9" ht="36" customHeight="1">
      <c r="A14" s="2" t="s">
        <v>44</v>
      </c>
      <c r="B14" s="9" t="s">
        <v>9</v>
      </c>
      <c r="C14" s="21">
        <f>C16-C19</f>
        <v>-558793.80000000075</v>
      </c>
      <c r="D14" s="22">
        <f>D16-D19</f>
        <v>-18680.400000000373</v>
      </c>
      <c r="E14" s="65">
        <f>E15-E19</f>
        <v>0</v>
      </c>
      <c r="F14" s="65">
        <f t="shared" ref="F14:G14" si="6">F15-F19</f>
        <v>5000000</v>
      </c>
      <c r="G14" s="65">
        <f t="shared" si="6"/>
        <v>5000000</v>
      </c>
      <c r="H14" s="53">
        <v>0</v>
      </c>
      <c r="I14" s="89">
        <f t="shared" si="3"/>
        <v>100</v>
      </c>
    </row>
    <row r="15" spans="1:9" ht="44.25" customHeight="1">
      <c r="A15" s="4" t="s">
        <v>43</v>
      </c>
      <c r="B15" s="5" t="s">
        <v>45</v>
      </c>
      <c r="C15" s="23">
        <f>C16-C19</f>
        <v>-558793.80000000075</v>
      </c>
      <c r="D15" s="24">
        <f>D16-D19</f>
        <v>-18680.400000000373</v>
      </c>
      <c r="E15" s="45">
        <f>E16</f>
        <v>12987985</v>
      </c>
      <c r="F15" s="45">
        <f t="shared" ref="F15:G16" si="7">F16</f>
        <v>21492868</v>
      </c>
      <c r="G15" s="45">
        <f t="shared" si="7"/>
        <v>21492868</v>
      </c>
      <c r="H15" s="55">
        <f t="shared" si="2"/>
        <v>165.48269804746462</v>
      </c>
      <c r="I15" s="87">
        <f t="shared" si="3"/>
        <v>100</v>
      </c>
    </row>
    <row r="16" spans="1:9" ht="42" customHeight="1">
      <c r="A16" s="4" t="s">
        <v>10</v>
      </c>
      <c r="B16" s="5" t="s">
        <v>46</v>
      </c>
      <c r="C16" s="23">
        <f t="shared" ref="C16:D16" si="8">C17</f>
        <v>30972142.399999999</v>
      </c>
      <c r="D16" s="24">
        <f t="shared" si="8"/>
        <v>-10324050.4</v>
      </c>
      <c r="E16" s="45">
        <f>E17</f>
        <v>12987985</v>
      </c>
      <c r="F16" s="45">
        <f t="shared" si="7"/>
        <v>21492868</v>
      </c>
      <c r="G16" s="45">
        <f>G17</f>
        <v>21492868</v>
      </c>
      <c r="H16" s="55">
        <f t="shared" si="2"/>
        <v>165.48269804746462</v>
      </c>
      <c r="I16" s="87">
        <f t="shared" si="3"/>
        <v>100</v>
      </c>
    </row>
    <row r="17" spans="1:12" ht="53.25" customHeight="1">
      <c r="A17" s="6" t="s">
        <v>61</v>
      </c>
      <c r="B17" s="5" t="s">
        <v>47</v>
      </c>
      <c r="C17" s="23">
        <v>30972142.399999999</v>
      </c>
      <c r="D17" s="24">
        <v>-10324050.4</v>
      </c>
      <c r="E17" s="45">
        <v>12987985</v>
      </c>
      <c r="F17" s="45">
        <v>21492868</v>
      </c>
      <c r="G17" s="62">
        <v>21492868</v>
      </c>
      <c r="H17" s="55">
        <f t="shared" si="2"/>
        <v>165.48269804746462</v>
      </c>
      <c r="I17" s="87">
        <f t="shared" si="3"/>
        <v>100</v>
      </c>
    </row>
    <row r="18" spans="1:12" ht="58.5" customHeight="1">
      <c r="A18" s="10" t="s">
        <v>56</v>
      </c>
      <c r="B18" s="5"/>
      <c r="C18" s="23">
        <v>30972142.399999999</v>
      </c>
      <c r="D18" s="24">
        <v>-10324050.4</v>
      </c>
      <c r="E18" s="62">
        <v>12987985</v>
      </c>
      <c r="F18" s="62">
        <v>16492868</v>
      </c>
      <c r="G18" s="62">
        <v>16492868</v>
      </c>
      <c r="H18" s="63">
        <f t="shared" si="2"/>
        <v>126.98557936431247</v>
      </c>
      <c r="I18" s="90">
        <f t="shared" si="3"/>
        <v>100</v>
      </c>
    </row>
    <row r="19" spans="1:12" ht="41.25" customHeight="1">
      <c r="A19" s="4" t="s">
        <v>11</v>
      </c>
      <c r="B19" s="5" t="s">
        <v>48</v>
      </c>
      <c r="C19" s="23">
        <f>C20</f>
        <v>31530936.199999999</v>
      </c>
      <c r="D19" s="24">
        <f>D20</f>
        <v>-10305370</v>
      </c>
      <c r="E19" s="45">
        <f>E20</f>
        <v>12987985</v>
      </c>
      <c r="F19" s="45">
        <f t="shared" ref="F19:G19" si="9">F20</f>
        <v>16492868</v>
      </c>
      <c r="G19" s="45">
        <f t="shared" si="9"/>
        <v>16492868</v>
      </c>
      <c r="H19" s="55">
        <f t="shared" si="2"/>
        <v>126.98557936431247</v>
      </c>
      <c r="I19" s="87">
        <f t="shared" si="3"/>
        <v>100</v>
      </c>
    </row>
    <row r="20" spans="1:12" ht="57" customHeight="1">
      <c r="A20" s="58" t="s">
        <v>62</v>
      </c>
      <c r="B20" s="59" t="s">
        <v>49</v>
      </c>
      <c r="C20" s="60">
        <f>C21+C22+C23+C24+C25</f>
        <v>31530936.199999999</v>
      </c>
      <c r="D20" s="61">
        <f t="shared" ref="D20" si="10">D21+D22+D23+D24+D25</f>
        <v>-10305370</v>
      </c>
      <c r="E20" s="62">
        <v>12987985</v>
      </c>
      <c r="F20" s="62">
        <v>16492868</v>
      </c>
      <c r="G20" s="62">
        <v>16492868</v>
      </c>
      <c r="H20" s="63">
        <f t="shared" si="2"/>
        <v>126.98557936431247</v>
      </c>
      <c r="I20" s="90">
        <f t="shared" si="3"/>
        <v>100</v>
      </c>
    </row>
    <row r="21" spans="1:12" ht="42.75" customHeight="1">
      <c r="A21" s="64" t="s">
        <v>57</v>
      </c>
      <c r="B21" s="59"/>
      <c r="C21" s="60">
        <v>30972142.399999999</v>
      </c>
      <c r="D21" s="61">
        <v>-10324050.4</v>
      </c>
      <c r="E21" s="62">
        <v>12987955</v>
      </c>
      <c r="F21" s="62">
        <v>16492868</v>
      </c>
      <c r="G21" s="62">
        <v>16492868</v>
      </c>
      <c r="H21" s="63">
        <f t="shared" si="2"/>
        <v>126.98587267972519</v>
      </c>
      <c r="I21" s="90">
        <f t="shared" si="3"/>
        <v>100</v>
      </c>
    </row>
    <row r="22" spans="1:12" ht="117.75" hidden="1" customHeight="1">
      <c r="A22" s="64" t="s">
        <v>69</v>
      </c>
      <c r="B22" s="59"/>
      <c r="C22" s="61">
        <v>15000</v>
      </c>
      <c r="D22" s="61">
        <v>0</v>
      </c>
      <c r="E22" s="60"/>
      <c r="F22" s="60"/>
      <c r="G22" s="60"/>
      <c r="H22" s="63" t="e">
        <f t="shared" si="2"/>
        <v>#DIV/0!</v>
      </c>
      <c r="I22" s="90" t="e">
        <f t="shared" si="3"/>
        <v>#DIV/0!</v>
      </c>
    </row>
    <row r="23" spans="1:12" ht="119.25" hidden="1" customHeight="1">
      <c r="A23" s="64" t="s">
        <v>70</v>
      </c>
      <c r="B23" s="59"/>
      <c r="C23" s="61">
        <v>253824.2</v>
      </c>
      <c r="D23" s="61">
        <v>0</v>
      </c>
      <c r="E23" s="60"/>
      <c r="F23" s="60"/>
      <c r="G23" s="60"/>
      <c r="H23" s="63" t="e">
        <f t="shared" si="2"/>
        <v>#DIV/0!</v>
      </c>
      <c r="I23" s="90" t="e">
        <f t="shared" si="3"/>
        <v>#DIV/0!</v>
      </c>
    </row>
    <row r="24" spans="1:12" ht="117.75" hidden="1" customHeight="1">
      <c r="A24" s="64" t="s">
        <v>71</v>
      </c>
      <c r="B24" s="59"/>
      <c r="C24" s="61">
        <v>289969.59999999998</v>
      </c>
      <c r="D24" s="61">
        <v>0</v>
      </c>
      <c r="E24" s="60"/>
      <c r="F24" s="60"/>
      <c r="G24" s="60"/>
      <c r="H24" s="63" t="e">
        <f t="shared" si="2"/>
        <v>#DIV/0!</v>
      </c>
      <c r="I24" s="90" t="e">
        <f t="shared" si="3"/>
        <v>#DIV/0!</v>
      </c>
    </row>
    <row r="25" spans="1:12" ht="119.25" hidden="1" customHeight="1">
      <c r="A25" s="64" t="s">
        <v>72</v>
      </c>
      <c r="B25" s="76"/>
      <c r="C25" s="77">
        <v>0</v>
      </c>
      <c r="D25" s="78">
        <v>18680.400000000001</v>
      </c>
      <c r="E25" s="77"/>
      <c r="F25" s="77"/>
      <c r="G25" s="77"/>
      <c r="H25" s="63" t="e">
        <f t="shared" si="2"/>
        <v>#DIV/0!</v>
      </c>
      <c r="I25" s="90" t="e">
        <f t="shared" si="3"/>
        <v>#DIV/0!</v>
      </c>
    </row>
    <row r="26" spans="1:12" ht="27.75" customHeight="1">
      <c r="A26" s="2" t="s">
        <v>63</v>
      </c>
      <c r="B26" s="3" t="s">
        <v>12</v>
      </c>
      <c r="C26" s="21">
        <f>C31-C27</f>
        <v>0</v>
      </c>
      <c r="D26" s="22">
        <f>D31-D27</f>
        <v>1733962.0999999996</v>
      </c>
      <c r="E26" s="44">
        <f>E31-E27</f>
        <v>5877530.2000000179</v>
      </c>
      <c r="F26" s="44">
        <f t="shared" ref="F26:G26" si="11">F31-F27</f>
        <v>5925762.2330000103</v>
      </c>
      <c r="G26" s="44">
        <f t="shared" si="11"/>
        <v>4191751.0022999942</v>
      </c>
      <c r="H26" s="70">
        <f t="shared" si="2"/>
        <v>71.318238437974884</v>
      </c>
      <c r="I26" s="91">
        <f t="shared" si="3"/>
        <v>70.73775216556156</v>
      </c>
    </row>
    <row r="27" spans="1:12" ht="15.75" customHeight="1">
      <c r="A27" s="4" t="s">
        <v>13</v>
      </c>
      <c r="B27" s="11" t="s">
        <v>14</v>
      </c>
      <c r="C27" s="23">
        <f t="shared" ref="C27:C29" si="12">C28</f>
        <v>112284240.40000001</v>
      </c>
      <c r="D27" s="24">
        <f t="shared" ref="D27:E29" si="13">D28</f>
        <v>-2153213.5</v>
      </c>
      <c r="E27" s="45">
        <f t="shared" si="13"/>
        <v>167377276.69999999</v>
      </c>
      <c r="F27" s="45">
        <f t="shared" ref="F27:G29" si="14">F28</f>
        <v>186846128.69143</v>
      </c>
      <c r="G27" s="45">
        <f t="shared" si="14"/>
        <v>181215781.84029999</v>
      </c>
      <c r="H27" s="55">
        <f t="shared" si="2"/>
        <v>108.26785177363327</v>
      </c>
      <c r="I27" s="87">
        <f t="shared" si="3"/>
        <v>96.986639813967813</v>
      </c>
    </row>
    <row r="28" spans="1:12" ht="16.5" customHeight="1">
      <c r="A28" s="4" t="s">
        <v>15</v>
      </c>
      <c r="B28" s="5" t="s">
        <v>16</v>
      </c>
      <c r="C28" s="23">
        <f t="shared" si="12"/>
        <v>112284240.40000001</v>
      </c>
      <c r="D28" s="24">
        <f t="shared" si="13"/>
        <v>-2153213.5</v>
      </c>
      <c r="E28" s="45">
        <f t="shared" si="13"/>
        <v>167377276.69999999</v>
      </c>
      <c r="F28" s="45">
        <f t="shared" si="14"/>
        <v>186846128.69143</v>
      </c>
      <c r="G28" s="45">
        <f t="shared" si="14"/>
        <v>181215781.84029999</v>
      </c>
      <c r="H28" s="55">
        <f t="shared" si="2"/>
        <v>108.26785177363327</v>
      </c>
      <c r="I28" s="87">
        <f t="shared" si="3"/>
        <v>96.986639813967813</v>
      </c>
    </row>
    <row r="29" spans="1:12" ht="27.75" customHeight="1">
      <c r="A29" s="4" t="s">
        <v>17</v>
      </c>
      <c r="B29" s="5" t="s">
        <v>18</v>
      </c>
      <c r="C29" s="23">
        <f t="shared" si="12"/>
        <v>112284240.40000001</v>
      </c>
      <c r="D29" s="24">
        <f t="shared" si="13"/>
        <v>-2153213.5</v>
      </c>
      <c r="E29" s="45">
        <f t="shared" si="13"/>
        <v>167377276.69999999</v>
      </c>
      <c r="F29" s="45">
        <f t="shared" si="14"/>
        <v>186846128.69143</v>
      </c>
      <c r="G29" s="45">
        <f t="shared" si="14"/>
        <v>181215781.84029999</v>
      </c>
      <c r="H29" s="55">
        <f t="shared" si="2"/>
        <v>108.26785177363327</v>
      </c>
      <c r="I29" s="87">
        <f t="shared" si="3"/>
        <v>96.986639813967813</v>
      </c>
    </row>
    <row r="30" spans="1:12" ht="27" customHeight="1">
      <c r="A30" s="6" t="s">
        <v>64</v>
      </c>
      <c r="B30" s="5" t="s">
        <v>19</v>
      </c>
      <c r="C30" s="23">
        <f>67025214.5+C10+C16+C39+C46</f>
        <v>112284240.40000001</v>
      </c>
      <c r="D30" s="24">
        <f>652156.5+D10+D16+D39+D46</f>
        <v>-2153213.5</v>
      </c>
      <c r="E30" s="45">
        <v>167377276.69999999</v>
      </c>
      <c r="F30" s="45">
        <v>186846128.69143</v>
      </c>
      <c r="G30" s="45">
        <v>181215781.84029999</v>
      </c>
      <c r="H30" s="55">
        <f t="shared" si="2"/>
        <v>108.26785177363327</v>
      </c>
      <c r="I30" s="87">
        <f t="shared" si="3"/>
        <v>96.986639813967813</v>
      </c>
      <c r="J30" s="80"/>
    </row>
    <row r="31" spans="1:12" ht="16.5" customHeight="1">
      <c r="A31" s="4" t="s">
        <v>20</v>
      </c>
      <c r="B31" s="5" t="s">
        <v>21</v>
      </c>
      <c r="C31" s="23">
        <f t="shared" ref="C31:C33" si="15">C32</f>
        <v>112284240.40000001</v>
      </c>
      <c r="D31" s="24">
        <f t="shared" ref="D31:E33" si="16">D32</f>
        <v>-419251.40000000037</v>
      </c>
      <c r="E31" s="45">
        <f t="shared" si="16"/>
        <v>173254806.90000001</v>
      </c>
      <c r="F31" s="45">
        <f t="shared" ref="F31:G33" si="17">F32</f>
        <v>192771890.92443001</v>
      </c>
      <c r="G31" s="45">
        <f t="shared" si="17"/>
        <v>185407532.84259999</v>
      </c>
      <c r="H31" s="55">
        <f t="shared" si="2"/>
        <v>107.01436581186134</v>
      </c>
      <c r="I31" s="87">
        <f t="shared" si="3"/>
        <v>96.179755229606073</v>
      </c>
      <c r="J31" s="96">
        <f>92017574.45406+F11+F16++F45</f>
        <v>177795614.45406002</v>
      </c>
      <c r="L31" s="85"/>
    </row>
    <row r="32" spans="1:12" ht="17.25" customHeight="1">
      <c r="A32" s="4" t="s">
        <v>22</v>
      </c>
      <c r="B32" s="5" t="s">
        <v>23</v>
      </c>
      <c r="C32" s="23">
        <f t="shared" si="15"/>
        <v>112284240.40000001</v>
      </c>
      <c r="D32" s="24">
        <f t="shared" si="16"/>
        <v>-419251.40000000037</v>
      </c>
      <c r="E32" s="45">
        <f t="shared" si="16"/>
        <v>173254806.90000001</v>
      </c>
      <c r="F32" s="45">
        <f t="shared" si="17"/>
        <v>192771890.92443001</v>
      </c>
      <c r="G32" s="45">
        <f t="shared" si="17"/>
        <v>185407532.84259999</v>
      </c>
      <c r="H32" s="55">
        <f t="shared" si="2"/>
        <v>107.01436581186134</v>
      </c>
      <c r="I32" s="87">
        <f t="shared" si="3"/>
        <v>96.179755229606073</v>
      </c>
      <c r="L32" s="85"/>
    </row>
    <row r="33" spans="1:12" ht="26.25" customHeight="1">
      <c r="A33" s="4" t="s">
        <v>24</v>
      </c>
      <c r="B33" s="5" t="s">
        <v>25</v>
      </c>
      <c r="C33" s="23">
        <f t="shared" si="15"/>
        <v>112284240.40000001</v>
      </c>
      <c r="D33" s="24">
        <f t="shared" si="16"/>
        <v>-419251.40000000037</v>
      </c>
      <c r="E33" s="45">
        <f t="shared" si="16"/>
        <v>173254806.90000001</v>
      </c>
      <c r="F33" s="45">
        <f t="shared" si="17"/>
        <v>192771890.92443001</v>
      </c>
      <c r="G33" s="45">
        <f t="shared" si="17"/>
        <v>185407532.84259999</v>
      </c>
      <c r="H33" s="55">
        <f t="shared" si="2"/>
        <v>107.01436581186134</v>
      </c>
      <c r="I33" s="87">
        <f t="shared" si="3"/>
        <v>96.179755229606073</v>
      </c>
    </row>
    <row r="34" spans="1:12" ht="33" customHeight="1">
      <c r="A34" s="6" t="s">
        <v>65</v>
      </c>
      <c r="B34" s="5" t="s">
        <v>26</v>
      </c>
      <c r="C34" s="23">
        <f>68879658.2+C12+C19</f>
        <v>112284240.40000001</v>
      </c>
      <c r="D34" s="24">
        <f>2386118.6+D12+D19</f>
        <v>-419251.40000000037</v>
      </c>
      <c r="E34" s="45">
        <v>173254806.90000001</v>
      </c>
      <c r="F34" s="45">
        <v>192771890.92443001</v>
      </c>
      <c r="G34" s="45">
        <v>185407532.84259999</v>
      </c>
      <c r="H34" s="55">
        <f t="shared" si="2"/>
        <v>107.01436581186134</v>
      </c>
      <c r="I34" s="87">
        <f t="shared" si="3"/>
        <v>96.179755229606073</v>
      </c>
      <c r="J34" s="81"/>
    </row>
    <row r="35" spans="1:12" ht="27" hidden="1" customHeight="1">
      <c r="A35" s="4" t="s">
        <v>84</v>
      </c>
      <c r="B35" s="5" t="s">
        <v>83</v>
      </c>
      <c r="C35" s="23"/>
      <c r="D35" s="24"/>
      <c r="E35" s="83"/>
      <c r="F35" s="83"/>
      <c r="G35" s="83"/>
      <c r="H35" s="52" t="e">
        <f t="shared" si="2"/>
        <v>#DIV/0!</v>
      </c>
      <c r="I35" s="87" t="e">
        <f t="shared" si="3"/>
        <v>#DIV/0!</v>
      </c>
      <c r="J35" s="81"/>
    </row>
    <row r="36" spans="1:12" ht="41.25" hidden="1" customHeight="1">
      <c r="A36" s="42" t="s">
        <v>81</v>
      </c>
      <c r="B36" s="82" t="s">
        <v>82</v>
      </c>
      <c r="C36" s="25"/>
      <c r="D36" s="38"/>
      <c r="E36" s="47"/>
      <c r="F36" s="47"/>
      <c r="G36" s="47"/>
      <c r="H36" s="66" t="e">
        <f t="shared" si="2"/>
        <v>#DIV/0!</v>
      </c>
      <c r="I36" s="92" t="e">
        <f t="shared" si="3"/>
        <v>#DIV/0!</v>
      </c>
      <c r="J36" s="81"/>
    </row>
    <row r="37" spans="1:12" ht="31.9" customHeight="1">
      <c r="A37" s="12" t="s">
        <v>27</v>
      </c>
      <c r="B37" s="13" t="s">
        <v>28</v>
      </c>
      <c r="C37" s="26">
        <f>C38-C41+C45</f>
        <v>1186939.5</v>
      </c>
      <c r="D37" s="27">
        <f>D38-D41+D45</f>
        <v>-8776</v>
      </c>
      <c r="E37" s="26">
        <f>E38+E48</f>
        <v>973718.1</v>
      </c>
      <c r="F37" s="26">
        <f t="shared" ref="F37:G37" si="18">F38+F48</f>
        <v>973718.1</v>
      </c>
      <c r="G37" s="26">
        <f t="shared" si="18"/>
        <v>1887692.95151</v>
      </c>
      <c r="H37" s="57">
        <f t="shared" si="2"/>
        <v>193.86442046317103</v>
      </c>
      <c r="I37" s="67">
        <f t="shared" si="3"/>
        <v>193.86442046317103</v>
      </c>
    </row>
    <row r="38" spans="1:12" ht="39.75" customHeight="1">
      <c r="A38" s="2" t="s">
        <v>29</v>
      </c>
      <c r="B38" s="9" t="s">
        <v>30</v>
      </c>
      <c r="C38" s="21">
        <f t="shared" ref="C38:C39" si="19">C39</f>
        <v>1100000</v>
      </c>
      <c r="D38" s="22">
        <f>D39</f>
        <v>0</v>
      </c>
      <c r="E38" s="21">
        <f>E39</f>
        <v>1282495</v>
      </c>
      <c r="F38" s="21">
        <f t="shared" ref="F38:G39" si="20">F39</f>
        <v>1282495</v>
      </c>
      <c r="G38" s="21">
        <f t="shared" si="20"/>
        <v>763704</v>
      </c>
      <c r="H38" s="52">
        <f t="shared" ref="H38" si="21">G38/E38*100</f>
        <v>59.548302332562699</v>
      </c>
      <c r="I38" s="93">
        <f t="shared" ref="I38" si="22">G38/F38*100</f>
        <v>59.548302332562699</v>
      </c>
      <c r="L38" s="85"/>
    </row>
    <row r="39" spans="1:12" ht="43.15" customHeight="1">
      <c r="A39" s="14" t="s">
        <v>31</v>
      </c>
      <c r="B39" s="15" t="s">
        <v>32</v>
      </c>
      <c r="C39" s="28">
        <f t="shared" si="19"/>
        <v>1100000</v>
      </c>
      <c r="D39" s="29">
        <f>D40</f>
        <v>0</v>
      </c>
      <c r="E39" s="28">
        <f>E40</f>
        <v>1282495</v>
      </c>
      <c r="F39" s="28">
        <f t="shared" si="20"/>
        <v>1282495</v>
      </c>
      <c r="G39" s="28">
        <f t="shared" si="20"/>
        <v>763704</v>
      </c>
      <c r="H39" s="55">
        <f t="shared" ref="H39" si="23">G39/E39*100</f>
        <v>59.548302332562699</v>
      </c>
      <c r="I39" s="87">
        <f t="shared" ref="I39" si="24">G39/F39*100</f>
        <v>59.548302332562699</v>
      </c>
      <c r="L39" s="85"/>
    </row>
    <row r="40" spans="1:12" ht="41.25" customHeight="1">
      <c r="A40" s="7" t="s">
        <v>66</v>
      </c>
      <c r="B40" s="8" t="s">
        <v>33</v>
      </c>
      <c r="C40" s="23">
        <v>1100000</v>
      </c>
      <c r="D40" s="24">
        <v>0</v>
      </c>
      <c r="E40" s="23">
        <v>1282495</v>
      </c>
      <c r="F40" s="23">
        <v>1282495</v>
      </c>
      <c r="G40" s="23">
        <v>763704</v>
      </c>
      <c r="H40" s="55">
        <f t="shared" ref="H40" si="25">G40/E40*100</f>
        <v>59.548302332562699</v>
      </c>
      <c r="I40" s="87">
        <f t="shared" ref="I40" si="26">G40/F40*100</f>
        <v>59.548302332562699</v>
      </c>
    </row>
    <row r="41" spans="1:12" ht="33" hidden="1" customHeight="1">
      <c r="A41" s="2" t="s">
        <v>51</v>
      </c>
      <c r="B41" s="9" t="s">
        <v>35</v>
      </c>
      <c r="C41" s="21">
        <f>C43</f>
        <v>0</v>
      </c>
      <c r="D41" s="22">
        <f>D43</f>
        <v>0</v>
      </c>
      <c r="E41" s="21">
        <f>E42</f>
        <v>0</v>
      </c>
      <c r="F41" s="21">
        <f t="shared" ref="F41:G43" si="27">F42</f>
        <v>0</v>
      </c>
      <c r="G41" s="21">
        <f t="shared" si="27"/>
        <v>0</v>
      </c>
      <c r="H41" s="53" t="e">
        <f t="shared" si="2"/>
        <v>#DIV/0!</v>
      </c>
      <c r="I41" s="89" t="e">
        <f t="shared" si="3"/>
        <v>#DIV/0!</v>
      </c>
    </row>
    <row r="42" spans="1:12" ht="29.25" hidden="1" customHeight="1">
      <c r="A42" s="4" t="s">
        <v>34</v>
      </c>
      <c r="B42" s="5" t="s">
        <v>50</v>
      </c>
      <c r="C42" s="23">
        <f t="shared" ref="C42:D43" si="28">C43</f>
        <v>0</v>
      </c>
      <c r="D42" s="24">
        <f t="shared" si="28"/>
        <v>0</v>
      </c>
      <c r="E42" s="23">
        <f>E43</f>
        <v>0</v>
      </c>
      <c r="F42" s="23">
        <f t="shared" si="27"/>
        <v>0</v>
      </c>
      <c r="G42" s="23">
        <f t="shared" si="27"/>
        <v>0</v>
      </c>
      <c r="H42" s="52" t="e">
        <f t="shared" si="2"/>
        <v>#DIV/0!</v>
      </c>
      <c r="I42" s="93" t="e">
        <f t="shared" si="3"/>
        <v>#DIV/0!</v>
      </c>
    </row>
    <row r="43" spans="1:12" ht="98.25" hidden="1" customHeight="1">
      <c r="A43" s="16" t="s">
        <v>41</v>
      </c>
      <c r="B43" s="5" t="s">
        <v>52</v>
      </c>
      <c r="C43" s="23">
        <f t="shared" si="28"/>
        <v>0</v>
      </c>
      <c r="D43" s="24">
        <f t="shared" si="28"/>
        <v>0</v>
      </c>
      <c r="E43" s="23">
        <f>E44</f>
        <v>0</v>
      </c>
      <c r="F43" s="23">
        <f t="shared" si="27"/>
        <v>0</v>
      </c>
      <c r="G43" s="23">
        <f t="shared" si="27"/>
        <v>0</v>
      </c>
      <c r="H43" s="52" t="e">
        <f t="shared" si="2"/>
        <v>#DIV/0!</v>
      </c>
      <c r="I43" s="93" t="e">
        <f t="shared" si="3"/>
        <v>#DIV/0!</v>
      </c>
    </row>
    <row r="44" spans="1:12" ht="105.75" hidden="1" customHeight="1">
      <c r="A44" s="68" t="s">
        <v>54</v>
      </c>
      <c r="B44" s="15" t="s">
        <v>53</v>
      </c>
      <c r="C44" s="28">
        <v>0</v>
      </c>
      <c r="D44" s="29">
        <v>0</v>
      </c>
      <c r="E44" s="28"/>
      <c r="F44" s="28"/>
      <c r="G44" s="28">
        <v>0</v>
      </c>
      <c r="H44" s="69" t="e">
        <f t="shared" si="2"/>
        <v>#DIV/0!</v>
      </c>
      <c r="I44" s="94" t="e">
        <f t="shared" si="3"/>
        <v>#DIV/0!</v>
      </c>
    </row>
    <row r="45" spans="1:12" ht="28.5" hidden="1" customHeight="1">
      <c r="A45" s="2" t="s">
        <v>36</v>
      </c>
      <c r="B45" s="9" t="s">
        <v>37</v>
      </c>
      <c r="C45" s="21">
        <f t="shared" ref="C45:C46" si="29">C46</f>
        <v>86939.5</v>
      </c>
      <c r="D45" s="22">
        <f>D46</f>
        <v>-8776</v>
      </c>
      <c r="E45" s="21">
        <f>E46</f>
        <v>0</v>
      </c>
      <c r="F45" s="21">
        <f t="shared" ref="F45:G46" si="30">F46</f>
        <v>0</v>
      </c>
      <c r="G45" s="21">
        <f t="shared" si="30"/>
        <v>0</v>
      </c>
      <c r="H45" s="70" t="e">
        <f t="shared" si="2"/>
        <v>#DIV/0!</v>
      </c>
      <c r="I45" s="91" t="e">
        <f t="shared" si="3"/>
        <v>#DIV/0!</v>
      </c>
    </row>
    <row r="46" spans="1:12" ht="28.9" hidden="1" customHeight="1">
      <c r="A46" s="4" t="s">
        <v>38</v>
      </c>
      <c r="B46" s="5" t="s">
        <v>39</v>
      </c>
      <c r="C46" s="23">
        <f t="shared" si="29"/>
        <v>86939.5</v>
      </c>
      <c r="D46" s="24">
        <f>D47</f>
        <v>-8776</v>
      </c>
      <c r="E46" s="23">
        <f>E47</f>
        <v>0</v>
      </c>
      <c r="F46" s="23">
        <f t="shared" si="30"/>
        <v>0</v>
      </c>
      <c r="G46" s="23">
        <f t="shared" si="30"/>
        <v>0</v>
      </c>
      <c r="H46" s="55" t="e">
        <f t="shared" si="2"/>
        <v>#DIV/0!</v>
      </c>
      <c r="I46" s="87" t="e">
        <f t="shared" si="3"/>
        <v>#DIV/0!</v>
      </c>
    </row>
    <row r="47" spans="1:12" ht="54" hidden="1" customHeight="1">
      <c r="A47" s="71" t="s">
        <v>58</v>
      </c>
      <c r="B47" s="15" t="s">
        <v>40</v>
      </c>
      <c r="C47" s="28">
        <v>86939.5</v>
      </c>
      <c r="D47" s="29">
        <v>-8776</v>
      </c>
      <c r="E47" s="72"/>
      <c r="F47" s="72"/>
      <c r="G47" s="72"/>
      <c r="H47" s="73" t="e">
        <f t="shared" si="2"/>
        <v>#DIV/0!</v>
      </c>
      <c r="I47" s="95" t="e">
        <f t="shared" si="3"/>
        <v>#DIV/0!</v>
      </c>
    </row>
    <row r="48" spans="1:12" ht="27.75" customHeight="1">
      <c r="A48" s="39" t="s">
        <v>74</v>
      </c>
      <c r="B48" s="9" t="s">
        <v>75</v>
      </c>
      <c r="C48" s="74"/>
      <c r="D48" s="75"/>
      <c r="E48" s="86">
        <f>E49</f>
        <v>-308776.90000000002</v>
      </c>
      <c r="F48" s="86">
        <f t="shared" ref="F48:G49" si="31">F49</f>
        <v>-308776.90000000002</v>
      </c>
      <c r="G48" s="86">
        <f t="shared" si="31"/>
        <v>1123988.95151</v>
      </c>
      <c r="H48" s="70">
        <f t="shared" si="2"/>
        <v>-364.01328969556982</v>
      </c>
      <c r="I48" s="91">
        <f t="shared" si="3"/>
        <v>-364.01328969556982</v>
      </c>
    </row>
    <row r="49" spans="1:9" ht="54" customHeight="1">
      <c r="A49" s="40" t="s">
        <v>76</v>
      </c>
      <c r="B49" s="41" t="s">
        <v>77</v>
      </c>
      <c r="C49" s="25"/>
      <c r="D49" s="38"/>
      <c r="E49" s="54">
        <f>E50</f>
        <v>-308776.90000000002</v>
      </c>
      <c r="F49" s="54">
        <f t="shared" si="31"/>
        <v>-308776.90000000002</v>
      </c>
      <c r="G49" s="54">
        <f t="shared" si="31"/>
        <v>1123988.95151</v>
      </c>
      <c r="H49" s="55">
        <f t="shared" si="2"/>
        <v>-364.01328969556982</v>
      </c>
      <c r="I49" s="87">
        <f t="shared" si="3"/>
        <v>-364.01328969556982</v>
      </c>
    </row>
    <row r="50" spans="1:9" ht="54" customHeight="1">
      <c r="A50" s="42" t="s">
        <v>78</v>
      </c>
      <c r="B50" s="43" t="s">
        <v>79</v>
      </c>
      <c r="C50" s="25"/>
      <c r="D50" s="38"/>
      <c r="E50" s="25">
        <v>-308776.90000000002</v>
      </c>
      <c r="F50" s="25">
        <v>-308776.90000000002</v>
      </c>
      <c r="G50" s="25">
        <v>1123988.95151</v>
      </c>
      <c r="H50" s="56">
        <f t="shared" si="2"/>
        <v>-364.01328969556982</v>
      </c>
      <c r="I50" s="88">
        <f t="shared" si="3"/>
        <v>-364.01328969556982</v>
      </c>
    </row>
    <row r="51" spans="1:9" ht="25.5" customHeight="1">
      <c r="A51" s="34" t="s">
        <v>42</v>
      </c>
      <c r="B51" s="30"/>
      <c r="C51" s="26">
        <f>C9+C14+C26+C37</f>
        <v>1854443.6999999993</v>
      </c>
      <c r="D51" s="27">
        <f>D9+D14+D26+D37</f>
        <v>1733962.0999999996</v>
      </c>
      <c r="E51" s="26">
        <f>E9+E14+E26+E37</f>
        <v>18886076.300000019</v>
      </c>
      <c r="F51" s="26">
        <f>F9+F14+F26+F37</f>
        <v>18934308.333000012</v>
      </c>
      <c r="G51" s="26">
        <f>G9+G14+G26+G37</f>
        <v>14779499.953809995</v>
      </c>
      <c r="H51" s="67">
        <f t="shared" si="2"/>
        <v>78.256063986196963</v>
      </c>
      <c r="I51" s="67">
        <f t="shared" si="3"/>
        <v>78.056719547823505</v>
      </c>
    </row>
  </sheetData>
  <mergeCells count="8">
    <mergeCell ref="H6:I6"/>
    <mergeCell ref="A6:A7"/>
    <mergeCell ref="B6:B7"/>
    <mergeCell ref="F1:I1"/>
    <mergeCell ref="A3:I3"/>
    <mergeCell ref="E6:E7"/>
    <mergeCell ref="F6:F7"/>
    <mergeCell ref="G6:G7"/>
  </mergeCells>
  <phoneticPr fontId="2" type="noConversion"/>
  <pageMargins left="1.0629921259842521" right="0.39370078740157483" top="0.78740157480314965" bottom="0.78740157480314965" header="0.31496062992125984" footer="0.51181102362204722"/>
  <pageSetup paperSize="9" scale="88" fitToHeight="2" orientation="landscape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2021-03-11T11:43:05Z</cp:lastPrinted>
  <dcterms:created xsi:type="dcterms:W3CDTF">1996-10-08T23:32:33Z</dcterms:created>
  <dcterms:modified xsi:type="dcterms:W3CDTF">2021-03-11T11:43:25Z</dcterms:modified>
</cp:coreProperties>
</file>