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/>
  <bookViews>
    <workbookView xWindow="0" yWindow="0" windowWidth="14715" windowHeight="3690"/>
  </bookViews>
  <sheets>
    <sheet name="Объемы" sheetId="1" r:id="rId1"/>
  </sheets>
  <definedNames>
    <definedName name="_xlnm._FilterDatabase" localSheetId="0" hidden="1">Объемы!$A$7:$N$229</definedName>
    <definedName name="_xlnm.Print_Titles" localSheetId="0">Объемы!$5:$6</definedName>
    <definedName name="_xlnm.Print_Area" localSheetId="0">Объемы!$A$1:$W$236</definedName>
  </definedNames>
  <calcPr calcId="125725"/>
</workbook>
</file>

<file path=xl/calcChain.xml><?xml version="1.0" encoding="utf-8"?>
<calcChain xmlns="http://schemas.openxmlformats.org/spreadsheetml/2006/main">
  <c r="U229" i="1"/>
  <c r="V229"/>
  <c r="W229"/>
  <c r="W228"/>
  <c r="T229"/>
  <c r="P227"/>
  <c r="T212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1"/>
  <c r="T32"/>
  <c r="T33"/>
  <c r="T34"/>
  <c r="T35"/>
  <c r="T37"/>
  <c r="T38"/>
  <c r="T39"/>
  <c r="T40"/>
  <c r="T41"/>
  <c r="T42"/>
  <c r="T43"/>
  <c r="T44"/>
  <c r="T45"/>
  <c r="T47"/>
  <c r="T48"/>
  <c r="T49"/>
  <c r="T50"/>
  <c r="T51"/>
  <c r="T52"/>
  <c r="T53"/>
  <c r="T55"/>
  <c r="T57"/>
  <c r="T58"/>
  <c r="T59"/>
  <c r="T61"/>
  <c r="T63"/>
  <c r="T64"/>
  <c r="T65"/>
  <c r="T66"/>
  <c r="T68"/>
  <c r="T69"/>
  <c r="T70"/>
  <c r="T71"/>
  <c r="T72"/>
  <c r="T73"/>
  <c r="T74"/>
  <c r="T75"/>
  <c r="T76"/>
  <c r="T78"/>
  <c r="T79"/>
  <c r="T80"/>
  <c r="T81"/>
  <c r="T82"/>
  <c r="T83"/>
  <c r="T84"/>
  <c r="T85"/>
  <c r="T87"/>
  <c r="T88"/>
  <c r="T89"/>
  <c r="T90"/>
  <c r="T91"/>
  <c r="T92"/>
  <c r="T93"/>
  <c r="T94"/>
  <c r="T95"/>
  <c r="T96"/>
  <c r="T97"/>
  <c r="T99"/>
  <c r="T100"/>
  <c r="T102"/>
  <c r="T103"/>
  <c r="T104"/>
  <c r="T105"/>
  <c r="T106"/>
  <c r="T107"/>
  <c r="T109"/>
  <c r="T110"/>
  <c r="T112"/>
  <c r="T114"/>
  <c r="T115"/>
  <c r="T116"/>
  <c r="T117"/>
  <c r="T118"/>
  <c r="T119"/>
  <c r="T121"/>
  <c r="T122"/>
  <c r="T123"/>
  <c r="T124"/>
  <c r="T125"/>
  <c r="T127"/>
  <c r="T128"/>
  <c r="T129"/>
  <c r="T130"/>
  <c r="T131"/>
  <c r="T132"/>
  <c r="T133"/>
  <c r="T134"/>
  <c r="T136"/>
  <c r="T137"/>
  <c r="T138"/>
  <c r="T139"/>
  <c r="T140"/>
  <c r="T141"/>
  <c r="T142"/>
  <c r="T143"/>
  <c r="T144"/>
  <c r="T145"/>
  <c r="T146"/>
  <c r="T147"/>
  <c r="T148"/>
  <c r="T149"/>
  <c r="T150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2"/>
  <c r="T173"/>
  <c r="T174"/>
  <c r="T175"/>
  <c r="T176"/>
  <c r="T177"/>
  <c r="T178"/>
  <c r="T179"/>
  <c r="T180"/>
  <c r="T181"/>
  <c r="T182"/>
  <c r="T183"/>
  <c r="T184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5"/>
  <c r="T206"/>
  <c r="T207"/>
  <c r="T208"/>
  <c r="T209"/>
  <c r="T210"/>
  <c r="T211"/>
  <c r="P212" l="1"/>
  <c r="P229" s="1"/>
  <c r="P117"/>
  <c r="P9" l="1"/>
  <c r="T215"/>
  <c r="T216"/>
  <c r="T217"/>
  <c r="T218"/>
  <c r="T219"/>
  <c r="T220"/>
  <c r="T221"/>
  <c r="T222"/>
  <c r="T223"/>
  <c r="T224"/>
  <c r="T225"/>
  <c r="T226"/>
  <c r="T227"/>
  <c r="T214"/>
  <c r="T9"/>
  <c r="J9"/>
  <c r="J228" l="1"/>
  <c r="J215"/>
  <c r="J216"/>
  <c r="J217"/>
  <c r="J218"/>
  <c r="J219"/>
  <c r="J220"/>
  <c r="J221"/>
  <c r="J222"/>
  <c r="J223"/>
  <c r="J224"/>
  <c r="J225"/>
  <c r="J226"/>
  <c r="J227"/>
  <c r="J214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1"/>
  <c r="J32"/>
  <c r="J33"/>
  <c r="J34"/>
  <c r="J35"/>
  <c r="J37"/>
  <c r="J38"/>
  <c r="J39"/>
  <c r="J40"/>
  <c r="J41"/>
  <c r="J42"/>
  <c r="J43"/>
  <c r="J44"/>
  <c r="J45"/>
  <c r="J47"/>
  <c r="J48"/>
  <c r="J49"/>
  <c r="J50"/>
  <c r="J51"/>
  <c r="J52"/>
  <c r="J53"/>
  <c r="J55"/>
  <c r="J57"/>
  <c r="J58"/>
  <c r="J59"/>
  <c r="J61"/>
  <c r="J63"/>
  <c r="J64"/>
  <c r="J65"/>
  <c r="J66"/>
  <c r="J68"/>
  <c r="J69"/>
  <c r="J70"/>
  <c r="J71"/>
  <c r="J72"/>
  <c r="J73"/>
  <c r="J74"/>
  <c r="J75"/>
  <c r="J76"/>
  <c r="J78"/>
  <c r="J79"/>
  <c r="J80"/>
  <c r="J81"/>
  <c r="J82"/>
  <c r="J83"/>
  <c r="J84"/>
  <c r="J85"/>
  <c r="J87"/>
  <c r="J88"/>
  <c r="J89"/>
  <c r="J90"/>
  <c r="J91"/>
  <c r="J92"/>
  <c r="J93"/>
  <c r="J94"/>
  <c r="J95"/>
  <c r="J96"/>
  <c r="J97"/>
  <c r="J99"/>
  <c r="J100"/>
  <c r="J102"/>
  <c r="J103"/>
  <c r="J104"/>
  <c r="J105"/>
  <c r="J106"/>
  <c r="J107"/>
  <c r="J109"/>
  <c r="J110"/>
  <c r="J112"/>
  <c r="J114"/>
  <c r="J115"/>
  <c r="J116"/>
  <c r="J117"/>
  <c r="J118"/>
  <c r="J119"/>
  <c r="J121"/>
  <c r="J122"/>
  <c r="J123"/>
  <c r="J124"/>
  <c r="J125"/>
  <c r="J127"/>
  <c r="J128"/>
  <c r="J129"/>
  <c r="J130"/>
  <c r="J131"/>
  <c r="J132"/>
  <c r="J133"/>
  <c r="J134"/>
  <c r="J136"/>
  <c r="J137"/>
  <c r="J138"/>
  <c r="J139"/>
  <c r="J140"/>
  <c r="J141"/>
  <c r="J142"/>
  <c r="J143"/>
  <c r="J144"/>
  <c r="J145"/>
  <c r="J146"/>
  <c r="J147"/>
  <c r="J148"/>
  <c r="J149"/>
  <c r="J150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2"/>
  <c r="J173"/>
  <c r="J174"/>
  <c r="J175"/>
  <c r="J176"/>
  <c r="J177"/>
  <c r="J178"/>
  <c r="J179"/>
  <c r="J180"/>
  <c r="J181"/>
  <c r="J182"/>
  <c r="J183"/>
  <c r="J184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5"/>
  <c r="J206"/>
  <c r="J207"/>
  <c r="J208"/>
  <c r="J209"/>
  <c r="J210"/>
  <c r="J211"/>
  <c r="F228"/>
  <c r="F229"/>
  <c r="G203"/>
  <c r="E203"/>
  <c r="G168"/>
  <c r="E168"/>
  <c r="G152"/>
  <c r="E152"/>
  <c r="G150"/>
  <c r="E150"/>
  <c r="G149"/>
  <c r="E149"/>
  <c r="G134"/>
  <c r="E134"/>
  <c r="G107"/>
  <c r="E107"/>
  <c r="G97"/>
  <c r="E97"/>
  <c r="G96"/>
  <c r="E96"/>
  <c r="G29"/>
  <c r="E29"/>
  <c r="F117" l="1"/>
  <c r="P55" l="1"/>
  <c r="F212" l="1"/>
  <c r="M183" l="1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31"/>
  <c r="P32"/>
  <c r="P33"/>
  <c r="P34"/>
  <c r="P35"/>
  <c r="P37"/>
  <c r="P38"/>
  <c r="P39"/>
  <c r="P40"/>
  <c r="P41"/>
  <c r="P42"/>
  <c r="P43"/>
  <c r="P44"/>
  <c r="P45"/>
  <c r="P47"/>
  <c r="P48"/>
  <c r="P49"/>
  <c r="P50"/>
  <c r="P51"/>
  <c r="P52"/>
  <c r="P53"/>
  <c r="P57"/>
  <c r="P58"/>
  <c r="P59"/>
  <c r="P61"/>
  <c r="P63"/>
  <c r="P64"/>
  <c r="P65"/>
  <c r="P66"/>
  <c r="P68"/>
  <c r="P69"/>
  <c r="P70"/>
  <c r="P71"/>
  <c r="P72"/>
  <c r="P73"/>
  <c r="P74"/>
  <c r="P75"/>
  <c r="P76"/>
  <c r="P78"/>
  <c r="P79"/>
  <c r="P80"/>
  <c r="P81"/>
  <c r="P82"/>
  <c r="P83"/>
  <c r="P84"/>
  <c r="P85"/>
  <c r="P87"/>
  <c r="P88"/>
  <c r="P89"/>
  <c r="P90"/>
  <c r="P91"/>
  <c r="P92"/>
  <c r="P96"/>
  <c r="P99"/>
  <c r="P100"/>
  <c r="P102"/>
  <c r="P103"/>
  <c r="P104"/>
  <c r="P105"/>
  <c r="P106"/>
  <c r="P109"/>
  <c r="P110"/>
  <c r="P114"/>
  <c r="P115"/>
  <c r="P116"/>
  <c r="P118"/>
  <c r="P119"/>
  <c r="P121"/>
  <c r="P122"/>
  <c r="P123"/>
  <c r="P124"/>
  <c r="P125"/>
  <c r="P127"/>
  <c r="P128"/>
  <c r="P129"/>
  <c r="P130"/>
  <c r="P131"/>
  <c r="P132"/>
  <c r="P133"/>
  <c r="P134"/>
  <c r="P136"/>
  <c r="P137"/>
  <c r="P138"/>
  <c r="P139"/>
  <c r="P140"/>
  <c r="P141"/>
  <c r="P142"/>
  <c r="P143"/>
  <c r="P144"/>
  <c r="P145"/>
  <c r="P146"/>
  <c r="P147"/>
  <c r="P148"/>
  <c r="P150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72"/>
  <c r="P173"/>
  <c r="P174"/>
  <c r="P175"/>
  <c r="P176"/>
  <c r="P177"/>
  <c r="P178"/>
  <c r="P179"/>
  <c r="P180"/>
  <c r="P181"/>
  <c r="P182"/>
  <c r="P183"/>
  <c r="P184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5"/>
  <c r="P206"/>
  <c r="P207"/>
  <c r="P208"/>
  <c r="P209"/>
  <c r="P210"/>
  <c r="P211"/>
  <c r="P214"/>
  <c r="P215"/>
  <c r="P216"/>
  <c r="P217"/>
  <c r="P218"/>
  <c r="P219"/>
  <c r="P220"/>
  <c r="P221"/>
  <c r="P222"/>
  <c r="P223"/>
  <c r="P224"/>
  <c r="P225"/>
  <c r="P226"/>
  <c r="P228" l="1"/>
  <c r="E211" l="1"/>
  <c r="E198"/>
  <c r="E199"/>
  <c r="E201"/>
  <c r="E208"/>
  <c r="E66"/>
  <c r="E69"/>
  <c r="E59"/>
  <c r="E61"/>
  <c r="E118"/>
  <c r="E136"/>
  <c r="E139"/>
  <c r="E160"/>
  <c r="E162"/>
  <c r="E161"/>
  <c r="E164"/>
  <c r="E144"/>
  <c r="E155"/>
  <c r="E159"/>
  <c r="E178"/>
  <c r="E174"/>
  <c r="E186"/>
  <c r="E192"/>
  <c r="E193"/>
  <c r="E55"/>
  <c r="E49"/>
  <c r="E48"/>
  <c r="E32"/>
  <c r="E28"/>
  <c r="E17"/>
  <c r="E11"/>
  <c r="E27"/>
  <c r="E33"/>
  <c r="E39"/>
  <c r="E52"/>
  <c r="E47"/>
  <c r="E81"/>
  <c r="E82"/>
  <c r="E92"/>
  <c r="E93"/>
  <c r="E100"/>
  <c r="E102"/>
  <c r="E103"/>
  <c r="E99"/>
  <c r="E95"/>
  <c r="E94"/>
  <c r="E91"/>
  <c r="E90"/>
  <c r="E89"/>
  <c r="E88"/>
  <c r="E87"/>
  <c r="E85"/>
  <c r="E84"/>
  <c r="E83"/>
  <c r="E80"/>
  <c r="E79"/>
  <c r="E78"/>
  <c r="E76"/>
  <c r="E75"/>
  <c r="E74"/>
  <c r="E73"/>
  <c r="E72"/>
  <c r="E71"/>
  <c r="E70"/>
  <c r="E68"/>
  <c r="E65"/>
  <c r="E64"/>
  <c r="E63"/>
  <c r="E57"/>
  <c r="E53"/>
  <c r="E51"/>
  <c r="E50"/>
  <c r="E45"/>
  <c r="E44"/>
  <c r="E43"/>
  <c r="E42"/>
  <c r="E41"/>
  <c r="E40"/>
  <c r="E38"/>
  <c r="E37"/>
  <c r="E35"/>
  <c r="E34"/>
  <c r="E31"/>
  <c r="E26"/>
  <c r="E25"/>
  <c r="E24"/>
  <c r="E23"/>
  <c r="E22"/>
  <c r="E21"/>
  <c r="E20"/>
  <c r="E19"/>
  <c r="E18"/>
  <c r="E14"/>
  <c r="E13"/>
  <c r="E15"/>
  <c r="E16"/>
  <c r="E12"/>
  <c r="E10"/>
  <c r="E9"/>
  <c r="E210"/>
  <c r="E209"/>
  <c r="E207"/>
  <c r="E206"/>
  <c r="E205"/>
  <c r="E202"/>
  <c r="E200"/>
  <c r="E197"/>
  <c r="E196"/>
  <c r="E195"/>
  <c r="E194"/>
  <c r="E191"/>
  <c r="E190"/>
  <c r="E189"/>
  <c r="E188"/>
  <c r="E187"/>
  <c r="E184"/>
  <c r="E183"/>
  <c r="E182"/>
  <c r="E181"/>
  <c r="E180"/>
  <c r="E179"/>
  <c r="E177"/>
  <c r="E176"/>
  <c r="E175"/>
  <c r="E173"/>
  <c r="E172"/>
  <c r="E170"/>
  <c r="E169"/>
  <c r="E167"/>
  <c r="E166"/>
  <c r="E165"/>
  <c r="E163"/>
  <c r="E158"/>
  <c r="E157"/>
  <c r="E156"/>
  <c r="E154"/>
  <c r="E153"/>
  <c r="E148"/>
  <c r="E147"/>
  <c r="E146"/>
  <c r="E145"/>
  <c r="E143"/>
  <c r="E142"/>
  <c r="E141"/>
  <c r="E140"/>
  <c r="E138"/>
  <c r="E137"/>
  <c r="E133"/>
  <c r="E132"/>
  <c r="E131"/>
  <c r="E130"/>
  <c r="E129"/>
  <c r="E128"/>
  <c r="E127"/>
  <c r="E125"/>
  <c r="E124"/>
  <c r="E123"/>
  <c r="E122"/>
  <c r="E121"/>
  <c r="E119"/>
  <c r="E117"/>
  <c r="E116"/>
  <c r="E115"/>
  <c r="E114"/>
  <c r="E112"/>
  <c r="E110"/>
  <c r="E109"/>
  <c r="E106"/>
  <c r="E105"/>
  <c r="E104"/>
  <c r="S10" l="1"/>
  <c r="S11"/>
  <c r="S12"/>
  <c r="S13"/>
  <c r="S14"/>
  <c r="S15"/>
  <c r="S16"/>
  <c r="S17"/>
  <c r="S18"/>
  <c r="S19"/>
  <c r="S20"/>
  <c r="S21"/>
  <c r="S22"/>
  <c r="S23"/>
  <c r="S24"/>
  <c r="S25"/>
  <c r="S26"/>
  <c r="S28"/>
  <c r="S31"/>
  <c r="S32"/>
  <c r="S33"/>
  <c r="S34"/>
  <c r="S35"/>
  <c r="S37"/>
  <c r="S38"/>
  <c r="S39"/>
  <c r="S40"/>
  <c r="S41"/>
  <c r="S42"/>
  <c r="S43"/>
  <c r="S44"/>
  <c r="S45"/>
  <c r="S47"/>
  <c r="S48"/>
  <c r="S49"/>
  <c r="S50"/>
  <c r="S51"/>
  <c r="S52"/>
  <c r="S53"/>
  <c r="S55"/>
  <c r="S57"/>
  <c r="S58"/>
  <c r="S59"/>
  <c r="S61"/>
  <c r="S63"/>
  <c r="S64"/>
  <c r="S65"/>
  <c r="S66"/>
  <c r="S68"/>
  <c r="S69"/>
  <c r="S70"/>
  <c r="S71"/>
  <c r="S72"/>
  <c r="S73"/>
  <c r="S74"/>
  <c r="S75"/>
  <c r="S76"/>
  <c r="S78"/>
  <c r="S79"/>
  <c r="S80"/>
  <c r="S81"/>
  <c r="S82"/>
  <c r="S83"/>
  <c r="S84"/>
  <c r="S85"/>
  <c r="S87"/>
  <c r="S88"/>
  <c r="S89"/>
  <c r="S90"/>
  <c r="S91"/>
  <c r="S92"/>
  <c r="S99"/>
  <c r="S100"/>
  <c r="S102"/>
  <c r="S103"/>
  <c r="S104"/>
  <c r="S105"/>
  <c r="S106"/>
  <c r="S109"/>
  <c r="S110"/>
  <c r="S114"/>
  <c r="S115"/>
  <c r="S116"/>
  <c r="S117"/>
  <c r="S118"/>
  <c r="S119"/>
  <c r="S121"/>
  <c r="S122"/>
  <c r="S123"/>
  <c r="S124"/>
  <c r="S125"/>
  <c r="S127"/>
  <c r="S128"/>
  <c r="S129"/>
  <c r="S130"/>
  <c r="S131"/>
  <c r="S132"/>
  <c r="S133"/>
  <c r="S136"/>
  <c r="S137"/>
  <c r="S138"/>
  <c r="S139"/>
  <c r="S140"/>
  <c r="S141"/>
  <c r="S142"/>
  <c r="S143"/>
  <c r="S144"/>
  <c r="S145"/>
  <c r="S146"/>
  <c r="S147"/>
  <c r="S148"/>
  <c r="S150"/>
  <c r="S152"/>
  <c r="S153"/>
  <c r="S154"/>
  <c r="S155"/>
  <c r="S156"/>
  <c r="S157"/>
  <c r="S158"/>
  <c r="S159"/>
  <c r="S160"/>
  <c r="S161"/>
  <c r="S162"/>
  <c r="S163"/>
  <c r="S164"/>
  <c r="S165"/>
  <c r="S166"/>
  <c r="S167"/>
  <c r="S172"/>
  <c r="S173"/>
  <c r="S174"/>
  <c r="S175"/>
  <c r="S176"/>
  <c r="S177"/>
  <c r="S178"/>
  <c r="S179"/>
  <c r="S180"/>
  <c r="S181"/>
  <c r="S182"/>
  <c r="S183"/>
  <c r="S184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5"/>
  <c r="S206"/>
  <c r="S207"/>
  <c r="S208"/>
  <c r="S209"/>
  <c r="S210"/>
  <c r="S211"/>
  <c r="R10"/>
  <c r="R11"/>
  <c r="R12"/>
  <c r="R13"/>
  <c r="R14"/>
  <c r="R15"/>
  <c r="R16"/>
  <c r="R17"/>
  <c r="R18"/>
  <c r="R19"/>
  <c r="R20"/>
  <c r="R21"/>
  <c r="R22"/>
  <c r="R23"/>
  <c r="R24"/>
  <c r="R25"/>
  <c r="R26"/>
  <c r="R28"/>
  <c r="R31"/>
  <c r="R32"/>
  <c r="R33"/>
  <c r="R34"/>
  <c r="R35"/>
  <c r="R37"/>
  <c r="R38"/>
  <c r="R39"/>
  <c r="R40"/>
  <c r="R41"/>
  <c r="R42"/>
  <c r="R43"/>
  <c r="R44"/>
  <c r="R45"/>
  <c r="R47"/>
  <c r="R48"/>
  <c r="R49"/>
  <c r="R50"/>
  <c r="R51"/>
  <c r="R52"/>
  <c r="R53"/>
  <c r="R55"/>
  <c r="R57"/>
  <c r="R58"/>
  <c r="R59"/>
  <c r="R61"/>
  <c r="R63"/>
  <c r="R64"/>
  <c r="R65"/>
  <c r="R66"/>
  <c r="R68"/>
  <c r="R69"/>
  <c r="R70"/>
  <c r="R71"/>
  <c r="R72"/>
  <c r="R73"/>
  <c r="R74"/>
  <c r="R75"/>
  <c r="R76"/>
  <c r="R78"/>
  <c r="R79"/>
  <c r="R80"/>
  <c r="R81"/>
  <c r="R82"/>
  <c r="R83"/>
  <c r="R84"/>
  <c r="R85"/>
  <c r="R87"/>
  <c r="R88"/>
  <c r="R89"/>
  <c r="R90"/>
  <c r="R91"/>
  <c r="R92"/>
  <c r="R99"/>
  <c r="R100"/>
  <c r="R102"/>
  <c r="R103"/>
  <c r="R104"/>
  <c r="R105"/>
  <c r="R106"/>
  <c r="R109"/>
  <c r="R110"/>
  <c r="R114"/>
  <c r="R115"/>
  <c r="R116"/>
  <c r="R117"/>
  <c r="R118"/>
  <c r="R119"/>
  <c r="R121"/>
  <c r="R122"/>
  <c r="R123"/>
  <c r="R124"/>
  <c r="R125"/>
  <c r="R127"/>
  <c r="R128"/>
  <c r="R129"/>
  <c r="R130"/>
  <c r="R131"/>
  <c r="R132"/>
  <c r="R133"/>
  <c r="R136"/>
  <c r="R137"/>
  <c r="R138"/>
  <c r="R139"/>
  <c r="R140"/>
  <c r="R141"/>
  <c r="R142"/>
  <c r="R143"/>
  <c r="R144"/>
  <c r="R145"/>
  <c r="R146"/>
  <c r="R147"/>
  <c r="R148"/>
  <c r="R150"/>
  <c r="R152"/>
  <c r="R153"/>
  <c r="R154"/>
  <c r="R155"/>
  <c r="R156"/>
  <c r="R157"/>
  <c r="R158"/>
  <c r="R159"/>
  <c r="R160"/>
  <c r="R161"/>
  <c r="R162"/>
  <c r="R163"/>
  <c r="R164"/>
  <c r="R165"/>
  <c r="R166"/>
  <c r="R167"/>
  <c r="R172"/>
  <c r="R173"/>
  <c r="R174"/>
  <c r="R175"/>
  <c r="R176"/>
  <c r="R177"/>
  <c r="R178"/>
  <c r="R179"/>
  <c r="R180"/>
  <c r="R181"/>
  <c r="R182"/>
  <c r="R183"/>
  <c r="R184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5"/>
  <c r="R206"/>
  <c r="R207"/>
  <c r="R208"/>
  <c r="R209"/>
  <c r="R210"/>
  <c r="R211"/>
  <c r="Q10"/>
  <c r="Q11"/>
  <c r="Q12"/>
  <c r="Q13"/>
  <c r="Q14"/>
  <c r="Q15"/>
  <c r="Q16"/>
  <c r="Q17"/>
  <c r="Q18"/>
  <c r="Q19"/>
  <c r="Q20"/>
  <c r="Q21"/>
  <c r="Q22"/>
  <c r="Q23"/>
  <c r="Q24"/>
  <c r="Q25"/>
  <c r="Q26"/>
  <c r="Q28"/>
  <c r="Q31"/>
  <c r="Q32"/>
  <c r="Q33"/>
  <c r="Q34"/>
  <c r="Q35"/>
  <c r="Q37"/>
  <c r="Q38"/>
  <c r="Q39"/>
  <c r="Q40"/>
  <c r="Q41"/>
  <c r="Q42"/>
  <c r="Q43"/>
  <c r="Q44"/>
  <c r="Q45"/>
  <c r="Q47"/>
  <c r="Q48"/>
  <c r="Q49"/>
  <c r="Q50"/>
  <c r="Q51"/>
  <c r="Q52"/>
  <c r="Q53"/>
  <c r="Q55"/>
  <c r="Q57"/>
  <c r="Q58"/>
  <c r="Q59"/>
  <c r="Q61"/>
  <c r="Q63"/>
  <c r="Q64"/>
  <c r="Q65"/>
  <c r="Q66"/>
  <c r="Q68"/>
  <c r="Q69"/>
  <c r="Q70"/>
  <c r="Q71"/>
  <c r="Q72"/>
  <c r="Q73"/>
  <c r="Q74"/>
  <c r="Q75"/>
  <c r="Q76"/>
  <c r="Q78"/>
  <c r="Q79"/>
  <c r="Q80"/>
  <c r="Q81"/>
  <c r="Q82"/>
  <c r="Q83"/>
  <c r="Q84"/>
  <c r="Q85"/>
  <c r="Q87"/>
  <c r="Q88"/>
  <c r="Q89"/>
  <c r="Q90"/>
  <c r="Q91"/>
  <c r="Q92"/>
  <c r="Q96"/>
  <c r="Q99"/>
  <c r="Q100"/>
  <c r="Q102"/>
  <c r="Q103"/>
  <c r="Q104"/>
  <c r="Q105"/>
  <c r="Q106"/>
  <c r="Q109"/>
  <c r="Q110"/>
  <c r="Q114"/>
  <c r="Q115"/>
  <c r="Q116"/>
  <c r="Q117"/>
  <c r="Q118"/>
  <c r="Q119"/>
  <c r="Q121"/>
  <c r="Q122"/>
  <c r="Q123"/>
  <c r="Q124"/>
  <c r="Q125"/>
  <c r="Q127"/>
  <c r="Q128"/>
  <c r="Q129"/>
  <c r="Q130"/>
  <c r="Q131"/>
  <c r="Q132"/>
  <c r="Q133"/>
  <c r="Q134"/>
  <c r="Q136"/>
  <c r="Q137"/>
  <c r="Q138"/>
  <c r="Q139"/>
  <c r="Q140"/>
  <c r="Q141"/>
  <c r="Q142"/>
  <c r="Q143"/>
  <c r="Q144"/>
  <c r="Q145"/>
  <c r="Q146"/>
  <c r="Q147"/>
  <c r="Q148"/>
  <c r="Q150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72"/>
  <c r="Q173"/>
  <c r="Q174"/>
  <c r="Q175"/>
  <c r="Q176"/>
  <c r="Q177"/>
  <c r="Q178"/>
  <c r="Q179"/>
  <c r="Q180"/>
  <c r="Q181"/>
  <c r="Q182"/>
  <c r="Q183"/>
  <c r="Q184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5"/>
  <c r="Q206"/>
  <c r="Q207"/>
  <c r="Q208"/>
  <c r="Q209"/>
  <c r="Q210"/>
  <c r="Q211"/>
  <c r="O10"/>
  <c r="O11"/>
  <c r="O12"/>
  <c r="O13"/>
  <c r="O14"/>
  <c r="O15"/>
  <c r="O16"/>
  <c r="O17"/>
  <c r="O18"/>
  <c r="O19"/>
  <c r="O20"/>
  <c r="O21"/>
  <c r="O22"/>
  <c r="O23"/>
  <c r="O24"/>
  <c r="O25"/>
  <c r="O26"/>
  <c r="O28"/>
  <c r="O31"/>
  <c r="O32"/>
  <c r="O33"/>
  <c r="O34"/>
  <c r="O35"/>
  <c r="O37"/>
  <c r="O38"/>
  <c r="O39"/>
  <c r="O40"/>
  <c r="O41"/>
  <c r="O42"/>
  <c r="O43"/>
  <c r="O44"/>
  <c r="O45"/>
  <c r="O47"/>
  <c r="O48"/>
  <c r="O49"/>
  <c r="O50"/>
  <c r="O51"/>
  <c r="O52"/>
  <c r="O53"/>
  <c r="O55"/>
  <c r="O57"/>
  <c r="O58"/>
  <c r="O59"/>
  <c r="O61"/>
  <c r="O63"/>
  <c r="O64"/>
  <c r="O65"/>
  <c r="O66"/>
  <c r="O68"/>
  <c r="O69"/>
  <c r="O70"/>
  <c r="O71"/>
  <c r="O72"/>
  <c r="O73"/>
  <c r="O74"/>
  <c r="O75"/>
  <c r="O76"/>
  <c r="O78"/>
  <c r="O79"/>
  <c r="O80"/>
  <c r="O81"/>
  <c r="O82"/>
  <c r="O83"/>
  <c r="O84"/>
  <c r="O85"/>
  <c r="O87"/>
  <c r="O88"/>
  <c r="O89"/>
  <c r="O90"/>
  <c r="O91"/>
  <c r="O92"/>
  <c r="O96"/>
  <c r="O99"/>
  <c r="O100"/>
  <c r="O102"/>
  <c r="O103"/>
  <c r="O104"/>
  <c r="O105"/>
  <c r="O106"/>
  <c r="O109"/>
  <c r="O110"/>
  <c r="O114"/>
  <c r="O115"/>
  <c r="O116"/>
  <c r="O117"/>
  <c r="O118"/>
  <c r="O119"/>
  <c r="O121"/>
  <c r="O122"/>
  <c r="O123"/>
  <c r="O124"/>
  <c r="O125"/>
  <c r="O127"/>
  <c r="O128"/>
  <c r="O129"/>
  <c r="O130"/>
  <c r="O131"/>
  <c r="O132"/>
  <c r="O133"/>
  <c r="O134"/>
  <c r="O136"/>
  <c r="O137"/>
  <c r="O138"/>
  <c r="O139"/>
  <c r="O140"/>
  <c r="O141"/>
  <c r="O142"/>
  <c r="O143"/>
  <c r="O144"/>
  <c r="O145"/>
  <c r="O146"/>
  <c r="O147"/>
  <c r="O148"/>
  <c r="O150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72"/>
  <c r="O173"/>
  <c r="O174"/>
  <c r="O175"/>
  <c r="O176"/>
  <c r="O177"/>
  <c r="O178"/>
  <c r="O179"/>
  <c r="O180"/>
  <c r="O181"/>
  <c r="O182"/>
  <c r="O183"/>
  <c r="O184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5"/>
  <c r="O206"/>
  <c r="O207"/>
  <c r="O208"/>
  <c r="O209"/>
  <c r="O210"/>
  <c r="O211"/>
  <c r="S9"/>
  <c r="R9"/>
  <c r="Q9"/>
  <c r="O9"/>
  <c r="N95" l="1"/>
  <c r="N94"/>
  <c r="N93"/>
  <c r="L95"/>
  <c r="L94"/>
  <c r="L93"/>
  <c r="I95"/>
  <c r="H95"/>
  <c r="G95"/>
  <c r="I94"/>
  <c r="H94"/>
  <c r="G94"/>
  <c r="I93"/>
  <c r="H93"/>
  <c r="G93"/>
  <c r="L170"/>
  <c r="L169"/>
  <c r="K170"/>
  <c r="P170" s="1"/>
  <c r="K169"/>
  <c r="P169" s="1"/>
  <c r="L112"/>
  <c r="K112"/>
  <c r="P112" s="1"/>
  <c r="I27"/>
  <c r="S27" s="1"/>
  <c r="H27"/>
  <c r="R27" s="1"/>
  <c r="G27"/>
  <c r="O27"/>
  <c r="Q27" l="1"/>
  <c r="Q112"/>
  <c r="O112"/>
  <c r="S95"/>
  <c r="R95"/>
  <c r="S112"/>
  <c r="R112"/>
  <c r="Q169"/>
  <c r="O169"/>
  <c r="S93"/>
  <c r="R93"/>
  <c r="Q170"/>
  <c r="O170"/>
  <c r="S94"/>
  <c r="R94"/>
  <c r="G212"/>
  <c r="H212"/>
  <c r="I212"/>
  <c r="E212"/>
  <c r="I215" l="1"/>
  <c r="H215"/>
  <c r="G215"/>
  <c r="E215"/>
  <c r="I217"/>
  <c r="H217"/>
  <c r="G217"/>
  <c r="E217"/>
  <c r="H228" l="1"/>
  <c r="H229" s="1"/>
  <c r="I228"/>
  <c r="I229" s="1"/>
  <c r="E228"/>
  <c r="E229" s="1"/>
  <c r="G228"/>
  <c r="G229" s="1"/>
  <c r="O215"/>
  <c r="Q215"/>
  <c r="R215"/>
  <c r="S215"/>
  <c r="O216"/>
  <c r="Q216"/>
  <c r="R216"/>
  <c r="S216"/>
  <c r="O217"/>
  <c r="Q217"/>
  <c r="R217"/>
  <c r="S217"/>
  <c r="O218"/>
  <c r="Q218"/>
  <c r="R218"/>
  <c r="S218"/>
  <c r="O219"/>
  <c r="Q219"/>
  <c r="R219"/>
  <c r="S219"/>
  <c r="O220"/>
  <c r="Q220"/>
  <c r="R220"/>
  <c r="S220"/>
  <c r="O221"/>
  <c r="Q221"/>
  <c r="R221"/>
  <c r="S221"/>
  <c r="O222"/>
  <c r="Q222"/>
  <c r="R222"/>
  <c r="S222"/>
  <c r="O223"/>
  <c r="Q223"/>
  <c r="R223"/>
  <c r="S223"/>
  <c r="O224"/>
  <c r="Q224"/>
  <c r="R224"/>
  <c r="S224"/>
  <c r="O225"/>
  <c r="Q225"/>
  <c r="R225"/>
  <c r="S225"/>
  <c r="O226"/>
  <c r="Q226"/>
  <c r="R226"/>
  <c r="S226"/>
  <c r="O227"/>
  <c r="Q227"/>
  <c r="R227"/>
  <c r="S227"/>
  <c r="U228" l="1"/>
  <c r="S214"/>
  <c r="S228" s="1"/>
  <c r="R214"/>
  <c r="R228" s="1"/>
  <c r="Q214"/>
  <c r="Q228" s="1"/>
  <c r="O214"/>
  <c r="T228" l="1"/>
  <c r="O228"/>
  <c r="K95" l="1"/>
  <c r="P95" s="1"/>
  <c r="K94"/>
  <c r="P94" s="1"/>
  <c r="K93"/>
  <c r="P93" s="1"/>
  <c r="N29"/>
  <c r="L29"/>
  <c r="K29"/>
  <c r="P29" s="1"/>
  <c r="S29" l="1"/>
  <c r="R29"/>
  <c r="Q93"/>
  <c r="O93"/>
  <c r="Q94"/>
  <c r="O94"/>
  <c r="Q29"/>
  <c r="O29"/>
  <c r="Q95"/>
  <c r="O95"/>
  <c r="N203"/>
  <c r="L203"/>
  <c r="K203"/>
  <c r="P203" s="1"/>
  <c r="N170"/>
  <c r="N169"/>
  <c r="N168"/>
  <c r="L168"/>
  <c r="N149"/>
  <c r="M149"/>
  <c r="P149" s="1"/>
  <c r="L149"/>
  <c r="N134"/>
  <c r="L134"/>
  <c r="N107"/>
  <c r="M107"/>
  <c r="L107"/>
  <c r="K107"/>
  <c r="P107" s="1"/>
  <c r="N97"/>
  <c r="L97"/>
  <c r="K97"/>
  <c r="P97" s="1"/>
  <c r="N96"/>
  <c r="L96"/>
  <c r="S97" l="1"/>
  <c r="R97"/>
  <c r="R107"/>
  <c r="S107"/>
  <c r="S134"/>
  <c r="R134"/>
  <c r="R149"/>
  <c r="S149"/>
  <c r="S168"/>
  <c r="R168"/>
  <c r="S169"/>
  <c r="R169"/>
  <c r="S203"/>
  <c r="R203"/>
  <c r="S96"/>
  <c r="R96"/>
  <c r="S170"/>
  <c r="R170"/>
  <c r="O149"/>
  <c r="Q149"/>
  <c r="Q97"/>
  <c r="O97"/>
  <c r="Q107"/>
  <c r="O107"/>
  <c r="Q203"/>
  <c r="O203"/>
  <c r="J212" l="1"/>
  <c r="J229" s="1"/>
  <c r="S212"/>
  <c r="R212"/>
  <c r="R229" s="1"/>
  <c r="Q212"/>
  <c r="Q229" s="1"/>
  <c r="O212"/>
  <c r="O229" s="1"/>
  <c r="S229" l="1"/>
  <c r="V212"/>
  <c r="W212" l="1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F2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кв. перенесен на 2 кв.
</t>
        </r>
      </text>
    </comment>
    <comment ref="F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квартала перенесен на 2 квартал</t>
        </r>
      </text>
    </comment>
    <comment ref="F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F10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F11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-1,01 корректировка за декабрь 2020 по тарифам 2 полугодия 2020 года</t>
        </r>
      </text>
    </comment>
    <comment ref="F13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F1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F15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  <comment ref="F15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 (не заключен договор с ЦР)</t>
        </r>
      </text>
    </comment>
    <comment ref="F16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 (не оказ. Услуги, новое РСО неизвестно)</t>
        </r>
      </text>
    </comment>
    <comment ref="K16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тарифы действуют с 04.03.2021</t>
        </r>
      </text>
    </comment>
    <comment ref="M18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неверно внесен тариф</t>
        </r>
      </text>
    </comment>
    <comment ref="F20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</t>
        </r>
      </text>
    </comment>
  </commentList>
</comments>
</file>

<file path=xl/sharedStrings.xml><?xml version="1.0" encoding="utf-8"?>
<sst xmlns="http://schemas.openxmlformats.org/spreadsheetml/2006/main" count="801" uniqueCount="423">
  <si>
    <t>ИНН</t>
  </si>
  <si>
    <t>Поселение</t>
  </si>
  <si>
    <t>год</t>
  </si>
  <si>
    <t>Вельский муниципальный район Арх.обл.</t>
  </si>
  <si>
    <t/>
  </si>
  <si>
    <t>2907010396</t>
  </si>
  <si>
    <t>МУП "Хозьминское"</t>
  </si>
  <si>
    <t>сельское поселение "Хозьминское"</t>
  </si>
  <si>
    <t>2907015570</t>
  </si>
  <si>
    <t>ООО "Теплосервис"</t>
  </si>
  <si>
    <t>городское поселение "Кулойское"</t>
  </si>
  <si>
    <t>3525369837</t>
  </si>
  <si>
    <t>ООО "ФинансГрупп"</t>
  </si>
  <si>
    <t>2907016373</t>
  </si>
  <si>
    <t>ООО "Теплоресурс"</t>
  </si>
  <si>
    <t>сельское поселение "Верхнешоношское"</t>
  </si>
  <si>
    <t>сельское поселение "Липовское"</t>
  </si>
  <si>
    <t>сельское поселение "Пакшеньгское"</t>
  </si>
  <si>
    <t>сельское поселение "Попонаволоцкое"</t>
  </si>
  <si>
    <t>сельское поселение "Солгинское"</t>
  </si>
  <si>
    <t>сельское поселение "Тегринское"</t>
  </si>
  <si>
    <t>сельское поселение "Ракуло-Кокшеньгское"</t>
  </si>
  <si>
    <t>сельское поселение "Верхнеустькулойское"</t>
  </si>
  <si>
    <t>сельское поселение "Пуйское"</t>
  </si>
  <si>
    <t>сельское поселение "Судромское"</t>
  </si>
  <si>
    <t>сельское поселение "Шадреньгское"</t>
  </si>
  <si>
    <t>сельские поселения "Аргуновское" и "Благовещенское"</t>
  </si>
  <si>
    <t>2907017610</t>
  </si>
  <si>
    <t>ООО "ВТК"</t>
  </si>
  <si>
    <t>городское поселение "Вельское"</t>
  </si>
  <si>
    <t>городское поселение Вельское ,  котельная  - г. Вельск, ул. Фефилова, д. 31</t>
  </si>
  <si>
    <t>2907015524</t>
  </si>
  <si>
    <t>ООО "Теплострой"</t>
  </si>
  <si>
    <t>сельское поселение "Низовское"</t>
  </si>
  <si>
    <t>2907016905</t>
  </si>
  <si>
    <t>ООО "ВГС"</t>
  </si>
  <si>
    <t>7703806647</t>
  </si>
  <si>
    <t>АО "ГТ Энерго"</t>
  </si>
  <si>
    <t>сельское поселение "Муравьевское"</t>
  </si>
  <si>
    <t>Верхнетоемский муниципальный район Арх.обл.</t>
  </si>
  <si>
    <t>2901286856</t>
  </si>
  <si>
    <t>ООО "Каскад"</t>
  </si>
  <si>
    <t>сельское поселение "Афанасьевское"</t>
  </si>
  <si>
    <t>2908004701</t>
  </si>
  <si>
    <t>ООО "МПМК"</t>
  </si>
  <si>
    <t>сельское поселение "Верхнетоемское"</t>
  </si>
  <si>
    <t>2924005075</t>
  </si>
  <si>
    <t>ООО "УК "Уютный город"</t>
  </si>
  <si>
    <t>сельское поселение "Двинское"</t>
  </si>
  <si>
    <t>2908004966</t>
  </si>
  <si>
    <t>ООО "Удар"</t>
  </si>
  <si>
    <t>деревни Скрипчинская и Семеновская 1-я</t>
  </si>
  <si>
    <t>2908003698</t>
  </si>
  <si>
    <t>ООО "Кондратовское"</t>
  </si>
  <si>
    <t>сельское поселение "Пучужское"</t>
  </si>
  <si>
    <t>Виноградовский муниципальный район Арх.обл.</t>
  </si>
  <si>
    <t>2910004882</t>
  </si>
  <si>
    <t>ООО "Березниковское ТСП"</t>
  </si>
  <si>
    <t>городское поселение "Березниковское"</t>
  </si>
  <si>
    <t>2924005220</t>
  </si>
  <si>
    <t>ООО "УК "Весна"</t>
  </si>
  <si>
    <t>сельское поселение "Рочегодское"</t>
  </si>
  <si>
    <t>2910005075</t>
  </si>
  <si>
    <t>ООО "Т-Сервис"</t>
  </si>
  <si>
    <t>сельское поселение "Шидровское"</t>
  </si>
  <si>
    <t>сельское поселение "Моржегорское"</t>
  </si>
  <si>
    <t>2922008546</t>
  </si>
  <si>
    <t>ООО "ГК "УЛК"</t>
  </si>
  <si>
    <t>сельское поселение "Борецкое"</t>
  </si>
  <si>
    <t>291000022979</t>
  </si>
  <si>
    <t>ИП Денисов В.П.</t>
  </si>
  <si>
    <t>городской округ "Город Архангельск"</t>
  </si>
  <si>
    <t>7606053324</t>
  </si>
  <si>
    <t>ПАО "ТГК-2"</t>
  </si>
  <si>
    <t>городской округ Арх.обл. "Котлас"</t>
  </si>
  <si>
    <t>7708503727</t>
  </si>
  <si>
    <t>ОАО "РЖД" (Сольвычегодский участок)</t>
  </si>
  <si>
    <t>2904030161</t>
  </si>
  <si>
    <t>ООО "ОК и ТС"</t>
  </si>
  <si>
    <t>кроме поселка Вычегодский</t>
  </si>
  <si>
    <t>поселок Вычегодский</t>
  </si>
  <si>
    <t>городской округ Арх.обл. "Мирный"</t>
  </si>
  <si>
    <t>2925003747</t>
  </si>
  <si>
    <t>МУП "ЖЭУ"</t>
  </si>
  <si>
    <t>городской округ Арх.обл. "Северодвинск"</t>
  </si>
  <si>
    <t>2902046374</t>
  </si>
  <si>
    <t>СМУП "Белое озеро"</t>
  </si>
  <si>
    <t>2902009446</t>
  </si>
  <si>
    <t>МПЖРЭП Северодвинска</t>
  </si>
  <si>
    <t>с. Ненокса</t>
  </si>
  <si>
    <t>п. Водогон</t>
  </si>
  <si>
    <t>2911004363</t>
  </si>
  <si>
    <t>дер. Патровская и дер. Песок</t>
  </si>
  <si>
    <t>2911004331</t>
  </si>
  <si>
    <t>МУП МО "Каргопольский муниципальный район" "Печниково"</t>
  </si>
  <si>
    <t>сельское поселение "Печниковское"</t>
  </si>
  <si>
    <t>Коношский муниципальный район Арх.обл.</t>
  </si>
  <si>
    <t>2912005994</t>
  </si>
  <si>
    <t>МУП "ТеплоСервис"</t>
  </si>
  <si>
    <t>сельское поселение "Волошское"</t>
  </si>
  <si>
    <t>сельское поселение "Тавреньгское"</t>
  </si>
  <si>
    <t>сельские поселения "Подюжское", "Мирный"</t>
  </si>
  <si>
    <t>2912006155</t>
  </si>
  <si>
    <t>МУП "Ерцевские теплосети"</t>
  </si>
  <si>
    <t>сельское поселение "Ерцевское"</t>
  </si>
  <si>
    <t>2912004912</t>
  </si>
  <si>
    <t>МУП "Жилкомсервис" администрации МО "Коношское"</t>
  </si>
  <si>
    <t>городское поселение "Коношское"</t>
  </si>
  <si>
    <t>ОАО "РЖД" (Исакогорский участок)</t>
  </si>
  <si>
    <t>2912006268</t>
  </si>
  <si>
    <t>ООО "Коношский хлебозавод"</t>
  </si>
  <si>
    <t>2912006620</t>
  </si>
  <si>
    <t>ООО "Теплоэнерго"</t>
  </si>
  <si>
    <t>Котласский муниципальный район Арх.обл.</t>
  </si>
  <si>
    <t>2904022428</t>
  </si>
  <si>
    <t>ООО "Трест Сервис"</t>
  </si>
  <si>
    <t>пос. Черемушское, ул.Железнодорожная, 21/1 и дер. Борки, ул. Школьная, д 1А</t>
  </si>
  <si>
    <t>пос. Черемушское, ул.Песчаная, 24-г</t>
  </si>
  <si>
    <t>городское поселение "Приводинское"</t>
  </si>
  <si>
    <t>2901179251</t>
  </si>
  <si>
    <t>АО "АрхоблЭнерго"</t>
  </si>
  <si>
    <t>городское поселение "Шипицынское"</t>
  </si>
  <si>
    <t>Красноборский муниципальный район Арх.обл.</t>
  </si>
  <si>
    <t>2914003174</t>
  </si>
  <si>
    <t>МП "Телеговское ЖКХ"</t>
  </si>
  <si>
    <t>сельское поселение "Телеговское"</t>
  </si>
  <si>
    <t>2914003625</t>
  </si>
  <si>
    <t>ООО "КТС"(Красноборский район)</t>
  </si>
  <si>
    <t>сельское поселение "Алексеевское"</t>
  </si>
  <si>
    <t>Ленский муниципальный район Арх.обл.</t>
  </si>
  <si>
    <t>2901265172</t>
  </si>
  <si>
    <t>ООО "АГТС"</t>
  </si>
  <si>
    <t>сельское поселение "Сафроновское"</t>
  </si>
  <si>
    <t>городское поселение "Урдомское"</t>
  </si>
  <si>
    <t>сельское поселение "Козьминское"</t>
  </si>
  <si>
    <t>7802312751</t>
  </si>
  <si>
    <t>ПАО "МРСК Северо-Запада"</t>
  </si>
  <si>
    <t>Лешуконский муниципальный район Арх.обл.</t>
  </si>
  <si>
    <t>2901294110</t>
  </si>
  <si>
    <t>ООО "ЛТК"</t>
  </si>
  <si>
    <t>сельское поселение "Лешуконское"</t>
  </si>
  <si>
    <t>сельские поселения "Вожгорское", "Олемское", "Юромское"</t>
  </si>
  <si>
    <t>Мезенский муниципальный район Арх.обл.</t>
  </si>
  <si>
    <t>2901294127</t>
  </si>
  <si>
    <t>ООО "МТК"</t>
  </si>
  <si>
    <t>городские поселения "Каменское" и "Мезенское", сельские поселения "Дорогорское" и "Быченское."</t>
  </si>
  <si>
    <t>Няндомский муниципальный район Арх.обл.</t>
  </si>
  <si>
    <t>2918009770</t>
  </si>
  <si>
    <t>ООО "Стройсервис"</t>
  </si>
  <si>
    <t>городское поселение "Няндомское"</t>
  </si>
  <si>
    <t>2918002171</t>
  </si>
  <si>
    <t>МУП "ШЛИТ"</t>
  </si>
  <si>
    <t>сельское поселение "Шалакушское"</t>
  </si>
  <si>
    <t>2918012331</t>
  </si>
  <si>
    <t>ООО "Вектор"</t>
  </si>
  <si>
    <t>2918011948</t>
  </si>
  <si>
    <t>ООО "Энергия Севера"</t>
  </si>
  <si>
    <t>2920011448</t>
  </si>
  <si>
    <t>ООО "Уют-2"</t>
  </si>
  <si>
    <t>Онежский муниципальный район Арх.обл.</t>
  </si>
  <si>
    <t>2906006238</t>
  </si>
  <si>
    <t>ООО "ПКТС"</t>
  </si>
  <si>
    <t>2906008443</t>
  </si>
  <si>
    <t>ООО "С-НЕРУД"</t>
  </si>
  <si>
    <t>сельское поселение "Чекуевское"</t>
  </si>
  <si>
    <t>городское поселение "Малошуйское"</t>
  </si>
  <si>
    <t>2906006277</t>
  </si>
  <si>
    <t>АО "Онега-Энергия"</t>
  </si>
  <si>
    <t>городское поселение "Онежское"</t>
  </si>
  <si>
    <t>290604109003</t>
  </si>
  <si>
    <t>ИП Попов Михаил Александрович</t>
  </si>
  <si>
    <t>Пинежский муниципальный район Арх.обл.</t>
  </si>
  <si>
    <t>2901249879</t>
  </si>
  <si>
    <t>ООО "АльянсТеплоЭнерго"</t>
  </si>
  <si>
    <t>сельское поселение "Карпогорское"</t>
  </si>
  <si>
    <t>сельское поселение "Междуреченское"</t>
  </si>
  <si>
    <t>сельское поселение "Шилегское"</t>
  </si>
  <si>
    <t>2919006299</t>
  </si>
  <si>
    <t>ООО "Сийское"</t>
  </si>
  <si>
    <t>сельское поселение "Сийское"</t>
  </si>
  <si>
    <t>2919000794</t>
  </si>
  <si>
    <t>Пинежское МП ЖКХ</t>
  </si>
  <si>
    <t>сельские поселения "Сосновское", "Лавельское" и "Кушкопальское"</t>
  </si>
  <si>
    <t>Плесецкий муниципальный район Арх.обл.</t>
  </si>
  <si>
    <t>2901252021</t>
  </si>
  <si>
    <t>ООО "Газпром теплоэнерго Архангельск"</t>
  </si>
  <si>
    <t>городское поселение "Североонежское"</t>
  </si>
  <si>
    <t>2920016693</t>
  </si>
  <si>
    <t>ООО "Уют-Энерго"</t>
  </si>
  <si>
    <t>городское поселение "Обозерское"</t>
  </si>
  <si>
    <t>2920015308</t>
  </si>
  <si>
    <t>МУП "Плесецк-Ресурс"</t>
  </si>
  <si>
    <t>городское поселение "Североонежское", сельское поселение "Оксовское" за искл. котельных в пос. Икса и пос. Оксовский, ул. Школьная, 11А</t>
  </si>
  <si>
    <t>сельское поселение "Коневское"</t>
  </si>
  <si>
    <t>Приморский муниципальный район Арх.обл.</t>
  </si>
  <si>
    <t>2923007418</t>
  </si>
  <si>
    <t>ООО "Северная Энергетическая Компания - Беломорье"</t>
  </si>
  <si>
    <t>сельское поселение "Катунинское"</t>
  </si>
  <si>
    <t>2921126730</t>
  </si>
  <si>
    <t>ООО "Помор"</t>
  </si>
  <si>
    <t>2921011754</t>
  </si>
  <si>
    <t>сельское поселение "Уемское"</t>
  </si>
  <si>
    <t>сельское поселение "Боброво-Лявленское"</t>
  </si>
  <si>
    <t>сельское поселение "Приморское"</t>
  </si>
  <si>
    <t>2901200792</t>
  </si>
  <si>
    <t>ООО "Архбиоэнерго"</t>
  </si>
  <si>
    <t>сельские поселения "Приморское", "Заостровское", "Боброво-Лявленское"</t>
  </si>
  <si>
    <t>2901150333</t>
  </si>
  <si>
    <t>ООО "Интеко-Инвест"</t>
  </si>
  <si>
    <t>сельское поселение "Заостровское"</t>
  </si>
  <si>
    <t>сельское поселение "Соловецкое"</t>
  </si>
  <si>
    <t>Устьянский муниципальный район Арх.обл.</t>
  </si>
  <si>
    <t>2901265373</t>
  </si>
  <si>
    <t>ООО "РЭП 1"</t>
  </si>
  <si>
    <t>сельское поселение "Ростовско-Минское"</t>
  </si>
  <si>
    <t>2922009317</t>
  </si>
  <si>
    <t>ООО "Шангальский ЖКС"</t>
  </si>
  <si>
    <t>сельское поселение "Шангальское"</t>
  </si>
  <si>
    <t>городское поселение "Октябрьское"</t>
  </si>
  <si>
    <t>сельское поселение "Березницкое"</t>
  </si>
  <si>
    <t>2922006997</t>
  </si>
  <si>
    <t>МУП "Илезское"</t>
  </si>
  <si>
    <t>2922007704</t>
  </si>
  <si>
    <t>ООО "ЖКХ Малодоры"</t>
  </si>
  <si>
    <t>сельское поселение "Малодорское"</t>
  </si>
  <si>
    <t>2922008803</t>
  </si>
  <si>
    <t>сельское поселение "Киземское"</t>
  </si>
  <si>
    <t>2922006980</t>
  </si>
  <si>
    <t>МУП "Лойгинское"</t>
  </si>
  <si>
    <t>сельское поселение "Лихачёвское"</t>
  </si>
  <si>
    <t>сельское поселение "Синицкое"</t>
  </si>
  <si>
    <t>сельское поселение "Дмитриевское"</t>
  </si>
  <si>
    <t>сельское поселение "Орловское"</t>
  </si>
  <si>
    <t>2922007013</t>
  </si>
  <si>
    <t>МУП "Бестужевское"</t>
  </si>
  <si>
    <t>сельское поселение "Плосское"</t>
  </si>
  <si>
    <t>Холмогорский муниципальный район Арх.обл.</t>
  </si>
  <si>
    <t>2901192407</t>
  </si>
  <si>
    <t>ООО "Северная Энергетическая Компания"</t>
  </si>
  <si>
    <t>сельское поселение "Луковецкое"</t>
  </si>
  <si>
    <t>2901230116</t>
  </si>
  <si>
    <t>ООО "Фарватер"</t>
  </si>
  <si>
    <t>сельское поселение "Усть-Пинежское"</t>
  </si>
  <si>
    <t>2923007344</t>
  </si>
  <si>
    <t>ООО "ТСП Холмогоры"</t>
  </si>
  <si>
    <t>2923007217</t>
  </si>
  <si>
    <t>ООО "Штиль"</t>
  </si>
  <si>
    <t>сельское поселение "Матигорское"</t>
  </si>
  <si>
    <t>2923007175</t>
  </si>
  <si>
    <t>ООО "КМ ТЭР"</t>
  </si>
  <si>
    <t>сельское поселение "Светлозерское"</t>
  </si>
  <si>
    <t>2923007640</t>
  </si>
  <si>
    <t>ООО "Нейтраль"</t>
  </si>
  <si>
    <t>сельское поселение "Ухтостровское"</t>
  </si>
  <si>
    <t>2923007104</t>
  </si>
  <si>
    <t>ООО "Пинега"</t>
  </si>
  <si>
    <t>сельское поселение "Белогорское"</t>
  </si>
  <si>
    <t>2923006012</t>
  </si>
  <si>
    <t>ООО "ЕмецкСтройСервис"</t>
  </si>
  <si>
    <t>сельское поселение "Емецкое"</t>
  </si>
  <si>
    <t>2923006541</t>
  </si>
  <si>
    <t>ООО "Холмогорское ТСП"</t>
  </si>
  <si>
    <t>2923006943</t>
  </si>
  <si>
    <t>ООО "Северная Двина"</t>
  </si>
  <si>
    <t>2923007633</t>
  </si>
  <si>
    <t>ООО "Северный Дом"</t>
  </si>
  <si>
    <t>2923006245</t>
  </si>
  <si>
    <t>ООО "Емецкое ТСП"</t>
  </si>
  <si>
    <t>сельское поселение "Ракульское"</t>
  </si>
  <si>
    <t>Шенкурский муниципальный район Арх.обл.</t>
  </si>
  <si>
    <t>сельское поселение "Ровдинское"</t>
  </si>
  <si>
    <t>городское поселение "Шенкурское"</t>
  </si>
  <si>
    <t>сельское поселение "Федорогорское"</t>
  </si>
  <si>
    <t>сельское поселение "Никольское"</t>
  </si>
  <si>
    <t>Муниципальное образование</t>
  </si>
  <si>
    <t xml:space="preserve"> за исключением котельной № 15 ПТО станции Коноша (р.п. Коноша, ул. Гаражная, д. 6, стр.2)городское поселение "Коношское"</t>
  </si>
  <si>
    <t>городское поселение "Приводинское", д. Курцево</t>
  </si>
  <si>
    <t>городское поселение "Приводинское", д. Куимиха</t>
  </si>
  <si>
    <t>сельское поселение "Сафроновское", с. Яренск</t>
  </si>
  <si>
    <t>сельское поселение "Мошинское", от котельной в дер. Петариха, ул. Городская, 10А</t>
  </si>
  <si>
    <t>сельское поселение "Пинежское", за искл. котельной в пос. Пинега, ул. Гагарина, 23</t>
  </si>
  <si>
    <t>городское поселение "Савинское", пос. Река Емца, ул. Набережная, д. 15</t>
  </si>
  <si>
    <t>городское поселение "Плесецкое",от котельных в рп.Плесецк по адресам: ул. Зеленая, ул. Октябрьская, д.79, ул. Промкомбинат, д.9, ул. Юбилейная, д.59 А</t>
  </si>
  <si>
    <t>городское поселение "Плесецкое", пос. Плесецк, ул. Беданова, д. 5А</t>
  </si>
  <si>
    <t>городское поселение "Плесецкое", пос. Плесецк, ул. Садовая, д. 26А</t>
  </si>
  <si>
    <t>городское поселение "Плесецкое", пос. Плесецк, ул. Уборевича, д. 7</t>
  </si>
  <si>
    <t>городское поселение "Плесецкое", пос. Пукса, ул. Центральная, д. 39</t>
  </si>
  <si>
    <t>городское поселение "Савинское", городское поселение "Савинское" за искл. пос. Река Емца, ул. Набережная, д. 15а</t>
  </si>
  <si>
    <t>сельское поселение "Кенозерское", от котельной в пос. Поча, ул. Школьная, 73Б</t>
  </si>
  <si>
    <t>сельское поселение "Островное", с. Вознесенье и дер. Кяростров</t>
  </si>
  <si>
    <t>сельское поселение "Островное", дер. Ластола</t>
  </si>
  <si>
    <t>сельское поселение "Островное", дер. Пустошь</t>
  </si>
  <si>
    <t>сельское поселение "Лисестровское", от котельных, расположенных по адресам пос. Ширшинский, д. 59 и дер. Исакогорка</t>
  </si>
  <si>
    <t>сельское поселение "Лисестровское", за исключением котельных, расположенных по адресам пос. Ширшинский, д. 59 и дер. Исакогорка</t>
  </si>
  <si>
    <t>сельское поселение "Илезское", сельское поселение Илезское,  за искл. котельной  - пос. Илеза, ул. Комсомольская, д. 11</t>
  </si>
  <si>
    <t>сельское поселение "Бестужевское", за искл. пос. Глубокий, ул. Школьная, д. 15а</t>
  </si>
  <si>
    <t>сельское поселение "Холмогорское" с. Холмогоры, ул. Октябрьская, д. 36 Вс. Холмогоры, ул. Октябрьская, д. 36 В</t>
  </si>
  <si>
    <t>сельское поселение "Холмогорское", с. Холмогоры (ул. Племзаводская)</t>
  </si>
  <si>
    <t>сельское поселение "Холмогорское", д. Анашкино</t>
  </si>
  <si>
    <t>сельское поселение "Холмогорское", д. Красное Село</t>
  </si>
  <si>
    <t>сельское поселение "Емецкое", с. Емецк, ул. Жолобова</t>
  </si>
  <si>
    <t>сельское поселение "Емецкое", д. Погост, ул. Почтовая</t>
  </si>
  <si>
    <t>сельское поселение "Холмогорское", с. Холмогоры ул. Шубина, 20А</t>
  </si>
  <si>
    <t>сельское поселение "Двинское", пос. Двинской, ул. Лесная, д. 62</t>
  </si>
  <si>
    <t>сельское поселение "Шеговарское", с. Шеговары, ул. Центральная, д.68 а</t>
  </si>
  <si>
    <t>сельское поселение "Шеговарское", с. Шеговары, ул. Садовая, д.1</t>
  </si>
  <si>
    <t>Плановый объем тепловой энергии, Гкал</t>
  </si>
  <si>
    <t>1 полугодие</t>
  </si>
  <si>
    <t>2 полугодие</t>
  </si>
  <si>
    <t>ВСЕГО</t>
  </si>
  <si>
    <t>Теплоснабжающая организация</t>
  </si>
  <si>
    <t>Вилегодский муниципальный округ Арх.обл.</t>
  </si>
  <si>
    <t>с. Ильинско-Подомское, ул. Кедрова д.21, фл. №1</t>
  </si>
  <si>
    <t xml:space="preserve">с. Ильинско-Подомское, ул. Мелиоративная д.7, фл. №1 </t>
  </si>
  <si>
    <t>дер. Мухонская и с. Ильинско-Подомское, за искл. ул. Кедрова , д. 21, фл. №1 и ул. Мелиоративная, д. 7, фл. №1 в с. Ильинско-Подомское</t>
  </si>
  <si>
    <t>2909002320</t>
  </si>
  <si>
    <t>ООО "Ильинск ЖКХ"</t>
  </si>
  <si>
    <t>дер. Кошкино</t>
  </si>
  <si>
    <t>село Никольск</t>
  </si>
  <si>
    <t>пос. Сорово</t>
  </si>
  <si>
    <t>д. №1 по ул. Советская в с. Ильинско-Подомское</t>
  </si>
  <si>
    <t>2909003034</t>
  </si>
  <si>
    <t>ООО "Вилегодск ЖКХ"</t>
  </si>
  <si>
    <t>с. Вилегодск</t>
  </si>
  <si>
    <t>2909002440</t>
  </si>
  <si>
    <t>ООО "Павловск ЖКХ"</t>
  </si>
  <si>
    <t>с. Павловск и дер. Быково</t>
  </si>
  <si>
    <t>Каргопольский муниципальный округ Арх.обл.</t>
  </si>
  <si>
    <t>2911005649</t>
  </si>
  <si>
    <t>ООО "КТС"(Каргопольский район)</t>
  </si>
  <si>
    <t>г. Каргополь</t>
  </si>
  <si>
    <t>2911004405</t>
  </si>
  <si>
    <t>МУП МО "Каргопольский муниципальный район" "Казаково"</t>
  </si>
  <si>
    <t>дер. Казаково</t>
  </si>
  <si>
    <t>пос. Пригородный</t>
  </si>
  <si>
    <t>2911004356</t>
  </si>
  <si>
    <t>дер. Ширяиха</t>
  </si>
  <si>
    <t>2911004349</t>
  </si>
  <si>
    <t>дер. Усачевская и дер. Трофимовская</t>
  </si>
  <si>
    <t>2911004420</t>
  </si>
  <si>
    <t>МУП МО "Каргопольский муниципальный район" "Архангело"</t>
  </si>
  <si>
    <t>дер. Шелоховская</t>
  </si>
  <si>
    <t>7736186950</t>
  </si>
  <si>
    <t>ООО "Газпром энерго"</t>
  </si>
  <si>
    <t>2901125778</t>
  </si>
  <si>
    <t>АО "2-ой Архангельский объединенный авиотряд"</t>
  </si>
  <si>
    <t>сельское поселение "Лисестровское"</t>
  </si>
  <si>
    <t>2924005452</t>
  </si>
  <si>
    <t>ООО "Уютный город"</t>
  </si>
  <si>
    <t>МО "Шенкурское"</t>
  </si>
  <si>
    <t>290406794205</t>
  </si>
  <si>
    <t>ИП Рукаванов О.А.</t>
  </si>
  <si>
    <t>МО «Шипицынское»</t>
  </si>
  <si>
    <t>2904012719</t>
  </si>
  <si>
    <t>АО "Котласское ДРСУ"</t>
  </si>
  <si>
    <t>МО "Сафроновское"</t>
  </si>
  <si>
    <t>МО "Пинежское"</t>
  </si>
  <si>
    <t>2920003609</t>
  </si>
  <si>
    <t>ФКУ ИК-29 УФСИН России по Архангельской области (возможна передача объектов другому юр.лицу)</t>
  </si>
  <si>
    <t>МО "Савинское"</t>
  </si>
  <si>
    <t>2920008068</t>
  </si>
  <si>
    <t>ФКУ ОИУ ОУХД-2 УФСИН России по Архангельской области (возможна передача объектов другому юр.лицу)</t>
  </si>
  <si>
    <t>МО "Североонежское",                          МО "Ундозерское"</t>
  </si>
  <si>
    <t>2912006740</t>
  </si>
  <si>
    <t>МО "Лисестровское"</t>
  </si>
  <si>
    <t>МО "Боброво-Лявленское" (дер. Кузьмино, Новинки, Черный Яр)</t>
  </si>
  <si>
    <t>МО "Боброво-Лявленское" 
(дер. Бабанегово)</t>
  </si>
  <si>
    <t>2923002226</t>
  </si>
  <si>
    <t>ФКУ ИК-12 УФСИН России по Архангельской области (возможна передача объектов другому юр.лицу)</t>
  </si>
  <si>
    <t>МО "Матигорское"</t>
  </si>
  <si>
    <t>МО "Вельский муниципальный район"</t>
  </si>
  <si>
    <t>МО "Муравьевское"</t>
  </si>
  <si>
    <t>ИТОГО СУБСИДИИ</t>
  </si>
  <si>
    <t>ИТОГО ГРАНТЫ В ФОРМЕ СУБСИДИИ</t>
  </si>
  <si>
    <t>ГБУЗ АО «Санаторий имени М.Н. Фаворской»</t>
  </si>
  <si>
    <t>МО "Телеговское"</t>
  </si>
  <si>
    <t>МБОУ  "Кеврольская ООШ  № 18 имени М.Ф. Теплова"</t>
  </si>
  <si>
    <t>МО "Кеврольское"</t>
  </si>
  <si>
    <t>2908002905</t>
  </si>
  <si>
    <t>МБОУ "Авнюгская СОШ"</t>
  </si>
  <si>
    <t>МО "Федьковское"</t>
  </si>
  <si>
    <t>МБОУ "Сурская СОШ  № 2"</t>
  </si>
  <si>
    <t>МО "Сурское"</t>
  </si>
  <si>
    <t>ФГБУ "ЦЖКУ" МО РФ</t>
  </si>
  <si>
    <t>МО "Черемушское"</t>
  </si>
  <si>
    <t>МО "Боброво-Лявленское"</t>
  </si>
  <si>
    <t>МО "Новая Земля"</t>
  </si>
  <si>
    <t>в/г 42, в/г 49</t>
  </si>
  <si>
    <t>в/г 8</t>
  </si>
  <si>
    <t>в/г 15</t>
  </si>
  <si>
    <t>в/г 1, в/г 2</t>
  </si>
  <si>
    <t>в/г 24</t>
  </si>
  <si>
    <t>МО "Талажское", в/г 65</t>
  </si>
  <si>
    <t>МО "Мезенское", в/г 49</t>
  </si>
  <si>
    <t>МО "Коношское", в/г 1(17)</t>
  </si>
  <si>
    <t>Пинежское обособленное подразделение ООО ПКП "ТИТАН"</t>
  </si>
  <si>
    <t>ООО "УК "ЖКС+"</t>
  </si>
  <si>
    <t>Потребность в средствах областного бюджета
 (за январь - декабрь 2021 г.),
 рублей</t>
  </si>
  <si>
    <t>Потребность в средствах областного бюджета
 всего в 2021 году
(за декабрь 2020
 - ноябрь 2021),
рублей</t>
  </si>
  <si>
    <t>ЭКОНОМИЧЕСКИ ОБОСНОВАННЫЙ одноставочный тариф тепловую энергию, отпускаемую потребителям, в случае отутствия дифференциации тарифов по схеме подключения (без НДС),
рублей/Гкал</t>
  </si>
  <si>
    <t>ЛЬГОТНЫЙ                              одноставочный тариф на тепловую энергию, поставляемую населению на нужды теплоснабжения (без НДС),
 рублей/Гкал</t>
  </si>
  <si>
    <t xml:space="preserve">1. СУБСИДИИ </t>
  </si>
  <si>
    <t>2. ГРАНТЫ В ФОРМЕ СУБСИДИИ</t>
  </si>
  <si>
    <t>городское поселение "Сольвычегодское", г. Сольвычегодск</t>
  </si>
  <si>
    <t>городское поселение "Сольвычегодское", д. Григорово</t>
  </si>
  <si>
    <t>городское поселение "Сольвычегодское", пос. Харитоново</t>
  </si>
  <si>
    <t>декабрь 2021 г.,
 рублей</t>
  </si>
  <si>
    <t>декабрь 2020 г.,
 рублей</t>
  </si>
  <si>
    <t>ФКУ ИК-14 УФСИН России по Архангельской области 
(возможна передача объектов другому юр.лицу)</t>
  </si>
  <si>
    <t>ООО "Теплоснаб"</t>
  </si>
  <si>
    <t xml:space="preserve">ООО "ТеплоСнаб" </t>
  </si>
  <si>
    <t xml:space="preserve">Расчет плановой потребности
 в средствах областного бюджета для предоставления  субсидий и грантов в форме субсидий
 на возмещение недополученных доходов, возникающих в результате государственного регулирования тарифов
 на тепловую энергию,поставляемую населению и потребителям, приравненным к населению на нужды теплоснабжения,
на 2021 год </t>
  </si>
  <si>
    <t>1 кв. план</t>
  </si>
  <si>
    <t>МУП Каргопольский муниципальный округ "Тихманьга"</t>
  </si>
  <si>
    <t>МУП Каргопольского муниципального округа "Ошевенское"</t>
  </si>
  <si>
    <t>МУП Каргопольского муниципального округа "Усачево"</t>
  </si>
  <si>
    <t>Министр</t>
  </si>
  <si>
    <t>2 квартал</t>
  </si>
  <si>
    <t>3 квартал</t>
  </si>
  <si>
    <t>4 квартал</t>
  </si>
  <si>
    <t>1 квартал факт</t>
  </si>
  <si>
    <t>к пояснительной записке</t>
  </si>
  <si>
    <t xml:space="preserve">      Приложение № 22</t>
  </si>
</sst>
</file>

<file path=xl/styles.xml><?xml version="1.0" encoding="utf-8"?>
<styleSheet xmlns="http://schemas.openxmlformats.org/spreadsheetml/2006/main">
  <numFmts count="91">
    <numFmt numFmtId="41" formatCode="_-* #,##0\ _₽_-;\-* #,##0\ _₽_-;_-* &quot;-&quot;\ _₽_-;_-@_-"/>
    <numFmt numFmtId="43" formatCode="_-* #,##0.00\ _₽_-;\-* #,##0.00\ _₽_-;_-* &quot;-&quot;??\ _₽_-;_-@_-"/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.00_);_(* \(\ #,##0.00\ \);_(* &quot;-&quot;??_);_(\ @_ \)"/>
    <numFmt numFmtId="169" formatCode="#,##0.00_ ;\-#,##0.00\ "/>
    <numFmt numFmtId="170" formatCode="#,##0.000_ ;\-#,##0.000\ "/>
    <numFmt numFmtId="171" formatCode="#,##0.000"/>
    <numFmt numFmtId="172" formatCode="0.0"/>
    <numFmt numFmtId="173" formatCode="_-* #,##0.00[$€-1]_-;\-* #,##0.00[$€-1]_-;_-* &quot;-&quot;??[$€-1]_-"/>
    <numFmt numFmtId="174" formatCode="0.0%"/>
    <numFmt numFmtId="175" formatCode="0.0%_);\(0.0%\)"/>
    <numFmt numFmtId="176" formatCode="#,##0;\(#,##0\)"/>
    <numFmt numFmtId="177" formatCode="_-* #,##0.00\ _$_-;\-* #,##0.00\ _$_-;_-* &quot;-&quot;??\ _$_-;_-@_-"/>
    <numFmt numFmtId="178" formatCode="#.##0\.00"/>
    <numFmt numFmtId="179" formatCode="#\.00"/>
    <numFmt numFmtId="180" formatCode="#\."/>
    <numFmt numFmtId="181" formatCode="_-* #,##0\ &quot;руб&quot;_-;\-* #,##0\ &quot;руб&quot;_-;_-* &quot;-&quot;\ &quot;руб&quot;_-;_-@_-"/>
    <numFmt numFmtId="182" formatCode="General_)"/>
    <numFmt numFmtId="183" formatCode="_-* #,##0&quot;đ.&quot;_-;\-* #,##0&quot;đ.&quot;_-;_-* &quot;-&quot;&quot;đ.&quot;_-;_-@_-"/>
    <numFmt numFmtId="184" formatCode="_-* #,##0.00&quot;đ.&quot;_-;\-* #,##0.00&quot;đ.&quot;_-;_-* &quot;-&quot;??&quot;đ.&quot;_-;_-@_-"/>
    <numFmt numFmtId="185" formatCode="&quot;$&quot;#,##0_);[Red]\(&quot;$&quot;#,##0\)"/>
    <numFmt numFmtId="186" formatCode="\$#,##0\ ;\(\$#,##0\)"/>
    <numFmt numFmtId="187" formatCode="#,##0.0"/>
    <numFmt numFmtId="188" formatCode="#,##0.0000"/>
    <numFmt numFmtId="189" formatCode="#,##0.000[$р.-419];\-#,##0.000[$р.-419]"/>
    <numFmt numFmtId="190" formatCode="_-* #,##0.0\ _$_-;\-* #,##0.0\ _$_-;_-* &quot;-&quot;??\ _$_-;_-@_-"/>
    <numFmt numFmtId="191" formatCode="#,##0.0_);\(#,##0.0\)"/>
    <numFmt numFmtId="192" formatCode="#,##0_ ;[Red]\-#,##0\ "/>
    <numFmt numFmtId="193" formatCode="#,##0_);[Blue]\(#,##0\)"/>
    <numFmt numFmtId="194" formatCode="#,##0__\ \ \ \ 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&quot;$&quot;#,##0"/>
    <numFmt numFmtId="203" formatCode="#,##0.00_ ;[Red]\-#,##0.00\ "/>
    <numFmt numFmtId="204" formatCode="_(&quot;$&quot;* #,##0.00_);_(&quot;$&quot;* \(#,##0.00\);_(&quot;$&quot;* &quot;-&quot;??_);_(@_)"/>
    <numFmt numFmtId="205" formatCode="0_)"/>
    <numFmt numFmtId="206" formatCode="0.000"/>
    <numFmt numFmtId="207" formatCode="_-* #,##0.00\ _р_._-;\-* #,##0.00\ _р_._-;_-* &quot;-&quot;??\ _р_._-;_-@_-"/>
    <numFmt numFmtId="208" formatCode="_-* #,##0\ _$_-;\-* #,##0\ _$_-;_-* &quot;-&quot;\ _$_-;_-@_-"/>
    <numFmt numFmtId="209" formatCode="_(* #,##0.0_);_(* \(#,##0.0\);_(* &quot;-&quot;??_);_(@_)"/>
    <numFmt numFmtId="210" formatCode="\$#\.00"/>
    <numFmt numFmtId="211" formatCode="_(&quot;$&quot;* #,##0_);_(&quot;$&quot;* \(#,##0\);_(&quot;$&quot;* &quot;-&quot;_);_(@_)"/>
    <numFmt numFmtId="212" formatCode="_(* #,##0_);_(* \(#,##0\);_(* &quot;-&quot;??_);_(@_)"/>
    <numFmt numFmtId="213" formatCode="#,##0;[Red]#,##0"/>
    <numFmt numFmtId="214" formatCode="&quot;\&quot;#,##0;[Red]\-&quot;\&quot;#,##0"/>
    <numFmt numFmtId="215" formatCode="\£#,##0_);\(\£#,##0\)"/>
    <numFmt numFmtId="216" formatCode="#,##0;\-#,##0;&quot;-&quot;"/>
    <numFmt numFmtId="217" formatCode="#,##0.00;\-#,##0.00;&quot;-&quot;"/>
    <numFmt numFmtId="218" formatCode="#,##0%;\-#,##0%;&quot;- &quot;"/>
    <numFmt numFmtId="219" formatCode="#,##0.0%;\-#,##0.0%;&quot;- &quot;"/>
    <numFmt numFmtId="220" formatCode="#,##0.00%;\-#,##0.00%;&quot;- &quot;"/>
    <numFmt numFmtId="221" formatCode="#,##0.0;\-#,##0.0;&quot;-&quot;"/>
    <numFmt numFmtId="222" formatCode="\$#,##0_);[Red]&quot;($&quot;#,##0\)"/>
    <numFmt numFmtId="223" formatCode="_(* #,##0.00_);[Red]_(* \(#,##0.00\);_(* &quot;-&quot;??_);_(@_)"/>
    <numFmt numFmtId="224" formatCode="0.0\x"/>
    <numFmt numFmtId="225" formatCode="_-* #,##0\ _F_B_-;\-* #,##0\ _F_B_-;_-* &quot;-&quot;\ _F_B_-;_-@_-"/>
    <numFmt numFmtId="226" formatCode="_-* #,##0.00\ _F_B_-;\-* #,##0.00\ _F_B_-;_-* &quot;-&quot;??\ _F_B_-;_-@_-"/>
    <numFmt numFmtId="227" formatCode="#,##0.0_);[Red]\(#,##0.0\)"/>
    <numFmt numFmtId="228" formatCode="_-* #,##0_-;_-* #,##0\-;_-* &quot;-&quot;_-;_-@_-"/>
    <numFmt numFmtId="229" formatCode="_-* #,##0.00_-;_-* #,##0.00\-;_-* &quot;-&quot;??_-;_-@_-"/>
    <numFmt numFmtId="230" formatCode="_-* #,##0\ _P_t_s_-;\-* #,##0\ _P_t_s_-;_-* &quot;- &quot;_P_t_s_-;_-@_-"/>
    <numFmt numFmtId="231" formatCode="_-* #,##0.00\ _P_t_s_-;\-* #,##0.00\ _P_t_s_-;_-* \-??\ _P_t_s_-;_-@_-"/>
    <numFmt numFmtId="232" formatCode="_-* #,##0&quot; Pts&quot;_-;\-* #,##0&quot; Pts&quot;_-;_-* &quot;- Pts&quot;_-;_-@_-"/>
    <numFmt numFmtId="233" formatCode="_-* #,##0.00&quot; Pts&quot;_-;\-* #,##0.00&quot; Pts&quot;_-;_-* \-??&quot; Pts&quot;_-;_-@_-"/>
    <numFmt numFmtId="234" formatCode="_-* #,##0\ &quot;$&quot;_-;\-* #,##0\ &quot;$&quot;_-;_-* &quot;-&quot;\ &quot;$&quot;_-;_-@_-"/>
    <numFmt numFmtId="235" formatCode="_-* #,##0.00\ &quot;$&quot;_-;\-* #,##0.00\ &quot;$&quot;_-;_-* &quot;-&quot;??\ &quot;$&quot;_-;_-@_-"/>
    <numFmt numFmtId="236" formatCode="&quot;$&quot;#,##0.0_);\(&quot;$&quot;#,##0.0\)"/>
    <numFmt numFmtId="237" formatCode="0.00\x"/>
    <numFmt numFmtId="238" formatCode="#\ ###\ ###\ ###"/>
    <numFmt numFmtId="239" formatCode="_-* #,##0\ &quot;FB&quot;_-;\-* #,##0\ &quot;FB&quot;_-;_-* &quot;-&quot;\ &quot;FB&quot;_-;_-@_-"/>
    <numFmt numFmtId="240" formatCode="_-* #,##0.00\ &quot;FB&quot;_-;\-* #,##0.00\ &quot;FB&quot;_-;_-* &quot;-&quot;??\ &quot;FB&quot;_-;_-@_-"/>
    <numFmt numFmtId="241" formatCode="0%;\(0%\)"/>
    <numFmt numFmtId="242" formatCode="_(* #,##0.00_);_(* \(#,##0.00\);_(* \-??_);_(@_)"/>
    <numFmt numFmtId="243" formatCode="\ \ @"/>
    <numFmt numFmtId="244" formatCode="\ \ \ \ @"/>
    <numFmt numFmtId="245" formatCode="_-&quot;F&quot;\ * #,##0_-;_-&quot;F&quot;\ * #,##0\-;_-&quot;F&quot;\ * &quot;-&quot;_-;_-@_-"/>
    <numFmt numFmtId="246" formatCode="_-&quot;F&quot;\ * #,##0.00_-;_-&quot;F&quot;\ * #,##0.00\-;_-&quot;F&quot;\ * &quot;-&quot;??_-;_-@_-"/>
    <numFmt numFmtId="247" formatCode="\¥#,##0_);\(\¥#,##0\)"/>
    <numFmt numFmtId="248" formatCode="_-* #,##0.00&quot;р.&quot;_-;\-* #,##0.00&quot;р.&quot;_-;_-* \-??&quot;р.&quot;_-;_-@_-"/>
    <numFmt numFmtId="249" formatCode="_(&quot;р.&quot;* #,##0.00_);_(&quot;р.&quot;* \(#,##0.00\);_(&quot;р.&quot;* &quot;-&quot;??_);_(@_)"/>
    <numFmt numFmtId="250" formatCode="_-&quot;Ј&quot;* #,##0.00_-;\-&quot;Ј&quot;* #,##0.00_-;_-&quot;Ј&quot;* &quot;-&quot;??_-;_-@_-"/>
    <numFmt numFmtId="251" formatCode="_-* #,##0.00_р_._-;\-* #,##0.00_р_._-;_-* \-??_р_._-;_-@_-"/>
    <numFmt numFmtId="252" formatCode="%#\.00"/>
  </numFmts>
  <fonts count="311">
    <font>
      <sz val="10"/>
      <name val="Tahoma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</font>
    <font>
      <b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Tahoma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Verdana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3"/>
      <color indexed="9"/>
      <name val="Times New Roman"/>
      <family val="2"/>
      <charset val="204"/>
    </font>
    <font>
      <u/>
      <sz val="10"/>
      <color indexed="12"/>
      <name val="Courier"/>
      <family val="3"/>
    </font>
    <font>
      <b/>
      <sz val="10"/>
      <color indexed="62"/>
      <name val="Tahoma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0"/>
      <name val="SimSun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b/>
      <sz val="10"/>
      <name val="SvobodaFWF"/>
    </font>
    <font>
      <sz val="6"/>
      <color indexed="16"/>
      <name val="Palatino"/>
      <family val="1"/>
    </font>
    <font>
      <b/>
      <sz val="12"/>
      <name val="NTHelvetica/Cyrillic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3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3"/>
      <color indexed="63"/>
      <name val="Times New Roman"/>
      <family val="2"/>
      <charset val="204"/>
    </font>
    <font>
      <b/>
      <sz val="13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3"/>
      <color indexed="8"/>
      <name val="Times New Roman"/>
      <family val="2"/>
      <charset val="204"/>
    </font>
    <font>
      <b/>
      <sz val="13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3"/>
      <color indexed="60"/>
      <name val="Times New Roman"/>
      <family val="2"/>
      <charset val="204"/>
    </font>
    <font>
      <sz val="12"/>
      <name val="Arial Cyr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</font>
    <font>
      <b/>
      <i/>
      <sz val="10"/>
      <color indexed="10"/>
      <name val="Arial Cyr"/>
      <family val="2"/>
      <charset val="204"/>
    </font>
    <font>
      <sz val="13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3"/>
      <color indexed="23"/>
      <name val="Times New Roman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3"/>
      <color indexed="52"/>
      <name val="Times New Roman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sz val="13"/>
      <color indexed="10"/>
      <name val="Times New Roman"/>
      <family val="2"/>
      <charset val="204"/>
    </font>
    <font>
      <sz val="9"/>
      <name val="Arial Cyr"/>
      <charset val="204"/>
    </font>
    <font>
      <sz val="13"/>
      <color indexed="17"/>
      <name val="Times New Roman"/>
      <family val="2"/>
      <charset val="204"/>
    </font>
    <font>
      <sz val="12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NTHarmonica"/>
      <charset val="204"/>
    </font>
    <font>
      <sz val="11"/>
      <name val="Times New Roman Cyr"/>
      <charset val="204"/>
    </font>
    <font>
      <sz val="10"/>
      <color theme="1"/>
      <name val="Arial Cyr"/>
      <family val="2"/>
      <charset val="204"/>
    </font>
    <font>
      <sz val="18"/>
      <color theme="3"/>
      <name val="Calibri Light"/>
      <family val="2"/>
      <charset val="204"/>
      <scheme val="major"/>
    </font>
    <font>
      <u/>
      <sz val="6"/>
      <color indexed="12"/>
      <name val="Arial"/>
      <family val="2"/>
      <charset val="204"/>
    </font>
    <font>
      <b/>
      <sz val="1"/>
      <color indexed="8"/>
      <name val="Courier"/>
      <family val="1"/>
      <charset val="204"/>
    </font>
    <font>
      <u/>
      <sz val="10"/>
      <color indexed="12"/>
      <name val="Times New Roman Cyr"/>
      <charset val="204"/>
    </font>
    <font>
      <u/>
      <sz val="9"/>
      <color indexed="32"/>
      <name val="Tahoma"/>
      <family val="2"/>
      <charset val="204"/>
    </font>
    <font>
      <sz val="10"/>
      <color indexed="8"/>
      <name val="Arial Cyr"/>
    </font>
    <font>
      <sz val="18"/>
      <color theme="1"/>
      <name val="Calibri"/>
      <family val="2"/>
      <charset val="204"/>
      <scheme val="minor"/>
    </font>
    <font>
      <b/>
      <u/>
      <sz val="9"/>
      <color rgb="FF0000FF"/>
      <name val="Tahoma"/>
      <family val="2"/>
      <charset val="204"/>
    </font>
    <font>
      <sz val="10"/>
      <name val="Book Antiqua"/>
      <family val="1"/>
      <charset val="204"/>
    </font>
    <font>
      <sz val="11"/>
      <name val="Calibri"/>
      <family val="2"/>
      <charset val="204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theme="0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1"/>
      <color indexed="9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Tms Rmn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b/>
      <sz val="12"/>
      <name val="Times New Roman"/>
      <family val="1"/>
    </font>
    <font>
      <sz val="8"/>
      <color indexed="12"/>
      <name val="Times New Roman"/>
      <family val="1"/>
    </font>
    <font>
      <b/>
      <sz val="11"/>
      <name val="Arial Cyr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0"/>
      <color indexed="17"/>
      <name val="Times New Roman"/>
      <family val="1"/>
    </font>
    <font>
      <b/>
      <sz val="12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0"/>
      <color indexed="14"/>
      <name val="Arial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sz val="7"/>
      <name val="Small Fonts"/>
      <family val="2"/>
      <charset val="204"/>
    </font>
    <font>
      <sz val="10"/>
      <name val="Times New Roman CE"/>
      <charset val="238"/>
    </font>
    <font>
      <sz val="11"/>
      <color indexed="8"/>
      <name val="Arial Cyr"/>
      <family val="2"/>
      <charset val="204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0"/>
      <name val="Times New Roman"/>
      <family val="1"/>
    </font>
    <font>
      <b/>
      <i/>
      <sz val="11"/>
      <color indexed="8"/>
      <name val="Arial"/>
      <family val="2"/>
    </font>
    <font>
      <b/>
      <i/>
      <sz val="8"/>
      <color indexed="18"/>
      <name val="Arial"/>
      <family val="2"/>
    </font>
    <font>
      <b/>
      <i/>
      <sz val="8"/>
      <color indexed="8"/>
      <name val="Arial"/>
      <family val="2"/>
    </font>
    <font>
      <b/>
      <sz val="7"/>
      <color indexed="8"/>
      <name val="Arial"/>
      <family val="2"/>
    </font>
    <font>
      <b/>
      <i/>
      <sz val="10"/>
      <color indexed="1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18"/>
      <name val="Arial"/>
      <family val="2"/>
    </font>
    <font>
      <sz val="10"/>
      <name val="Tms Rmn"/>
    </font>
    <font>
      <sz val="12"/>
      <color indexed="62"/>
      <name val="Times New Roman"/>
      <family val="2"/>
      <charset val="204"/>
    </font>
    <font>
      <b/>
      <sz val="10"/>
      <color rgb="FF3F3F3F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0"/>
      <color rgb="FFFA7D00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sz val="10"/>
      <color indexed="8"/>
      <name val="Times New Roman"/>
      <family val="2"/>
      <charset val="204"/>
    </font>
    <font>
      <b/>
      <sz val="15"/>
      <color indexed="62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indexed="62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indexed="62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0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0"/>
      <color rgb="FF9C6500"/>
      <name val="Times New Roman"/>
      <family val="2"/>
      <charset val="204"/>
    </font>
    <font>
      <sz val="12"/>
      <name val="Arial Cyr"/>
      <charset val="204"/>
    </font>
    <font>
      <sz val="10"/>
      <color indexed="8"/>
      <name val="Arial Cyr"/>
      <family val="2"/>
      <charset val="204"/>
    </font>
    <font>
      <sz val="11"/>
      <color indexed="8"/>
      <name val="Arial"/>
      <family val="2"/>
      <charset val="204"/>
    </font>
    <font>
      <sz val="13"/>
      <name val="Times New Roman"/>
      <family val="1"/>
      <charset val="204"/>
    </font>
    <font>
      <sz val="10"/>
      <color rgb="FF9C0006"/>
      <name val="Times New Roman"/>
      <family val="2"/>
      <charset val="204"/>
    </font>
    <font>
      <i/>
      <sz val="10"/>
      <color rgb="FF7F7F7F"/>
      <name val="Times New Roman"/>
      <family val="2"/>
      <charset val="204"/>
    </font>
    <font>
      <sz val="12"/>
      <name val="Times New Roman Cyr"/>
    </font>
    <font>
      <sz val="10"/>
      <color rgb="FFFA7D00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6100"/>
      <name val="Times New Roman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name val="Tahoma"/>
      <family val="2"/>
      <charset val="204"/>
    </font>
    <font>
      <sz val="18"/>
      <name val="Tahoma"/>
      <family val="2"/>
      <charset val="204"/>
    </font>
    <font>
      <sz val="24"/>
      <name val="Tahoma"/>
      <family val="2"/>
      <charset val="204"/>
    </font>
    <font>
      <sz val="32"/>
      <name val="Tahoma"/>
      <family val="2"/>
      <charset val="204"/>
    </font>
    <font>
      <sz val="22"/>
      <name val="Times New Roman"/>
      <family val="1"/>
      <charset val="204"/>
    </font>
  </fonts>
  <fills count="1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lightDown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8"/>
        <bgColor indexed="11"/>
      </patternFill>
    </fill>
    <fill>
      <patternFill patternType="lightGray"/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indexed="55"/>
      </patternFill>
    </fill>
    <fill>
      <patternFill patternType="solid">
        <fgColor indexed="41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  <b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33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"/>
      </patternFill>
    </fill>
    <fill>
      <patternFill patternType="lightGray">
        <fgColor indexed="1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26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5"/>
        <bgColor indexed="23"/>
      </patternFill>
    </fill>
    <fill>
      <patternFill patternType="solid">
        <fgColor indexed="23"/>
      </patternFill>
    </fill>
    <fill>
      <patternFill patternType="solid">
        <fgColor indexed="35"/>
        <bgColor indexed="55"/>
      </patternFill>
    </fill>
    <fill>
      <patternFill patternType="solid">
        <fgColor indexed="35"/>
        <bgColor indexed="22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4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2236">
    <xf numFmtId="0" fontId="0" fillId="0" borderId="0"/>
    <xf numFmtId="0" fontId="25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2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25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25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25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25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5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25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25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5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5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26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26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26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26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6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6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26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26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26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26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6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6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27" fillId="20" borderId="1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28" fillId="21" borderId="3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29" fillId="21" borderId="1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30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31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32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34" fillId="23" borderId="9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25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27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28" borderId="11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39" fillId="0" borderId="13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2" fillId="0" borderId="0"/>
    <xf numFmtId="0" fontId="41" fillId="30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167" fontId="1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0" fontId="50" fillId="0" borderId="0"/>
    <xf numFmtId="173" fontId="50" fillId="0" borderId="0"/>
    <xf numFmtId="0" fontId="51" fillId="0" borderId="0"/>
    <xf numFmtId="0" fontId="52" fillId="0" borderId="0"/>
    <xf numFmtId="174" fontId="53" fillId="0" borderId="0">
      <alignment vertical="top"/>
    </xf>
    <xf numFmtId="174" fontId="54" fillId="0" borderId="0">
      <alignment vertical="top"/>
    </xf>
    <xf numFmtId="175" fontId="54" fillId="31" borderId="0">
      <alignment vertical="top"/>
    </xf>
    <xf numFmtId="175" fontId="54" fillId="31" borderId="0">
      <alignment vertical="top"/>
    </xf>
    <xf numFmtId="175" fontId="54" fillId="31" borderId="0">
      <alignment vertical="top"/>
    </xf>
    <xf numFmtId="175" fontId="54" fillId="31" borderId="0">
      <alignment vertical="top"/>
    </xf>
    <xf numFmtId="174" fontId="54" fillId="32" borderId="0">
      <alignment vertical="top"/>
    </xf>
    <xf numFmtId="174" fontId="54" fillId="32" borderId="0">
      <alignment vertical="top"/>
    </xf>
    <xf numFmtId="174" fontId="54" fillId="32" borderId="0">
      <alignment vertical="top"/>
    </xf>
    <xf numFmtId="174" fontId="54" fillId="32" borderId="0">
      <alignment vertical="top"/>
    </xf>
    <xf numFmtId="0" fontId="43" fillId="0" borderId="0"/>
    <xf numFmtId="40" fontId="55" fillId="0" borderId="0" applyFont="0" applyFill="0" applyBorder="0" applyAlignment="0" applyProtection="0"/>
    <xf numFmtId="0" fontId="56" fillId="0" borderId="0"/>
    <xf numFmtId="0" fontId="52" fillId="0" borderId="0"/>
    <xf numFmtId="0" fontId="52" fillId="0" borderId="0"/>
    <xf numFmtId="0" fontId="51" fillId="0" borderId="0"/>
    <xf numFmtId="0" fontId="4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0" fontId="57" fillId="34" borderId="2" applyNumberFormat="0">
      <alignment readingOrder="1"/>
      <protection locked="0"/>
    </xf>
    <xf numFmtId="0" fontId="50" fillId="0" borderId="0"/>
    <xf numFmtId="0" fontId="50" fillId="0" borderId="0"/>
    <xf numFmtId="0" fontId="50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173" fontId="51" fillId="0" borderId="0"/>
    <xf numFmtId="0" fontId="51" fillId="0" borderId="0"/>
    <xf numFmtId="173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23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0" fillId="0" borderId="0"/>
    <xf numFmtId="0" fontId="50" fillId="0" borderId="0"/>
    <xf numFmtId="0" fontId="50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9" fillId="0" borderId="0"/>
    <xf numFmtId="0" fontId="50" fillId="0" borderId="0"/>
    <xf numFmtId="0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9" fillId="0" borderId="0"/>
    <xf numFmtId="0" fontId="51" fillId="0" borderId="0"/>
    <xf numFmtId="173" fontId="51" fillId="0" borderId="0"/>
    <xf numFmtId="177" fontId="59" fillId="0" borderId="0" applyFont="0" applyFill="0" applyBorder="0" applyAlignment="0" applyProtection="0"/>
    <xf numFmtId="0" fontId="60" fillId="0" borderId="21">
      <protection locked="0"/>
    </xf>
    <xf numFmtId="178" fontId="61" fillId="0" borderId="0">
      <protection locked="0"/>
    </xf>
    <xf numFmtId="179" fontId="61" fillId="0" borderId="0">
      <protection locked="0"/>
    </xf>
    <xf numFmtId="166" fontId="60" fillId="0" borderId="0">
      <protection locked="0"/>
    </xf>
    <xf numFmtId="166" fontId="60" fillId="0" borderId="0">
      <protection locked="0"/>
    </xf>
    <xf numFmtId="166" fontId="60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80" fontId="61" fillId="0" borderId="21">
      <protection locked="0"/>
    </xf>
    <xf numFmtId="181" fontId="59" fillId="0" borderId="0">
      <alignment horizontal="center"/>
    </xf>
    <xf numFmtId="181" fontId="59" fillId="0" borderId="0">
      <alignment horizontal="center"/>
    </xf>
    <xf numFmtId="181" fontId="59" fillId="0" borderId="0">
      <alignment horizontal="center"/>
    </xf>
    <xf numFmtId="181" fontId="59" fillId="0" borderId="0">
      <alignment horizontal="center"/>
    </xf>
    <xf numFmtId="0" fontId="63" fillId="35" borderId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22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9" borderId="0" applyNumberFormat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36" borderId="2" applyNumberFormat="0" applyAlignment="0"/>
    <xf numFmtId="0" fontId="23" fillId="0" borderId="0"/>
    <xf numFmtId="182" fontId="58" fillId="0" borderId="22">
      <protection locked="0"/>
    </xf>
    <xf numFmtId="183" fontId="59" fillId="0" borderId="0" applyFont="0" applyFill="0" applyBorder="0" applyAlignment="0" applyProtection="0"/>
    <xf numFmtId="184" fontId="59" fillId="0" borderId="0" applyFont="0" applyFill="0" applyBorder="0" applyAlignment="0" applyProtection="0"/>
    <xf numFmtId="0" fontId="70" fillId="3" borderId="0" applyNumberFormat="0" applyBorder="0" applyAlignment="0" applyProtection="0"/>
    <xf numFmtId="10" fontId="71" fillId="0" borderId="0" applyNumberFormat="0" applyFill="0" applyBorder="0" applyAlignment="0"/>
    <xf numFmtId="0" fontId="73" fillId="22" borderId="2" applyNumberFormat="0" applyAlignment="0" applyProtection="0"/>
    <xf numFmtId="0" fontId="44" fillId="0" borderId="2" applyNumberFormat="0" applyAlignment="0">
      <protection locked="0"/>
    </xf>
    <xf numFmtId="0" fontId="44" fillId="0" borderId="2" applyNumberFormat="0" applyAlignment="0">
      <protection locked="0"/>
    </xf>
    <xf numFmtId="0" fontId="44" fillId="0" borderId="2" applyNumberFormat="0" applyAlignment="0">
      <protection locked="0"/>
    </xf>
    <xf numFmtId="0" fontId="44" fillId="0" borderId="2" applyNumberFormat="0" applyAlignment="0">
      <protection locked="0"/>
    </xf>
    <xf numFmtId="0" fontId="74" fillId="24" borderId="10" applyNumberFormat="0" applyAlignment="0" applyProtection="0"/>
    <xf numFmtId="0" fontId="75" fillId="0" borderId="15">
      <alignment horizontal="left" vertical="center"/>
    </xf>
    <xf numFmtId="165" fontId="52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0" fontId="76" fillId="0" borderId="0" applyFont="0" applyFill="0" applyBorder="0" applyAlignment="0" applyProtection="0"/>
    <xf numFmtId="167" fontId="52" fillId="0" borderId="0" applyFont="0" applyFill="0" applyBorder="0" applyAlignment="0" applyProtection="0"/>
    <xf numFmtId="3" fontId="77" fillId="0" borderId="0" applyFont="0" applyFill="0" applyBorder="0" applyAlignment="0" applyProtection="0"/>
    <xf numFmtId="182" fontId="78" fillId="37" borderId="22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0" fontId="76" fillId="0" borderId="0" applyFont="0" applyFill="0" applyBorder="0" applyAlignment="0" applyProtection="0">
      <alignment horizontal="right"/>
    </xf>
    <xf numFmtId="166" fontId="52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49" fillId="33" borderId="0">
      <protection locked="0"/>
    </xf>
    <xf numFmtId="0" fontId="76" fillId="0" borderId="0" applyFill="0" applyBorder="0" applyProtection="0">
      <alignment vertical="center"/>
    </xf>
    <xf numFmtId="171" fontId="49" fillId="33" borderId="0">
      <protection locked="0"/>
    </xf>
    <xf numFmtId="188" fontId="49" fillId="33" borderId="0">
      <protection locked="0"/>
    </xf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14" fontId="79" fillId="0" borderId="0">
      <alignment vertical="top"/>
    </xf>
    <xf numFmtId="0" fontId="44" fillId="38" borderId="2" applyAlignment="0">
      <alignment horizontal="left" vertical="center"/>
    </xf>
    <xf numFmtId="0" fontId="44" fillId="38" borderId="2" applyAlignment="0">
      <alignment horizontal="left" vertical="center"/>
    </xf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76" fillId="0" borderId="23" applyNumberFormat="0" applyFont="0" applyFill="0" applyAlignment="0" applyProtection="0"/>
    <xf numFmtId="0" fontId="80" fillId="0" borderId="0" applyNumberFormat="0" applyFill="0" applyBorder="0" applyAlignment="0" applyProtection="0"/>
    <xf numFmtId="38" fontId="81" fillId="0" borderId="0">
      <alignment vertical="top"/>
    </xf>
    <xf numFmtId="38" fontId="81" fillId="0" borderId="0">
      <alignment vertical="top"/>
    </xf>
    <xf numFmtId="38" fontId="81" fillId="0" borderId="0">
      <alignment vertical="top"/>
    </xf>
    <xf numFmtId="173" fontId="47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37" fontId="52" fillId="0" borderId="0"/>
    <xf numFmtId="0" fontId="64" fillId="0" borderId="0"/>
    <xf numFmtId="0" fontId="82" fillId="0" borderId="0"/>
    <xf numFmtId="0" fontId="83" fillId="0" borderId="0"/>
    <xf numFmtId="0" fontId="84" fillId="0" borderId="0" applyNumberFormat="0" applyFill="0" applyBorder="0" applyAlignment="0" applyProtection="0"/>
    <xf numFmtId="172" fontId="85" fillId="0" borderId="0" applyFill="0" applyBorder="0" applyAlignment="0" applyProtection="0"/>
    <xf numFmtId="172" fontId="53" fillId="0" borderId="0" applyFill="0" applyBorder="0" applyAlignment="0" applyProtection="0"/>
    <xf numFmtId="172" fontId="86" fillId="0" borderId="0" applyFill="0" applyBorder="0" applyAlignment="0" applyProtection="0"/>
    <xf numFmtId="172" fontId="87" fillId="0" borderId="0" applyFill="0" applyBorder="0" applyAlignment="0" applyProtection="0"/>
    <xf numFmtId="172" fontId="88" fillId="0" borderId="0" applyFill="0" applyBorder="0" applyAlignment="0" applyProtection="0"/>
    <xf numFmtId="172" fontId="89" fillId="0" borderId="0" applyFill="0" applyBorder="0" applyAlignment="0" applyProtection="0"/>
    <xf numFmtId="172" fontId="90" fillId="0" borderId="0" applyFill="0" applyBorder="0" applyAlignment="0" applyProtection="0"/>
    <xf numFmtId="2" fontId="77" fillId="0" borderId="0" applyFont="0" applyFill="0" applyBorder="0" applyAlignment="0" applyProtection="0"/>
    <xf numFmtId="0" fontId="91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Fill="0" applyBorder="0" applyProtection="0">
      <alignment horizontal="left"/>
    </xf>
    <xf numFmtId="0" fontId="44" fillId="4" borderId="2" applyNumberFormat="0" applyAlignment="0"/>
    <xf numFmtId="0" fontId="44" fillId="4" borderId="2" applyNumberFormat="0" applyAlignment="0"/>
    <xf numFmtId="0" fontId="94" fillId="4" borderId="0" applyNumberFormat="0" applyBorder="0" applyAlignment="0" applyProtection="0"/>
    <xf numFmtId="174" fontId="95" fillId="32" borderId="15" applyNumberFormat="0" applyFont="0" applyBorder="0" applyAlignment="0" applyProtection="0"/>
    <xf numFmtId="0" fontId="76" fillId="0" borderId="0" applyFont="0" applyFill="0" applyBorder="0" applyAlignment="0" applyProtection="0">
      <alignment horizontal="right"/>
    </xf>
    <xf numFmtId="191" fontId="96" fillId="32" borderId="0" applyNumberFormat="0" applyFont="0" applyAlignment="0"/>
    <xf numFmtId="0" fontId="97" fillId="0" borderId="24" applyNumberFormat="0" applyBorder="0">
      <alignment horizontal="centerContinuous"/>
    </xf>
    <xf numFmtId="0" fontId="98" fillId="0" borderId="0" applyProtection="0">
      <alignment horizontal="right"/>
    </xf>
    <xf numFmtId="0" fontId="44" fillId="22" borderId="2" applyNumberFormat="0" applyAlignment="0"/>
    <xf numFmtId="0" fontId="44" fillId="22" borderId="2" applyNumberFormat="0" applyAlignment="0"/>
    <xf numFmtId="0" fontId="99" fillId="0" borderId="0">
      <alignment horizontal="center"/>
    </xf>
    <xf numFmtId="0" fontId="99" fillId="39" borderId="0">
      <alignment horizontal="center"/>
    </xf>
    <xf numFmtId="0" fontId="100" fillId="0" borderId="0">
      <alignment vertical="top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7" applyNumberFormat="0" applyFill="0" applyAlignment="0" applyProtection="0"/>
    <xf numFmtId="0" fontId="103" fillId="0" borderId="0" applyNumberFormat="0" applyFill="0" applyBorder="0" applyAlignment="0" applyProtection="0"/>
    <xf numFmtId="38" fontId="104" fillId="0" borderId="0">
      <alignment vertical="top"/>
    </xf>
    <xf numFmtId="38" fontId="104" fillId="0" borderId="0">
      <alignment vertical="top"/>
    </xf>
    <xf numFmtId="38" fontId="104" fillId="0" borderId="0">
      <alignment vertical="top"/>
    </xf>
    <xf numFmtId="0" fontId="105" fillId="40" borderId="0"/>
    <xf numFmtId="0" fontId="106" fillId="41" borderId="0"/>
    <xf numFmtId="0" fontId="47" fillId="0" borderId="0"/>
    <xf numFmtId="0" fontId="107" fillId="0" borderId="0" applyNumberFormat="0" applyFill="0" applyBorder="0" applyAlignment="0" applyProtection="0">
      <alignment vertical="top"/>
      <protection locked="0"/>
    </xf>
    <xf numFmtId="0" fontId="59" fillId="0" borderId="0"/>
    <xf numFmtId="182" fontId="108" fillId="0" borderId="0"/>
    <xf numFmtId="0" fontId="52" fillId="0" borderId="0"/>
    <xf numFmtId="0" fontId="109" fillId="0" borderId="0" applyNumberFormat="0" applyFill="0" applyBorder="0" applyAlignment="0" applyProtection="0">
      <alignment vertical="top"/>
      <protection locked="0"/>
    </xf>
    <xf numFmtId="192" fontId="110" fillId="0" borderId="15">
      <alignment horizontal="center" vertical="center" wrapText="1"/>
    </xf>
    <xf numFmtId="0" fontId="111" fillId="7" borderId="2" applyNumberFormat="0" applyAlignment="0" applyProtection="0"/>
    <xf numFmtId="0" fontId="112" fillId="0" borderId="0" applyFill="0" applyBorder="0" applyProtection="0">
      <alignment vertical="center"/>
    </xf>
    <xf numFmtId="0" fontId="112" fillId="0" borderId="0" applyFill="0" applyBorder="0" applyProtection="0">
      <alignment vertical="center"/>
    </xf>
    <xf numFmtId="0" fontId="112" fillId="0" borderId="0" applyFill="0" applyBorder="0" applyProtection="0">
      <alignment vertical="center"/>
    </xf>
    <xf numFmtId="0" fontId="112" fillId="0" borderId="0" applyFill="0" applyBorder="0" applyProtection="0">
      <alignment vertical="center"/>
    </xf>
    <xf numFmtId="38" fontId="54" fillId="0" borderId="0">
      <alignment vertical="top"/>
    </xf>
    <xf numFmtId="38" fontId="54" fillId="31" borderId="0">
      <alignment vertical="top"/>
    </xf>
    <xf numFmtId="38" fontId="54" fillId="31" borderId="0">
      <alignment vertical="top"/>
    </xf>
    <xf numFmtId="38" fontId="54" fillId="31" borderId="0">
      <alignment vertical="top"/>
    </xf>
    <xf numFmtId="38" fontId="54" fillId="0" borderId="0">
      <alignment vertical="top"/>
    </xf>
    <xf numFmtId="193" fontId="54" fillId="32" borderId="0">
      <alignment vertical="top"/>
    </xf>
    <xf numFmtId="38" fontId="54" fillId="0" borderId="0">
      <alignment vertical="top"/>
    </xf>
    <xf numFmtId="0" fontId="113" fillId="0" borderId="14" applyNumberFormat="0" applyFill="0" applyAlignment="0" applyProtection="0"/>
    <xf numFmtId="194" fontId="114" fillId="0" borderId="15">
      <alignment horizontal="right"/>
      <protection locked="0"/>
    </xf>
    <xf numFmtId="0" fontId="76" fillId="0" borderId="0" applyFont="0" applyFill="0" applyBorder="0" applyAlignment="0" applyProtection="0">
      <alignment horizontal="right"/>
    </xf>
    <xf numFmtId="0" fontId="76" fillId="0" borderId="0" applyFill="0" applyBorder="0" applyProtection="0">
      <alignment vertical="center"/>
    </xf>
    <xf numFmtId="0" fontId="76" fillId="0" borderId="0" applyFont="0" applyFill="0" applyBorder="0" applyAlignment="0" applyProtection="0">
      <alignment horizontal="right"/>
    </xf>
    <xf numFmtId="3" fontId="59" fillId="0" borderId="25" applyFont="0" applyBorder="0">
      <alignment horizontal="center" vertical="center"/>
    </xf>
    <xf numFmtId="0" fontId="115" fillId="26" borderId="0" applyNumberFormat="0" applyBorder="0" applyAlignment="0" applyProtection="0"/>
    <xf numFmtId="0" fontId="63" fillId="0" borderId="17"/>
    <xf numFmtId="0" fontId="116" fillId="0" borderId="0" applyNumberFormat="0" applyFill="0" applyBorder="0" applyAlignment="0" applyProtection="0"/>
    <xf numFmtId="195" fontId="59" fillId="0" borderId="0"/>
    <xf numFmtId="0" fontId="116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>
      <alignment horizontal="right"/>
    </xf>
    <xf numFmtId="0" fontId="59" fillId="0" borderId="0"/>
    <xf numFmtId="0" fontId="118" fillId="0" borderId="0"/>
    <xf numFmtId="0" fontId="76" fillId="0" borderId="0" applyFill="0" applyBorder="0" applyProtection="0">
      <alignment vertical="center"/>
    </xf>
    <xf numFmtId="0" fontId="119" fillId="0" borderId="0"/>
    <xf numFmtId="0" fontId="52" fillId="0" borderId="0"/>
    <xf numFmtId="0" fontId="50" fillId="0" borderId="0"/>
    <xf numFmtId="0" fontId="4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196" fontId="59" fillId="0" borderId="0" applyFont="0" applyAlignment="0">
      <alignment horizontal="center"/>
    </xf>
    <xf numFmtId="197" fontId="59" fillId="0" borderId="0" applyFont="0" applyFill="0" applyBorder="0" applyAlignment="0" applyProtection="0"/>
    <xf numFmtId="198" fontId="59" fillId="0" borderId="0" applyFont="0" applyFill="0" applyBorder="0" applyAlignment="0" applyProtection="0"/>
    <xf numFmtId="0" fontId="95" fillId="0" borderId="0"/>
    <xf numFmtId="199" fontId="95" fillId="0" borderId="0" applyFont="0" applyFill="0" applyBorder="0" applyAlignment="0" applyProtection="0"/>
    <xf numFmtId="200" fontId="95" fillId="0" borderId="0" applyFont="0" applyFill="0" applyBorder="0" applyAlignment="0" applyProtection="0"/>
    <xf numFmtId="0" fontId="120" fillId="22" borderId="4" applyNumberFormat="0" applyAlignment="0" applyProtection="0"/>
    <xf numFmtId="1" fontId="121" fillId="0" borderId="0" applyProtection="0">
      <alignment horizontal="right" vertical="center"/>
    </xf>
    <xf numFmtId="49" fontId="122" fillId="0" borderId="26" applyFill="0" applyProtection="0">
      <alignment vertical="center"/>
    </xf>
    <xf numFmtId="9" fontId="52" fillId="0" borderId="0" applyFont="0" applyFill="0" applyBorder="0" applyAlignment="0" applyProtection="0"/>
    <xf numFmtId="0" fontId="76" fillId="0" borderId="0" applyFill="0" applyBorder="0" applyProtection="0">
      <alignment vertical="center"/>
    </xf>
    <xf numFmtId="37" fontId="123" fillId="33" borderId="27"/>
    <xf numFmtId="37" fontId="123" fillId="33" borderId="27"/>
    <xf numFmtId="0" fontId="124" fillId="0" borderId="0" applyNumberFormat="0">
      <alignment horizontal="left"/>
    </xf>
    <xf numFmtId="201" fontId="125" fillId="0" borderId="28" applyBorder="0">
      <alignment horizontal="right"/>
      <protection locked="0"/>
    </xf>
    <xf numFmtId="49" fontId="126" fillId="0" borderId="15" applyNumberFormat="0">
      <alignment horizontal="left" vertical="center"/>
    </xf>
    <xf numFmtId="0" fontId="127" fillId="0" borderId="29">
      <alignment vertical="center"/>
    </xf>
    <xf numFmtId="4" fontId="128" fillId="33" borderId="4" applyNumberFormat="0" applyProtection="0">
      <alignment vertical="center"/>
    </xf>
    <xf numFmtId="4" fontId="129" fillId="33" borderId="4" applyNumberFormat="0" applyProtection="0">
      <alignment vertical="center"/>
    </xf>
    <xf numFmtId="4" fontId="128" fillId="33" borderId="4" applyNumberFormat="0" applyProtection="0">
      <alignment horizontal="left" vertical="center" indent="1"/>
    </xf>
    <xf numFmtId="4" fontId="128" fillId="33" borderId="4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4" fontId="128" fillId="42" borderId="4" applyNumberFormat="0" applyProtection="0">
      <alignment horizontal="right" vertical="center"/>
    </xf>
    <xf numFmtId="4" fontId="128" fillId="43" borderId="4" applyNumberFormat="0" applyProtection="0">
      <alignment horizontal="right" vertical="center"/>
    </xf>
    <xf numFmtId="4" fontId="128" fillId="44" borderId="4" applyNumberFormat="0" applyProtection="0">
      <alignment horizontal="right" vertical="center"/>
    </xf>
    <xf numFmtId="4" fontId="128" fillId="45" borderId="4" applyNumberFormat="0" applyProtection="0">
      <alignment horizontal="right" vertical="center"/>
    </xf>
    <xf numFmtId="4" fontId="128" fillId="46" borderId="4" applyNumberFormat="0" applyProtection="0">
      <alignment horizontal="right" vertical="center"/>
    </xf>
    <xf numFmtId="4" fontId="128" fillId="47" borderId="4" applyNumberFormat="0" applyProtection="0">
      <alignment horizontal="right" vertical="center"/>
    </xf>
    <xf numFmtId="4" fontId="128" fillId="48" borderId="4" applyNumberFormat="0" applyProtection="0">
      <alignment horizontal="right" vertical="center"/>
    </xf>
    <xf numFmtId="4" fontId="128" fillId="49" borderId="4" applyNumberFormat="0" applyProtection="0">
      <alignment horizontal="right" vertical="center"/>
    </xf>
    <xf numFmtId="4" fontId="128" fillId="50" borderId="4" applyNumberFormat="0" applyProtection="0">
      <alignment horizontal="right" vertical="center"/>
    </xf>
    <xf numFmtId="4" fontId="130" fillId="51" borderId="4" applyNumberFormat="0" applyProtection="0">
      <alignment horizontal="left" vertical="center" indent="1"/>
    </xf>
    <xf numFmtId="4" fontId="128" fillId="52" borderId="30" applyNumberFormat="0" applyProtection="0">
      <alignment horizontal="left" vertical="center" indent="1"/>
    </xf>
    <xf numFmtId="4" fontId="131" fillId="53" borderId="0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4" fontId="43" fillId="52" borderId="4" applyNumberFormat="0" applyProtection="0">
      <alignment horizontal="left" vertical="center" indent="1"/>
    </xf>
    <xf numFmtId="4" fontId="43" fillId="54" borderId="4" applyNumberFormat="0" applyProtection="0">
      <alignment horizontal="left" vertical="center" indent="1"/>
    </xf>
    <xf numFmtId="0" fontId="52" fillId="54" borderId="4" applyNumberFormat="0" applyProtection="0">
      <alignment horizontal="left" vertical="center" indent="1"/>
    </xf>
    <xf numFmtId="0" fontId="52" fillId="54" borderId="4" applyNumberFormat="0" applyProtection="0">
      <alignment horizontal="left" vertical="center" indent="1"/>
    </xf>
    <xf numFmtId="0" fontId="52" fillId="55" borderId="4" applyNumberFormat="0" applyProtection="0">
      <alignment horizontal="left" vertical="center" indent="1"/>
    </xf>
    <xf numFmtId="0" fontId="52" fillId="55" borderId="4" applyNumberFormat="0" applyProtection="0">
      <alignment horizontal="left" vertical="center" indent="1"/>
    </xf>
    <xf numFmtId="0" fontId="52" fillId="31" borderId="4" applyNumberFormat="0" applyProtection="0">
      <alignment horizontal="left" vertical="center" indent="1"/>
    </xf>
    <xf numFmtId="0" fontId="52" fillId="31" borderId="4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0" fontId="59" fillId="0" borderId="0"/>
    <xf numFmtId="4" fontId="128" fillId="56" borderId="4" applyNumberFormat="0" applyProtection="0">
      <alignment vertical="center"/>
    </xf>
    <xf numFmtId="4" fontId="129" fillId="56" borderId="4" applyNumberFormat="0" applyProtection="0">
      <alignment vertical="center"/>
    </xf>
    <xf numFmtId="4" fontId="128" fillId="56" borderId="4" applyNumberFormat="0" applyProtection="0">
      <alignment horizontal="left" vertical="center" indent="1"/>
    </xf>
    <xf numFmtId="4" fontId="128" fillId="56" borderId="4" applyNumberFormat="0" applyProtection="0">
      <alignment horizontal="left" vertical="center" indent="1"/>
    </xf>
    <xf numFmtId="4" fontId="128" fillId="52" borderId="4" applyNumberFormat="0" applyProtection="0">
      <alignment horizontal="right" vertical="center"/>
    </xf>
    <xf numFmtId="4" fontId="129" fillId="52" borderId="4" applyNumberFormat="0" applyProtection="0">
      <alignment horizontal="right" vertical="center"/>
    </xf>
    <xf numFmtId="0" fontId="52" fillId="34" borderId="4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0" fontId="132" fillId="0" borderId="0"/>
    <xf numFmtId="4" fontId="133" fillId="52" borderId="4" applyNumberFormat="0" applyProtection="0">
      <alignment horizontal="right" vertical="center"/>
    </xf>
    <xf numFmtId="0" fontId="134" fillId="0" borderId="0">
      <alignment horizontal="left" vertical="center" wrapText="1"/>
    </xf>
    <xf numFmtId="202" fontId="135" fillId="0" borderId="15">
      <alignment horizontal="left" vertical="center"/>
      <protection locked="0"/>
    </xf>
    <xf numFmtId="0" fontId="52" fillId="0" borderId="0"/>
    <xf numFmtId="0" fontId="50" fillId="0" borderId="0"/>
    <xf numFmtId="2" fontId="136" fillId="57" borderId="31" applyProtection="0"/>
    <xf numFmtId="2" fontId="136" fillId="57" borderId="31" applyProtection="0"/>
    <xf numFmtId="2" fontId="137" fillId="0" borderId="0" applyFill="0" applyBorder="0" applyProtection="0"/>
    <xf numFmtId="2" fontId="57" fillId="0" borderId="0" applyFill="0" applyBorder="0" applyProtection="0"/>
    <xf numFmtId="2" fontId="57" fillId="58" borderId="31" applyProtection="0"/>
    <xf numFmtId="2" fontId="57" fillId="59" borderId="31" applyProtection="0"/>
    <xf numFmtId="2" fontId="57" fillId="60" borderId="31" applyProtection="0"/>
    <xf numFmtId="2" fontId="57" fillId="60" borderId="31" applyProtection="0">
      <alignment horizontal="center"/>
    </xf>
    <xf numFmtId="2" fontId="57" fillId="59" borderId="31" applyProtection="0">
      <alignment horizontal="center"/>
    </xf>
    <xf numFmtId="0" fontId="138" fillId="0" borderId="0" applyBorder="0" applyProtection="0">
      <alignment vertical="center"/>
    </xf>
    <xf numFmtId="0" fontId="138" fillId="0" borderId="26" applyBorder="0" applyProtection="0">
      <alignment horizontal="right" vertical="center"/>
    </xf>
    <xf numFmtId="0" fontId="139" fillId="61" borderId="0" applyBorder="0" applyProtection="0">
      <alignment horizontal="centerContinuous" vertical="center"/>
    </xf>
    <xf numFmtId="0" fontId="139" fillId="62" borderId="26" applyBorder="0" applyProtection="0">
      <alignment horizontal="centerContinuous" vertical="center"/>
    </xf>
    <xf numFmtId="0" fontId="140" fillId="0" borderId="0"/>
    <xf numFmtId="38" fontId="141" fillId="63" borderId="0">
      <alignment horizontal="right" vertical="top"/>
    </xf>
    <xf numFmtId="38" fontId="141" fillId="63" borderId="0">
      <alignment horizontal="right" vertical="top"/>
    </xf>
    <xf numFmtId="38" fontId="141" fillId="63" borderId="0">
      <alignment horizontal="right" vertical="top"/>
    </xf>
    <xf numFmtId="0" fontId="119" fillId="0" borderId="0"/>
    <xf numFmtId="0" fontId="142" fillId="0" borderId="0" applyFill="0" applyBorder="0" applyProtection="0">
      <alignment horizontal="left"/>
    </xf>
    <xf numFmtId="0" fontId="93" fillId="0" borderId="32" applyFill="0" applyBorder="0" applyProtection="0">
      <alignment horizontal="left" vertical="top"/>
    </xf>
    <xf numFmtId="0" fontId="143" fillId="0" borderId="0">
      <alignment horizontal="centerContinuous"/>
    </xf>
    <xf numFmtId="4" fontId="64" fillId="64" borderId="0">
      <alignment horizontal="right"/>
    </xf>
    <xf numFmtId="4" fontId="64" fillId="64" borderId="0">
      <alignment horizontal="right"/>
    </xf>
    <xf numFmtId="0" fontId="144" fillId="0" borderId="32" applyFill="0" applyBorder="0" applyProtection="0"/>
    <xf numFmtId="0" fontId="144" fillId="0" borderId="0"/>
    <xf numFmtId="0" fontId="145" fillId="0" borderId="0" applyFill="0" applyBorder="0" applyProtection="0"/>
    <xf numFmtId="0" fontId="146" fillId="0" borderId="0"/>
    <xf numFmtId="0" fontId="147" fillId="0" borderId="0" applyNumberFormat="0" applyFill="0" applyBorder="0" applyAlignment="0" applyProtection="0"/>
    <xf numFmtId="0" fontId="148" fillId="65" borderId="33" applyNumberFormat="0">
      <alignment horizontal="center" vertical="center"/>
    </xf>
    <xf numFmtId="49" fontId="149" fillId="55" borderId="34" applyNumberFormat="0">
      <alignment horizontal="center" vertical="center"/>
    </xf>
    <xf numFmtId="0" fontId="77" fillId="0" borderId="35" applyNumberFormat="0" applyFont="0" applyFill="0" applyAlignment="0" applyProtection="0"/>
    <xf numFmtId="0" fontId="77" fillId="0" borderId="35" applyNumberFormat="0" applyFont="0" applyFill="0" applyAlignment="0" applyProtection="0"/>
    <xf numFmtId="0" fontId="150" fillId="0" borderId="23" applyFill="0" applyBorder="0" applyProtection="0">
      <alignment vertical="center"/>
    </xf>
    <xf numFmtId="0" fontId="151" fillId="0" borderId="0">
      <alignment horizontal="fill"/>
    </xf>
    <xf numFmtId="0" fontId="95" fillId="0" borderId="0"/>
    <xf numFmtId="0" fontId="152" fillId="0" borderId="0" applyNumberFormat="0" applyFill="0" applyBorder="0" applyAlignment="0" applyProtection="0"/>
    <xf numFmtId="0" fontId="153" fillId="0" borderId="26" applyBorder="0" applyProtection="0">
      <alignment horizontal="right"/>
    </xf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182" fontId="58" fillId="0" borderId="22">
      <protection locked="0"/>
    </xf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3" fontId="155" fillId="0" borderId="0">
      <alignment horizontal="center" vertical="center" textRotation="90" wrapText="1"/>
    </xf>
    <xf numFmtId="170" fontId="58" fillId="0" borderId="15">
      <alignment vertical="top" wrapText="1"/>
    </xf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0" fontId="15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203" fontId="162" fillId="0" borderId="15">
      <alignment vertical="top" wrapText="1"/>
    </xf>
    <xf numFmtId="4" fontId="163" fillId="0" borderId="15">
      <alignment horizontal="left" vertical="center"/>
    </xf>
    <xf numFmtId="4" fontId="163" fillId="0" borderId="15"/>
    <xf numFmtId="4" fontId="163" fillId="66" borderId="15"/>
    <xf numFmtId="4" fontId="163" fillId="67" borderId="15"/>
    <xf numFmtId="4" fontId="164" fillId="68" borderId="15"/>
    <xf numFmtId="4" fontId="165" fillId="31" borderId="15"/>
    <xf numFmtId="4" fontId="166" fillId="0" borderId="15">
      <alignment horizontal="center" wrapText="1"/>
    </xf>
    <xf numFmtId="203" fontId="163" fillId="0" borderId="15"/>
    <xf numFmtId="203" fontId="162" fillId="0" borderId="15">
      <alignment horizontal="center" vertical="center" wrapText="1"/>
    </xf>
    <xf numFmtId="203" fontId="162" fillId="0" borderId="15">
      <alignment vertical="top" wrapText="1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204" fontId="5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52" fillId="0" borderId="0"/>
    <xf numFmtId="0" fontId="52" fillId="0" borderId="0"/>
    <xf numFmtId="0" fontId="167" fillId="0" borderId="0" applyBorder="0">
      <alignment horizontal="center" vertical="center" wrapText="1"/>
    </xf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70" fillId="0" borderId="6" applyNumberFormat="0" applyFill="0" applyAlignment="0" applyProtection="0"/>
    <xf numFmtId="0" fontId="45" fillId="0" borderId="18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03" fillId="0" borderId="7" applyNumberFormat="0" applyFill="0" applyAlignment="0" applyProtection="0"/>
    <xf numFmtId="0" fontId="46" fillId="0" borderId="19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67" fillId="0" borderId="0" applyBorder="0">
      <alignment horizontal="center" vertical="center" wrapText="1"/>
    </xf>
    <xf numFmtId="202" fontId="173" fillId="0" borderId="0" applyProtection="0">
      <alignment horizontal="center"/>
    </xf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48" fillId="0" borderId="36" applyBorder="0">
      <alignment horizontal="center" vertical="center" wrapText="1"/>
    </xf>
    <xf numFmtId="182" fontId="78" fillId="37" borderId="22"/>
    <xf numFmtId="4" fontId="49" fillId="33" borderId="15" applyBorder="0">
      <alignment horizontal="right"/>
    </xf>
    <xf numFmtId="49" fontId="176" fillId="0" borderId="0" applyBorder="0">
      <alignment vertical="center"/>
    </xf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3" fontId="78" fillId="0" borderId="15" applyBorder="0">
      <alignment vertical="center"/>
    </xf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59" fillId="0" borderId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173" fontId="116" fillId="32" borderId="0" applyFill="0">
      <alignment wrapText="1"/>
    </xf>
    <xf numFmtId="0" fontId="175" fillId="0" borderId="0">
      <alignment horizontal="center" vertical="top" wrapText="1"/>
    </xf>
    <xf numFmtId="0" fontId="180" fillId="0" borderId="0">
      <alignment horizontal="center" vertical="center" wrapText="1"/>
    </xf>
    <xf numFmtId="0" fontId="180" fillId="0" borderId="0">
      <alignment horizontal="center" vertical="center" wrapText="1"/>
    </xf>
    <xf numFmtId="173" fontId="175" fillId="0" borderId="0">
      <alignment horizontal="center" vertical="top" wrapText="1"/>
    </xf>
    <xf numFmtId="171" fontId="181" fillId="32" borderId="15">
      <alignment wrapText="1"/>
    </xf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4" fontId="182" fillId="0" borderId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49" fontId="155" fillId="0" borderId="15">
      <alignment horizontal="right" vertical="top" wrapText="1"/>
    </xf>
    <xf numFmtId="172" fontId="184" fillId="0" borderId="0">
      <alignment horizontal="right" vertical="top" wrapText="1"/>
    </xf>
    <xf numFmtId="0" fontId="44" fillId="0" borderId="0"/>
    <xf numFmtId="0" fontId="1" fillId="0" borderId="0"/>
    <xf numFmtId="0" fontId="1" fillId="0" borderId="0"/>
    <xf numFmtId="49" fontId="49" fillId="0" borderId="0" applyBorder="0">
      <alignment vertical="top"/>
    </xf>
    <xf numFmtId="0" fontId="44" fillId="0" borderId="0"/>
    <xf numFmtId="0" fontId="44" fillId="0" borderId="0"/>
    <xf numFmtId="0" fontId="185" fillId="0" borderId="0"/>
    <xf numFmtId="0" fontId="52" fillId="0" borderId="0"/>
    <xf numFmtId="0" fontId="52" fillId="0" borderId="0"/>
    <xf numFmtId="0" fontId="18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64" fillId="0" borderId="0"/>
    <xf numFmtId="0" fontId="44" fillId="0" borderId="0"/>
    <xf numFmtId="0" fontId="187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9" fontId="49" fillId="0" borderId="0" applyBorder="0">
      <alignment vertical="top"/>
    </xf>
    <xf numFmtId="0" fontId="64" fillId="0" borderId="0"/>
    <xf numFmtId="0" fontId="64" fillId="0" borderId="0"/>
    <xf numFmtId="49" fontId="49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6" fillId="0" borderId="0"/>
    <xf numFmtId="0" fontId="59" fillId="0" borderId="0"/>
    <xf numFmtId="0" fontId="53" fillId="0" borderId="0">
      <alignment horizontal="left"/>
    </xf>
    <xf numFmtId="0" fontId="1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8" fillId="50" borderId="0" applyNumberFormat="0" applyBorder="0" applyAlignment="0">
      <alignment horizontal="left" vertical="center"/>
    </xf>
    <xf numFmtId="0" fontId="59" fillId="0" borderId="0"/>
    <xf numFmtId="0" fontId="189" fillId="0" borderId="0"/>
    <xf numFmtId="0" fontId="59" fillId="0" borderId="0"/>
    <xf numFmtId="0" fontId="52" fillId="0" borderId="0"/>
    <xf numFmtId="0" fontId="59" fillId="0" borderId="0"/>
    <xf numFmtId="0" fontId="186" fillId="0" borderId="0"/>
    <xf numFmtId="0" fontId="186" fillId="0" borderId="0"/>
    <xf numFmtId="49" fontId="49" fillId="0" borderId="0" applyBorder="0">
      <alignment vertical="top"/>
    </xf>
    <xf numFmtId="0" fontId="186" fillId="0" borderId="0"/>
    <xf numFmtId="0" fontId="59" fillId="0" borderId="0"/>
    <xf numFmtId="0" fontId="52" fillId="0" borderId="0" applyNumberFormat="0" applyFont="0" applyFill="0" applyBorder="0" applyAlignment="0" applyProtection="0">
      <alignment vertical="top"/>
    </xf>
    <xf numFmtId="0" fontId="189" fillId="0" borderId="0"/>
    <xf numFmtId="0" fontId="52" fillId="0" borderId="0"/>
    <xf numFmtId="0" fontId="64" fillId="0" borderId="0"/>
    <xf numFmtId="0" fontId="64" fillId="0" borderId="0"/>
    <xf numFmtId="0" fontId="59" fillId="0" borderId="0"/>
    <xf numFmtId="0" fontId="188" fillId="50" borderId="0" applyNumberFormat="0" applyBorder="0" applyAlignment="0">
      <alignment horizontal="left" vertical="center"/>
    </xf>
    <xf numFmtId="0" fontId="188" fillId="50" borderId="0" applyNumberFormat="0" applyBorder="0" applyAlignment="0">
      <alignment horizontal="left" vertical="center"/>
    </xf>
    <xf numFmtId="0" fontId="190" fillId="0" borderId="0"/>
    <xf numFmtId="0" fontId="59" fillId="0" borderId="0"/>
    <xf numFmtId="0" fontId="189" fillId="0" borderId="0"/>
    <xf numFmtId="0" fontId="64" fillId="0" borderId="0"/>
    <xf numFmtId="0" fontId="64" fillId="0" borderId="0"/>
    <xf numFmtId="0" fontId="59" fillId="0" borderId="0"/>
    <xf numFmtId="0" fontId="1" fillId="0" borderId="0"/>
    <xf numFmtId="0" fontId="1" fillId="0" borderId="0"/>
    <xf numFmtId="0" fontId="189" fillId="0" borderId="0"/>
    <xf numFmtId="0" fontId="64" fillId="0" borderId="0"/>
    <xf numFmtId="0" fontId="59" fillId="0" borderId="0"/>
    <xf numFmtId="0" fontId="5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2" fillId="0" borderId="0"/>
    <xf numFmtId="0" fontId="64" fillId="0" borderId="0"/>
    <xf numFmtId="0" fontId="5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2" fillId="0" borderId="0"/>
    <xf numFmtId="0" fontId="52" fillId="0" borderId="0"/>
    <xf numFmtId="0" fontId="64" fillId="0" borderId="0"/>
    <xf numFmtId="0" fontId="59" fillId="0" borderId="0"/>
    <xf numFmtId="0" fontId="5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9" fillId="0" borderId="0"/>
    <xf numFmtId="0" fontId="1" fillId="0" borderId="0"/>
    <xf numFmtId="0" fontId="1" fillId="0" borderId="0"/>
    <xf numFmtId="0" fontId="64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44" fillId="0" borderId="0">
      <alignment wrapText="1"/>
    </xf>
    <xf numFmtId="0" fontId="59" fillId="0" borderId="0"/>
    <xf numFmtId="0" fontId="44" fillId="0" borderId="0">
      <alignment wrapText="1"/>
    </xf>
    <xf numFmtId="0" fontId="44" fillId="0" borderId="0">
      <alignment wrapText="1"/>
    </xf>
    <xf numFmtId="0" fontId="59" fillId="0" borderId="0"/>
    <xf numFmtId="0" fontId="44" fillId="0" borderId="0">
      <alignment wrapText="1"/>
    </xf>
    <xf numFmtId="0" fontId="44" fillId="0" borderId="0">
      <alignment wrapText="1"/>
    </xf>
    <xf numFmtId="0" fontId="59" fillId="0" borderId="0"/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59" fillId="0" borderId="0"/>
    <xf numFmtId="0" fontId="59" fillId="0" borderId="0"/>
    <xf numFmtId="49" fontId="49" fillId="50" borderId="0" applyBorder="0">
      <alignment vertical="top"/>
    </xf>
    <xf numFmtId="0" fontId="52" fillId="0" borderId="0"/>
    <xf numFmtId="0" fontId="59" fillId="0" borderId="0"/>
    <xf numFmtId="0" fontId="64" fillId="0" borderId="0"/>
    <xf numFmtId="0" fontId="64" fillId="0" borderId="0"/>
    <xf numFmtId="0" fontId="59" fillId="0" borderId="0"/>
    <xf numFmtId="0" fontId="52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90" fillId="0" borderId="0"/>
    <xf numFmtId="0" fontId="52" fillId="0" borderId="0"/>
    <xf numFmtId="0" fontId="59" fillId="0" borderId="0"/>
    <xf numFmtId="0" fontId="59" fillId="0" borderId="0"/>
    <xf numFmtId="0" fontId="191" fillId="0" borderId="0"/>
    <xf numFmtId="0" fontId="1" fillId="0" borderId="0"/>
    <xf numFmtId="0" fontId="1" fillId="0" borderId="0"/>
    <xf numFmtId="0" fontId="59" fillId="0" borderId="0"/>
    <xf numFmtId="205" fontId="9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205" fontId="91" fillId="0" borderId="0"/>
    <xf numFmtId="0" fontId="64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59" fillId="0" borderId="0"/>
    <xf numFmtId="0" fontId="44" fillId="0" borderId="0"/>
    <xf numFmtId="0" fontId="59" fillId="0" borderId="0"/>
    <xf numFmtId="0" fontId="59" fillId="0" borderId="0"/>
    <xf numFmtId="0" fontId="44" fillId="0" borderId="0"/>
    <xf numFmtId="0" fontId="59" fillId="0" borderId="0"/>
    <xf numFmtId="0" fontId="5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44" fillId="0" borderId="0"/>
    <xf numFmtId="0" fontId="44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6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9" fontId="49" fillId="0" borderId="0" applyBorder="0">
      <alignment vertical="top"/>
    </xf>
    <xf numFmtId="0" fontId="44" fillId="0" borderId="0"/>
    <xf numFmtId="0" fontId="18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44" fillId="0" borderId="0"/>
    <xf numFmtId="0" fontId="44" fillId="0" borderId="0"/>
    <xf numFmtId="0" fontId="44" fillId="0" borderId="0"/>
    <xf numFmtId="1" fontId="192" fillId="0" borderId="15">
      <alignment horizontal="left" vertical="center"/>
    </xf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59" fillId="0" borderId="0" applyFont="0" applyFill="0" applyBorder="0" applyProtection="0">
      <alignment horizontal="center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203" fontId="173" fillId="0" borderId="15">
      <alignment vertical="top"/>
    </xf>
    <xf numFmtId="172" fontId="194" fillId="33" borderId="27" applyNumberFormat="0" applyBorder="0" applyAlignment="0">
      <alignment vertical="center"/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64" fillId="29" borderId="12" applyNumberFormat="0" applyFont="0" applyAlignment="0" applyProtection="0"/>
    <xf numFmtId="0" fontId="64" fillId="29" borderId="12" applyNumberFormat="0" applyFont="0" applyAlignment="0" applyProtection="0"/>
    <xf numFmtId="0" fontId="64" fillId="29" borderId="12" applyNumberFormat="0" applyFont="0" applyAlignment="0" applyProtection="0"/>
    <xf numFmtId="0" fontId="6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9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49" fontId="164" fillId="0" borderId="20">
      <alignment horizontal="left" vertical="center"/>
    </xf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8" fillId="0" borderId="0" applyFill="0" applyBorder="0" applyAlignment="0" applyProtection="0"/>
    <xf numFmtId="9" fontId="44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206" fontId="196" fillId="0" borderId="15"/>
    <xf numFmtId="0" fontId="59" fillId="0" borderId="15" applyNumberFormat="0" applyFont="0" applyFill="0" applyAlignment="0" applyProtection="0"/>
    <xf numFmtId="3" fontId="197" fillId="69" borderId="20">
      <alignment horizontal="justify" vertical="center"/>
    </xf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50" fillId="0" borderId="0"/>
    <xf numFmtId="38" fontId="53" fillId="0" borderId="0">
      <alignment vertical="top"/>
    </xf>
    <xf numFmtId="38" fontId="53" fillId="0" borderId="0">
      <alignment vertical="top"/>
    </xf>
    <xf numFmtId="0" fontId="51" fillId="0" borderId="0"/>
    <xf numFmtId="38" fontId="53" fillId="0" borderId="0">
      <alignment vertical="top"/>
    </xf>
    <xf numFmtId="0" fontId="50" fillId="0" borderId="0"/>
    <xf numFmtId="49" fontId="184" fillId="0" borderId="0"/>
    <xf numFmtId="49" fontId="199" fillId="0" borderId="0">
      <alignment vertical="top"/>
    </xf>
    <xf numFmtId="3" fontId="200" fillId="0" borderId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38" fontId="23" fillId="0" borderId="0" applyFont="0" applyFill="0" applyBorder="0" applyAlignment="0" applyProtection="0"/>
    <xf numFmtId="3" fontId="202" fillId="0" borderId="20" applyFont="0" applyBorder="0">
      <alignment horizontal="right"/>
      <protection locked="0"/>
    </xf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41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8" fontId="4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207" fontId="52" fillId="0" borderId="0" applyFont="0" applyFill="0" applyBorder="0" applyAlignment="0" applyProtection="0"/>
    <xf numFmtId="207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208" fontId="59" fillId="0" borderId="0" applyFont="0" applyFill="0" applyBorder="0" applyAlignment="0" applyProtection="0"/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37" applyBorder="0">
      <alignment horizontal="right"/>
    </xf>
    <xf numFmtId="4" fontId="49" fillId="32" borderId="37" applyBorder="0">
      <alignment horizontal="right"/>
    </xf>
    <xf numFmtId="4" fontId="49" fillId="70" borderId="38" applyBorder="0">
      <alignment horizontal="right"/>
    </xf>
    <xf numFmtId="4" fontId="49" fillId="70" borderId="38" applyBorder="0">
      <alignment horizontal="right"/>
    </xf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169" fontId="58" fillId="0" borderId="20">
      <alignment vertical="top" wrapText="1"/>
    </xf>
    <xf numFmtId="187" fontId="59" fillId="0" borderId="15" applyFont="0" applyFill="0" applyBorder="0" applyProtection="0">
      <alignment horizontal="center" vertical="center"/>
    </xf>
    <xf numFmtId="3" fontId="59" fillId="0" borderId="0" applyFont="0" applyBorder="0">
      <alignment horizontal="center"/>
    </xf>
    <xf numFmtId="166" fontId="60" fillId="0" borderId="0">
      <protection locked="0"/>
    </xf>
    <xf numFmtId="49" fontId="162" fillId="0" borderId="15">
      <alignment horizontal="center" vertical="center" wrapText="1"/>
    </xf>
    <xf numFmtId="0" fontId="58" fillId="0" borderId="15" applyBorder="0">
      <alignment horizontal="center" vertical="center" wrapText="1"/>
    </xf>
    <xf numFmtId="49" fontId="162" fillId="0" borderId="15">
      <alignment horizontal="center" vertical="center" wrapText="1"/>
    </xf>
    <xf numFmtId="49" fontId="134" fillId="0" borderId="15" applyNumberFormat="0" applyFill="0" applyAlignment="0" applyProtection="0"/>
    <xf numFmtId="171" fontId="59" fillId="0" borderId="0"/>
    <xf numFmtId="0" fontId="111" fillId="7" borderId="2" applyNumberFormat="0" applyAlignment="0" applyProtection="0"/>
    <xf numFmtId="0" fontId="52" fillId="0" borderId="0"/>
    <xf numFmtId="0" fontId="44" fillId="0" borderId="0"/>
    <xf numFmtId="0" fontId="44" fillId="29" borderId="12" applyNumberFormat="0" applyFont="0" applyAlignment="0" applyProtection="0"/>
    <xf numFmtId="0" fontId="44" fillId="0" borderId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43" fontId="1" fillId="0" borderId="0" applyFont="0" applyFill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43" fontId="1" fillId="0" borderId="0" applyFon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7" borderId="0" applyNumberFormat="0" applyBorder="0" applyAlignment="0" applyProtection="0"/>
    <xf numFmtId="0" fontId="64" fillId="22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59" fillId="0" borderId="0"/>
    <xf numFmtId="43" fontId="1" fillId="0" borderId="0" applyFont="0" applyFill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9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185" fillId="0" borderId="0"/>
    <xf numFmtId="0" fontId="52" fillId="0" borderId="0"/>
    <xf numFmtId="0" fontId="42" fillId="0" borderId="0"/>
    <xf numFmtId="0" fontId="59" fillId="0" borderId="0"/>
    <xf numFmtId="0" fontId="59" fillId="0" borderId="0"/>
    <xf numFmtId="0" fontId="1" fillId="0" borderId="0"/>
    <xf numFmtId="0" fontId="190" fillId="0" borderId="0"/>
    <xf numFmtId="0" fontId="191" fillId="0" borderId="0"/>
    <xf numFmtId="0" fontId="1" fillId="0" borderId="0"/>
    <xf numFmtId="0" fontId="59" fillId="0" borderId="0"/>
    <xf numFmtId="0" fontId="52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185" fillId="0" borderId="0"/>
    <xf numFmtId="0" fontId="59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38" fontId="53" fillId="0" borderId="0">
      <alignment vertical="top"/>
    </xf>
    <xf numFmtId="0" fontId="51" fillId="0" borderId="0"/>
    <xf numFmtId="38" fontId="53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9" fontId="184" fillId="0" borderId="0"/>
    <xf numFmtId="49" fontId="199" fillId="0" borderId="0">
      <alignment vertical="top"/>
    </xf>
    <xf numFmtId="3" fontId="200" fillId="0" borderId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3" fontId="202" fillId="0" borderId="20" applyFont="0" applyBorder="0">
      <alignment horizontal="right"/>
      <protection locked="0"/>
    </xf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41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07" fontId="52" fillId="0" borderId="0" applyFont="0" applyFill="0" applyBorder="0" applyAlignment="0" applyProtection="0"/>
    <xf numFmtId="207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4" fillId="0" borderId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4" fillId="0" borderId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64" fillId="0" borderId="0"/>
    <xf numFmtId="167" fontId="59" fillId="0" borderId="0" applyFont="0" applyFill="0" applyBorder="0" applyAlignment="0" applyProtection="0"/>
    <xf numFmtId="0" fontId="64" fillId="0" borderId="0"/>
    <xf numFmtId="167" fontId="59" fillId="0" borderId="0" applyFont="0" applyFill="0" applyBorder="0" applyAlignment="0" applyProtection="0"/>
    <xf numFmtId="0" fontId="64" fillId="0" borderId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Font="0" applyBorder="0">
      <alignment horizontal="right"/>
    </xf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37" applyBorder="0">
      <alignment horizontal="right"/>
    </xf>
    <xf numFmtId="4" fontId="49" fillId="32" borderId="37" applyBorder="0">
      <alignment horizontal="right"/>
    </xf>
    <xf numFmtId="4" fontId="49" fillId="70" borderId="38" applyBorder="0">
      <alignment horizontal="right"/>
    </xf>
    <xf numFmtId="4" fontId="49" fillId="70" borderId="38" applyBorder="0">
      <alignment horizontal="right"/>
    </xf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187" fontId="59" fillId="0" borderId="15" applyFont="0" applyFill="0" applyBorder="0" applyProtection="0">
      <alignment horizontal="center" vertical="center"/>
    </xf>
    <xf numFmtId="3" fontId="59" fillId="0" borderId="0" applyFont="0" applyBorder="0">
      <alignment horizontal="center"/>
    </xf>
    <xf numFmtId="166" fontId="60" fillId="0" borderId="0">
      <protection locked="0"/>
    </xf>
    <xf numFmtId="49" fontId="162" fillId="0" borderId="15">
      <alignment horizontal="center" vertical="center" wrapText="1"/>
    </xf>
    <xf numFmtId="0" fontId="58" fillId="0" borderId="15" applyBorder="0">
      <alignment horizontal="center" vertical="center" wrapText="1"/>
    </xf>
    <xf numFmtId="49" fontId="134" fillId="0" borderId="15" applyNumberFormat="0" applyFill="0" applyAlignment="0" applyProtection="0"/>
    <xf numFmtId="0" fontId="111" fillId="7" borderId="2" applyNumberFormat="0" applyAlignment="0" applyProtection="0"/>
    <xf numFmtId="0" fontId="52" fillId="0" borderId="0"/>
    <xf numFmtId="0" fontId="52" fillId="0" borderId="0"/>
    <xf numFmtId="0" fontId="52" fillId="0" borderId="0"/>
    <xf numFmtId="0" fontId="66" fillId="12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43" fontId="1" fillId="0" borderId="0" applyFon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43" fontId="1" fillId="0" borderId="0" applyFont="0" applyFill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9" fillId="0" borderId="0"/>
    <xf numFmtId="9" fontId="64" fillId="0" borderId="0" applyFont="0" applyFill="0" applyBorder="0" applyAlignment="0" applyProtection="0"/>
    <xf numFmtId="9" fontId="189" fillId="0" borderId="0" applyFont="0" applyFill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68" fillId="0" borderId="5" applyNumberFormat="0" applyFill="0" applyAlignment="0" applyProtection="0"/>
    <xf numFmtId="0" fontId="170" fillId="0" borderId="6" applyNumberFormat="0" applyFill="0" applyAlignment="0" applyProtection="0"/>
    <xf numFmtId="0" fontId="177" fillId="0" borderId="8" applyNumberFormat="0" applyFill="0" applyAlignment="0" applyProtection="0"/>
    <xf numFmtId="0" fontId="180" fillId="0" borderId="0">
      <alignment horizontal="centerContinuous" vertical="center" wrapText="1"/>
    </xf>
    <xf numFmtId="0" fontId="65" fillId="8" borderId="0" applyNumberFormat="0" applyBorder="0" applyAlignment="0" applyProtection="0"/>
    <xf numFmtId="0" fontId="52" fillId="0" borderId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0" fontId="65" fillId="6" borderId="0" applyNumberFormat="0" applyBorder="0" applyAlignment="0" applyProtection="0"/>
    <xf numFmtId="4" fontId="49" fillId="70" borderId="37" applyBorder="0">
      <alignment horizontal="right"/>
    </xf>
    <xf numFmtId="4" fontId="49" fillId="32" borderId="15" applyFont="0" applyBorder="0">
      <alignment horizontal="right"/>
    </xf>
    <xf numFmtId="0" fontId="65" fillId="2" borderId="0" applyNumberFormat="0" applyBorder="0" applyAlignment="0" applyProtection="0"/>
    <xf numFmtId="0" fontId="52" fillId="0" borderId="0"/>
    <xf numFmtId="0" fontId="50" fillId="0" borderId="0"/>
    <xf numFmtId="0" fontId="52" fillId="0" borderId="0"/>
    <xf numFmtId="0" fontId="52" fillId="0" borderId="0"/>
    <xf numFmtId="0" fontId="59" fillId="0" borderId="0"/>
    <xf numFmtId="0" fontId="189" fillId="0" borderId="0"/>
    <xf numFmtId="0" fontId="65" fillId="9" borderId="0" applyNumberFormat="0" applyBorder="0" applyAlignment="0" applyProtection="0"/>
    <xf numFmtId="0" fontId="1" fillId="0" borderId="0"/>
    <xf numFmtId="0" fontId="52" fillId="0" borderId="0"/>
    <xf numFmtId="0" fontId="205" fillId="0" borderId="0"/>
    <xf numFmtId="0" fontId="59" fillId="0" borderId="0"/>
    <xf numFmtId="0" fontId="59" fillId="0" borderId="0"/>
    <xf numFmtId="0" fontId="1" fillId="0" borderId="0"/>
    <xf numFmtId="9" fontId="58" fillId="0" borderId="0" applyFill="0" applyBorder="0" applyAlignment="0" applyProtection="0"/>
    <xf numFmtId="38" fontId="54" fillId="0" borderId="0">
      <alignment vertical="top"/>
    </xf>
    <xf numFmtId="38" fontId="54" fillId="0" borderId="0">
      <alignment vertical="top"/>
    </xf>
    <xf numFmtId="14" fontId="206" fillId="0" borderId="0" applyFont="0" applyBorder="0">
      <alignment vertical="top"/>
    </xf>
    <xf numFmtId="173" fontId="207" fillId="0" borderId="0" applyFont="0" applyFill="0" applyBorder="0" applyAlignment="0" applyProtection="0"/>
    <xf numFmtId="38" fontId="54" fillId="0" borderId="0">
      <alignment vertical="top"/>
    </xf>
    <xf numFmtId="202" fontId="58" fillId="0" borderId="0" applyFill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1" fillId="0" borderId="0"/>
    <xf numFmtId="0" fontId="1" fillId="0" borderId="0"/>
    <xf numFmtId="0" fontId="59" fillId="0" borderId="0"/>
    <xf numFmtId="0" fontId="65" fillId="29" borderId="12" applyNumberFormat="0" applyFont="0" applyAlignment="0" applyProtection="0"/>
    <xf numFmtId="9" fontId="189" fillId="0" borderId="0" applyFont="0" applyFill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58" fillId="0" borderId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202" fontId="58" fillId="0" borderId="0" applyFill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4" fontId="49" fillId="32" borderId="0" applyFont="0" applyBorder="0">
      <alignment horizontal="right"/>
    </xf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2" borderId="0" applyNumberFormat="0" applyBorder="0" applyAlignment="0" applyProtection="0"/>
    <xf numFmtId="0" fontId="1" fillId="0" borderId="0"/>
    <xf numFmtId="0" fontId="59" fillId="0" borderId="0"/>
    <xf numFmtId="0" fontId="186" fillId="0" borderId="0"/>
    <xf numFmtId="0" fontId="208" fillId="0" borderId="0"/>
    <xf numFmtId="0" fontId="58" fillId="0" borderId="0"/>
    <xf numFmtId="0" fontId="65" fillId="10" borderId="0" applyNumberFormat="0" applyBorder="0" applyAlignment="0" applyProtection="0"/>
    <xf numFmtId="9" fontId="186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5" fillId="10" borderId="0" applyNumberFormat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  <xf numFmtId="0" fontId="59" fillId="0" borderId="0"/>
    <xf numFmtId="202" fontId="58" fillId="0" borderId="0" applyFill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9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8" borderId="0" applyNumberFormat="0" applyBorder="0" applyAlignment="0" applyProtection="0"/>
    <xf numFmtId="0" fontId="52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178" fontId="61" fillId="0" borderId="0">
      <protection locked="0"/>
    </xf>
    <xf numFmtId="179" fontId="61" fillId="0" borderId="0">
      <protection locked="0"/>
    </xf>
    <xf numFmtId="210" fontId="61" fillId="0" borderId="0">
      <protection locked="0"/>
    </xf>
    <xf numFmtId="180" fontId="211" fillId="0" borderId="0">
      <protection locked="0"/>
    </xf>
    <xf numFmtId="180" fontId="211" fillId="0" borderId="0">
      <protection locked="0"/>
    </xf>
    <xf numFmtId="180" fontId="61" fillId="0" borderId="21">
      <protection locked="0"/>
    </xf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0" fontId="58" fillId="0" borderId="0"/>
    <xf numFmtId="0" fontId="168" fillId="0" borderId="5" applyNumberFormat="0" applyFill="0" applyAlignment="0" applyProtection="0"/>
    <xf numFmtId="0" fontId="170" fillId="0" borderId="6" applyNumberFormat="0" applyFill="0" applyAlignment="0" applyProtection="0"/>
    <xf numFmtId="38" fontId="5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9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77" fillId="0" borderId="8" applyNumberFormat="0" applyFill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56" fillId="22" borderId="4" applyNumberFormat="0" applyAlignment="0" applyProtection="0"/>
    <xf numFmtId="0" fontId="156" fillId="22" borderId="4" applyNumberFormat="0" applyAlignment="0" applyProtection="0"/>
    <xf numFmtId="0" fontId="156" fillId="22" borderId="4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157" fillId="22" borderId="2" applyNumberFormat="0" applyAlignment="0" applyProtection="0"/>
    <xf numFmtId="0" fontId="157" fillId="22" borderId="2" applyNumberFormat="0" applyAlignment="0" applyProtection="0"/>
    <xf numFmtId="0" fontId="157" fillId="22" borderId="2" applyNumberFormat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>
      <alignment vertical="top"/>
      <protection locked="0"/>
    </xf>
    <xf numFmtId="166" fontId="59" fillId="0" borderId="0" applyFont="0" applyFill="0" applyBorder="0" applyAlignment="0" applyProtection="0"/>
    <xf numFmtId="204" fontId="52" fillId="0" borderId="0" applyFont="0" applyFill="0" applyBorder="0" applyAlignment="0" applyProtection="0"/>
    <xf numFmtId="166" fontId="64" fillId="0" borderId="0" applyFont="0" applyFill="0" applyBorder="0" applyAlignment="0" applyProtection="0"/>
    <xf numFmtId="204" fontId="52" fillId="0" borderId="0" applyFont="0" applyFill="0" applyBorder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67" fillId="0" borderId="0" applyBorder="0">
      <alignment horizontal="center" vertical="center" wrapText="1"/>
    </xf>
    <xf numFmtId="202" fontId="173" fillId="0" borderId="0" applyProtection="0">
      <alignment horizontal="center"/>
    </xf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80" fillId="0" borderId="0">
      <alignment horizontal="centerContinuous" vertical="center" wrapText="1"/>
    </xf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44" fillId="0" borderId="0"/>
    <xf numFmtId="49" fontId="49" fillId="0" borderId="0" applyBorder="0">
      <alignment vertical="top"/>
    </xf>
    <xf numFmtId="0" fontId="44" fillId="0" borderId="0"/>
    <xf numFmtId="0" fontId="52" fillId="0" borderId="0"/>
    <xf numFmtId="0" fontId="64" fillId="0" borderId="0"/>
    <xf numFmtId="49" fontId="49" fillId="0" borderId="0" applyBorder="0">
      <alignment vertical="top"/>
    </xf>
    <xf numFmtId="0" fontId="64" fillId="0" borderId="0"/>
    <xf numFmtId="0" fontId="58" fillId="0" borderId="0"/>
    <xf numFmtId="0" fontId="185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4" fillId="0" borderId="0"/>
    <xf numFmtId="0" fontId="1" fillId="0" borderId="0"/>
    <xf numFmtId="0" fontId="64" fillId="0" borderId="0"/>
    <xf numFmtId="0" fontId="188" fillId="50" borderId="0" applyNumberFormat="0" applyBorder="0" applyAlignment="0">
      <alignment horizontal="left" vertical="center"/>
    </xf>
    <xf numFmtId="0" fontId="64" fillId="0" borderId="0"/>
    <xf numFmtId="0" fontId="59" fillId="0" borderId="0"/>
    <xf numFmtId="0" fontId="189" fillId="0" borderId="0"/>
    <xf numFmtId="0" fontId="64" fillId="0" borderId="0"/>
    <xf numFmtId="0" fontId="52" fillId="0" borderId="0"/>
    <xf numFmtId="0" fontId="1" fillId="0" borderId="0"/>
    <xf numFmtId="0" fontId="59" fillId="0" borderId="0"/>
    <xf numFmtId="0" fontId="189" fillId="0" borderId="0"/>
    <xf numFmtId="0" fontId="59" fillId="0" borderId="0"/>
    <xf numFmtId="0" fontId="59" fillId="0" borderId="0"/>
    <xf numFmtId="0" fontId="189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64" fillId="0" borderId="0"/>
    <xf numFmtId="0" fontId="64" fillId="0" borderId="0"/>
    <xf numFmtId="0" fontId="1" fillId="0" borderId="0"/>
    <xf numFmtId="0" fontId="59" fillId="0" borderId="0"/>
    <xf numFmtId="0" fontId="59" fillId="0" borderId="0"/>
    <xf numFmtId="0" fontId="214" fillId="0" borderId="0" applyFill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52" fillId="0" borderId="0"/>
    <xf numFmtId="0" fontId="52" fillId="0" borderId="0"/>
    <xf numFmtId="205" fontId="91" fillId="0" borderId="0"/>
    <xf numFmtId="0" fontId="59" fillId="0" borderId="0"/>
    <xf numFmtId="0" fontId="59" fillId="0" borderId="0"/>
    <xf numFmtId="0" fontId="59" fillId="0" borderId="0"/>
    <xf numFmtId="0" fontId="52" fillId="0" borderId="0"/>
    <xf numFmtId="0" fontId="186" fillId="0" borderId="0"/>
    <xf numFmtId="0" fontId="186" fillId="0" borderId="0"/>
    <xf numFmtId="0" fontId="64" fillId="0" borderId="0"/>
    <xf numFmtId="0" fontId="215" fillId="0" borderId="0"/>
    <xf numFmtId="0" fontId="186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52" fillId="0" borderId="0"/>
    <xf numFmtId="0" fontId="44" fillId="0" borderId="0"/>
    <xf numFmtId="0" fontId="44" fillId="0" borderId="0"/>
    <xf numFmtId="0" fontId="52" fillId="0" borderId="0"/>
    <xf numFmtId="0" fontId="44" fillId="0" borderId="0"/>
    <xf numFmtId="0" fontId="95" fillId="0" borderId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49" fillId="28" borderId="11" applyNumberFormat="0" applyFont="0" applyAlignment="0" applyProtection="0"/>
    <xf numFmtId="9" fontId="52" fillId="0" borderId="0" applyFont="0" applyFill="0" applyBorder="0" applyAlignment="0" applyProtection="0"/>
    <xf numFmtId="9" fontId="58" fillId="0" borderId="0" applyFill="0" applyBorder="0" applyAlignment="0" applyProtection="0"/>
    <xf numFmtId="9" fontId="191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50" fillId="0" borderId="0"/>
    <xf numFmtId="0" fontId="58" fillId="0" borderId="0"/>
    <xf numFmtId="0" fontId="50" fillId="0" borderId="0"/>
    <xf numFmtId="0" fontId="50" fillId="0" borderId="0"/>
    <xf numFmtId="49" fontId="216" fillId="95" borderId="43" applyBorder="0" applyProtection="0">
      <alignment horizontal="left" vertical="center"/>
    </xf>
    <xf numFmtId="202" fontId="58" fillId="0" borderId="0" applyFill="0" applyProtection="0"/>
    <xf numFmtId="202" fontId="58" fillId="0" borderId="0" applyFill="0" applyProtection="0"/>
    <xf numFmtId="0" fontId="152" fillId="0" borderId="0" applyNumberFormat="0" applyFill="0" applyBorder="0" applyAlignment="0" applyProtection="0"/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1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207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85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85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" fontId="49" fillId="32" borderId="0" applyFont="0" applyBorder="0">
      <alignment horizontal="right"/>
    </xf>
    <xf numFmtId="4" fontId="49" fillId="70" borderId="37" applyBorder="0">
      <alignment horizontal="right"/>
    </xf>
    <xf numFmtId="4" fontId="49" fillId="32" borderId="15" applyFont="0" applyBorder="0">
      <alignment horizontal="right"/>
    </xf>
    <xf numFmtId="0" fontId="94" fillId="4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6" fillId="0" borderId="0"/>
    <xf numFmtId="0" fontId="52" fillId="0" borderId="0"/>
    <xf numFmtId="0" fontId="213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1" fillId="0" borderId="0"/>
    <xf numFmtId="0" fontId="1" fillId="0" borderId="0"/>
    <xf numFmtId="49" fontId="49" fillId="0" borderId="0" applyBorder="0">
      <alignment vertical="top"/>
    </xf>
    <xf numFmtId="0" fontId="50" fillId="0" borderId="0"/>
    <xf numFmtId="0" fontId="52" fillId="0" borderId="0"/>
    <xf numFmtId="0" fontId="217" fillId="0" borderId="0" applyFont="0" applyFill="0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8" fillId="0" borderId="0"/>
    <xf numFmtId="0" fontId="50" fillId="0" borderId="0"/>
    <xf numFmtId="0" fontId="58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0" fontId="51" fillId="0" borderId="0"/>
    <xf numFmtId="0" fontId="50" fillId="0" borderId="0"/>
    <xf numFmtId="0" fontId="58" fillId="0" borderId="0"/>
    <xf numFmtId="0" fontId="52" fillId="0" borderId="0"/>
    <xf numFmtId="0" fontId="50" fillId="0" borderId="0"/>
    <xf numFmtId="0" fontId="58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8" fillId="0" borderId="0"/>
    <xf numFmtId="0" fontId="50" fillId="0" borderId="0"/>
    <xf numFmtId="0" fontId="52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2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1" fillId="0" borderId="0">
      <alignment vertical="center"/>
    </xf>
    <xf numFmtId="0" fontId="218" fillId="35" borderId="0"/>
    <xf numFmtId="0" fontId="63" fillId="96" borderId="0"/>
    <xf numFmtId="0" fontId="219" fillId="59" borderId="16" applyNumberFormat="0" applyFill="0" applyBorder="0" applyAlignment="0">
      <alignment horizontal="left"/>
    </xf>
    <xf numFmtId="0" fontId="175" fillId="59" borderId="0" applyNumberFormat="0" applyFill="0" applyBorder="0" applyAlignment="0"/>
    <xf numFmtId="0" fontId="220" fillId="55" borderId="16" applyNumberFormat="0" applyFill="0" applyBorder="0" applyAlignment="0">
      <alignment horizontal="left"/>
    </xf>
    <xf numFmtId="0" fontId="221" fillId="53" borderId="0" applyNumberFormat="0" applyFill="0" applyBorder="0" applyAlignment="0"/>
    <xf numFmtId="0" fontId="222" fillId="0" borderId="0" applyNumberFormat="0" applyFill="0" applyBorder="0" applyAlignment="0"/>
    <xf numFmtId="0" fontId="223" fillId="0" borderId="25" applyNumberFormat="0" applyFill="0" applyBorder="0" applyAlignment="0">
      <alignment horizontal="left"/>
    </xf>
    <xf numFmtId="0" fontId="224" fillId="47" borderId="46" applyNumberFormat="0" applyFill="0" applyBorder="0" applyAlignment="0">
      <alignment horizontal="centerContinuous"/>
    </xf>
    <xf numFmtId="0" fontId="225" fillId="0" borderId="0" applyNumberFormat="0" applyFill="0" applyBorder="0" applyAlignment="0"/>
    <xf numFmtId="0" fontId="225" fillId="58" borderId="26" applyNumberFormat="0" applyFill="0" applyBorder="0" applyAlignment="0"/>
    <xf numFmtId="0" fontId="226" fillId="0" borderId="25" applyNumberFormat="0" applyFill="0" applyBorder="0" applyAlignment="0"/>
    <xf numFmtId="0" fontId="225" fillId="0" borderId="0" applyNumberFormat="0" applyFill="0" applyBorder="0" applyAlignment="0"/>
    <xf numFmtId="0" fontId="64" fillId="97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97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98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98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99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100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100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101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101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190" fillId="7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190" fillId="76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90" fillId="80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190" fillId="8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190" fillId="8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190" fillId="92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02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3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103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104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4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99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102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5" borderId="0" applyNumberFormat="0" applyBorder="0" applyAlignment="0" applyProtection="0"/>
    <xf numFmtId="0" fontId="64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05" borderId="0" applyNumberFormat="0" applyBorder="0" applyAlignment="0" applyProtection="0"/>
    <xf numFmtId="0" fontId="64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6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190" fillId="7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190" fillId="77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190" fillId="81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10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190" fillId="8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190" fillId="8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90" fillId="9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05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07" borderId="0" applyNumberFormat="0" applyBorder="0" applyAlignment="0" applyProtection="0"/>
    <xf numFmtId="0" fontId="66" fillId="107" borderId="0" applyNumberFormat="0" applyBorder="0" applyAlignment="0" applyProtection="0"/>
    <xf numFmtId="0" fontId="66" fillId="107" borderId="0" applyNumberFormat="0" applyBorder="0" applyAlignment="0" applyProtection="0"/>
    <xf numFmtId="0" fontId="66" fillId="107" borderId="0" applyNumberFormat="0" applyBorder="0" applyAlignment="0" applyProtection="0"/>
    <xf numFmtId="0" fontId="66" fillId="103" borderId="0" applyNumberFormat="0" applyBorder="0" applyAlignment="0" applyProtection="0"/>
    <xf numFmtId="0" fontId="66" fillId="103" borderId="0" applyNumberFormat="0" applyBorder="0" applyAlignment="0" applyProtection="0"/>
    <xf numFmtId="0" fontId="66" fillId="103" borderId="0" applyNumberFormat="0" applyBorder="0" applyAlignment="0" applyProtection="0"/>
    <xf numFmtId="0" fontId="66" fillId="103" borderId="0" applyNumberFormat="0" applyBorder="0" applyAlignment="0" applyProtection="0"/>
    <xf numFmtId="0" fontId="66" fillId="104" borderId="0" applyNumberFormat="0" applyBorder="0" applyAlignment="0" applyProtection="0"/>
    <xf numFmtId="0" fontId="66" fillId="104" borderId="0" applyNumberFormat="0" applyBorder="0" applyAlignment="0" applyProtection="0"/>
    <xf numFmtId="0" fontId="66" fillId="104" borderId="0" applyNumberFormat="0" applyBorder="0" applyAlignment="0" applyProtection="0"/>
    <xf numFmtId="0" fontId="66" fillId="104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10" borderId="0" applyNumberFormat="0" applyBorder="0" applyAlignment="0" applyProtection="0"/>
    <xf numFmtId="0" fontId="66" fillId="110" borderId="0" applyNumberFormat="0" applyBorder="0" applyAlignment="0" applyProtection="0"/>
    <xf numFmtId="0" fontId="66" fillId="110" borderId="0" applyNumberFormat="0" applyBorder="0" applyAlignment="0" applyProtection="0"/>
    <xf numFmtId="0" fontId="66" fillId="1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09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227" fillId="74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07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07" borderId="0" applyNumberFormat="0" applyBorder="0" applyAlignment="0" applyProtection="0"/>
    <xf numFmtId="0" fontId="66" fillId="107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07" borderId="0" applyNumberFormat="0" applyBorder="0" applyAlignment="0" applyProtection="0"/>
    <xf numFmtId="0" fontId="66" fillId="14" borderId="0" applyNumberFormat="0" applyBorder="0" applyAlignment="0" applyProtection="0"/>
    <xf numFmtId="0" fontId="67" fillId="107" borderId="0" applyNumberFormat="0" applyBorder="0" applyAlignment="0" applyProtection="0"/>
    <xf numFmtId="0" fontId="67" fillId="12" borderId="0" applyNumberFormat="0" applyBorder="0" applyAlignment="0" applyProtection="0"/>
    <xf numFmtId="0" fontId="66" fillId="14" borderId="0" applyNumberFormat="0" applyBorder="0" applyAlignment="0" applyProtection="0"/>
    <xf numFmtId="0" fontId="67" fillId="107" borderId="0" applyNumberFormat="0" applyBorder="0" applyAlignment="0" applyProtection="0"/>
    <xf numFmtId="0" fontId="67" fillId="12" borderId="0" applyNumberFormat="0" applyBorder="0" applyAlignment="0" applyProtection="0"/>
    <xf numFmtId="0" fontId="66" fillId="14" borderId="0" applyNumberFormat="0" applyBorder="0" applyAlignment="0" applyProtection="0"/>
    <xf numFmtId="0" fontId="67" fillId="107" borderId="0" applyNumberFormat="0" applyBorder="0" applyAlignment="0" applyProtection="0"/>
    <xf numFmtId="0" fontId="67" fillId="12" borderId="0" applyNumberFormat="0" applyBorder="0" applyAlignment="0" applyProtection="0"/>
    <xf numFmtId="0" fontId="67" fillId="107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228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103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227" fillId="7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3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103" borderId="0" applyNumberFormat="0" applyBorder="0" applyAlignment="0" applyProtection="0"/>
    <xf numFmtId="0" fontId="66" fillId="103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103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228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4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27" fillId="82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4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4" borderId="0" applyNumberFormat="0" applyBorder="0" applyAlignment="0" applyProtection="0"/>
    <xf numFmtId="0" fontId="66" fillId="104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4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228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227" fillId="8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228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27" fillId="90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228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10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227" fillId="9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10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10" borderId="0" applyNumberFormat="0" applyBorder="0" applyAlignment="0" applyProtection="0"/>
    <xf numFmtId="0" fontId="66" fillId="110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10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228" fillId="15" borderId="0" applyNumberFormat="0" applyBorder="0" applyAlignment="0" applyProtection="0"/>
    <xf numFmtId="0" fontId="66" fillId="15" borderId="0" applyNumberFormat="0" applyBorder="0" applyAlignment="0" applyProtection="0"/>
    <xf numFmtId="0" fontId="118" fillId="0" borderId="0">
      <alignment horizontal="right"/>
    </xf>
    <xf numFmtId="211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11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0" fontId="191" fillId="111" borderId="0" applyNumberFormat="0" applyBorder="0" applyAlignment="0" applyProtection="0"/>
    <xf numFmtId="0" fontId="191" fillId="112" borderId="0" applyNumberFormat="0" applyBorder="0" applyAlignment="0" applyProtection="0"/>
    <xf numFmtId="0" fontId="191" fillId="112" borderId="0" applyNumberFormat="0" applyBorder="0" applyAlignment="0" applyProtection="0"/>
    <xf numFmtId="0" fontId="191" fillId="112" borderId="0" applyNumberFormat="0" applyBorder="0" applyAlignment="0" applyProtection="0"/>
    <xf numFmtId="0" fontId="191" fillId="112" borderId="0" applyNumberFormat="0" applyBorder="0" applyAlignment="0" applyProtection="0"/>
    <xf numFmtId="0" fontId="191" fillId="112" borderId="0" applyNumberFormat="0" applyBorder="0" applyAlignment="0" applyProtection="0"/>
    <xf numFmtId="0" fontId="191" fillId="113" borderId="0" applyNumberFormat="0" applyBorder="0" applyAlignment="0" applyProtection="0"/>
    <xf numFmtId="0" fontId="191" fillId="114" borderId="0" applyNumberFormat="0" applyBorder="0" applyAlignment="0" applyProtection="0"/>
    <xf numFmtId="0" fontId="191" fillId="114" borderId="0" applyNumberFormat="0" applyBorder="0" applyAlignment="0" applyProtection="0"/>
    <xf numFmtId="0" fontId="191" fillId="114" borderId="0" applyNumberFormat="0" applyBorder="0" applyAlignment="0" applyProtection="0"/>
    <xf numFmtId="0" fontId="191" fillId="114" borderId="0" applyNumberFormat="0" applyBorder="0" applyAlignment="0" applyProtection="0"/>
    <xf numFmtId="0" fontId="191" fillId="114" borderId="0" applyNumberFormat="0" applyBorder="0" applyAlignment="0" applyProtection="0"/>
    <xf numFmtId="0" fontId="229" fillId="115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66" fillId="117" borderId="0" applyNumberFormat="0" applyBorder="0" applyAlignment="0" applyProtection="0"/>
    <xf numFmtId="0" fontId="66" fillId="117" borderId="0" applyNumberFormat="0" applyBorder="0" applyAlignment="0" applyProtection="0"/>
    <xf numFmtId="0" fontId="66" fillId="117" borderId="0" applyNumberFormat="0" applyBorder="0" applyAlignment="0" applyProtection="0"/>
    <xf numFmtId="0" fontId="66" fillId="117" borderId="0" applyNumberFormat="0" applyBorder="0" applyAlignment="0" applyProtection="0"/>
    <xf numFmtId="0" fontId="229" fillId="118" borderId="0" applyNumberFormat="0" applyBorder="0" applyAlignment="0" applyProtection="0"/>
    <xf numFmtId="0" fontId="191" fillId="119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1" borderId="0" applyNumberFormat="0" applyBorder="0" applyAlignment="0" applyProtection="0"/>
    <xf numFmtId="0" fontId="191" fillId="122" borderId="0" applyNumberFormat="0" applyBorder="0" applyAlignment="0" applyProtection="0"/>
    <xf numFmtId="0" fontId="191" fillId="122" borderId="0" applyNumberFormat="0" applyBorder="0" applyAlignment="0" applyProtection="0"/>
    <xf numFmtId="0" fontId="191" fillId="122" borderId="0" applyNumberFormat="0" applyBorder="0" applyAlignment="0" applyProtection="0"/>
    <xf numFmtId="0" fontId="191" fillId="122" borderId="0" applyNumberFormat="0" applyBorder="0" applyAlignment="0" applyProtection="0"/>
    <xf numFmtId="0" fontId="191" fillId="122" borderId="0" applyNumberFormat="0" applyBorder="0" applyAlignment="0" applyProtection="0"/>
    <xf numFmtId="0" fontId="229" fillId="123" borderId="0" applyNumberFormat="0" applyBorder="0" applyAlignment="0" applyProtection="0"/>
    <xf numFmtId="0" fontId="229" fillId="121" borderId="0" applyNumberFormat="0" applyBorder="0" applyAlignment="0" applyProtection="0"/>
    <xf numFmtId="0" fontId="229" fillId="121" borderId="0" applyNumberFormat="0" applyBorder="0" applyAlignment="0" applyProtection="0"/>
    <xf numFmtId="0" fontId="229" fillId="121" borderId="0" applyNumberFormat="0" applyBorder="0" applyAlignment="0" applyProtection="0"/>
    <xf numFmtId="0" fontId="229" fillId="121" borderId="0" applyNumberFormat="0" applyBorder="0" applyAlignment="0" applyProtection="0"/>
    <xf numFmtId="0" fontId="229" fillId="121" borderId="0" applyNumberFormat="0" applyBorder="0" applyAlignment="0" applyProtection="0"/>
    <xf numFmtId="0" fontId="66" fillId="124" borderId="0" applyNumberFormat="0" applyBorder="0" applyAlignment="0" applyProtection="0"/>
    <xf numFmtId="0" fontId="66" fillId="124" borderId="0" applyNumberFormat="0" applyBorder="0" applyAlignment="0" applyProtection="0"/>
    <xf numFmtId="0" fontId="66" fillId="125" borderId="0" applyNumberFormat="0" applyBorder="0" applyAlignment="0" applyProtection="0"/>
    <xf numFmtId="0" fontId="66" fillId="124" borderId="0" applyNumberFormat="0" applyBorder="0" applyAlignment="0" applyProtection="0"/>
    <xf numFmtId="0" fontId="66" fillId="124" borderId="0" applyNumberFormat="0" applyBorder="0" applyAlignment="0" applyProtection="0"/>
    <xf numFmtId="0" fontId="229" fillId="126" borderId="0" applyNumberFormat="0" applyBorder="0" applyAlignment="0" applyProtection="0"/>
    <xf numFmtId="0" fontId="191" fillId="127" borderId="0" applyNumberFormat="0" applyBorder="0" applyAlignment="0" applyProtection="0"/>
    <xf numFmtId="0" fontId="191" fillId="128" borderId="0" applyNumberFormat="0" applyBorder="0" applyAlignment="0" applyProtection="0"/>
    <xf numFmtId="0" fontId="191" fillId="128" borderId="0" applyNumberFormat="0" applyBorder="0" applyAlignment="0" applyProtection="0"/>
    <xf numFmtId="0" fontId="191" fillId="128" borderId="0" applyNumberFormat="0" applyBorder="0" applyAlignment="0" applyProtection="0"/>
    <xf numFmtId="0" fontId="191" fillId="128" borderId="0" applyNumberFormat="0" applyBorder="0" applyAlignment="0" applyProtection="0"/>
    <xf numFmtId="0" fontId="191" fillId="128" borderId="0" applyNumberFormat="0" applyBorder="0" applyAlignment="0" applyProtection="0"/>
    <xf numFmtId="0" fontId="191" fillId="122" borderId="0" applyNumberFormat="0" applyBorder="0" applyAlignment="0" applyProtection="0"/>
    <xf numFmtId="0" fontId="191" fillId="129" borderId="0" applyNumberFormat="0" applyBorder="0" applyAlignment="0" applyProtection="0"/>
    <xf numFmtId="0" fontId="191" fillId="129" borderId="0" applyNumberFormat="0" applyBorder="0" applyAlignment="0" applyProtection="0"/>
    <xf numFmtId="0" fontId="191" fillId="129" borderId="0" applyNumberFormat="0" applyBorder="0" applyAlignment="0" applyProtection="0"/>
    <xf numFmtId="0" fontId="191" fillId="129" borderId="0" applyNumberFormat="0" applyBorder="0" applyAlignment="0" applyProtection="0"/>
    <xf numFmtId="0" fontId="191" fillId="129" borderId="0" applyNumberFormat="0" applyBorder="0" applyAlignment="0" applyProtection="0"/>
    <xf numFmtId="0" fontId="229" fillId="114" borderId="0" applyNumberFormat="0" applyBorder="0" applyAlignment="0" applyProtection="0"/>
    <xf numFmtId="0" fontId="229" fillId="130" borderId="0" applyNumberFormat="0" applyBorder="0" applyAlignment="0" applyProtection="0"/>
    <xf numFmtId="0" fontId="229" fillId="130" borderId="0" applyNumberFormat="0" applyBorder="0" applyAlignment="0" applyProtection="0"/>
    <xf numFmtId="0" fontId="229" fillId="130" borderId="0" applyNumberFormat="0" applyBorder="0" applyAlignment="0" applyProtection="0"/>
    <xf numFmtId="0" fontId="229" fillId="130" borderId="0" applyNumberFormat="0" applyBorder="0" applyAlignment="0" applyProtection="0"/>
    <xf numFmtId="0" fontId="229" fillId="130" borderId="0" applyNumberFormat="0" applyBorder="0" applyAlignment="0" applyProtection="0"/>
    <xf numFmtId="0" fontId="66" fillId="131" borderId="0" applyNumberFormat="0" applyBorder="0" applyAlignment="0" applyProtection="0"/>
    <xf numFmtId="0" fontId="66" fillId="131" borderId="0" applyNumberFormat="0" applyBorder="0" applyAlignment="0" applyProtection="0"/>
    <xf numFmtId="0" fontId="66" fillId="131" borderId="0" applyNumberFormat="0" applyBorder="0" applyAlignment="0" applyProtection="0"/>
    <xf numFmtId="0" fontId="66" fillId="131" borderId="0" applyNumberFormat="0" applyBorder="0" applyAlignment="0" applyProtection="0"/>
    <xf numFmtId="0" fontId="229" fillId="132" borderId="0" applyNumberFormat="0" applyBorder="0" applyAlignment="0" applyProtection="0"/>
    <xf numFmtId="0" fontId="191" fillId="122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14" borderId="0" applyNumberFormat="0" applyBorder="0" applyAlignment="0" applyProtection="0"/>
    <xf numFmtId="0" fontId="191" fillId="123" borderId="0" applyNumberFormat="0" applyBorder="0" applyAlignment="0" applyProtection="0"/>
    <xf numFmtId="0" fontId="191" fillId="123" borderId="0" applyNumberFormat="0" applyBorder="0" applyAlignment="0" applyProtection="0"/>
    <xf numFmtId="0" fontId="191" fillId="123" borderId="0" applyNumberFormat="0" applyBorder="0" applyAlignment="0" applyProtection="0"/>
    <xf numFmtId="0" fontId="191" fillId="123" borderId="0" applyNumberFormat="0" applyBorder="0" applyAlignment="0" applyProtection="0"/>
    <xf numFmtId="0" fontId="191" fillId="123" borderId="0" applyNumberFormat="0" applyBorder="0" applyAlignment="0" applyProtection="0"/>
    <xf numFmtId="0" fontId="229" fillId="114" borderId="0" applyNumberFormat="0" applyBorder="0" applyAlignment="0" applyProtection="0"/>
    <xf numFmtId="0" fontId="229" fillId="122" borderId="0" applyNumberFormat="0" applyBorder="0" applyAlignment="0" applyProtection="0"/>
    <xf numFmtId="0" fontId="229" fillId="122" borderId="0" applyNumberFormat="0" applyBorder="0" applyAlignment="0" applyProtection="0"/>
    <xf numFmtId="0" fontId="229" fillId="122" borderId="0" applyNumberFormat="0" applyBorder="0" applyAlignment="0" applyProtection="0"/>
    <xf numFmtId="0" fontId="229" fillId="122" borderId="0" applyNumberFormat="0" applyBorder="0" applyAlignment="0" applyProtection="0"/>
    <xf numFmtId="0" fontId="229" fillId="122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229" fillId="133" borderId="0" applyNumberFormat="0" applyBorder="0" applyAlignment="0" applyProtection="0"/>
    <xf numFmtId="0" fontId="191" fillId="111" borderId="0" applyNumberFormat="0" applyBorder="0" applyAlignment="0" applyProtection="0"/>
    <xf numFmtId="0" fontId="191" fillId="127" borderId="0" applyNumberFormat="0" applyBorder="0" applyAlignment="0" applyProtection="0"/>
    <xf numFmtId="0" fontId="191" fillId="127" borderId="0" applyNumberFormat="0" applyBorder="0" applyAlignment="0" applyProtection="0"/>
    <xf numFmtId="0" fontId="191" fillId="127" borderId="0" applyNumberFormat="0" applyBorder="0" applyAlignment="0" applyProtection="0"/>
    <xf numFmtId="0" fontId="191" fillId="127" borderId="0" applyNumberFormat="0" applyBorder="0" applyAlignment="0" applyProtection="0"/>
    <xf numFmtId="0" fontId="191" fillId="127" borderId="0" applyNumberFormat="0" applyBorder="0" applyAlignment="0" applyProtection="0"/>
    <xf numFmtId="0" fontId="191" fillId="113" borderId="0" applyNumberFormat="0" applyBorder="0" applyAlignment="0" applyProtection="0"/>
    <xf numFmtId="0" fontId="229" fillId="113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229" fillId="116" borderId="0" applyNumberFormat="0" applyBorder="0" applyAlignment="0" applyProtection="0"/>
    <xf numFmtId="0" fontId="191" fillId="134" borderId="0" applyNumberFormat="0" applyBorder="0" applyAlignment="0" applyProtection="0"/>
    <xf numFmtId="0" fontId="191" fillId="121" borderId="0" applyNumberFormat="0" applyBorder="0" applyAlignment="0" applyProtection="0"/>
    <xf numFmtId="0" fontId="191" fillId="135" borderId="0" applyNumberFormat="0" applyBorder="0" applyAlignment="0" applyProtection="0"/>
    <xf numFmtId="0" fontId="191" fillId="135" borderId="0" applyNumberFormat="0" applyBorder="0" applyAlignment="0" applyProtection="0"/>
    <xf numFmtId="0" fontId="191" fillId="135" borderId="0" applyNumberFormat="0" applyBorder="0" applyAlignment="0" applyProtection="0"/>
    <xf numFmtId="0" fontId="191" fillId="135" borderId="0" applyNumberFormat="0" applyBorder="0" applyAlignment="0" applyProtection="0"/>
    <xf numFmtId="0" fontId="191" fillId="135" borderId="0" applyNumberFormat="0" applyBorder="0" applyAlignment="0" applyProtection="0"/>
    <xf numFmtId="0" fontId="229" fillId="135" borderId="0" applyNumberFormat="0" applyBorder="0" applyAlignment="0" applyProtection="0"/>
    <xf numFmtId="0" fontId="229" fillId="136" borderId="0" applyNumberFormat="0" applyBorder="0" applyAlignment="0" applyProtection="0"/>
    <xf numFmtId="0" fontId="229" fillId="136" borderId="0" applyNumberFormat="0" applyBorder="0" applyAlignment="0" applyProtection="0"/>
    <xf numFmtId="0" fontId="229" fillId="136" borderId="0" applyNumberFormat="0" applyBorder="0" applyAlignment="0" applyProtection="0"/>
    <xf numFmtId="0" fontId="229" fillId="136" borderId="0" applyNumberFormat="0" applyBorder="0" applyAlignment="0" applyProtection="0"/>
    <xf numFmtId="0" fontId="229" fillId="136" borderId="0" applyNumberFormat="0" applyBorder="0" applyAlignment="0" applyProtection="0"/>
    <xf numFmtId="0" fontId="66" fillId="137" borderId="0" applyNumberFormat="0" applyBorder="0" applyAlignment="0" applyProtection="0"/>
    <xf numFmtId="0" fontId="66" fillId="137" borderId="0" applyNumberFormat="0" applyBorder="0" applyAlignment="0" applyProtection="0"/>
    <xf numFmtId="0" fontId="66" fillId="137" borderId="0" applyNumberFormat="0" applyBorder="0" applyAlignment="0" applyProtection="0"/>
    <xf numFmtId="0" fontId="66" fillId="137" borderId="0" applyNumberFormat="0" applyBorder="0" applyAlignment="0" applyProtection="0"/>
    <xf numFmtId="0" fontId="229" fillId="138" borderId="0" applyNumberFormat="0" applyBorder="0" applyAlignment="0" applyProtection="0"/>
    <xf numFmtId="212" fontId="52" fillId="0" borderId="0" applyFont="0" applyFill="0" applyBorder="0" applyProtection="0"/>
    <xf numFmtId="213" fontId="204" fillId="0" borderId="0" applyFont="0" applyFill="0" applyBorder="0" applyAlignment="0" applyProtection="0"/>
    <xf numFmtId="214" fontId="204" fillId="0" borderId="0" applyFont="0" applyFill="0" applyBorder="0" applyAlignment="0" applyProtection="0"/>
    <xf numFmtId="0" fontId="59" fillId="0" borderId="0"/>
    <xf numFmtId="0" fontId="95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49" fontId="218" fillId="4" borderId="15">
      <alignment horizontal="left" vertical="top"/>
      <protection locked="0"/>
    </xf>
    <xf numFmtId="49" fontId="218" fillId="4" borderId="15">
      <alignment horizontal="left" vertical="top"/>
      <protection locked="0"/>
    </xf>
    <xf numFmtId="49" fontId="218" fillId="0" borderId="15">
      <alignment horizontal="left" vertical="top"/>
      <protection locked="0"/>
    </xf>
    <xf numFmtId="49" fontId="218" fillId="0" borderId="15">
      <alignment horizontal="left" vertical="top"/>
      <protection locked="0"/>
    </xf>
    <xf numFmtId="49" fontId="218" fillId="139" borderId="15">
      <alignment horizontal="left" vertical="top"/>
      <protection locked="0"/>
    </xf>
    <xf numFmtId="49" fontId="218" fillId="139" borderId="15">
      <alignment horizontal="left" vertical="top"/>
      <protection locked="0"/>
    </xf>
    <xf numFmtId="0" fontId="218" fillId="0" borderId="0">
      <alignment horizontal="left" vertical="top" wrapText="1"/>
    </xf>
    <xf numFmtId="0" fontId="231" fillId="0" borderId="41">
      <alignment horizontal="left" vertical="top" wrapText="1"/>
    </xf>
    <xf numFmtId="49" fontId="59" fillId="0" borderId="0">
      <alignment horizontal="left" vertical="top" wrapText="1"/>
      <protection locked="0"/>
    </xf>
    <xf numFmtId="0" fontId="232" fillId="0" borderId="0">
      <alignment horizontal="left" vertical="top" wrapText="1"/>
    </xf>
    <xf numFmtId="49" fontId="59" fillId="0" borderId="15">
      <alignment horizontal="center" vertical="top" wrapText="1"/>
      <protection locked="0"/>
    </xf>
    <xf numFmtId="49" fontId="59" fillId="0" borderId="15">
      <alignment horizontal="center" vertical="top" wrapText="1"/>
      <protection locked="0"/>
    </xf>
    <xf numFmtId="49" fontId="218" fillId="0" borderId="0">
      <alignment horizontal="right" vertical="top"/>
      <protection locked="0"/>
    </xf>
    <xf numFmtId="49" fontId="218" fillId="4" borderId="15">
      <alignment horizontal="right" vertical="top"/>
      <protection locked="0"/>
    </xf>
    <xf numFmtId="49" fontId="218" fillId="4" borderId="15">
      <alignment horizontal="right" vertical="top"/>
      <protection locked="0"/>
    </xf>
    <xf numFmtId="0" fontId="218" fillId="4" borderId="15">
      <alignment horizontal="right" vertical="top"/>
      <protection locked="0"/>
    </xf>
    <xf numFmtId="0" fontId="218" fillId="4" borderId="15">
      <alignment horizontal="right" vertical="top"/>
      <protection locked="0"/>
    </xf>
    <xf numFmtId="49" fontId="218" fillId="0" borderId="15">
      <alignment horizontal="right" vertical="top"/>
      <protection locked="0"/>
    </xf>
    <xf numFmtId="49" fontId="218" fillId="0" borderId="15">
      <alignment horizontal="right" vertical="top"/>
      <protection locked="0"/>
    </xf>
    <xf numFmtId="0" fontId="218" fillId="0" borderId="15">
      <alignment horizontal="right" vertical="top"/>
      <protection locked="0"/>
    </xf>
    <xf numFmtId="0" fontId="218" fillId="0" borderId="15">
      <alignment horizontal="right" vertical="top"/>
      <protection locked="0"/>
    </xf>
    <xf numFmtId="49" fontId="218" fillId="139" borderId="15">
      <alignment horizontal="right" vertical="top"/>
      <protection locked="0"/>
    </xf>
    <xf numFmtId="49" fontId="218" fillId="139" borderId="15">
      <alignment horizontal="right" vertical="top"/>
      <protection locked="0"/>
    </xf>
    <xf numFmtId="0" fontId="218" fillId="139" borderId="15">
      <alignment horizontal="right" vertical="top"/>
      <protection locked="0"/>
    </xf>
    <xf numFmtId="0" fontId="218" fillId="139" borderId="15">
      <alignment horizontal="right" vertical="top"/>
      <protection locked="0"/>
    </xf>
    <xf numFmtId="49" fontId="59" fillId="0" borderId="0">
      <alignment horizontal="right" vertical="top" wrapText="1"/>
      <protection locked="0"/>
    </xf>
    <xf numFmtId="0" fontId="232" fillId="0" borderId="0">
      <alignment horizontal="right" vertical="top" wrapText="1"/>
    </xf>
    <xf numFmtId="49" fontId="59" fillId="0" borderId="0">
      <alignment horizontal="center" vertical="top" wrapText="1"/>
      <protection locked="0"/>
    </xf>
    <xf numFmtId="0" fontId="231" fillId="0" borderId="41">
      <alignment horizontal="center" vertical="top" wrapText="1"/>
    </xf>
    <xf numFmtId="49" fontId="218" fillId="0" borderId="15">
      <alignment horizontal="center" vertical="top" wrapText="1"/>
      <protection locked="0"/>
    </xf>
    <xf numFmtId="49" fontId="218" fillId="0" borderId="15">
      <alignment horizontal="center" vertical="top" wrapText="1"/>
      <protection locked="0"/>
    </xf>
    <xf numFmtId="0" fontId="218" fillId="0" borderId="15">
      <alignment horizontal="center" vertical="top" wrapText="1"/>
      <protection locked="0"/>
    </xf>
    <xf numFmtId="0" fontId="218" fillId="0" borderId="15">
      <alignment horizontal="center" vertical="top" wrapText="1"/>
      <protection locked="0"/>
    </xf>
    <xf numFmtId="0" fontId="70" fillId="98" borderId="0" applyNumberFormat="0" applyBorder="0" applyAlignment="0" applyProtection="0"/>
    <xf numFmtId="0" fontId="70" fillId="98" borderId="0" applyNumberFormat="0" applyBorder="0" applyAlignment="0" applyProtection="0"/>
    <xf numFmtId="0" fontId="70" fillId="98" borderId="0" applyNumberFormat="0" applyBorder="0" applyAlignment="0" applyProtection="0"/>
    <xf numFmtId="0" fontId="70" fillId="98" borderId="0" applyNumberFormat="0" applyBorder="0" applyAlignment="0" applyProtection="0"/>
    <xf numFmtId="0" fontId="233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215" fontId="235" fillId="0" borderId="0" applyFont="0" applyFill="0" applyBorder="0" applyAlignment="0" applyProtection="0"/>
    <xf numFmtId="0" fontId="236" fillId="0" borderId="0"/>
    <xf numFmtId="216" fontId="128" fillId="0" borderId="0" applyFill="0" applyBorder="0" applyAlignment="0"/>
    <xf numFmtId="217" fontId="128" fillId="0" borderId="0" applyFill="0" applyBorder="0" applyAlignment="0"/>
    <xf numFmtId="218" fontId="128" fillId="0" borderId="0" applyFill="0" applyBorder="0" applyAlignment="0"/>
    <xf numFmtId="219" fontId="128" fillId="0" borderId="0" applyFill="0" applyBorder="0" applyAlignment="0"/>
    <xf numFmtId="220" fontId="128" fillId="0" borderId="0" applyFill="0" applyBorder="0" applyAlignment="0"/>
    <xf numFmtId="216" fontId="128" fillId="0" borderId="0" applyFill="0" applyBorder="0" applyAlignment="0"/>
    <xf numFmtId="221" fontId="128" fillId="0" borderId="0" applyFill="0" applyBorder="0" applyAlignment="0"/>
    <xf numFmtId="217" fontId="128" fillId="0" borderId="0" applyFill="0" applyBorder="0" applyAlignment="0"/>
    <xf numFmtId="0" fontId="73" fillId="106" borderId="2" applyNumberFormat="0" applyAlignment="0" applyProtection="0"/>
    <xf numFmtId="0" fontId="73" fillId="106" borderId="2" applyNumberFormat="0" applyAlignment="0" applyProtection="0"/>
    <xf numFmtId="0" fontId="73" fillId="106" borderId="2" applyNumberFormat="0" applyAlignment="0" applyProtection="0"/>
    <xf numFmtId="0" fontId="73" fillId="106" borderId="2" applyNumberFormat="0" applyAlignment="0" applyProtection="0"/>
    <xf numFmtId="0" fontId="52" fillId="140" borderId="0" applyNumberFormat="0" applyFont="0" applyBorder="0" applyAlignment="0"/>
    <xf numFmtId="0" fontId="237" fillId="0" borderId="26" applyNumberFormat="0" applyFont="0" applyFill="0" applyProtection="0">
      <alignment horizontal="centerContinuous" vertical="center"/>
    </xf>
    <xf numFmtId="0" fontId="42" fillId="33" borderId="0" applyNumberFormat="0" applyFont="0" applyBorder="0" applyAlignment="0" applyProtection="0"/>
    <xf numFmtId="0" fontId="74" fillId="141" borderId="10" applyNumberFormat="0" applyAlignment="0" applyProtection="0"/>
    <xf numFmtId="0" fontId="74" fillId="141" borderId="10" applyNumberFormat="0" applyAlignment="0" applyProtection="0"/>
    <xf numFmtId="0" fontId="74" fillId="141" borderId="10" applyNumberFormat="0" applyAlignment="0" applyProtection="0"/>
    <xf numFmtId="0" fontId="74" fillId="141" borderId="10" applyNumberFormat="0" applyAlignment="0" applyProtection="0"/>
    <xf numFmtId="0" fontId="237" fillId="0" borderId="0" applyNumberFormat="0" applyFill="0" applyBorder="0" applyProtection="0">
      <alignment horizontal="center" vertical="center"/>
    </xf>
    <xf numFmtId="216" fontId="95" fillId="0" borderId="0" applyFont="0" applyFill="0" applyBorder="0" applyAlignment="0" applyProtection="0"/>
    <xf numFmtId="0" fontId="23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222" fontId="58" fillId="0" borderId="0" applyFill="0" applyBorder="0" applyAlignment="0" applyProtection="0"/>
    <xf numFmtId="217" fontId="95" fillId="0" borderId="0" applyFont="0" applyFill="0" applyBorder="0" applyAlignment="0" applyProtection="0"/>
    <xf numFmtId="223" fontId="217" fillId="0" borderId="0" applyFont="0" applyFill="0" applyBorder="0" applyAlignment="0" applyProtection="0"/>
    <xf numFmtId="0" fontId="59" fillId="0" borderId="0"/>
    <xf numFmtId="0" fontId="59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14" fontId="128" fillId="0" borderId="0" applyFill="0" applyBorder="0" applyAlignment="0"/>
    <xf numFmtId="0" fontId="200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239" fillId="0" borderId="0" applyNumberFormat="0" applyFill="0" applyBorder="0" applyAlignment="0" applyProtection="0"/>
    <xf numFmtId="224" fontId="217" fillId="0" borderId="0" applyFont="0" applyFill="0" applyBorder="0" applyAlignment="0" applyProtection="0"/>
    <xf numFmtId="0" fontId="240" fillId="0" borderId="0" applyFill="0" applyBorder="0" applyAlignment="0" applyProtection="0"/>
    <xf numFmtId="38" fontId="81" fillId="0" borderId="0">
      <alignment vertical="top"/>
    </xf>
    <xf numFmtId="38" fontId="81" fillId="0" borderId="0">
      <alignment vertical="top"/>
    </xf>
    <xf numFmtId="38" fontId="81" fillId="0" borderId="0">
      <alignment vertical="top"/>
    </xf>
    <xf numFmtId="38" fontId="81" fillId="0" borderId="0">
      <alignment vertical="top"/>
    </xf>
    <xf numFmtId="0" fontId="241" fillId="142" borderId="0" applyNumberFormat="0" applyBorder="0" applyAlignment="0" applyProtection="0"/>
    <xf numFmtId="0" fontId="241" fillId="143" borderId="0" applyNumberFormat="0" applyBorder="0" applyAlignment="0" applyProtection="0"/>
    <xf numFmtId="0" fontId="241" fillId="143" borderId="0" applyNumberFormat="0" applyBorder="0" applyAlignment="0" applyProtection="0"/>
    <xf numFmtId="0" fontId="241" fillId="143" borderId="0" applyNumberFormat="0" applyBorder="0" applyAlignment="0" applyProtection="0"/>
    <xf numFmtId="0" fontId="241" fillId="143" borderId="0" applyNumberFormat="0" applyBorder="0" applyAlignment="0" applyProtection="0"/>
    <xf numFmtId="0" fontId="241" fillId="143" borderId="0" applyNumberFormat="0" applyBorder="0" applyAlignment="0" applyProtection="0"/>
    <xf numFmtId="0" fontId="241" fillId="144" borderId="0" applyNumberFormat="0" applyBorder="0" applyAlignment="0" applyProtection="0"/>
    <xf numFmtId="0" fontId="241" fillId="145" borderId="0" applyNumberFormat="0" applyBorder="0" applyAlignment="0" applyProtection="0"/>
    <xf numFmtId="0" fontId="241" fillId="145" borderId="0" applyNumberFormat="0" applyBorder="0" applyAlignment="0" applyProtection="0"/>
    <xf numFmtId="0" fontId="241" fillId="145" borderId="0" applyNumberFormat="0" applyBorder="0" applyAlignment="0" applyProtection="0"/>
    <xf numFmtId="0" fontId="241" fillId="145" borderId="0" applyNumberFormat="0" applyBorder="0" applyAlignment="0" applyProtection="0"/>
    <xf numFmtId="0" fontId="241" fillId="145" borderId="0" applyNumberFormat="0" applyBorder="0" applyAlignment="0" applyProtection="0"/>
    <xf numFmtId="0" fontId="241" fillId="146" borderId="0" applyNumberFormat="0" applyBorder="0" applyAlignment="0" applyProtection="0"/>
    <xf numFmtId="216" fontId="242" fillId="0" borderId="0" applyFill="0" applyBorder="0" applyAlignment="0"/>
    <xf numFmtId="217" fontId="242" fillId="0" borderId="0" applyFill="0" applyBorder="0" applyAlignment="0"/>
    <xf numFmtId="216" fontId="242" fillId="0" borderId="0" applyFill="0" applyBorder="0" applyAlignment="0"/>
    <xf numFmtId="221" fontId="242" fillId="0" borderId="0" applyFill="0" applyBorder="0" applyAlignment="0"/>
    <xf numFmtId="217" fontId="242" fillId="0" borderId="0" applyFill="0" applyBorder="0" applyAlignment="0"/>
    <xf numFmtId="173" fontId="42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207" fillId="0" borderId="0" applyFont="0" applyFill="0" applyBorder="0" applyAlignment="0" applyProtection="0"/>
    <xf numFmtId="37" fontId="52" fillId="0" borderId="0"/>
    <xf numFmtId="0" fontId="58" fillId="0" borderId="0"/>
    <xf numFmtId="0" fontId="64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225" fontId="52" fillId="0" borderId="0" applyFont="0" applyFill="0" applyBorder="0" applyAlignment="0" applyProtection="0"/>
    <xf numFmtId="226" fontId="52" fillId="0" borderId="0" applyFont="0" applyFill="0" applyBorder="0" applyAlignment="0" applyProtection="0"/>
    <xf numFmtId="15" fontId="52" fillId="0" borderId="0">
      <alignment vertical="center"/>
    </xf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191" fillId="129" borderId="0" applyNumberFormat="0" applyBorder="0" applyAlignment="0" applyProtection="0"/>
    <xf numFmtId="43" fontId="243" fillId="0" borderId="0" applyNumberFormat="0" applyFill="0" applyBorder="0" applyAlignment="0" applyProtection="0">
      <alignment horizontal="center"/>
    </xf>
    <xf numFmtId="43" fontId="243" fillId="0" borderId="0" applyNumberFormat="0" applyFill="0" applyBorder="0" applyAlignment="0" applyProtection="0">
      <alignment horizontal="center"/>
    </xf>
    <xf numFmtId="0" fontId="244" fillId="0" borderId="45" applyNumberFormat="0" applyAlignment="0" applyProtection="0">
      <alignment horizontal="left" vertical="center"/>
    </xf>
    <xf numFmtId="0" fontId="244" fillId="0" borderId="16">
      <alignment horizontal="left" vertical="center"/>
    </xf>
    <xf numFmtId="0" fontId="168" fillId="0" borderId="5" applyNumberFormat="0" applyFill="0" applyAlignment="0" applyProtection="0"/>
    <xf numFmtId="0" fontId="101" fillId="0" borderId="0" applyNumberFormat="0" applyFill="0" applyBorder="0" applyAlignment="0" applyProtection="0"/>
    <xf numFmtId="0" fontId="168" fillId="0" borderId="5" applyNumberFormat="0" applyFill="0" applyAlignment="0" applyProtection="0"/>
    <xf numFmtId="0" fontId="170" fillId="0" borderId="6" applyNumberFormat="0" applyFill="0" applyAlignment="0" applyProtection="0"/>
    <xf numFmtId="0" fontId="102" fillId="0" borderId="0" applyNumberFormat="0" applyFill="0" applyBorder="0" applyAlignment="0" applyProtection="0"/>
    <xf numFmtId="0" fontId="170" fillId="0" borderId="6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50" fillId="0" borderId="0">
      <alignment horizontal="center"/>
    </xf>
    <xf numFmtId="38" fontId="104" fillId="0" borderId="0">
      <alignment vertical="top"/>
    </xf>
    <xf numFmtId="38" fontId="104" fillId="0" borderId="0">
      <alignment vertical="top"/>
    </xf>
    <xf numFmtId="38" fontId="104" fillId="0" borderId="0">
      <alignment vertical="top"/>
    </xf>
    <xf numFmtId="38" fontId="104" fillId="0" borderId="0">
      <alignment vertical="top"/>
    </xf>
    <xf numFmtId="0" fontId="245" fillId="0" borderId="47" applyNumberFormat="0" applyFill="0" applyBorder="0" applyAlignment="0" applyProtection="0">
      <alignment horizontal="left"/>
    </xf>
    <xf numFmtId="227" fontId="246" fillId="65" borderId="0" applyNumberFormat="0" applyBorder="0" applyAlignment="0" applyProtection="0">
      <protection locked="0"/>
    </xf>
    <xf numFmtId="0" fontId="247" fillId="0" borderId="0">
      <alignment horizontal="left" vertical="center" wrapText="1"/>
    </xf>
    <xf numFmtId="0" fontId="248" fillId="0" borderId="0">
      <alignment horizontal="left" vertical="center" wrapText="1" indent="1"/>
    </xf>
    <xf numFmtId="0" fontId="248" fillId="0" borderId="0">
      <alignment horizontal="left" vertical="center" wrapText="1" indent="3"/>
    </xf>
    <xf numFmtId="0" fontId="111" fillId="101" borderId="2" applyNumberFormat="0" applyAlignment="0" applyProtection="0"/>
    <xf numFmtId="0" fontId="111" fillId="101" borderId="2" applyNumberFormat="0" applyAlignment="0" applyProtection="0"/>
    <xf numFmtId="0" fontId="111" fillId="101" borderId="2" applyNumberFormat="0" applyAlignment="0" applyProtection="0"/>
    <xf numFmtId="0" fontId="111" fillId="101" borderId="2" applyNumberFormat="0" applyAlignment="0" applyProtection="0"/>
    <xf numFmtId="38" fontId="54" fillId="31" borderId="0">
      <alignment vertical="top"/>
    </xf>
    <xf numFmtId="38" fontId="54" fillId="31" borderId="0">
      <alignment vertical="top"/>
    </xf>
    <xf numFmtId="38" fontId="54" fillId="31" borderId="0">
      <alignment vertical="top"/>
    </xf>
    <xf numFmtId="38" fontId="54" fillId="31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228" fontId="52" fillId="0" borderId="0" applyFont="0" applyFill="0" applyBorder="0" applyAlignment="0" applyProtection="0"/>
    <xf numFmtId="229" fontId="52" fillId="0" borderId="0" applyFont="0" applyFill="0" applyBorder="0" applyAlignment="0" applyProtection="0"/>
    <xf numFmtId="216" fontId="249" fillId="0" borderId="0" applyFill="0" applyBorder="0" applyAlignment="0"/>
    <xf numFmtId="217" fontId="249" fillId="0" borderId="0" applyFill="0" applyBorder="0" applyAlignment="0"/>
    <xf numFmtId="216" fontId="249" fillId="0" borderId="0" applyFill="0" applyBorder="0" applyAlignment="0"/>
    <xf numFmtId="221" fontId="249" fillId="0" borderId="0" applyFill="0" applyBorder="0" applyAlignment="0"/>
    <xf numFmtId="217" fontId="249" fillId="0" borderId="0" applyFill="0" applyBorder="0" applyAlignment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59" fillId="0" borderId="0"/>
    <xf numFmtId="230" fontId="58" fillId="0" borderId="0" applyFill="0" applyBorder="0" applyAlignment="0" applyProtection="0"/>
    <xf numFmtId="231" fontId="58" fillId="0" borderId="0" applyFill="0" applyBorder="0" applyAlignment="0" applyProtection="0"/>
    <xf numFmtId="208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32" fontId="58" fillId="0" borderId="0" applyFill="0" applyBorder="0" applyAlignment="0" applyProtection="0"/>
    <xf numFmtId="233" fontId="58" fillId="0" borderId="0" applyFill="0" applyBorder="0" applyAlignment="0" applyProtection="0"/>
    <xf numFmtId="234" fontId="52" fillId="0" borderId="0" applyFont="0" applyFill="0" applyBorder="0" applyAlignment="0" applyProtection="0"/>
    <xf numFmtId="235" fontId="52" fillId="0" borderId="0" applyFont="0" applyFill="0" applyBorder="0" applyAlignment="0" applyProtection="0"/>
    <xf numFmtId="236" fontId="217" fillId="0" borderId="0" applyFont="0" applyFill="0" applyBorder="0" applyAlignment="0" applyProtection="0"/>
    <xf numFmtId="237" fontId="217" fillId="0" borderId="0" applyFont="0" applyFill="0" applyBorder="0" applyAlignment="0" applyProtection="0"/>
    <xf numFmtId="224" fontId="250" fillId="0" borderId="0" applyFont="0" applyFill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251" fillId="135" borderId="0" applyNumberFormat="0" applyBorder="0" applyAlignment="0" applyProtection="0"/>
    <xf numFmtId="37" fontId="252" fillId="0" borderId="0"/>
    <xf numFmtId="0" fontId="218" fillId="0" borderId="17"/>
    <xf numFmtId="0" fontId="63" fillId="0" borderId="48"/>
    <xf numFmtId="238" fontId="52" fillId="0" borderId="0" applyFont="0"/>
    <xf numFmtId="238" fontId="52" fillId="0" borderId="0" applyFont="0"/>
    <xf numFmtId="0" fontId="64" fillId="0" borderId="0"/>
    <xf numFmtId="0" fontId="64" fillId="0" borderId="0"/>
    <xf numFmtId="0" fontId="64" fillId="0" borderId="0"/>
    <xf numFmtId="0" fontId="53" fillId="148" borderId="0"/>
    <xf numFmtId="0" fontId="52" fillId="0" borderId="0"/>
    <xf numFmtId="0" fontId="53" fillId="148" borderId="0"/>
    <xf numFmtId="0" fontId="59" fillId="0" borderId="0"/>
    <xf numFmtId="0" fontId="253" fillId="0" borderId="0"/>
    <xf numFmtId="0" fontId="59" fillId="0" borderId="0"/>
    <xf numFmtId="0" fontId="254" fillId="149" borderId="12" applyNumberFormat="0" applyAlignment="0" applyProtection="0"/>
    <xf numFmtId="0" fontId="53" fillId="134" borderId="49" applyNumberFormat="0" applyFont="0" applyAlignment="0" applyProtection="0"/>
    <xf numFmtId="0" fontId="254" fillId="149" borderId="12" applyNumberForma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3" fillId="134" borderId="49" applyNumberFormat="0" applyFont="0" applyAlignment="0" applyProtection="0"/>
    <xf numFmtId="0" fontId="254" fillId="149" borderId="12" applyNumberFormat="0" applyAlignment="0" applyProtection="0"/>
    <xf numFmtId="0" fontId="58" fillId="149" borderId="12" applyNumberFormat="0" applyAlignment="0" applyProtection="0"/>
    <xf numFmtId="0" fontId="254" fillId="149" borderId="12" applyNumberFormat="0" applyAlignment="0" applyProtection="0"/>
    <xf numFmtId="0" fontId="254" fillId="149" borderId="12" applyNumberFormat="0" applyAlignment="0" applyProtection="0"/>
    <xf numFmtId="0" fontId="49" fillId="29" borderId="12" applyNumberFormat="0" applyFont="0" applyAlignment="0" applyProtection="0"/>
    <xf numFmtId="0" fontId="53" fillId="134" borderId="49" applyNumberFormat="0" applyFont="0" applyAlignment="0" applyProtection="0"/>
    <xf numFmtId="0" fontId="120" fillId="106" borderId="4" applyNumberFormat="0" applyAlignment="0" applyProtection="0"/>
    <xf numFmtId="0" fontId="120" fillId="106" borderId="4" applyNumberFormat="0" applyAlignment="0" applyProtection="0"/>
    <xf numFmtId="0" fontId="120" fillId="106" borderId="4" applyNumberFormat="0" applyAlignment="0" applyProtection="0"/>
    <xf numFmtId="0" fontId="120" fillId="106" borderId="4" applyNumberFormat="0" applyAlignment="0" applyProtection="0"/>
    <xf numFmtId="40" fontId="128" fillId="150" borderId="0">
      <alignment horizontal="right"/>
    </xf>
    <xf numFmtId="0" fontId="255" fillId="151" borderId="0">
      <alignment horizontal="center"/>
    </xf>
    <xf numFmtId="0" fontId="256" fillId="152" borderId="0"/>
    <xf numFmtId="0" fontId="257" fillId="150" borderId="0" applyBorder="0">
      <alignment horizontal="centerContinuous"/>
    </xf>
    <xf numFmtId="0" fontId="258" fillId="152" borderId="0" applyBorder="0">
      <alignment horizontal="centerContinuous"/>
    </xf>
    <xf numFmtId="0" fontId="244" fillId="0" borderId="0" applyNumberFormat="0" applyFill="0" applyBorder="0" applyAlignment="0" applyProtection="0"/>
    <xf numFmtId="239" fontId="52" fillId="0" borderId="0" applyFont="0" applyFill="0" applyBorder="0" applyAlignment="0" applyProtection="0"/>
    <xf numFmtId="240" fontId="52" fillId="0" borderId="0" applyFont="0" applyFill="0" applyBorder="0" applyAlignment="0" applyProtection="0"/>
    <xf numFmtId="9" fontId="204" fillId="0" borderId="0" applyFont="0" applyFill="0" applyBorder="0" applyAlignment="0" applyProtection="0"/>
    <xf numFmtId="220" fontId="95" fillId="0" borderId="0" applyFont="0" applyFill="0" applyBorder="0" applyAlignment="0" applyProtection="0"/>
    <xf numFmtId="241" fontId="95" fillId="0" borderId="0" applyFont="0" applyFill="0" applyBorder="0" applyAlignment="0" applyProtection="0"/>
    <xf numFmtId="174" fontId="20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2" fillId="0" borderId="0" applyNumberFormat="0" applyFill="0" applyBorder="0" applyAlignment="0" applyProtection="0"/>
    <xf numFmtId="216" fontId="133" fillId="0" borderId="0" applyFill="0" applyBorder="0" applyAlignment="0"/>
    <xf numFmtId="217" fontId="133" fillId="0" borderId="0" applyFill="0" applyBorder="0" applyAlignment="0"/>
    <xf numFmtId="216" fontId="133" fillId="0" borderId="0" applyFill="0" applyBorder="0" applyAlignment="0"/>
    <xf numFmtId="221" fontId="133" fillId="0" borderId="0" applyFill="0" applyBorder="0" applyAlignment="0"/>
    <xf numFmtId="217" fontId="133" fillId="0" borderId="0" applyFill="0" applyBorder="0" applyAlignment="0"/>
    <xf numFmtId="0" fontId="259" fillId="0" borderId="0" applyNumberFormat="0" applyFill="0" applyBorder="0" applyAlignment="0" applyProtection="0">
      <alignment horizontal="left"/>
      <protection locked="0"/>
    </xf>
    <xf numFmtId="0" fontId="260" fillId="150" borderId="0">
      <alignment horizontal="center" vertical="top"/>
    </xf>
    <xf numFmtId="0" fontId="261" fillId="150" borderId="0">
      <alignment horizontal="left" vertical="top"/>
    </xf>
    <xf numFmtId="0" fontId="262" fillId="150" borderId="0">
      <alignment horizontal="left" vertical="top"/>
    </xf>
    <xf numFmtId="0" fontId="263" fillId="6" borderId="0">
      <alignment horizontal="center" vertical="center"/>
    </xf>
    <xf numFmtId="0" fontId="264" fillId="150" borderId="0">
      <alignment horizontal="center" vertical="top"/>
    </xf>
    <xf numFmtId="0" fontId="265" fillId="150" borderId="0">
      <alignment horizontal="left" vertical="top"/>
    </xf>
    <xf numFmtId="0" fontId="266" fillId="150" borderId="0">
      <alignment horizontal="left" vertical="center"/>
    </xf>
    <xf numFmtId="0" fontId="266" fillId="150" borderId="0">
      <alignment horizontal="right" vertical="center"/>
    </xf>
    <xf numFmtId="0" fontId="266" fillId="150" borderId="0">
      <alignment horizontal="center" vertical="center"/>
    </xf>
    <xf numFmtId="0" fontId="267" fillId="150" borderId="0">
      <alignment horizontal="right" vertical="top"/>
    </xf>
    <xf numFmtId="0" fontId="267" fillId="150" borderId="0">
      <alignment horizontal="right" vertical="top"/>
    </xf>
    <xf numFmtId="4" fontId="185" fillId="26" borderId="49" applyNumberFormat="0" applyProtection="0">
      <alignment vertical="center"/>
    </xf>
    <xf numFmtId="4" fontId="185" fillId="26" borderId="49" applyNumberFormat="0" applyProtection="0">
      <alignment vertical="center"/>
    </xf>
    <xf numFmtId="4" fontId="185" fillId="26" borderId="49" applyNumberFormat="0" applyProtection="0">
      <alignment vertical="center"/>
    </xf>
    <xf numFmtId="4" fontId="185" fillId="26" borderId="49" applyNumberFormat="0" applyProtection="0">
      <alignment vertical="center"/>
    </xf>
    <xf numFmtId="4" fontId="185" fillId="26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185" fillId="33" borderId="49" applyNumberFormat="0" applyProtection="0">
      <alignment horizontal="left" vertical="center" indent="1"/>
    </xf>
    <xf numFmtId="4" fontId="185" fillId="33" borderId="49" applyNumberFormat="0" applyProtection="0">
      <alignment horizontal="left" vertical="center" indent="1"/>
    </xf>
    <xf numFmtId="4" fontId="185" fillId="33" borderId="49" applyNumberFormat="0" applyProtection="0">
      <alignment horizontal="left" vertical="center" indent="1"/>
    </xf>
    <xf numFmtId="4" fontId="185" fillId="33" borderId="49" applyNumberFormat="0" applyProtection="0">
      <alignment horizontal="left" vertical="center" indent="1"/>
    </xf>
    <xf numFmtId="4" fontId="185" fillId="33" borderId="49" applyNumberFormat="0" applyProtection="0">
      <alignment horizontal="left" vertical="center" indent="1"/>
    </xf>
    <xf numFmtId="0" fontId="218" fillId="26" borderId="50" applyNumberFormat="0" applyProtection="0">
      <alignment horizontal="left" vertical="top" indent="1"/>
    </xf>
    <xf numFmtId="0" fontId="218" fillId="26" borderId="50" applyNumberFormat="0" applyProtection="0">
      <alignment horizontal="left" vertical="top" indent="1"/>
    </xf>
    <xf numFmtId="0" fontId="218" fillId="26" borderId="50" applyNumberFormat="0" applyProtection="0">
      <alignment horizontal="left" vertical="top" indent="1"/>
    </xf>
    <xf numFmtId="0" fontId="218" fillId="26" borderId="50" applyNumberFormat="0" applyProtection="0">
      <alignment horizontal="left" vertical="top" indent="1"/>
    </xf>
    <xf numFmtId="0" fontId="218" fillId="26" borderId="50" applyNumberFormat="0" applyProtection="0">
      <alignment horizontal="left" vertical="top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0" fontId="268" fillId="34" borderId="51" applyNumberFormat="0" applyProtection="0">
      <alignment horizontal="center" vertical="center" wrapText="1"/>
    </xf>
    <xf numFmtId="4" fontId="185" fillId="14" borderId="49" applyNumberFormat="0" applyProtection="0">
      <alignment horizontal="left" vertical="center" indent="1"/>
    </xf>
    <xf numFmtId="4" fontId="185" fillId="3" borderId="49" applyNumberFormat="0" applyProtection="0">
      <alignment horizontal="right" vertical="center"/>
    </xf>
    <xf numFmtId="4" fontId="185" fillId="3" borderId="49" applyNumberFormat="0" applyProtection="0">
      <alignment horizontal="right" vertical="center"/>
    </xf>
    <xf numFmtId="4" fontId="185" fillId="3" borderId="49" applyNumberFormat="0" applyProtection="0">
      <alignment horizontal="right" vertical="center"/>
    </xf>
    <xf numFmtId="4" fontId="185" fillId="3" borderId="49" applyNumberFormat="0" applyProtection="0">
      <alignment horizontal="right" vertical="center"/>
    </xf>
    <xf numFmtId="4" fontId="185" fillId="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55" borderId="41" applyNumberFormat="0" applyProtection="0">
      <alignment horizontal="left" vertical="center" indent="1"/>
    </xf>
    <xf numFmtId="4" fontId="185" fillId="155" borderId="41" applyNumberFormat="0" applyProtection="0">
      <alignment horizontal="left" vertical="center" indent="1"/>
    </xf>
    <xf numFmtId="4" fontId="185" fillId="155" borderId="41" applyNumberFormat="0" applyProtection="0">
      <alignment horizontal="left" vertical="center" indent="1"/>
    </xf>
    <xf numFmtId="4" fontId="185" fillId="155" borderId="41" applyNumberFormat="0" applyProtection="0">
      <alignment horizontal="left" vertical="center" indent="1"/>
    </xf>
    <xf numFmtId="4" fontId="185" fillId="155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185" fillId="157" borderId="49" applyNumberFormat="0" applyProtection="0">
      <alignment horizontal="right" vertical="center"/>
    </xf>
    <xf numFmtId="4" fontId="185" fillId="157" borderId="49" applyNumberFormat="0" applyProtection="0">
      <alignment horizontal="right" vertical="center"/>
    </xf>
    <xf numFmtId="4" fontId="185" fillId="157" borderId="49" applyNumberFormat="0" applyProtection="0">
      <alignment horizontal="right" vertical="center"/>
    </xf>
    <xf numFmtId="4" fontId="185" fillId="157" borderId="49" applyNumberFormat="0" applyProtection="0">
      <alignment horizontal="right" vertical="center"/>
    </xf>
    <xf numFmtId="4" fontId="185" fillId="157" borderId="49" applyNumberFormat="0" applyProtection="0">
      <alignment horizontal="right" vertical="center"/>
    </xf>
    <xf numFmtId="0" fontId="52" fillId="34" borderId="5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269" fillId="52" borderId="51" applyNumberFormat="0" applyProtection="0">
      <alignment horizontal="left" vertical="center" wrapText="1" indent="1"/>
    </xf>
    <xf numFmtId="4" fontId="185" fillId="157" borderId="41" applyNumberFormat="0" applyProtection="0">
      <alignment horizontal="left" vertical="center" indent="1"/>
    </xf>
    <xf numFmtId="4" fontId="185" fillId="157" borderId="41" applyNumberFormat="0" applyProtection="0">
      <alignment horizontal="left" vertical="center" indent="1"/>
    </xf>
    <xf numFmtId="4" fontId="185" fillId="157" borderId="41" applyNumberFormat="0" applyProtection="0">
      <alignment horizontal="left" vertical="center" indent="1"/>
    </xf>
    <xf numFmtId="4" fontId="185" fillId="157" borderId="41" applyNumberFormat="0" applyProtection="0">
      <alignment horizontal="left" vertical="center" indent="1"/>
    </xf>
    <xf numFmtId="4" fontId="185" fillId="157" borderId="41" applyNumberFormat="0" applyProtection="0">
      <alignment horizontal="left" vertical="center" indent="1"/>
    </xf>
    <xf numFmtId="4" fontId="269" fillId="54" borderId="51" applyNumberFormat="0" applyProtection="0">
      <alignment horizontal="left" vertical="center" wrapText="1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52" fillId="159" borderId="51" applyNumberFormat="0" applyProtection="0">
      <alignment horizontal="left" vertical="center" wrapText="1" indent="2"/>
    </xf>
    <xf numFmtId="0" fontId="52" fillId="156" borderId="50" applyNumberFormat="0" applyProtection="0">
      <alignment horizontal="left" vertical="center" indent="1"/>
    </xf>
    <xf numFmtId="0" fontId="270" fillId="54" borderId="51" applyNumberFormat="0" applyProtection="0">
      <alignment horizontal="center" vertical="center" wrapTex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2" fillId="156" borderId="50" applyNumberFormat="0" applyProtection="0">
      <alignment horizontal="left" vertical="top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52" fillId="161" borderId="51" applyNumberFormat="0" applyProtection="0">
      <alignment horizontal="left" vertical="center" wrapText="1" indent="4"/>
    </xf>
    <xf numFmtId="0" fontId="52" fillId="157" borderId="50" applyNumberFormat="0" applyProtection="0">
      <alignment horizontal="left" vertical="center" indent="1"/>
    </xf>
    <xf numFmtId="0" fontId="270" fillId="55" borderId="51" applyNumberFormat="0" applyProtection="0">
      <alignment horizontal="center" vertical="center" wrapTex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2" fillId="157" borderId="50" applyNumberFormat="0" applyProtection="0">
      <alignment horizontal="left" vertical="top" indent="1"/>
    </xf>
    <xf numFmtId="0" fontId="185" fillId="8" borderId="49" applyNumberFormat="0" applyProtection="0">
      <alignment horizontal="left" vertical="center" indent="1"/>
    </xf>
    <xf numFmtId="0" fontId="185" fillId="8" borderId="49" applyNumberFormat="0" applyProtection="0">
      <alignment horizontal="left" vertical="center" indent="1"/>
    </xf>
    <xf numFmtId="0" fontId="185" fillId="8" borderId="49" applyNumberFormat="0" applyProtection="0">
      <alignment horizontal="left" vertical="center" indent="1"/>
    </xf>
    <xf numFmtId="0" fontId="185" fillId="8" borderId="49" applyNumberFormat="0" applyProtection="0">
      <alignment horizontal="left" vertical="center" indent="1"/>
    </xf>
    <xf numFmtId="0" fontId="185" fillId="8" borderId="49" applyNumberFormat="0" applyProtection="0">
      <alignment horizontal="left" vertical="center" indent="1"/>
    </xf>
    <xf numFmtId="0" fontId="52" fillId="162" borderId="51" applyNumberFormat="0" applyProtection="0">
      <alignment horizontal="left" vertical="center" wrapText="1" indent="6"/>
    </xf>
    <xf numFmtId="0" fontId="185" fillId="8" borderId="49" applyNumberFormat="0" applyProtection="0">
      <alignment horizontal="left" vertical="center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2" fillId="8" borderId="50" applyNumberFormat="0" applyProtection="0">
      <alignment horizontal="left" vertical="top" indent="1"/>
    </xf>
    <xf numFmtId="0" fontId="185" fillId="158" borderId="49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52" fillId="0" borderId="51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2" fillId="158" borderId="50" applyNumberFormat="0" applyProtection="0">
      <alignment horizontal="left" vertical="top" indent="1"/>
    </xf>
    <xf numFmtId="0" fontId="52" fillId="150" borderId="15" applyNumberFormat="0">
      <protection locked="0"/>
    </xf>
    <xf numFmtId="0" fontId="52" fillId="150" borderId="15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2" fillId="150" borderId="15" applyNumberFormat="0">
      <protection locked="0"/>
    </xf>
    <xf numFmtId="0" fontId="271" fillId="156" borderId="53" applyBorder="0"/>
    <xf numFmtId="4" fontId="272" fillId="29" borderId="50" applyNumberFormat="0" applyProtection="0">
      <alignment vertical="center"/>
    </xf>
    <xf numFmtId="4" fontId="272" fillId="29" borderId="50" applyNumberFormat="0" applyProtection="0">
      <alignment vertical="center"/>
    </xf>
    <xf numFmtId="4" fontId="272" fillId="29" borderId="50" applyNumberFormat="0" applyProtection="0">
      <alignment vertical="center"/>
    </xf>
    <xf numFmtId="4" fontId="272" fillId="29" borderId="50" applyNumberFormat="0" applyProtection="0">
      <alignment vertical="center"/>
    </xf>
    <xf numFmtId="4" fontId="272" fillId="29" borderId="50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72" fillId="22" borderId="50" applyNumberFormat="0" applyProtection="0">
      <alignment horizontal="left" vertical="center" indent="1"/>
    </xf>
    <xf numFmtId="4" fontId="272" fillId="22" borderId="50" applyNumberFormat="0" applyProtection="0">
      <alignment horizontal="left" vertical="center" indent="1"/>
    </xf>
    <xf numFmtId="4" fontId="272" fillId="22" borderId="50" applyNumberFormat="0" applyProtection="0">
      <alignment horizontal="left" vertical="center" indent="1"/>
    </xf>
    <xf numFmtId="4" fontId="272" fillId="22" borderId="50" applyNumberFormat="0" applyProtection="0">
      <alignment horizontal="left" vertical="center" indent="1"/>
    </xf>
    <xf numFmtId="4" fontId="272" fillId="22" borderId="50" applyNumberFormat="0" applyProtection="0">
      <alignment horizontal="left" vertical="center" indent="1"/>
    </xf>
    <xf numFmtId="0" fontId="272" fillId="29" borderId="50" applyNumberFormat="0" applyProtection="0">
      <alignment horizontal="left" vertical="top" indent="1"/>
    </xf>
    <xf numFmtId="0" fontId="272" fillId="29" borderId="50" applyNumberFormat="0" applyProtection="0">
      <alignment horizontal="left" vertical="top" indent="1"/>
    </xf>
    <xf numFmtId="0" fontId="272" fillId="29" borderId="50" applyNumberFormat="0" applyProtection="0">
      <alignment horizontal="left" vertical="top" indent="1"/>
    </xf>
    <xf numFmtId="0" fontId="272" fillId="29" borderId="50" applyNumberFormat="0" applyProtection="0">
      <alignment horizontal="left" vertical="top" indent="1"/>
    </xf>
    <xf numFmtId="0" fontId="272" fillId="29" borderId="50" applyNumberFormat="0" applyProtection="0">
      <alignment horizontal="left" vertical="top" indent="1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0" fontId="52" fillId="34" borderId="54" applyNumberFormat="0" applyProtection="0">
      <alignment horizontal="left" vertical="center" wrapText="1"/>
    </xf>
    <xf numFmtId="4" fontId="185" fillId="14" borderId="49" applyNumberFormat="0" applyProtection="0">
      <alignment horizontal="left" vertical="center" indent="1"/>
    </xf>
    <xf numFmtId="0" fontId="272" fillId="157" borderId="50" applyNumberFormat="0" applyProtection="0">
      <alignment horizontal="left" vertical="top" indent="1"/>
    </xf>
    <xf numFmtId="0" fontId="272" fillId="157" borderId="50" applyNumberFormat="0" applyProtection="0">
      <alignment horizontal="left" vertical="top" indent="1"/>
    </xf>
    <xf numFmtId="0" fontId="272" fillId="157" borderId="50" applyNumberFormat="0" applyProtection="0">
      <alignment horizontal="left" vertical="top" indent="1"/>
    </xf>
    <xf numFmtId="0" fontId="272" fillId="157" borderId="50" applyNumberFormat="0" applyProtection="0">
      <alignment horizontal="left" vertical="top" indent="1"/>
    </xf>
    <xf numFmtId="0" fontId="272" fillId="157" borderId="50" applyNumberFormat="0" applyProtection="0">
      <alignment horizontal="left" vertical="top" indent="1"/>
    </xf>
    <xf numFmtId="0" fontId="270" fillId="7" borderId="51" applyNumberFormat="0" applyProtection="0">
      <alignment horizontal="center" vertical="center"/>
    </xf>
    <xf numFmtId="4" fontId="218" fillId="163" borderId="41" applyNumberFormat="0" applyProtection="0">
      <alignment horizontal="left" vertical="center" indent="1"/>
    </xf>
    <xf numFmtId="4" fontId="218" fillId="163" borderId="41" applyNumberFormat="0" applyProtection="0">
      <alignment horizontal="left" vertical="center" indent="1"/>
    </xf>
    <xf numFmtId="4" fontId="218" fillId="163" borderId="41" applyNumberFormat="0" applyProtection="0">
      <alignment horizontal="left" vertical="center" indent="1"/>
    </xf>
    <xf numFmtId="4" fontId="218" fillId="163" borderId="41" applyNumberFormat="0" applyProtection="0">
      <alignment horizontal="left" vertical="center" indent="1"/>
    </xf>
    <xf numFmtId="4" fontId="218" fillId="163" borderId="41" applyNumberFormat="0" applyProtection="0">
      <alignment horizontal="left" vertical="center" indent="1"/>
    </xf>
    <xf numFmtId="0" fontId="273" fillId="0" borderId="0" applyNumberFormat="0" applyProtection="0"/>
    <xf numFmtId="0" fontId="185" fillId="164" borderId="15"/>
    <xf numFmtId="0" fontId="185" fillId="164" borderId="15"/>
    <xf numFmtId="4" fontId="218" fillId="150" borderId="49" applyNumberFormat="0" applyProtection="0">
      <alignment horizontal="right" vertical="center"/>
    </xf>
    <xf numFmtId="4" fontId="218" fillId="150" borderId="49" applyNumberFormat="0" applyProtection="0">
      <alignment horizontal="right" vertical="center"/>
    </xf>
    <xf numFmtId="4" fontId="218" fillId="150" borderId="49" applyNumberFormat="0" applyProtection="0">
      <alignment horizontal="right" vertical="center"/>
    </xf>
    <xf numFmtId="4" fontId="218" fillId="150" borderId="49" applyNumberFormat="0" applyProtection="0">
      <alignment horizontal="right" vertical="center"/>
    </xf>
    <xf numFmtId="4" fontId="218" fillId="150" borderId="49" applyNumberFormat="0" applyProtection="0">
      <alignment horizontal="right" vertical="center"/>
    </xf>
    <xf numFmtId="0" fontId="274" fillId="0" borderId="44"/>
    <xf numFmtId="0" fontId="218" fillId="0" borderId="0" applyNumberFormat="0" applyFill="0" applyBorder="0" applyAlignment="0" applyProtection="0"/>
    <xf numFmtId="0" fontId="235" fillId="0" borderId="0" applyFill="0" applyBorder="0" applyAlignment="0" applyProtection="0"/>
    <xf numFmtId="0" fontId="118" fillId="0" borderId="0" applyNumberFormat="0" applyFill="0" applyBorder="0" applyAlignment="0" applyProtection="0">
      <alignment horizontal="center"/>
    </xf>
    <xf numFmtId="0" fontId="52" fillId="0" borderId="0"/>
    <xf numFmtId="0" fontId="105" fillId="0" borderId="0"/>
    <xf numFmtId="38" fontId="141" fillId="63" borderId="0">
      <alignment horizontal="right" vertical="top"/>
    </xf>
    <xf numFmtId="38" fontId="141" fillId="63" borderId="0">
      <alignment horizontal="right" vertical="top"/>
    </xf>
    <xf numFmtId="38" fontId="141" fillId="63" borderId="0">
      <alignment horizontal="right" vertical="top"/>
    </xf>
    <xf numFmtId="38" fontId="141" fillId="63" borderId="0">
      <alignment horizontal="right" vertical="top"/>
    </xf>
    <xf numFmtId="242" fontId="64" fillId="0" borderId="0"/>
    <xf numFmtId="49" fontId="128" fillId="0" borderId="0" applyFill="0" applyBorder="0" applyAlignment="0"/>
    <xf numFmtId="243" fontId="128" fillId="0" borderId="0" applyFill="0" applyBorder="0" applyAlignment="0"/>
    <xf numFmtId="244" fontId="128" fillId="0" borderId="0" applyFill="0" applyBorder="0" applyAlignment="0"/>
    <xf numFmtId="0" fontId="72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18" fillId="0" borderId="41">
      <alignment horizontal="left" vertical="top" wrapText="1"/>
    </xf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65" borderId="33" applyNumberFormat="0">
      <alignment horizontal="center" vertical="center"/>
    </xf>
    <xf numFmtId="0" fontId="147" fillId="0" borderId="0" applyNumberFormat="0" applyFill="0" applyBorder="0" applyAlignment="0" applyProtection="0"/>
    <xf numFmtId="0" fontId="177" fillId="0" borderId="8" applyNumberFormat="0" applyFill="0" applyAlignment="0" applyProtection="0"/>
    <xf numFmtId="0" fontId="77" fillId="0" borderId="35" applyNumberFormat="0" applyFont="0" applyFill="0" applyAlignment="0" applyProtection="0"/>
    <xf numFmtId="0" fontId="177" fillId="0" borderId="8" applyNumberFormat="0" applyFill="0" applyAlignment="0" applyProtection="0"/>
    <xf numFmtId="245" fontId="52" fillId="0" borderId="0" applyFont="0" applyFill="0" applyBorder="0" applyAlignment="0" applyProtection="0"/>
    <xf numFmtId="246" fontId="52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247" fontId="235" fillId="0" borderId="0" applyFont="0" applyFill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09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227" fillId="71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7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17" borderId="0" applyNumberFormat="0" applyBorder="0" applyAlignment="0" applyProtection="0"/>
    <xf numFmtId="0" fontId="66" fillId="117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17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228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25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27" fillId="75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2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25" borderId="0" applyNumberFormat="0" applyBorder="0" applyAlignment="0" applyProtection="0"/>
    <xf numFmtId="0" fontId="66" fillId="12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25" borderId="0" applyNumberFormat="0" applyBorder="0" applyAlignment="0" applyProtection="0"/>
    <xf numFmtId="0" fontId="67" fillId="125" borderId="0" applyNumberFormat="0" applyBorder="0" applyAlignment="0" applyProtection="0"/>
    <xf numFmtId="0" fontId="67" fillId="17" borderId="0" applyNumberFormat="0" applyBorder="0" applyAlignment="0" applyProtection="0"/>
    <xf numFmtId="0" fontId="67" fillId="125" borderId="0" applyNumberFormat="0" applyBorder="0" applyAlignment="0" applyProtection="0"/>
    <xf numFmtId="0" fontId="67" fillId="17" borderId="0" applyNumberFormat="0" applyBorder="0" applyAlignment="0" applyProtection="0"/>
    <xf numFmtId="0" fontId="67" fillId="125" borderId="0" applyNumberFormat="0" applyBorder="0" applyAlignment="0" applyProtection="0"/>
    <xf numFmtId="0" fontId="67" fillId="17" borderId="0" applyNumberFormat="0" applyBorder="0" applyAlignment="0" applyProtection="0"/>
    <xf numFmtId="0" fontId="67" fillId="125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228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3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227" fillId="79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3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31" borderId="0" applyNumberFormat="0" applyBorder="0" applyAlignment="0" applyProtection="0"/>
    <xf numFmtId="0" fontId="66" fillId="13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31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228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65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227" fillId="8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228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27" fillId="8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228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37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227" fillId="91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37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37" borderId="0" applyNumberFormat="0" applyBorder="0" applyAlignment="0" applyProtection="0"/>
    <xf numFmtId="0" fontId="66" fillId="137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37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228" fillId="19" borderId="0" applyNumberFormat="0" applyBorder="0" applyAlignment="0" applyProtection="0"/>
    <xf numFmtId="0" fontId="66" fillId="19" borderId="0" applyNumberFormat="0" applyBorder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101" borderId="2" applyNumberFormat="0" applyAlignment="0" applyProtection="0"/>
    <xf numFmtId="0" fontId="111" fillId="101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101" borderId="2" applyNumberFormat="0" applyAlignment="0" applyProtection="0"/>
    <xf numFmtId="0" fontId="111" fillId="101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101" borderId="2" applyNumberFormat="0" applyAlignment="0" applyProtection="0"/>
    <xf numFmtId="0" fontId="154" fillId="101" borderId="2" applyNumberFormat="0" applyAlignment="0" applyProtection="0"/>
    <xf numFmtId="0" fontId="154" fillId="101" borderId="2" applyNumberFormat="0" applyAlignment="0" applyProtection="0"/>
    <xf numFmtId="0" fontId="154" fillId="101" borderId="2" applyNumberFormat="0" applyAlignment="0" applyProtection="0"/>
    <xf numFmtId="0" fontId="154" fillId="101" borderId="2" applyNumberFormat="0" applyAlignment="0" applyProtection="0"/>
    <xf numFmtId="0" fontId="111" fillId="7" borderId="2" applyNumberFormat="0" applyAlignment="0" applyProtection="0"/>
    <xf numFmtId="0" fontId="275" fillId="7" borderId="2" applyNumberFormat="0" applyAlignment="0" applyProtection="0"/>
    <xf numFmtId="0" fontId="52" fillId="32" borderId="0" applyNumberFormat="0" applyFont="0" applyBorder="0" applyAlignment="0">
      <protection locked="0"/>
    </xf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166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276" fillId="21" borderId="3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106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106" borderId="4" applyNumberFormat="0" applyAlignment="0" applyProtection="0"/>
    <xf numFmtId="0" fontId="120" fillId="106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106" borderId="4" applyNumberFormat="0" applyAlignment="0" applyProtection="0"/>
    <xf numFmtId="0" fontId="156" fillId="106" borderId="4" applyNumberFormat="0" applyAlignment="0" applyProtection="0"/>
    <xf numFmtId="0" fontId="156" fillId="22" borderId="4" applyNumberFormat="0" applyAlignment="0" applyProtection="0"/>
    <xf numFmtId="0" fontId="156" fillId="106" borderId="4" applyNumberFormat="0" applyAlignment="0" applyProtection="0"/>
    <xf numFmtId="0" fontId="156" fillId="22" borderId="4" applyNumberFormat="0" applyAlignment="0" applyProtection="0"/>
    <xf numFmtId="0" fontId="156" fillId="106" borderId="4" applyNumberFormat="0" applyAlignment="0" applyProtection="0"/>
    <xf numFmtId="0" fontId="156" fillId="22" borderId="4" applyNumberFormat="0" applyAlignment="0" applyProtection="0"/>
    <xf numFmtId="0" fontId="156" fillId="106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277" fillId="22" borderId="4" applyNumberFormat="0" applyAlignment="0" applyProtection="0"/>
    <xf numFmtId="0" fontId="120" fillId="22" borderId="4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166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278" fillId="21" borderId="1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106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106" borderId="2" applyNumberFormat="0" applyAlignment="0" applyProtection="0"/>
    <xf numFmtId="0" fontId="73" fillId="106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106" borderId="2" applyNumberFormat="0" applyAlignment="0" applyProtection="0"/>
    <xf numFmtId="0" fontId="157" fillId="106" borderId="2" applyNumberFormat="0" applyAlignment="0" applyProtection="0"/>
    <xf numFmtId="0" fontId="157" fillId="22" borderId="2" applyNumberFormat="0" applyAlignment="0" applyProtection="0"/>
    <xf numFmtId="0" fontId="157" fillId="106" borderId="2" applyNumberFormat="0" applyAlignment="0" applyProtection="0"/>
    <xf numFmtId="0" fontId="157" fillId="22" borderId="2" applyNumberFormat="0" applyAlignment="0" applyProtection="0"/>
    <xf numFmtId="0" fontId="157" fillId="106" borderId="2" applyNumberFormat="0" applyAlignment="0" applyProtection="0"/>
    <xf numFmtId="0" fontId="157" fillId="22" borderId="2" applyNumberFormat="0" applyAlignment="0" applyProtection="0"/>
    <xf numFmtId="0" fontId="157" fillId="106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279" fillId="22" borderId="2" applyNumberFormat="0" applyAlignment="0" applyProtection="0"/>
    <xf numFmtId="0" fontId="73" fillId="22" borderId="2" applyNumberFormat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>
      <alignment vertical="top"/>
      <protection locked="0"/>
    </xf>
    <xf numFmtId="166" fontId="59" fillId="0" borderId="0" applyFont="0" applyFill="0" applyBorder="0" applyAlignment="0" applyProtection="0"/>
    <xf numFmtId="248" fontId="58" fillId="0" borderId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04" fontId="52" fillId="0" borderId="0" applyFont="0" applyFill="0" applyBorder="0" applyAlignment="0" applyProtection="0"/>
    <xf numFmtId="166" fontId="59" fillId="0" borderId="0" applyFont="0" applyFill="0" applyBorder="0" applyAlignment="0" applyProtection="0"/>
    <xf numFmtId="249" fontId="58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248" fontId="58" fillId="0" borderId="0" applyFill="0" applyBorder="0" applyAlignment="0" applyProtection="0"/>
    <xf numFmtId="166" fontId="64" fillId="0" borderId="0" applyFont="0" applyFill="0" applyBorder="0" applyAlignment="0" applyProtection="0"/>
    <xf numFmtId="166" fontId="280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52" fillId="0" borderId="0"/>
    <xf numFmtId="0" fontId="52" fillId="0" borderId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281" fillId="0" borderId="5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282" fillId="0" borderId="39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202" fontId="173" fillId="0" borderId="0" applyProtection="0">
      <alignment horizontal="center"/>
    </xf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283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284" fillId="0" borderId="18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285" fillId="0" borderId="56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286" fillId="0" borderId="19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02" fontId="173" fillId="0" borderId="0" applyProtection="0">
      <alignment horizontal="center"/>
    </xf>
    <xf numFmtId="202" fontId="173" fillId="0" borderId="0" applyProtection="0">
      <alignment horizontal="center"/>
    </xf>
    <xf numFmtId="202" fontId="173" fillId="0" borderId="0" applyProtection="0">
      <alignment horizontal="center"/>
    </xf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57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287" fillId="0" borderId="40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64" fillId="0" borderId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64" fillId="0" borderId="0"/>
    <xf numFmtId="0" fontId="64" fillId="0" borderId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64" fillId="0" borderId="0"/>
    <xf numFmtId="0" fontId="64" fillId="0" borderId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64" fillId="0" borderId="0"/>
    <xf numFmtId="0" fontId="64" fillId="0" borderId="0"/>
    <xf numFmtId="0" fontId="177" fillId="0" borderId="8" applyNumberFormat="0" applyFill="0" applyAlignment="0" applyProtection="0"/>
    <xf numFmtId="3" fontId="78" fillId="0" borderId="15" applyBorder="0">
      <alignment vertical="center"/>
    </xf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4" fillId="24" borderId="10" applyNumberFormat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79" fillId="141" borderId="10" applyNumberFormat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88" fillId="23" borderId="9" applyNumberFormat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4" fillId="141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64" fillId="0" borderId="0"/>
    <xf numFmtId="0" fontId="64" fillId="0" borderId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179" fillId="141" borderId="10" applyNumberFormat="0" applyAlignment="0" applyProtection="0"/>
    <xf numFmtId="0" fontId="74" fillId="24" borderId="10" applyNumberFormat="0" applyAlignment="0" applyProtection="0"/>
    <xf numFmtId="0" fontId="74" fillId="141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64" fillId="0" borderId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64" fillId="0" borderId="0"/>
    <xf numFmtId="0" fontId="179" fillId="141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141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179" fillId="141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179" fillId="141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179" fillId="141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64" fillId="0" borderId="0"/>
    <xf numFmtId="0" fontId="64" fillId="0" borderId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64" fillId="0" borderId="0"/>
    <xf numFmtId="0" fontId="64" fillId="0" borderId="0"/>
    <xf numFmtId="0" fontId="74" fillId="24" borderId="10" applyNumberFormat="0" applyAlignment="0" applyProtection="0"/>
    <xf numFmtId="0" fontId="59" fillId="0" borderId="0">
      <alignment wrapText="1"/>
    </xf>
    <xf numFmtId="0" fontId="175" fillId="0" borderId="0">
      <alignment horizontal="center" vertical="top" wrapText="1"/>
    </xf>
    <xf numFmtId="0" fontId="180" fillId="0" borderId="0">
      <alignment horizontal="centerContinuous" vertical="center" wrapText="1"/>
    </xf>
    <xf numFmtId="0" fontId="180" fillId="0" borderId="0">
      <alignment horizontal="center" vertical="center"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171" fontId="181" fillId="32" borderId="15">
      <alignment wrapText="1"/>
    </xf>
    <xf numFmtId="0" fontId="64" fillId="0" borderId="0"/>
    <xf numFmtId="0" fontId="64" fillId="0" borderId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89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09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164" fontId="18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15" fillId="26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3" fillId="147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90" fillId="25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15" fillId="147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64" fillId="0" borderId="0"/>
    <xf numFmtId="0" fontId="64" fillId="0" borderId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147" borderId="0" applyNumberFormat="0" applyBorder="0" applyAlignment="0" applyProtection="0"/>
    <xf numFmtId="0" fontId="115" fillId="26" borderId="0" applyNumberFormat="0" applyBorder="0" applyAlignment="0" applyProtection="0"/>
    <xf numFmtId="0" fontId="115" fillId="147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64" fillId="0" borderId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64" fillId="0" borderId="0"/>
    <xf numFmtId="0" fontId="183" fillId="147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147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147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147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147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64" fillId="0" borderId="0"/>
    <xf numFmtId="0" fontId="64" fillId="0" borderId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64" fillId="0" borderId="0"/>
    <xf numFmtId="0" fontId="64" fillId="0" borderId="0"/>
    <xf numFmtId="0" fontId="115" fillId="26" borderId="0" applyNumberFormat="0" applyBorder="0" applyAlignment="0" applyProtection="0"/>
    <xf numFmtId="49" fontId="155" fillId="0" borderId="15">
      <alignment horizontal="right" vertical="top" wrapText="1"/>
    </xf>
    <xf numFmtId="172" fontId="184" fillId="0" borderId="0">
      <alignment horizontal="right" vertical="top" wrapText="1"/>
    </xf>
    <xf numFmtId="0" fontId="44" fillId="0" borderId="0"/>
    <xf numFmtId="0" fontId="1" fillId="0" borderId="0"/>
    <xf numFmtId="49" fontId="49" fillId="0" borderId="0" applyBorder="0">
      <alignment vertical="top"/>
    </xf>
    <xf numFmtId="49" fontId="49" fillId="0" borderId="0" applyBorder="0">
      <alignment vertical="top"/>
    </xf>
    <xf numFmtId="0" fontId="83" fillId="0" borderId="0"/>
    <xf numFmtId="49" fontId="49" fillId="0" borderId="0" applyBorder="0">
      <alignment vertical="top"/>
    </xf>
    <xf numFmtId="0" fontId="1" fillId="0" borderId="0"/>
    <xf numFmtId="0" fontId="44" fillId="0" borderId="0"/>
    <xf numFmtId="0" fontId="52" fillId="0" borderId="0"/>
    <xf numFmtId="0" fontId="1" fillId="0" borderId="0"/>
    <xf numFmtId="0" fontId="291" fillId="0" borderId="0"/>
    <xf numFmtId="49" fontId="49" fillId="0" borderId="0" applyBorder="0">
      <alignment vertical="top"/>
    </xf>
    <xf numFmtId="0" fontId="52" fillId="0" borderId="0"/>
    <xf numFmtId="0" fontId="64" fillId="0" borderId="0"/>
    <xf numFmtId="0" fontId="64" fillId="0" borderId="0"/>
    <xf numFmtId="0" fontId="42" fillId="0" borderId="0"/>
    <xf numFmtId="0" fontId="64" fillId="0" borderId="0"/>
    <xf numFmtId="0" fontId="64" fillId="0" borderId="0"/>
    <xf numFmtId="0" fontId="64" fillId="0" borderId="0"/>
    <xf numFmtId="49" fontId="49" fillId="0" borderId="0" applyBorder="0">
      <alignment vertical="top"/>
    </xf>
    <xf numFmtId="0" fontId="1" fillId="0" borderId="0"/>
    <xf numFmtId="49" fontId="49" fillId="0" borderId="0" applyBorder="0">
      <alignment vertical="top"/>
    </xf>
    <xf numFmtId="0" fontId="59" fillId="0" borderId="0"/>
    <xf numFmtId="0" fontId="1" fillId="0" borderId="0"/>
    <xf numFmtId="0" fontId="186" fillId="0" borderId="0"/>
    <xf numFmtId="0" fontId="186" fillId="0" borderId="0"/>
    <xf numFmtId="0" fontId="1" fillId="0" borderId="0"/>
    <xf numFmtId="0" fontId="1" fillId="0" borderId="0"/>
    <xf numFmtId="0" fontId="64" fillId="0" borderId="0"/>
    <xf numFmtId="0" fontId="52" fillId="0" borderId="0"/>
    <xf numFmtId="0" fontId="59" fillId="0" borderId="0"/>
    <xf numFmtId="0" fontId="64" fillId="0" borderId="0"/>
    <xf numFmtId="0" fontId="53" fillId="0" borderId="0">
      <alignment horizontal="left"/>
    </xf>
    <xf numFmtId="0" fontId="59" fillId="0" borderId="0"/>
    <xf numFmtId="0" fontId="53" fillId="0" borderId="0">
      <alignment horizontal="left"/>
    </xf>
    <xf numFmtId="0" fontId="1" fillId="0" borderId="0"/>
    <xf numFmtId="0" fontId="52" fillId="0" borderId="0"/>
    <xf numFmtId="0" fontId="64" fillId="0" borderId="0"/>
    <xf numFmtId="49" fontId="49" fillId="0" borderId="0" applyBorder="0">
      <alignment vertical="top"/>
    </xf>
    <xf numFmtId="0" fontId="1" fillId="0" borderId="0"/>
    <xf numFmtId="0" fontId="59" fillId="0" borderId="0"/>
    <xf numFmtId="0" fontId="64" fillId="0" borderId="0"/>
    <xf numFmtId="0" fontId="52" fillId="0" borderId="0"/>
    <xf numFmtId="0" fontId="208" fillId="0" borderId="0"/>
    <xf numFmtId="0" fontId="292" fillId="0" borderId="0"/>
    <xf numFmtId="0" fontId="208" fillId="0" borderId="0"/>
    <xf numFmtId="0" fontId="59" fillId="0" borderId="0"/>
    <xf numFmtId="0" fontId="64" fillId="0" borderId="0"/>
    <xf numFmtId="0" fontId="52" fillId="0" borderId="0"/>
    <xf numFmtId="0" fontId="58" fillId="0" borderId="0"/>
    <xf numFmtId="0" fontId="59" fillId="0" borderId="0"/>
    <xf numFmtId="0" fontId="64" fillId="0" borderId="0"/>
    <xf numFmtId="0" fontId="185" fillId="0" borderId="0"/>
    <xf numFmtId="0" fontId="59" fillId="0" borderId="0"/>
    <xf numFmtId="0" fontId="1" fillId="0" borderId="0"/>
    <xf numFmtId="0" fontId="64" fillId="0" borderId="0"/>
    <xf numFmtId="0" fontId="59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59" fillId="0" borderId="0"/>
    <xf numFmtId="0" fontId="1" fillId="0" borderId="0"/>
    <xf numFmtId="0" fontId="52" fillId="0" borderId="0"/>
    <xf numFmtId="0" fontId="188" fillId="50" borderId="0" applyNumberFormat="0" applyBorder="0" applyAlignment="0">
      <alignment horizontal="left" vertical="center"/>
    </xf>
    <xf numFmtId="0" fontId="1" fillId="0" borderId="0"/>
    <xf numFmtId="0" fontId="64" fillId="0" borderId="0"/>
    <xf numFmtId="0" fontId="59" fillId="0" borderId="0"/>
    <xf numFmtId="0" fontId="1" fillId="0" borderId="0"/>
    <xf numFmtId="0" fontId="64" fillId="0" borderId="0"/>
    <xf numFmtId="0" fontId="189" fillId="0" borderId="0"/>
    <xf numFmtId="0" fontId="64" fillId="0" borderId="0"/>
    <xf numFmtId="0" fontId="64" fillId="0" borderId="0"/>
    <xf numFmtId="0" fontId="52" fillId="0" borderId="0"/>
    <xf numFmtId="0" fontId="64" fillId="0" borderId="0"/>
    <xf numFmtId="0" fontId="59" fillId="0" borderId="0"/>
    <xf numFmtId="0" fontId="1" fillId="0" borderId="0"/>
    <xf numFmtId="0" fontId="52" fillId="0" borderId="0"/>
    <xf numFmtId="0" fontId="64" fillId="0" borderId="0"/>
    <xf numFmtId="0" fontId="1" fillId="0" borderId="0"/>
    <xf numFmtId="0" fontId="64" fillId="0" borderId="0"/>
    <xf numFmtId="0" fontId="59" fillId="0" borderId="0"/>
    <xf numFmtId="0" fontId="1" fillId="0" borderId="0"/>
    <xf numFmtId="0" fontId="186" fillId="0" borderId="0"/>
    <xf numFmtId="0" fontId="1" fillId="0" borderId="0"/>
    <xf numFmtId="0" fontId="293" fillId="0" borderId="0"/>
    <xf numFmtId="0" fontId="1" fillId="0" borderId="0"/>
    <xf numFmtId="0" fontId="186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2" fillId="0" borderId="0"/>
    <xf numFmtId="0" fontId="189" fillId="0" borderId="0"/>
    <xf numFmtId="0" fontId="59" fillId="0" borderId="0"/>
    <xf numFmtId="0" fontId="189" fillId="0" borderId="0"/>
    <xf numFmtId="0" fontId="189" fillId="0" borderId="0"/>
    <xf numFmtId="0" fontId="1" fillId="0" borderId="0"/>
    <xf numFmtId="0" fontId="52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83" fillId="0" borderId="0"/>
    <xf numFmtId="0" fontId="64" fillId="0" borderId="0"/>
    <xf numFmtId="0" fontId="188" fillId="50" borderId="0" applyNumberFormat="0" applyBorder="0" applyAlignment="0">
      <alignment horizontal="left" vertical="center"/>
    </xf>
    <xf numFmtId="0" fontId="1" fillId="0" borderId="0"/>
    <xf numFmtId="0" fontId="52" fillId="0" borderId="0"/>
    <xf numFmtId="0" fontId="59" fillId="0" borderId="0"/>
    <xf numFmtId="0" fontId="1" fillId="0" borderId="0"/>
    <xf numFmtId="0" fontId="83" fillId="0" borderId="0"/>
    <xf numFmtId="0" fontId="59" fillId="0" borderId="0"/>
    <xf numFmtId="0" fontId="64" fillId="0" borderId="0"/>
    <xf numFmtId="0" fontId="59" fillId="0" borderId="0"/>
    <xf numFmtId="0" fontId="64" fillId="0" borderId="0"/>
    <xf numFmtId="0" fontId="59" fillId="0" borderId="0"/>
    <xf numFmtId="0" fontId="188" fillId="50" borderId="0" applyNumberFormat="0" applyBorder="0" applyAlignment="0">
      <alignment horizontal="left" vertical="center"/>
    </xf>
    <xf numFmtId="0" fontId="188" fillId="50" borderId="0" applyNumberFormat="0" applyBorder="0" applyAlignment="0">
      <alignment horizontal="left" vertical="center"/>
    </xf>
    <xf numFmtId="0" fontId="44" fillId="0" borderId="0"/>
    <xf numFmtId="0" fontId="58" fillId="0" borderId="0"/>
    <xf numFmtId="0" fontId="52" fillId="0" borderId="0"/>
    <xf numFmtId="0" fontId="1" fillId="0" borderId="0"/>
    <xf numFmtId="0" fontId="1" fillId="0" borderId="0"/>
    <xf numFmtId="0" fontId="189" fillId="0" borderId="0"/>
    <xf numFmtId="0" fontId="1" fillId="0" borderId="0"/>
    <xf numFmtId="0" fontId="58" fillId="0" borderId="0"/>
    <xf numFmtId="0" fontId="59" fillId="0" borderId="0"/>
    <xf numFmtId="0" fontId="189" fillId="0" borderId="0"/>
    <xf numFmtId="0" fontId="64" fillId="0" borderId="0"/>
    <xf numFmtId="0" fontId="59" fillId="0" borderId="0"/>
    <xf numFmtId="0" fontId="52" fillId="0" borderId="0"/>
    <xf numFmtId="0" fontId="64" fillId="0" borderId="0"/>
    <xf numFmtId="0" fontId="1" fillId="0" borderId="0"/>
    <xf numFmtId="0" fontId="1" fillId="0" borderId="0"/>
    <xf numFmtId="0" fontId="189" fillId="0" borderId="0"/>
    <xf numFmtId="0" fontId="64" fillId="0" borderId="0"/>
    <xf numFmtId="0" fontId="52" fillId="0" borderId="0"/>
    <xf numFmtId="0" fontId="52" fillId="0" borderId="0"/>
    <xf numFmtId="0" fontId="64" fillId="0" borderId="0"/>
    <xf numFmtId="0" fontId="1" fillId="0" borderId="0"/>
    <xf numFmtId="0" fontId="58" fillId="0" borderId="0"/>
    <xf numFmtId="0" fontId="59" fillId="0" borderId="0"/>
    <xf numFmtId="0" fontId="1" fillId="0" borderId="0"/>
    <xf numFmtId="0" fontId="52" fillId="0" borderId="0"/>
    <xf numFmtId="0" fontId="64" fillId="0" borderId="0"/>
    <xf numFmtId="0" fontId="64" fillId="0" borderId="0"/>
    <xf numFmtId="0" fontId="189" fillId="0" borderId="0"/>
    <xf numFmtId="0" fontId="1" fillId="0" borderId="0"/>
    <xf numFmtId="0" fontId="189" fillId="0" borderId="0"/>
    <xf numFmtId="0" fontId="52" fillId="0" borderId="0"/>
    <xf numFmtId="0" fontId="59" fillId="0" borderId="0"/>
    <xf numFmtId="0" fontId="189" fillId="0" borderId="0"/>
    <xf numFmtId="0" fontId="64" fillId="0" borderId="0"/>
    <xf numFmtId="0" fontId="59" fillId="0" borderId="0"/>
    <xf numFmtId="0" fontId="59" fillId="0" borderId="0"/>
    <xf numFmtId="0" fontId="64" fillId="0" borderId="0"/>
    <xf numFmtId="0" fontId="52" fillId="0" borderId="0"/>
    <xf numFmtId="0" fontId="58" fillId="0" borderId="0"/>
    <xf numFmtId="0" fontId="59" fillId="0" borderId="0"/>
    <xf numFmtId="0" fontId="59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189" fillId="0" borderId="0"/>
    <xf numFmtId="0" fontId="64" fillId="0" borderId="0"/>
    <xf numFmtId="0" fontId="1" fillId="0" borderId="0"/>
    <xf numFmtId="0" fontId="59" fillId="0" borderId="0"/>
    <xf numFmtId="0" fontId="1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52" fillId="0" borderId="0"/>
    <xf numFmtId="0" fontId="1" fillId="0" borderId="0"/>
    <xf numFmtId="0" fontId="59" fillId="0" borderId="0"/>
    <xf numFmtId="0" fontId="64" fillId="0" borderId="0"/>
    <xf numFmtId="0" fontId="64" fillId="0" borderId="0"/>
    <xf numFmtId="0" fontId="44" fillId="0" borderId="0">
      <alignment wrapText="1"/>
    </xf>
    <xf numFmtId="0" fontId="59" fillId="0" borderId="0"/>
    <xf numFmtId="0" fontId="64" fillId="0" borderId="0"/>
    <xf numFmtId="0" fontId="64" fillId="0" borderId="0"/>
    <xf numFmtId="0" fontId="44" fillId="0" borderId="0">
      <alignment wrapText="1"/>
    </xf>
    <xf numFmtId="0" fontId="59" fillId="0" borderId="0"/>
    <xf numFmtId="0" fontId="64" fillId="0" borderId="0"/>
    <xf numFmtId="0" fontId="64" fillId="0" borderId="0"/>
    <xf numFmtId="0" fontId="44" fillId="0" borderId="0">
      <alignment wrapText="1"/>
    </xf>
    <xf numFmtId="0" fontId="59" fillId="0" borderId="0"/>
    <xf numFmtId="0" fontId="59" fillId="0" borderId="0"/>
    <xf numFmtId="0" fontId="44" fillId="0" borderId="0">
      <alignment wrapText="1"/>
    </xf>
    <xf numFmtId="0" fontId="64" fillId="0" borderId="0"/>
    <xf numFmtId="0" fontId="186" fillId="0" borderId="0"/>
    <xf numFmtId="205" fontId="91" fillId="0" borderId="0"/>
    <xf numFmtId="0" fontId="186" fillId="0" borderId="0"/>
    <xf numFmtId="0" fontId="95" fillId="0" borderId="0"/>
    <xf numFmtId="0" fontId="186" fillId="0" borderId="0"/>
    <xf numFmtId="0" fontId="59" fillId="0" borderId="0"/>
    <xf numFmtId="205" fontId="91" fillId="0" borderId="0"/>
    <xf numFmtId="0" fontId="186" fillId="0" borderId="0"/>
    <xf numFmtId="0" fontId="186" fillId="0" borderId="0"/>
    <xf numFmtId="49" fontId="49" fillId="0" borderId="0" applyBorder="0">
      <alignment vertical="top"/>
    </xf>
    <xf numFmtId="0" fontId="52" fillId="0" borderId="0"/>
    <xf numFmtId="0" fontId="52" fillId="0" borderId="0"/>
    <xf numFmtId="0" fontId="64" fillId="0" borderId="0"/>
    <xf numFmtId="0" fontId="59" fillId="0" borderId="0"/>
    <xf numFmtId="0" fontId="64" fillId="0" borderId="0"/>
    <xf numFmtId="0" fontId="52" fillId="0" borderId="0"/>
    <xf numFmtId="0" fontId="59" fillId="0" borderId="0"/>
    <xf numFmtId="0" fontId="59" fillId="0" borderId="0"/>
    <xf numFmtId="0" fontId="52" fillId="0" borderId="0"/>
    <xf numFmtId="0" fontId="52" fillId="0" borderId="0"/>
    <xf numFmtId="49" fontId="49" fillId="50" borderId="0" applyBorder="0">
      <alignment vertical="top"/>
    </xf>
    <xf numFmtId="0" fontId="52" fillId="0" borderId="0"/>
    <xf numFmtId="0" fontId="59" fillId="0" borderId="0"/>
    <xf numFmtId="0" fontId="64" fillId="0" borderId="0"/>
    <xf numFmtId="49" fontId="49" fillId="50" borderId="0" applyBorder="0">
      <alignment vertical="top"/>
    </xf>
    <xf numFmtId="0" fontId="64" fillId="0" borderId="0"/>
    <xf numFmtId="0" fontId="59" fillId="0" borderId="0"/>
    <xf numFmtId="0" fontId="1" fillId="0" borderId="0"/>
    <xf numFmtId="0" fontId="59" fillId="0" borderId="0"/>
    <xf numFmtId="0" fontId="64" fillId="0" borderId="0"/>
    <xf numFmtId="0" fontId="1" fillId="0" borderId="0"/>
    <xf numFmtId="0" fontId="64" fillId="0" borderId="0"/>
    <xf numFmtId="0" fontId="59" fillId="0" borderId="0"/>
    <xf numFmtId="49" fontId="49" fillId="0" borderId="0" applyBorder="0">
      <alignment vertical="top"/>
    </xf>
    <xf numFmtId="0" fontId="52" fillId="0" borderId="0"/>
    <xf numFmtId="0" fontId="1" fillId="0" borderId="0"/>
    <xf numFmtId="0" fontId="59" fillId="0" borderId="0"/>
    <xf numFmtId="0" fontId="214" fillId="0" borderId="0" applyFill="0" applyProtection="0"/>
    <xf numFmtId="0" fontId="59" fillId="0" borderId="0"/>
    <xf numFmtId="0" fontId="186" fillId="0" borderId="0"/>
    <xf numFmtId="0" fontId="186" fillId="0" borderId="0"/>
    <xf numFmtId="0" fontId="1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" fillId="0" borderId="0"/>
    <xf numFmtId="0" fontId="44" fillId="0" borderId="0"/>
    <xf numFmtId="0" fontId="52" fillId="0" borderId="0"/>
    <xf numFmtId="0" fontId="52" fillId="0" borderId="0" applyNumberFormat="0" applyFont="0" applyFill="0" applyBorder="0" applyAlignment="0" applyProtection="0">
      <alignment vertical="top"/>
    </xf>
    <xf numFmtId="0" fontId="52" fillId="0" borderId="0"/>
    <xf numFmtId="0" fontId="59" fillId="0" borderId="0"/>
    <xf numFmtId="0" fontId="52" fillId="0" borderId="0"/>
    <xf numFmtId="0" fontId="64" fillId="0" borderId="0"/>
    <xf numFmtId="0" fontId="64" fillId="0" borderId="0"/>
    <xf numFmtId="205" fontId="91" fillId="0" borderId="0"/>
    <xf numFmtId="205" fontId="91" fillId="0" borderId="0"/>
    <xf numFmtId="0" fontId="64" fillId="0" borderId="0"/>
    <xf numFmtId="205" fontId="91" fillId="0" borderId="0"/>
    <xf numFmtId="0" fontId="1" fillId="0" borderId="0"/>
    <xf numFmtId="0" fontId="1" fillId="0" borderId="0"/>
    <xf numFmtId="0" fontId="59" fillId="0" borderId="0"/>
    <xf numFmtId="0" fontId="52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52" fillId="0" borderId="0"/>
    <xf numFmtId="0" fontId="44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9" fillId="0" borderId="0"/>
    <xf numFmtId="0" fontId="186" fillId="0" borderId="0"/>
    <xf numFmtId="0" fontId="186" fillId="0" borderId="0"/>
    <xf numFmtId="0" fontId="64" fillId="0" borderId="0"/>
    <xf numFmtId="0" fontId="215" fillId="0" borderId="0"/>
    <xf numFmtId="0" fontId="186" fillId="0" borderId="0"/>
    <xf numFmtId="0" fontId="186" fillId="0" borderId="0"/>
    <xf numFmtId="0" fontId="186" fillId="0" borderId="0"/>
    <xf numFmtId="0" fontId="1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92" fillId="0" borderId="0"/>
    <xf numFmtId="0" fontId="186" fillId="0" borderId="0"/>
    <xf numFmtId="0" fontId="52" fillId="0" borderId="0"/>
    <xf numFmtId="0" fontId="59" fillId="0" borderId="0"/>
    <xf numFmtId="0" fontId="59" fillId="0" borderId="0"/>
    <xf numFmtId="0" fontId="64" fillId="0" borderId="0"/>
    <xf numFmtId="0" fontId="59" fillId="0" borderId="0"/>
    <xf numFmtId="0" fontId="1" fillId="0" borderId="0"/>
    <xf numFmtId="0" fontId="1" fillId="0" borderId="0"/>
    <xf numFmtId="0" fontId="64" fillId="0" borderId="0"/>
    <xf numFmtId="0" fontId="44" fillId="0" borderId="0"/>
    <xf numFmtId="0" fontId="64" fillId="0" borderId="0"/>
    <xf numFmtId="0" fontId="59" fillId="0" borderId="0"/>
    <xf numFmtId="0" fontId="52" fillId="0" borderId="0"/>
    <xf numFmtId="0" fontId="44" fillId="0" borderId="0"/>
    <xf numFmtId="0" fontId="44" fillId="0" borderId="0"/>
    <xf numFmtId="0" fontId="186" fillId="0" borderId="0"/>
    <xf numFmtId="0" fontId="1" fillId="0" borderId="0"/>
    <xf numFmtId="0" fontId="58" fillId="0" borderId="0"/>
    <xf numFmtId="0" fontId="186" fillId="0" borderId="0"/>
    <xf numFmtId="0" fontId="23" fillId="0" borderId="0"/>
    <xf numFmtId="49" fontId="49" fillId="0" borderId="0" applyBorder="0">
      <alignment vertical="top"/>
    </xf>
    <xf numFmtId="0" fontId="294" fillId="0" borderId="0"/>
    <xf numFmtId="49" fontId="49" fillId="0" borderId="0" applyBorder="0">
      <alignment vertical="top"/>
    </xf>
    <xf numFmtId="0" fontId="59" fillId="0" borderId="0"/>
    <xf numFmtId="0" fontId="64" fillId="0" borderId="0"/>
    <xf numFmtId="0" fontId="1" fillId="0" borderId="0"/>
    <xf numFmtId="0" fontId="59" fillId="0" borderId="0"/>
    <xf numFmtId="0" fontId="64" fillId="0" borderId="0"/>
    <xf numFmtId="0" fontId="64" fillId="0" borderId="0"/>
    <xf numFmtId="0" fontId="64" fillId="0" borderId="0"/>
    <xf numFmtId="0" fontId="59" fillId="0" borderId="0"/>
    <xf numFmtId="0" fontId="52" fillId="0" borderId="0"/>
    <xf numFmtId="0" fontId="1" fillId="0" borderId="0"/>
    <xf numFmtId="0" fontId="64" fillId="0" borderId="0"/>
    <xf numFmtId="0" fontId="59" fillId="0" borderId="0"/>
    <xf numFmtId="0" fontId="59" fillId="0" borderId="0"/>
    <xf numFmtId="0" fontId="64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9" fillId="0" borderId="0"/>
    <xf numFmtId="49" fontId="49" fillId="0" borderId="0" applyBorder="0">
      <alignment vertical="top"/>
    </xf>
    <xf numFmtId="0" fontId="6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64" fillId="0" borderId="0"/>
    <xf numFmtId="0" fontId="59" fillId="0" borderId="0"/>
    <xf numFmtId="0" fontId="44" fillId="0" borderId="0"/>
    <xf numFmtId="0" fontId="1" fillId="0" borderId="0"/>
    <xf numFmtId="0" fontId="52" fillId="0" borderId="0"/>
    <xf numFmtId="49" fontId="49" fillId="0" borderId="0" applyBorder="0">
      <alignment vertical="top"/>
    </xf>
    <xf numFmtId="0" fontId="59" fillId="0" borderId="0"/>
    <xf numFmtId="0" fontId="1" fillId="0" borderId="0"/>
    <xf numFmtId="0" fontId="44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44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8" fillId="0" borderId="0"/>
    <xf numFmtId="0" fontId="52" fillId="0" borderId="0"/>
    <xf numFmtId="0" fontId="64" fillId="0" borderId="0"/>
    <xf numFmtId="0" fontId="44" fillId="0" borderId="0"/>
    <xf numFmtId="0" fontId="1" fillId="0" borderId="0"/>
    <xf numFmtId="49" fontId="49" fillId="0" borderId="0" applyBorder="0">
      <alignment vertical="top"/>
    </xf>
    <xf numFmtId="0" fontId="52" fillId="0" borderId="0"/>
    <xf numFmtId="0" fontId="1" fillId="0" borderId="0"/>
    <xf numFmtId="0" fontId="44" fillId="0" borderId="0"/>
    <xf numFmtId="0" fontId="1" fillId="0" borderId="0"/>
    <xf numFmtId="0" fontId="52" fillId="0" borderId="0"/>
    <xf numFmtId="0" fontId="1" fillId="0" borderId="0"/>
    <xf numFmtId="49" fontId="49" fillId="0" borderId="0" applyBorder="0">
      <alignment vertical="top"/>
    </xf>
    <xf numFmtId="49" fontId="49" fillId="0" borderId="0" applyBorder="0">
      <alignment vertical="top"/>
    </xf>
    <xf numFmtId="0" fontId="64" fillId="0" borderId="0"/>
    <xf numFmtId="0" fontId="58" fillId="0" borderId="0"/>
    <xf numFmtId="0" fontId="95" fillId="0" borderId="0"/>
    <xf numFmtId="0" fontId="52" fillId="0" borderId="0"/>
    <xf numFmtId="0" fontId="59" fillId="0" borderId="0"/>
    <xf numFmtId="0" fontId="52" fillId="0" borderId="0"/>
    <xf numFmtId="0" fontId="64" fillId="0" borderId="0"/>
    <xf numFmtId="0" fontId="1" fillId="0" borderId="0"/>
    <xf numFmtId="1" fontId="192" fillId="0" borderId="15">
      <alignment horizontal="left" vertical="center"/>
    </xf>
    <xf numFmtId="0" fontId="1" fillId="0" borderId="0"/>
    <xf numFmtId="0" fontId="1" fillId="0" borderId="0"/>
    <xf numFmtId="0" fontId="70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3" fillId="9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95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98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1" fillId="0" borderId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193" fillId="98" borderId="0" applyNumberFormat="0" applyBorder="0" applyAlignment="0" applyProtection="0"/>
    <xf numFmtId="0" fontId="70" fillId="3" borderId="0" applyNumberFormat="0" applyBorder="0" applyAlignment="0" applyProtection="0"/>
    <xf numFmtId="0" fontId="70" fillId="98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" fillId="0" borderId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" fillId="0" borderId="0"/>
    <xf numFmtId="0" fontId="193" fillId="98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98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98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98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98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1" fillId="0" borderId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" fillId="0" borderId="0"/>
    <xf numFmtId="0" fontId="70" fillId="3" borderId="0" applyNumberFormat="0" applyBorder="0" applyAlignment="0" applyProtection="0"/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203" fontId="173" fillId="0" borderId="15">
      <alignment vertical="top"/>
    </xf>
    <xf numFmtId="172" fontId="194" fillId="33" borderId="27" applyNumberFormat="0" applyBorder="0" applyAlignment="0">
      <alignment vertical="center"/>
      <protection locked="0"/>
    </xf>
    <xf numFmtId="0" fontId="1" fillId="0" borderId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1" fillId="0" borderId="0"/>
    <xf numFmtId="0" fontId="59" fillId="29" borderId="12" applyNumberFormat="0" applyFont="0" applyAlignment="0" applyProtection="0"/>
    <xf numFmtId="0" fontId="1" fillId="0" borderId="0"/>
    <xf numFmtId="0" fontId="59" fillId="29" borderId="12" applyNumberFormat="0" applyFont="0" applyAlignment="0" applyProtection="0"/>
    <xf numFmtId="0" fontId="1" fillId="0" borderId="0"/>
    <xf numFmtId="0" fontId="64" fillId="29" borderId="12" applyNumberFormat="0" applyFont="0" applyAlignment="0" applyProtection="0"/>
    <xf numFmtId="0" fontId="1" fillId="0" borderId="0"/>
    <xf numFmtId="0" fontId="64" fillId="29" borderId="12" applyNumberFormat="0" applyFont="0" applyAlignment="0" applyProtection="0"/>
    <xf numFmtId="0" fontId="1" fillId="0" borderId="0"/>
    <xf numFmtId="0" fontId="64" fillId="29" borderId="12" applyNumberFormat="0" applyFont="0" applyAlignment="0" applyProtection="0"/>
    <xf numFmtId="0" fontId="1" fillId="0" borderId="0"/>
    <xf numFmtId="0" fontId="64" fillId="29" borderId="12" applyNumberFormat="0" applyFont="0" applyAlignment="0" applyProtection="0"/>
    <xf numFmtId="0" fontId="1" fillId="0" borderId="0"/>
    <xf numFmtId="0" fontId="91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58" fillId="149" borderId="12" applyNumberFormat="0" applyAlignment="0" applyProtection="0"/>
    <xf numFmtId="0" fontId="52" fillId="29" borderId="12" applyNumberFormat="0" applyFont="0" applyAlignment="0" applyProtection="0"/>
    <xf numFmtId="0" fontId="58" fillId="149" borderId="12" applyNumberForma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254" fillId="149" borderId="12" applyNumberFormat="0" applyAlignment="0" applyProtection="0"/>
    <xf numFmtId="0" fontId="58" fillId="149" borderId="12" applyNumberFormat="0" applyAlignment="0" applyProtection="0"/>
    <xf numFmtId="0" fontId="1" fillId="0" borderId="0"/>
    <xf numFmtId="0" fontId="254" fillId="149" borderId="12" applyNumberFormat="0" applyAlignment="0" applyProtection="0"/>
    <xf numFmtId="0" fontId="44" fillId="29" borderId="12" applyNumberFormat="0" applyFont="0" applyAlignment="0" applyProtection="0"/>
    <xf numFmtId="0" fontId="1" fillId="0" borderId="0"/>
    <xf numFmtId="0" fontId="65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9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58" fillId="149" borderId="12" applyNumberForma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58" fillId="149" borderId="12" applyNumberForma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58" fillId="149" borderId="12" applyNumberForma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8" fillId="149" borderId="12" applyNumberFormat="0" applyAlignment="0" applyProtection="0"/>
    <xf numFmtId="0" fontId="65" fillId="29" borderId="12" applyNumberFormat="0" applyFont="0" applyAlignment="0" applyProtection="0"/>
    <xf numFmtId="0" fontId="59" fillId="29" borderId="12" applyNumberFormat="0" applyFon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8" fillId="149" borderId="12" applyNumberForma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49" fillId="28" borderId="11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49" fontId="164" fillId="0" borderId="20">
      <alignment horizontal="left" vertical="center"/>
    </xf>
    <xf numFmtId="0" fontId="1" fillId="0" borderId="0"/>
    <xf numFmtId="9" fontId="52" fillId="0" borderId="0" applyFont="0" applyFill="0" applyBorder="0" applyAlignment="0" applyProtection="0"/>
    <xf numFmtId="9" fontId="58" fillId="0" borderId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44" fillId="0" borderId="0" applyFont="0" applyFill="0" applyBorder="0" applyAlignment="0" applyProtection="0"/>
    <xf numFmtId="9" fontId="58" fillId="0" borderId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9" fillId="0" borderId="0" applyFont="0" applyFill="0" applyBorder="0" applyAlignment="0" applyProtection="0"/>
    <xf numFmtId="0" fontId="1" fillId="0" borderId="0"/>
    <xf numFmtId="9" fontId="58" fillId="0" borderId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9" fontId="189" fillId="0" borderId="0" applyFont="0" applyFill="0" applyBorder="0" applyAlignment="0" applyProtection="0"/>
    <xf numFmtId="0" fontId="1" fillId="0" borderId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8" fillId="0" borderId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254" fillId="0" borderId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54" fillId="0" borderId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9" fontId="189" fillId="0" borderId="0" applyFont="0" applyFill="0" applyBorder="0" applyAlignment="0" applyProtection="0"/>
    <xf numFmtId="0" fontId="1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64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9" fontId="59" fillId="0" borderId="0" applyFont="0" applyFill="0" applyBorder="0" applyAlignment="0" applyProtection="0"/>
    <xf numFmtId="9" fontId="58" fillId="0" borderId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206" fontId="196" fillId="0" borderId="15"/>
    <xf numFmtId="0" fontId="59" fillId="0" borderId="15" applyNumberFormat="0" applyFont="0" applyFill="0" applyAlignment="0" applyProtection="0"/>
    <xf numFmtId="0" fontId="1" fillId="0" borderId="0"/>
    <xf numFmtId="0" fontId="297" fillId="0" borderId="42"/>
    <xf numFmtId="3" fontId="197" fillId="69" borderId="20">
      <alignment horizontal="justify" vertical="center"/>
    </xf>
    <xf numFmtId="0" fontId="1" fillId="0" borderId="0"/>
    <xf numFmtId="0" fontId="1" fillId="0" borderId="0"/>
    <xf numFmtId="0" fontId="113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98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50" fillId="0" borderId="0"/>
    <xf numFmtId="0" fontId="1" fillId="0" borderId="0"/>
    <xf numFmtId="0" fontId="50" fillId="0" borderId="0"/>
    <xf numFmtId="0" fontId="51" fillId="0" borderId="0"/>
    <xf numFmtId="38" fontId="53" fillId="0" borderId="0">
      <alignment vertical="top"/>
    </xf>
    <xf numFmtId="0" fontId="50" fillId="0" borderId="0"/>
    <xf numFmtId="38" fontId="53" fillId="0" borderId="0">
      <alignment vertical="top"/>
    </xf>
    <xf numFmtId="0" fontId="58" fillId="0" borderId="0"/>
    <xf numFmtId="38" fontId="53" fillId="0" borderId="0">
      <alignment vertical="top"/>
    </xf>
    <xf numFmtId="0" fontId="58" fillId="0" borderId="0"/>
    <xf numFmtId="0" fontId="50" fillId="0" borderId="0"/>
    <xf numFmtId="0" fontId="50" fillId="0" borderId="0"/>
    <xf numFmtId="0" fontId="52" fillId="0" borderId="0"/>
    <xf numFmtId="0" fontId="50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49" fontId="216" fillId="95" borderId="43" applyBorder="0" applyProtection="0">
      <alignment horizontal="left" vertical="center"/>
    </xf>
    <xf numFmtId="0" fontId="58" fillId="0" borderId="20" applyBorder="0" applyAlignment="0">
      <alignment horizontal="left" wrapText="1"/>
    </xf>
    <xf numFmtId="3" fontId="200" fillId="0" borderId="0"/>
    <xf numFmtId="202" fontId="58" fillId="0" borderId="0" applyFill="0" applyProtection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172" fontId="116" fillId="0" borderId="0" applyFill="0" applyBorder="0" applyAlignment="0" applyProtection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202" fontId="58" fillId="0" borderId="0" applyFill="0" applyProtection="0"/>
    <xf numFmtId="0" fontId="1" fillId="0" borderId="0"/>
    <xf numFmtId="0" fontId="1" fillId="0" borderId="0"/>
    <xf numFmtId="0" fontId="1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0" fontId="1" fillId="0" borderId="0"/>
    <xf numFmtId="0" fontId="1" fillId="0" borderId="0"/>
    <xf numFmtId="41" fontId="52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191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0" fontId="52" fillId="0" borderId="0"/>
    <xf numFmtId="0" fontId="52" fillId="0" borderId="0"/>
    <xf numFmtId="43" fontId="52" fillId="0" borderId="0" applyFon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18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89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25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1" fillId="0" borderId="0"/>
    <xf numFmtId="0" fontId="52" fillId="0" borderId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207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242" fontId="58" fillId="0" borderId="0" applyFill="0" applyBorder="0" applyAlignment="0" applyProtection="0"/>
    <xf numFmtId="167" fontId="64" fillId="0" borderId="0" applyFont="0" applyFill="0" applyBorder="0" applyAlignment="0" applyProtection="0"/>
    <xf numFmtId="0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52" fillId="0" borderId="0"/>
    <xf numFmtId="185" fontId="52" fillId="0" borderId="0" applyFont="0" applyFill="0" applyBorder="0" applyAlignment="0" applyProtection="0"/>
    <xf numFmtId="0" fontId="52" fillId="0" borderId="0"/>
    <xf numFmtId="167" fontId="19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52" fillId="0" borderId="0" applyFont="0" applyFill="0" applyBorder="0" applyAlignment="0" applyProtection="0"/>
    <xf numFmtId="251" fontId="58" fillId="0" borderId="0" applyFill="0" applyBorder="0" applyAlignment="0" applyProtection="0"/>
    <xf numFmtId="185" fontId="5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186" fillId="0" borderId="0" applyFont="0" applyFill="0" applyBorder="0" applyAlignment="0" applyProtection="0"/>
    <xf numFmtId="209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91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167" fontId="191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0" fontId="1" fillId="0" borderId="0"/>
    <xf numFmtId="167" fontId="186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0" fontId="52" fillId="0" borderId="0"/>
    <xf numFmtId="0" fontId="52" fillId="0" borderId="0"/>
    <xf numFmtId="0" fontId="1" fillId="0" borderId="0"/>
    <xf numFmtId="0" fontId="1" fillId="0" borderId="0"/>
    <xf numFmtId="0" fontId="94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03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00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64" borderId="0" applyNumberFormat="0" applyBorder="0" applyAlignment="0" applyProtection="0"/>
    <xf numFmtId="0" fontId="203" fillId="4" borderId="0" applyNumberFormat="0" applyBorder="0" applyAlignment="0" applyProtection="0"/>
    <xf numFmtId="0" fontId="1" fillId="0" borderId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203" fillId="64" borderId="0" applyNumberFormat="0" applyBorder="0" applyAlignment="0" applyProtection="0"/>
    <xf numFmtId="0" fontId="94" fillId="4" borderId="0" applyNumberFormat="0" applyBorder="0" applyAlignment="0" applyProtection="0"/>
    <xf numFmtId="0" fontId="94" fillId="64" borderId="0" applyNumberFormat="0" applyBorder="0" applyAlignment="0" applyProtection="0"/>
    <xf numFmtId="0" fontId="94" fillId="4" borderId="0" applyNumberFormat="0" applyBorder="0" applyAlignment="0" applyProtection="0"/>
    <xf numFmtId="0" fontId="1" fillId="0" borderId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1" fillId="0" borderId="0"/>
    <xf numFmtId="0" fontId="203" fillId="64" borderId="0" applyNumberFormat="0" applyBorder="0" applyAlignment="0" applyProtection="0"/>
    <xf numFmtId="0" fontId="94" fillId="4" borderId="0" applyNumberFormat="0" applyBorder="0" applyAlignment="0" applyProtection="0"/>
    <xf numFmtId="0" fontId="203" fillId="64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203" fillId="64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203" fillId="64" borderId="0" applyNumberFormat="0" applyBorder="0" applyAlignment="0" applyProtection="0"/>
    <xf numFmtId="0" fontId="203" fillId="4" borderId="0" applyNumberFormat="0" applyBorder="0" applyAlignment="0" applyProtection="0"/>
    <xf numFmtId="0" fontId="52" fillId="0" borderId="0"/>
    <xf numFmtId="0" fontId="203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203" fillId="64" borderId="0" applyNumberFormat="0" applyBorder="0" applyAlignment="0" applyProtection="0"/>
    <xf numFmtId="0" fontId="203" fillId="4" borderId="0" applyNumberFormat="0" applyBorder="0" applyAlignment="0" applyProtection="0"/>
    <xf numFmtId="0" fontId="52" fillId="0" borderId="0"/>
    <xf numFmtId="0" fontId="203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1" fillId="0" borderId="0"/>
    <xf numFmtId="0" fontId="52" fillId="0" borderId="0"/>
    <xf numFmtId="0" fontId="94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1" fillId="0" borderId="0"/>
    <xf numFmtId="0" fontId="52" fillId="0" borderId="0"/>
    <xf numFmtId="0" fontId="94" fillId="4" borderId="0" applyNumberFormat="0" applyBorder="0" applyAlignment="0" applyProtection="0"/>
    <xf numFmtId="0" fontId="1" fillId="0" borderId="0"/>
    <xf numFmtId="187" fontId="59" fillId="0" borderId="15" applyFont="0" applyFill="0" applyBorder="0" applyProtection="0">
      <alignment horizontal="center" vertical="center"/>
    </xf>
    <xf numFmtId="187" fontId="59" fillId="0" borderId="15" applyFont="0" applyFill="0" applyBorder="0" applyProtection="0">
      <alignment horizontal="center" vertical="center"/>
    </xf>
    <xf numFmtId="187" fontId="59" fillId="0" borderId="15" applyFont="0" applyFill="0" applyBorder="0" applyProtection="0">
      <alignment horizontal="center" vertical="center"/>
    </xf>
    <xf numFmtId="0" fontId="52" fillId="0" borderId="0"/>
    <xf numFmtId="187" fontId="59" fillId="0" borderId="15" applyFont="0" applyFill="0" applyBorder="0" applyProtection="0">
      <alignment horizontal="center" vertical="center"/>
    </xf>
    <xf numFmtId="0" fontId="52" fillId="0" borderId="0"/>
    <xf numFmtId="3" fontId="59" fillId="0" borderId="0" applyFont="0" applyBorder="0">
      <alignment horizontal="center"/>
    </xf>
    <xf numFmtId="252" fontId="61" fillId="0" borderId="0">
      <protection locked="0"/>
    </xf>
    <xf numFmtId="0" fontId="52" fillId="0" borderId="0"/>
    <xf numFmtId="166" fontId="60" fillId="0" borderId="0">
      <protection locked="0"/>
    </xf>
    <xf numFmtId="0" fontId="52" fillId="0" borderId="0"/>
    <xf numFmtId="49" fontId="162" fillId="0" borderId="15">
      <alignment horizontal="center" vertical="center" wrapText="1"/>
    </xf>
    <xf numFmtId="0" fontId="52" fillId="0" borderId="0"/>
    <xf numFmtId="0" fontId="58" fillId="0" borderId="15" applyBorder="0">
      <alignment horizontal="center" vertical="center" wrapText="1"/>
    </xf>
    <xf numFmtId="0" fontId="52" fillId="0" borderId="0"/>
    <xf numFmtId="49" fontId="134" fillId="0" borderId="15" applyNumberFormat="0" applyFill="0" applyAlignment="0" applyProtection="0"/>
    <xf numFmtId="0" fontId="52" fillId="0" borderId="0"/>
    <xf numFmtId="0" fontId="111" fillId="7" borderId="2" applyNumberFormat="0" applyAlignment="0" applyProtection="0"/>
    <xf numFmtId="0" fontId="50" fillId="0" borderId="0"/>
    <xf numFmtId="0" fontId="51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9" fillId="0" borderId="0"/>
    <xf numFmtId="0" fontId="59" fillId="0" borderId="0"/>
    <xf numFmtId="177" fontId="59" fillId="0" borderId="0" applyFont="0" applyFill="0" applyBorder="0" applyAlignment="0" applyProtection="0"/>
    <xf numFmtId="181" fontId="59" fillId="0" borderId="0">
      <alignment horizontal="center"/>
    </xf>
    <xf numFmtId="181" fontId="59" fillId="0" borderId="0">
      <alignment horizontal="center"/>
    </xf>
    <xf numFmtId="181" fontId="59" fillId="0" borderId="0">
      <alignment horizontal="center"/>
    </xf>
    <xf numFmtId="181" fontId="59" fillId="0" borderId="0">
      <alignment horizontal="center"/>
    </xf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228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22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22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22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228" fillId="15" borderId="0" applyNumberFormat="0" applyBorder="0" applyAlignment="0" applyProtection="0"/>
    <xf numFmtId="0" fontId="67" fillId="15" borderId="0" applyNumberFormat="0" applyBorder="0" applyAlignment="0" applyProtection="0"/>
    <xf numFmtId="14" fontId="206" fillId="0" borderId="0" applyFont="0" applyBorder="0">
      <alignment vertical="top"/>
    </xf>
    <xf numFmtId="14" fontId="206" fillId="0" borderId="0" applyFont="0" applyBorder="0">
      <alignment vertical="top"/>
    </xf>
    <xf numFmtId="14" fontId="206" fillId="0" borderId="0" applyFont="0" applyBorder="0">
      <alignment vertical="top"/>
    </xf>
    <xf numFmtId="38" fontId="81" fillId="0" borderId="0">
      <alignment vertical="top"/>
    </xf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0" fontId="64" fillId="0" borderId="0"/>
    <xf numFmtId="0" fontId="58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38" fontId="104" fillId="0" borderId="0">
      <alignment vertical="top"/>
    </xf>
    <xf numFmtId="38" fontId="54" fillId="31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" fontId="59" fillId="0" borderId="25" applyFont="0" applyBorder="0">
      <alignment horizontal="center" vertical="center"/>
    </xf>
    <xf numFmtId="195" fontId="59" fillId="0" borderId="0"/>
    <xf numFmtId="0" fontId="59" fillId="0" borderId="0"/>
    <xf numFmtId="196" fontId="59" fillId="0" borderId="0" applyFont="0" applyAlignment="0">
      <alignment horizontal="center"/>
    </xf>
    <xf numFmtId="38" fontId="141" fillId="63" borderId="0">
      <alignment horizontal="right" vertical="top"/>
    </xf>
    <xf numFmtId="4" fontId="64" fillId="64" borderId="0">
      <alignment horizontal="right"/>
    </xf>
    <xf numFmtId="0" fontId="77" fillId="0" borderId="35" applyNumberFormat="0" applyFont="0" applyFill="0" applyAlignment="0" applyProtection="0"/>
    <xf numFmtId="0" fontId="66" fillId="16" borderId="0" applyNumberFormat="0" applyBorder="0" applyAlignment="0" applyProtection="0"/>
    <xf numFmtId="0" fontId="228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228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228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3" borderId="0" applyNumberFormat="0" applyBorder="0" applyAlignment="0" applyProtection="0"/>
    <xf numFmtId="0" fontId="228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4" borderId="0" applyNumberFormat="0" applyBorder="0" applyAlignment="0" applyProtection="0"/>
    <xf numFmtId="0" fontId="228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9" borderId="0" applyNumberFormat="0" applyBorder="0" applyAlignment="0" applyProtection="0"/>
    <xf numFmtId="0" fontId="228" fillId="19" borderId="0" applyNumberFormat="0" applyBorder="0" applyAlignment="0" applyProtection="0"/>
    <xf numFmtId="0" fontId="67" fillId="19" borderId="0" applyNumberFormat="0" applyBorder="0" applyAlignment="0" applyProtection="0"/>
    <xf numFmtId="0" fontId="111" fillId="7" borderId="2" applyNumberFormat="0" applyAlignment="0" applyProtection="0"/>
    <xf numFmtId="0" fontId="275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20" fillId="22" borderId="4" applyNumberFormat="0" applyAlignment="0" applyProtection="0"/>
    <xf numFmtId="0" fontId="277" fillId="22" borderId="4" applyNumberFormat="0" applyAlignment="0" applyProtection="0"/>
    <xf numFmtId="0" fontId="156" fillId="22" borderId="4" applyNumberFormat="0" applyAlignment="0" applyProtection="0"/>
    <xf numFmtId="0" fontId="73" fillId="22" borderId="2" applyNumberFormat="0" applyAlignment="0" applyProtection="0"/>
    <xf numFmtId="0" fontId="279" fillId="22" borderId="2" applyNumberFormat="0" applyAlignment="0" applyProtection="0"/>
    <xf numFmtId="0" fontId="157" fillId="22" borderId="2" applyNumberFormat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204" fontId="52" fillId="0" borderId="0" applyFont="0" applyFill="0" applyBorder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7" fillId="0" borderId="8" applyNumberFormat="0" applyFill="0" applyAlignment="0" applyProtection="0"/>
    <xf numFmtId="0" fontId="1" fillId="0" borderId="0"/>
    <xf numFmtId="0" fontId="52" fillId="0" borderId="0"/>
    <xf numFmtId="0" fontId="64" fillId="0" borderId="0"/>
    <xf numFmtId="0" fontId="52" fillId="0" borderId="0"/>
    <xf numFmtId="0" fontId="52" fillId="0" borderId="0"/>
    <xf numFmtId="0" fontId="58" fillId="0" borderId="0"/>
    <xf numFmtId="0" fontId="189" fillId="0" borderId="0"/>
    <xf numFmtId="0" fontId="189" fillId="0" borderId="0"/>
    <xf numFmtId="0" fontId="59" fillId="0" borderId="0"/>
    <xf numFmtId="0" fontId="189" fillId="0" borderId="0"/>
    <xf numFmtId="0" fontId="64" fillId="0" borderId="0"/>
    <xf numFmtId="0" fontId="185" fillId="0" borderId="0"/>
    <xf numFmtId="0" fontId="58" fillId="0" borderId="0"/>
    <xf numFmtId="0" fontId="1" fillId="0" borderId="0"/>
    <xf numFmtId="0" fontId="58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8" fillId="0" borderId="0"/>
    <xf numFmtId="0" fontId="186" fillId="0" borderId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ill="0" applyBorder="0" applyAlignment="0" applyProtection="0"/>
    <xf numFmtId="202" fontId="58" fillId="0" borderId="0" applyFill="0" applyProtection="0"/>
    <xf numFmtId="3" fontId="200" fillId="0" borderId="0"/>
    <xf numFmtId="167" fontId="1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9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4" fillId="0" borderId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44" fillId="0" borderId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6" fillId="1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6" fillId="9" borderId="0" applyNumberFormat="0" applyBorder="0" applyAlignment="0" applyProtection="0"/>
    <xf numFmtId="0" fontId="64" fillId="7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167" fontId="1" fillId="0" borderId="0" applyFont="0" applyFill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6" fillId="9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4" borderId="0" applyNumberFormat="0" applyBorder="0" applyAlignment="0" applyProtection="0"/>
    <xf numFmtId="0" fontId="64" fillId="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4" fillId="6" borderId="0" applyNumberFormat="0" applyBorder="0" applyAlignment="0" applyProtection="0"/>
    <xf numFmtId="0" fontId="66" fillId="13" borderId="0" applyNumberFormat="0" applyBorder="0" applyAlignment="0" applyProtection="0"/>
    <xf numFmtId="0" fontId="66" fillId="9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7" borderId="0" applyNumberFormat="0" applyBorder="0" applyAlignment="0" applyProtection="0"/>
    <xf numFmtId="0" fontId="64" fillId="3" borderId="0" applyNumberFormat="0" applyBorder="0" applyAlignment="0" applyProtection="0"/>
    <xf numFmtId="0" fontId="66" fillId="10" borderId="0" applyNumberFormat="0" applyBorder="0" applyAlignment="0" applyProtection="0"/>
    <xf numFmtId="0" fontId="64" fillId="11" borderId="0" applyNumberFormat="0" applyBorder="0" applyAlignment="0" applyProtection="0"/>
    <xf numFmtId="0" fontId="66" fillId="13" borderId="0" applyNumberFormat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1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6" fillId="9" borderId="0" applyNumberFormat="0" applyBorder="0" applyAlignment="0" applyProtection="0"/>
    <xf numFmtId="0" fontId="64" fillId="11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6" fillId="15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3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4" fillId="4" borderId="0" applyNumberFormat="0" applyBorder="0" applyAlignment="0" applyProtection="0"/>
    <xf numFmtId="0" fontId="66" fillId="14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6" fillId="14" borderId="0" applyNumberFormat="0" applyBorder="0" applyAlignment="0" applyProtection="0"/>
    <xf numFmtId="0" fontId="64" fillId="4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9" borderId="0" applyNumberFormat="0" applyBorder="0" applyAlignment="0" applyProtection="0"/>
    <xf numFmtId="0" fontId="66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11" borderId="0" applyNumberFormat="0" applyBorder="0" applyAlignment="0" applyProtection="0"/>
    <xf numFmtId="0" fontId="64" fillId="9" borderId="0" applyNumberFormat="0" applyBorder="0" applyAlignment="0" applyProtection="0"/>
    <xf numFmtId="0" fontId="64" fillId="7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6" fillId="13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167" fontId="1" fillId="0" borderId="0" applyFont="0" applyFill="0" applyBorder="0" applyAlignment="0" applyProtection="0"/>
    <xf numFmtId="0" fontId="44" fillId="0" borderId="0"/>
    <xf numFmtId="0" fontId="64" fillId="5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6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5" borderId="0" applyNumberFormat="0" applyBorder="0" applyAlignment="0" applyProtection="0"/>
    <xf numFmtId="0" fontId="66" fillId="15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44" fillId="0" borderId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4" fillId="2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3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167" fontId="1" fillId="0" borderId="0" applyFont="0" applyFill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11" borderId="0" applyNumberFormat="0" applyBorder="0" applyAlignment="0" applyProtection="0"/>
    <xf numFmtId="0" fontId="66" fillId="9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6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6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11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167" fontId="1" fillId="0" borderId="0" applyFont="0" applyFill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6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4" fillId="4" borderId="0" applyNumberFormat="0" applyBorder="0" applyAlignment="0" applyProtection="0"/>
    <xf numFmtId="0" fontId="64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3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6" fillId="14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6" fillId="14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9" borderId="0" applyNumberFormat="0" applyBorder="0" applyAlignment="0" applyProtection="0"/>
    <xf numFmtId="0" fontId="64" fillId="11" borderId="0" applyNumberFormat="0" applyBorder="0" applyAlignment="0" applyProtection="0"/>
    <xf numFmtId="0" fontId="64" fillId="9" borderId="0" applyNumberFormat="0" applyBorder="0" applyAlignment="0" applyProtection="0"/>
    <xf numFmtId="0" fontId="66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6" fillId="12" borderId="0" applyNumberFormat="0" applyBorder="0" applyAlignment="0" applyProtection="0"/>
    <xf numFmtId="0" fontId="64" fillId="2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6" fillId="13" borderId="0" applyNumberFormat="0" applyBorder="0" applyAlignment="0" applyProtection="0"/>
    <xf numFmtId="0" fontId="64" fillId="10" borderId="0" applyNumberFormat="0" applyBorder="0" applyAlignment="0" applyProtection="0"/>
    <xf numFmtId="167" fontId="1" fillId="0" borderId="0" applyFont="0" applyFill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167" fontId="1" fillId="0" borderId="0" applyFont="0" applyFill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4" borderId="0" applyNumberFormat="0" applyBorder="0" applyAlignment="0" applyProtection="0"/>
    <xf numFmtId="0" fontId="66" fillId="13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4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6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4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0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6" fillId="14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6" fillId="12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6" fillId="13" borderId="0" applyNumberFormat="0" applyBorder="0" applyAlignment="0" applyProtection="0"/>
    <xf numFmtId="0" fontId="66" fillId="15" borderId="0" applyNumberFormat="0" applyBorder="0" applyAlignment="0" applyProtection="0"/>
    <xf numFmtId="0" fontId="66" fillId="13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4" fillId="9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6" fillId="15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14" borderId="0" applyNumberFormat="0" applyBorder="0" applyAlignment="0" applyProtection="0"/>
    <xf numFmtId="0" fontId="66" fillId="13" borderId="0" applyNumberFormat="0" applyBorder="0" applyAlignment="0" applyProtection="0"/>
    <xf numFmtId="0" fontId="64" fillId="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9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6" fillId="1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6" fillId="1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6" fillId="13" borderId="0" applyNumberFormat="0" applyBorder="0" applyAlignment="0" applyProtection="0"/>
    <xf numFmtId="0" fontId="64" fillId="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4" borderId="0" applyNumberFormat="0" applyBorder="0" applyAlignment="0" applyProtection="0"/>
    <xf numFmtId="0" fontId="44" fillId="0" borderId="0"/>
    <xf numFmtId="0" fontId="44" fillId="0" borderId="0"/>
    <xf numFmtId="0" fontId="66" fillId="15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6" fillId="15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6" fillId="13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6" fillId="12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44" fillId="0" borderId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4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7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6" fillId="9" borderId="0" applyNumberFormat="0" applyBorder="0" applyAlignment="0" applyProtection="0"/>
    <xf numFmtId="0" fontId="64" fillId="5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</cellStyleXfs>
  <cellXfs count="86">
    <xf numFmtId="0" fontId="0" fillId="0" borderId="0" xfId="0" applyNumberFormat="1" applyFont="1" applyFill="1" applyBorder="1" applyProtection="1"/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Protection="1"/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301" fillId="0" borderId="17" xfId="961" applyFont="1" applyFill="1" applyBorder="1" applyAlignment="1">
      <alignment horizontal="left" vertical="center" wrapText="1"/>
    </xf>
    <xf numFmtId="0" fontId="302" fillId="0" borderId="0" xfId="4436" applyFont="1" applyFill="1" applyAlignment="1">
      <alignment vertical="center"/>
    </xf>
    <xf numFmtId="0" fontId="0" fillId="0" borderId="0" xfId="0" applyNumberFormat="1" applyFont="1" applyFill="1" applyBorder="1" applyAlignment="1" applyProtection="1">
      <alignment horizontal="left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left"/>
    </xf>
    <xf numFmtId="0" fontId="301" fillId="0" borderId="17" xfId="96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 shrinkToFit="1"/>
    </xf>
    <xf numFmtId="0" fontId="303" fillId="0" borderId="0" xfId="0" applyFont="1" applyFill="1"/>
    <xf numFmtId="0" fontId="2" fillId="0" borderId="0" xfId="755" applyFont="1" applyFill="1"/>
    <xf numFmtId="0" fontId="2" fillId="0" borderId="0" xfId="755" applyFont="1" applyFill="1" applyAlignment="1">
      <alignment vertical="center"/>
    </xf>
    <xf numFmtId="0" fontId="21" fillId="168" borderId="0" xfId="0" applyNumberFormat="1" applyFont="1" applyFill="1" applyBorder="1" applyProtection="1"/>
    <xf numFmtId="0" fontId="2" fillId="168" borderId="0" xfId="755" applyFont="1" applyFill="1" applyAlignment="1">
      <alignment vertical="center"/>
    </xf>
    <xf numFmtId="0" fontId="303" fillId="168" borderId="0" xfId="0" applyFont="1" applyFill="1"/>
    <xf numFmtId="0" fontId="21" fillId="168" borderId="0" xfId="0" applyFont="1" applyFill="1" applyAlignment="1">
      <alignment horizontal="center" vertical="center" wrapText="1" shrinkToFit="1"/>
    </xf>
    <xf numFmtId="0" fontId="2" fillId="168" borderId="0" xfId="755" applyFont="1" applyFill="1"/>
    <xf numFmtId="0" fontId="306" fillId="0" borderId="0" xfId="0" applyNumberFormat="1" applyFont="1" applyFill="1" applyBorder="1" applyProtection="1"/>
    <xf numFmtId="0" fontId="306" fillId="167" borderId="17" xfId="961" applyFont="1" applyFill="1" applyBorder="1" applyAlignment="1">
      <alignment horizontal="center" vertical="center" wrapText="1"/>
    </xf>
    <xf numFmtId="0" fontId="306" fillId="167" borderId="17" xfId="4436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center"/>
    </xf>
    <xf numFmtId="49" fontId="306" fillId="0" borderId="17" xfId="0" applyNumberFormat="1" applyFont="1" applyFill="1" applyBorder="1" applyAlignment="1" applyProtection="1">
      <alignment horizontal="center" vertical="center" wrapText="1" shrinkToFit="1"/>
    </xf>
    <xf numFmtId="0" fontId="306" fillId="0" borderId="17" xfId="0" applyNumberFormat="1" applyFont="1" applyFill="1" applyBorder="1" applyAlignment="1" applyProtection="1">
      <alignment horizontal="left" vertical="center" wrapText="1"/>
    </xf>
    <xf numFmtId="171" fontId="306" fillId="0" borderId="17" xfId="0" applyNumberFormat="1" applyFont="1" applyFill="1" applyBorder="1" applyAlignment="1" applyProtection="1">
      <alignment horizontal="center" vertical="center" wrapText="1"/>
    </xf>
    <xf numFmtId="4" fontId="306" fillId="0" borderId="17" xfId="0" applyNumberFormat="1" applyFont="1" applyFill="1" applyBorder="1" applyAlignment="1" applyProtection="1">
      <alignment horizontal="center" vertical="center" wrapText="1"/>
    </xf>
    <xf numFmtId="4" fontId="306" fillId="0" borderId="17" xfId="939" applyNumberFormat="1" applyFont="1" applyBorder="1" applyAlignment="1">
      <alignment horizontal="center" vertical="center"/>
    </xf>
    <xf numFmtId="0" fontId="306" fillId="0" borderId="17" xfId="0" applyNumberFormat="1" applyFont="1" applyFill="1" applyBorder="1" applyAlignment="1" applyProtection="1">
      <alignment horizontal="center" vertical="center" wrapText="1"/>
    </xf>
    <xf numFmtId="0" fontId="306" fillId="0" borderId="17" xfId="0" applyNumberFormat="1" applyFont="1" applyFill="1" applyBorder="1" applyAlignment="1" applyProtection="1">
      <alignment horizontal="center" vertical="center"/>
    </xf>
    <xf numFmtId="49" fontId="306" fillId="168" borderId="17" xfId="0" applyNumberFormat="1" applyFont="1" applyFill="1" applyBorder="1" applyAlignment="1" applyProtection="1">
      <alignment horizontal="center" vertical="center" wrapText="1" shrinkToFit="1"/>
    </xf>
    <xf numFmtId="0" fontId="306" fillId="168" borderId="17" xfId="0" applyNumberFormat="1" applyFont="1" applyFill="1" applyBorder="1" applyAlignment="1" applyProtection="1">
      <alignment horizontal="left" vertical="center" wrapText="1"/>
    </xf>
    <xf numFmtId="171" fontId="306" fillId="168" borderId="17" xfId="0" applyNumberFormat="1" applyFont="1" applyFill="1" applyBorder="1" applyAlignment="1" applyProtection="1">
      <alignment horizontal="center" vertical="center" wrapText="1"/>
    </xf>
    <xf numFmtId="4" fontId="306" fillId="168" borderId="17" xfId="0" applyNumberFormat="1" applyFont="1" applyFill="1" applyBorder="1" applyAlignment="1" applyProtection="1">
      <alignment horizontal="center" vertical="center" wrapText="1"/>
    </xf>
    <xf numFmtId="0" fontId="306" fillId="168" borderId="17" xfId="0" applyNumberFormat="1" applyFont="1" applyFill="1" applyBorder="1" applyAlignment="1" applyProtection="1">
      <alignment horizontal="center" vertical="center"/>
    </xf>
    <xf numFmtId="171" fontId="306" fillId="167" borderId="17" xfId="0" applyNumberFormat="1" applyFont="1" applyFill="1" applyBorder="1" applyAlignment="1" applyProtection="1">
      <alignment horizontal="center" vertical="center" wrapText="1"/>
    </xf>
    <xf numFmtId="4" fontId="306" fillId="167" borderId="17" xfId="0" applyNumberFormat="1" applyFont="1" applyFill="1" applyBorder="1" applyAlignment="1" applyProtection="1">
      <alignment horizontal="center" vertical="center" wrapText="1"/>
    </xf>
    <xf numFmtId="4" fontId="306" fillId="167" borderId="17" xfId="939" applyNumberFormat="1" applyFont="1" applyFill="1" applyBorder="1" applyAlignment="1">
      <alignment horizontal="center" vertical="center"/>
    </xf>
    <xf numFmtId="171" fontId="306" fillId="0" borderId="17" xfId="0" applyNumberFormat="1" applyFont="1" applyFill="1" applyBorder="1" applyAlignment="1">
      <alignment horizontal="center" vertical="center" wrapText="1" shrinkToFit="1"/>
    </xf>
    <xf numFmtId="4" fontId="306" fillId="0" borderId="17" xfId="0" applyNumberFormat="1" applyFont="1" applyFill="1" applyBorder="1" applyAlignment="1">
      <alignment horizontal="center" vertical="center" wrapText="1" shrinkToFit="1"/>
    </xf>
    <xf numFmtId="4" fontId="306" fillId="0" borderId="17" xfId="966" applyNumberFormat="1" applyFont="1" applyFill="1" applyBorder="1" applyAlignment="1">
      <alignment horizontal="center" vertical="center" wrapText="1" shrinkToFit="1"/>
    </xf>
    <xf numFmtId="0" fontId="306" fillId="0" borderId="17" xfId="0" applyFont="1" applyFill="1" applyBorder="1" applyAlignment="1">
      <alignment horizontal="center" vertical="center" wrapText="1" shrinkToFit="1"/>
    </xf>
    <xf numFmtId="168" fontId="306" fillId="0" borderId="17" xfId="0" applyNumberFormat="1" applyFont="1" applyFill="1" applyBorder="1" applyAlignment="1">
      <alignment horizontal="center" vertical="center" wrapText="1" shrinkToFit="1"/>
    </xf>
    <xf numFmtId="0" fontId="306" fillId="168" borderId="17" xfId="0" applyNumberFormat="1" applyFont="1" applyFill="1" applyBorder="1" applyAlignment="1" applyProtection="1">
      <alignment horizontal="center" vertical="center" wrapText="1"/>
    </xf>
    <xf numFmtId="171" fontId="306" fillId="168" borderId="17" xfId="5463" applyNumberFormat="1" applyFont="1" applyFill="1" applyBorder="1" applyAlignment="1">
      <alignment horizontal="center" vertical="center"/>
    </xf>
    <xf numFmtId="171" fontId="306" fillId="168" borderId="17" xfId="967" applyNumberFormat="1" applyFont="1" applyFill="1" applyBorder="1" applyAlignment="1">
      <alignment horizontal="center" vertical="center" wrapText="1" shrinkToFit="1"/>
    </xf>
    <xf numFmtId="171" fontId="306" fillId="168" borderId="17" xfId="0" applyNumberFormat="1" applyFont="1" applyFill="1" applyBorder="1" applyAlignment="1">
      <alignment horizontal="center" vertical="center" wrapText="1" shrinkToFit="1"/>
    </xf>
    <xf numFmtId="4" fontId="306" fillId="168" borderId="17" xfId="0" applyNumberFormat="1" applyFont="1" applyFill="1" applyBorder="1" applyAlignment="1">
      <alignment horizontal="center" vertical="center" wrapText="1" shrinkToFit="1"/>
    </xf>
    <xf numFmtId="4" fontId="306" fillId="168" borderId="17" xfId="966" applyNumberFormat="1" applyFont="1" applyFill="1" applyBorder="1" applyAlignment="1">
      <alignment horizontal="center" vertical="center" wrapText="1" shrinkToFit="1"/>
    </xf>
    <xf numFmtId="168" fontId="306" fillId="168" borderId="17" xfId="966" applyFont="1" applyFill="1" applyBorder="1" applyAlignment="1">
      <alignment horizontal="center" vertical="center" wrapText="1" shrinkToFit="1"/>
    </xf>
    <xf numFmtId="168" fontId="306" fillId="168" borderId="17" xfId="0" applyNumberFormat="1" applyFont="1" applyFill="1" applyBorder="1" applyAlignment="1">
      <alignment horizontal="center" vertical="center" wrapText="1" shrinkToFit="1"/>
    </xf>
    <xf numFmtId="2" fontId="306" fillId="168" borderId="17" xfId="0" applyNumberFormat="1" applyFont="1" applyFill="1" applyBorder="1" applyAlignment="1">
      <alignment horizontal="center" vertical="center" wrapText="1" shrinkToFit="1"/>
    </xf>
    <xf numFmtId="0" fontId="306" fillId="168" borderId="17" xfId="0" applyFont="1" applyFill="1" applyBorder="1" applyAlignment="1">
      <alignment horizontal="center" vertical="center" wrapText="1" shrinkToFit="1"/>
    </xf>
    <xf numFmtId="168" fontId="306" fillId="0" borderId="17" xfId="966" applyFont="1" applyFill="1" applyBorder="1" applyAlignment="1">
      <alignment horizontal="center" vertical="center" wrapText="1" shrinkToFit="1"/>
    </xf>
    <xf numFmtId="171" fontId="307" fillId="167" borderId="17" xfId="939" applyNumberFormat="1" applyFont="1" applyFill="1" applyBorder="1" applyAlignment="1">
      <alignment horizontal="center" vertical="center"/>
    </xf>
    <xf numFmtId="4" fontId="307" fillId="167" borderId="17" xfId="939" applyNumberFormat="1" applyFont="1" applyFill="1" applyBorder="1" applyAlignment="1">
      <alignment horizontal="center" vertical="center"/>
    </xf>
    <xf numFmtId="0" fontId="307" fillId="0" borderId="0" xfId="0" applyNumberFormat="1" applyFont="1" applyFill="1" applyBorder="1" applyProtection="1"/>
    <xf numFmtId="49" fontId="306" fillId="167" borderId="59" xfId="0" applyNumberFormat="1" applyFont="1" applyFill="1" applyBorder="1" applyAlignment="1" applyProtection="1">
      <alignment vertical="center" wrapText="1" shrinkToFit="1"/>
    </xf>
    <xf numFmtId="49" fontId="306" fillId="167" borderId="60" xfId="0" applyNumberFormat="1" applyFont="1" applyFill="1" applyBorder="1" applyAlignment="1" applyProtection="1">
      <alignment vertical="center" wrapText="1" shrinkToFit="1"/>
    </xf>
    <xf numFmtId="0" fontId="309" fillId="0" borderId="61" xfId="4491" applyFont="1" applyFill="1" applyBorder="1" applyAlignment="1">
      <alignment horizontal="center" wrapText="1"/>
    </xf>
    <xf numFmtId="4" fontId="307" fillId="168" borderId="0" xfId="939" applyNumberFormat="1" applyFont="1" applyFill="1" applyBorder="1" applyAlignment="1">
      <alignment horizontal="center" vertical="center"/>
    </xf>
    <xf numFmtId="0" fontId="309" fillId="0" borderId="0" xfId="4491" applyFont="1" applyFill="1" applyBorder="1" applyAlignment="1">
      <alignment wrapText="1"/>
    </xf>
    <xf numFmtId="4" fontId="306" fillId="0" borderId="0" xfId="0" applyNumberFormat="1" applyFont="1" applyFill="1" applyBorder="1" applyProtection="1"/>
    <xf numFmtId="4" fontId="21" fillId="0" borderId="0" xfId="0" applyNumberFormat="1" applyFont="1" applyFill="1" applyBorder="1" applyProtection="1"/>
    <xf numFmtId="4" fontId="306" fillId="0" borderId="17" xfId="939" applyNumberFormat="1" applyFont="1" applyFill="1" applyBorder="1" applyAlignment="1">
      <alignment horizontal="center" vertical="center"/>
    </xf>
    <xf numFmtId="0" fontId="310" fillId="0" borderId="0" xfId="0" applyFont="1" applyFill="1"/>
    <xf numFmtId="0" fontId="306" fillId="167" borderId="17" xfId="4491" applyFont="1" applyFill="1" applyBorder="1" applyAlignment="1">
      <alignment horizontal="center" vertical="center" wrapText="1"/>
    </xf>
    <xf numFmtId="49" fontId="306" fillId="167" borderId="58" xfId="0" applyNumberFormat="1" applyFont="1" applyFill="1" applyBorder="1" applyAlignment="1" applyProtection="1">
      <alignment horizontal="left" vertical="center" wrapText="1" shrinkToFit="1"/>
    </xf>
    <xf numFmtId="49" fontId="306" fillId="167" borderId="59" xfId="0" applyNumberFormat="1" applyFont="1" applyFill="1" applyBorder="1" applyAlignment="1" applyProtection="1">
      <alignment horizontal="left" vertical="center" wrapText="1" shrinkToFit="1"/>
    </xf>
    <xf numFmtId="49" fontId="306" fillId="167" borderId="58" xfId="0" applyNumberFormat="1" applyFont="1" applyFill="1" applyBorder="1" applyAlignment="1" applyProtection="1">
      <alignment horizontal="center" vertical="center" wrapText="1" shrinkToFit="1"/>
    </xf>
    <xf numFmtId="49" fontId="306" fillId="167" borderId="59" xfId="0" applyNumberFormat="1" applyFont="1" applyFill="1" applyBorder="1" applyAlignment="1" applyProtection="1">
      <alignment horizontal="center" vertical="center" wrapText="1" shrinkToFit="1"/>
    </xf>
    <xf numFmtId="49" fontId="306" fillId="167" borderId="60" xfId="0" applyNumberFormat="1" applyFont="1" applyFill="1" applyBorder="1" applyAlignment="1" applyProtection="1">
      <alignment horizontal="center" vertical="center" wrapText="1" shrinkToFit="1"/>
    </xf>
    <xf numFmtId="0" fontId="307" fillId="167" borderId="58" xfId="4436" applyFont="1" applyFill="1" applyBorder="1" applyAlignment="1">
      <alignment horizontal="center" vertical="center" wrapText="1"/>
    </xf>
    <xf numFmtId="0" fontId="307" fillId="167" borderId="59" xfId="4436" applyFont="1" applyFill="1" applyBorder="1" applyAlignment="1">
      <alignment horizontal="center" vertical="center" wrapText="1"/>
    </xf>
    <xf numFmtId="0" fontId="307" fillId="167" borderId="60" xfId="4436" applyFont="1" applyFill="1" applyBorder="1" applyAlignment="1">
      <alignment horizontal="center" vertical="center" wrapText="1"/>
    </xf>
    <xf numFmtId="0" fontId="309" fillId="0" borderId="0" xfId="4491" applyFont="1" applyFill="1" applyBorder="1" applyAlignment="1">
      <alignment horizontal="center" wrapText="1"/>
    </xf>
    <xf numFmtId="0" fontId="308" fillId="0" borderId="0" xfId="4436" applyFont="1" applyFill="1" applyAlignment="1">
      <alignment horizontal="center" vertical="center" wrapText="1"/>
    </xf>
    <xf numFmtId="0" fontId="306" fillId="167" borderId="17" xfId="4436" applyFont="1" applyFill="1" applyBorder="1" applyAlignment="1">
      <alignment horizontal="center" vertical="center" wrapText="1"/>
    </xf>
    <xf numFmtId="4" fontId="307" fillId="168" borderId="0" xfId="939" applyNumberFormat="1" applyFont="1" applyFill="1" applyBorder="1" applyAlignment="1">
      <alignment horizontal="center" vertical="center"/>
    </xf>
    <xf numFmtId="4" fontId="307" fillId="168" borderId="0" xfId="939" applyNumberFormat="1" applyFont="1" applyFill="1" applyBorder="1" applyAlignment="1">
      <alignment horizontal="center" vertical="center" wrapText="1"/>
    </xf>
    <xf numFmtId="0" fontId="306" fillId="167" borderId="62" xfId="961" applyFont="1" applyFill="1" applyBorder="1" applyAlignment="1">
      <alignment horizontal="center" vertical="center" wrapText="1"/>
    </xf>
    <xf numFmtId="0" fontId="306" fillId="167" borderId="63" xfId="961" applyFont="1" applyFill="1" applyBorder="1" applyAlignment="1">
      <alignment horizontal="center" vertical="center" wrapText="1"/>
    </xf>
    <xf numFmtId="0" fontId="306" fillId="167" borderId="58" xfId="961" applyFont="1" applyFill="1" applyBorder="1" applyAlignment="1">
      <alignment horizontal="left" vertical="center" wrapText="1"/>
    </xf>
    <xf numFmtId="0" fontId="306" fillId="167" borderId="59" xfId="961" applyFont="1" applyFill="1" applyBorder="1" applyAlignment="1">
      <alignment horizontal="left" vertical="center" wrapText="1"/>
    </xf>
    <xf numFmtId="0" fontId="306" fillId="167" borderId="60" xfId="961" applyFont="1" applyFill="1" applyBorder="1" applyAlignment="1">
      <alignment horizontal="left" vertical="center" wrapText="1"/>
    </xf>
  </cellXfs>
  <cellStyles count="12236">
    <cellStyle name=" 1" xfId="969"/>
    <cellStyle name=" 1 2" xfId="970"/>
    <cellStyle name=" 1 3" xfId="6657"/>
    <cellStyle name=" 1 4" xfId="10760"/>
    <cellStyle name=" 1 5" xfId="10761"/>
    <cellStyle name=" 1_Stage1" xfId="971"/>
    <cellStyle name="_x000a_bidires=100_x000d_" xfId="972"/>
    <cellStyle name="_x000a_bidires=100_x000d_ 2" xfId="6658"/>
    <cellStyle name="%" xfId="973"/>
    <cellStyle name="%_Inputs" xfId="974"/>
    <cellStyle name="%_Inputs (const)" xfId="975"/>
    <cellStyle name="%_Inputs (const)_Расче тарифа на тэ 2014 Мезенский АрхоблЭнерго" xfId="976"/>
    <cellStyle name="%_Inputs (const)_Тариф тепло Мезень для АТЦ" xfId="977"/>
    <cellStyle name="%_Inputs (const)_тарифы по ТЭ на 2014 год Соловки исправ." xfId="978"/>
    <cellStyle name="%_Inputs Co" xfId="979"/>
    <cellStyle name="%_Inputs Co_Расче тарифа на тэ 2014 Мезенский АрхоблЭнерго" xfId="980"/>
    <cellStyle name="%_Inputs Co_Тариф тепло Мезень для АТЦ" xfId="981"/>
    <cellStyle name="%_Inputs Co_тарифы по ТЭ на 2014 год Соловки исправ." xfId="982"/>
    <cellStyle name=";;;" xfId="6659"/>
    <cellStyle name="?" xfId="983"/>
    <cellStyle name="?…?ж?Ш?и [0.00]" xfId="984"/>
    <cellStyle name="?W??_‘O’с?р??" xfId="985"/>
    <cellStyle name="]_x000d__x000a_Zoomed=1_x000d__x000a_Row=0_x000d__x000a_Column=0_x000d__x000a_Height=0_x000d__x000a_Width=0_x000d__x000a_FontName=FoxFont_x000d__x000a_FontStyle=0_x000d__x000a_FontSize=9_x000d__x000a_PrtFontName=FoxPrin" xfId="6660"/>
    <cellStyle name="__Металлургический дивизион - формы v1.2" xfId="6661"/>
    <cellStyle name="__Металлургический дивизион v1.3" xfId="6662"/>
    <cellStyle name="__Штабквартира - формы v1.1" xfId="6663"/>
    <cellStyle name="_~6450243" xfId="986"/>
    <cellStyle name="_~6450243 2" xfId="987"/>
    <cellStyle name="_~6450243 2 2" xfId="6664"/>
    <cellStyle name="_~6450243 3" xfId="6665"/>
    <cellStyle name="_2008г. и 4кв" xfId="6666"/>
    <cellStyle name="_4_macro 2009" xfId="6667"/>
    <cellStyle name="_CashFlow_2007_проект_02_02_final" xfId="988"/>
    <cellStyle name="_Condition-long(2012-2030)нах" xfId="6668"/>
    <cellStyle name="_CPI foodimp" xfId="989"/>
    <cellStyle name="_FFF" xfId="990"/>
    <cellStyle name="_FFF_New Form10_2" xfId="991"/>
    <cellStyle name="_FFF_Nsi" xfId="992"/>
    <cellStyle name="_FFF_Nsi_1" xfId="993"/>
    <cellStyle name="_FFF_Nsi_139" xfId="994"/>
    <cellStyle name="_FFF_Nsi_140" xfId="995"/>
    <cellStyle name="_FFF_Nsi_140(Зах)" xfId="996"/>
    <cellStyle name="_FFF_Nsi_140_mod" xfId="997"/>
    <cellStyle name="_FFF_Summary" xfId="998"/>
    <cellStyle name="_FFF_Tax_form_1кв_3" xfId="999"/>
    <cellStyle name="_FFF_БКЭ" xfId="1000"/>
    <cellStyle name="_Final_Book_010301" xfId="1001"/>
    <cellStyle name="_Final_Book_010301_New Form10_2" xfId="1002"/>
    <cellStyle name="_Final_Book_010301_Nsi" xfId="1003"/>
    <cellStyle name="_Final_Book_010301_Nsi_1" xfId="1004"/>
    <cellStyle name="_Final_Book_010301_Nsi_139" xfId="1005"/>
    <cellStyle name="_Final_Book_010301_Nsi_140" xfId="1006"/>
    <cellStyle name="_Final_Book_010301_Nsi_140(Зах)" xfId="1007"/>
    <cellStyle name="_Final_Book_010301_Nsi_140_mod" xfId="1008"/>
    <cellStyle name="_Final_Book_010301_Summary" xfId="1009"/>
    <cellStyle name="_Final_Book_010301_Tax_form_1кв_3" xfId="1010"/>
    <cellStyle name="_Final_Book_010301_БКЭ" xfId="1011"/>
    <cellStyle name="_macro 2012 var 1" xfId="1012"/>
    <cellStyle name="_Model_RAB Мой" xfId="1013"/>
    <cellStyle name="_Model_RAB Мой 10" xfId="6669"/>
    <cellStyle name="_Model_RAB Мой 11" xfId="10762"/>
    <cellStyle name="_Model_RAB Мой 2" xfId="1014"/>
    <cellStyle name="_Model_RAB Мой 2 2" xfId="6670"/>
    <cellStyle name="_Model_RAB Мой 2_OREP.KU.2011.MONTHLY.02(v0.1)" xfId="1015"/>
    <cellStyle name="_Model_RAB Мой 2_OREP.KU.2011.MONTHLY.02(v0.4)" xfId="1016"/>
    <cellStyle name="_Model_RAB Мой 2_OREP.KU.2011.MONTHLY.11(v1.4)" xfId="1017"/>
    <cellStyle name="_Model_RAB Мой 2_OREP.KU.2011.MONTHLY.11(v1.4) 2" xfId="6671"/>
    <cellStyle name="_Model_RAB Мой 2_OREP.KU.2011.MONTHLY.11(v1.4)_UPDATE.BALANCE.WARM.2012YEAR.TO.1.1" xfId="5978"/>
    <cellStyle name="_Model_RAB Мой 2_OREP.KU.2011.MONTHLY.11(v1.4)_UPDATE.CALC.WARM.2012YEAR.TO.1.1" xfId="5979"/>
    <cellStyle name="_Model_RAB Мой 2_TEHSHEET" xfId="10763"/>
    <cellStyle name="_Model_RAB Мой 2_UPDATE.BALANCE.WARM.2012YEAR.TO.1.1" xfId="5980"/>
    <cellStyle name="_Model_RAB Мой 2_UPDATE.CALC.WARM.2012YEAR.TO.1.1" xfId="5981"/>
    <cellStyle name="_Model_RAB Мой 2_UPDATE.MONITORING.OS.EE.2.02.TO.1.3.64" xfId="5982"/>
    <cellStyle name="_Model_RAB Мой 2_UPDATE.OREP.KU.2011.MONTHLY.02.TO.1.2" xfId="1018"/>
    <cellStyle name="_Model_RAB Мой 3" xfId="6672"/>
    <cellStyle name="_Model_RAB Мой 3 2" xfId="6673"/>
    <cellStyle name="_Model_RAB Мой 4" xfId="6674"/>
    <cellStyle name="_Model_RAB Мой 5" xfId="6675"/>
    <cellStyle name="_Model_RAB Мой 6" xfId="6676"/>
    <cellStyle name="_Model_RAB Мой 7" xfId="6677"/>
    <cellStyle name="_Model_RAB Мой 8" xfId="6678"/>
    <cellStyle name="_Model_RAB Мой 9" xfId="6679"/>
    <cellStyle name="_Model_RAB Мой_46EE.2011(v1.0)" xfId="1019"/>
    <cellStyle name="_Model_RAB Мой_46EE.2011(v1.0)_46TE.2011(v1.0)" xfId="1020"/>
    <cellStyle name="_Model_RAB Мой_46EE.2011(v1.0)_INDEX.STATION.2012(v1.0)_" xfId="1021"/>
    <cellStyle name="_Model_RAB Мой_46EE.2011(v1.0)_INDEX.STATION.2012(v2.0)" xfId="1022"/>
    <cellStyle name="_Model_RAB Мой_46EE.2011(v1.0)_INDEX.STATION.2012(v2.1)" xfId="1023"/>
    <cellStyle name="_Model_RAB Мой_46EE.2011(v1.0)_TEPLO.PREDEL.2012.M(v1.1)_test" xfId="1024"/>
    <cellStyle name="_Model_RAB Мой_46EE.2011(v1.2)" xfId="1025"/>
    <cellStyle name="_Model_RAB Мой_46EP.2011(v2.0)" xfId="1026"/>
    <cellStyle name="_Model_RAB Мой_46EP.2012(v0.1)" xfId="1027"/>
    <cellStyle name="_Model_RAB Мой_46TE.2011(v1.0)" xfId="1028"/>
    <cellStyle name="_Model_RAB Мой_4DNS.UPDATE.EXAMPLE" xfId="1029"/>
    <cellStyle name="_Model_RAB Мой_ARMRAZR" xfId="1030"/>
    <cellStyle name="_Model_RAB Мой_BALANCE.TBO.2011YEAR(v1.1)" xfId="10764"/>
    <cellStyle name="_Model_RAB Мой_BALANCE.WARM.2010.FACT(v1.0)" xfId="1031"/>
    <cellStyle name="_Model_RAB Мой_BALANCE.WARM.2010.PLAN" xfId="1032"/>
    <cellStyle name="_Model_RAB Мой_BALANCE.WARM.2011YEAR(v0.7)" xfId="1033"/>
    <cellStyle name="_Model_RAB Мой_BALANCE.WARM.2011YEAR.NEW.UPDATE.SCHEME" xfId="1034"/>
    <cellStyle name="_Model_RAB Мой_CALC.NORMATIV.KU(v0.2)" xfId="1035"/>
    <cellStyle name="_Model_RAB Мой_DOPFACTOR.VO.2012(v1.0)" xfId="10765"/>
    <cellStyle name="_Model_RAB Мой_EE.2REK.P2011.4.78(v0.3)" xfId="1036"/>
    <cellStyle name="_Model_RAB Мой_FORM3.1.2013(v0.2)" xfId="1037"/>
    <cellStyle name="_Model_RAB Мой_FORM3.2013(v1.0)" xfId="1038"/>
    <cellStyle name="_Model_RAB Мой_FORM3.REG(v1.0)" xfId="1039"/>
    <cellStyle name="_Model_RAB Мой_FORM910.2012(v1.1)" xfId="1040"/>
    <cellStyle name="_Model_RAB Мой_INDEX.STATION.2012(v2.1)" xfId="1041"/>
    <cellStyle name="_Model_RAB Мой_INDEX.STATION.2013(v1.0)_патч до 1.1" xfId="1042"/>
    <cellStyle name="_Model_RAB Мой_INVEST.EE.PLAN.4.78(v0.1)" xfId="1043"/>
    <cellStyle name="_Model_RAB Мой_INVEST.EE.PLAN.4.78(v0.3)" xfId="1044"/>
    <cellStyle name="_Model_RAB Мой_INVEST.EE.PLAN.4.78(v1.0)" xfId="1045"/>
    <cellStyle name="_Model_RAB Мой_INVEST.EE.PLAN.4.78(v1.0)_PASSPORT.TEPLO.PROIZV(v2.0)" xfId="1046"/>
    <cellStyle name="_Model_RAB Мой_INVEST.EE.PLAN.4.78(v1.0)_PASSPORT.TEPLO.PROIZV(v2.0)_INDEX.STATION.2013(v1.0)_патч до 1.1" xfId="1047"/>
    <cellStyle name="_Model_RAB Мой_INVEST.EE.PLAN.4.78(v1.0)_PASSPORT.TEPLO.PROIZV(v2.0)_TEPLO.PREDEL.2013(v2.0)" xfId="1048"/>
    <cellStyle name="_Model_RAB Мой_INVEST.PLAN.4.78(v0.1)" xfId="1049"/>
    <cellStyle name="_Model_RAB Мой_INVEST.WARM.PLAN.4.78(v0.1)" xfId="1050"/>
    <cellStyle name="_Model_RAB Мой_INVEST_WARM_PLAN" xfId="1051"/>
    <cellStyle name="_Model_RAB Мой_NADB.JNVLP.APTEKA.2012(v1.0)_21_02_12" xfId="1052"/>
    <cellStyle name="_Model_RAB Мой_NADB.JNVLS.APTEKA.2011(v1.3.3)" xfId="1053"/>
    <cellStyle name="_Model_RAB Мой_NADB.JNVLS.APTEKA.2011(v1.3.3)_46TE.2011(v1.0)" xfId="1054"/>
    <cellStyle name="_Model_RAB Мой_NADB.JNVLS.APTEKA.2011(v1.3.3)_INDEX.STATION.2012(v1.0)_" xfId="1055"/>
    <cellStyle name="_Model_RAB Мой_NADB.JNVLS.APTEKA.2011(v1.3.3)_INDEX.STATION.2012(v2.0)" xfId="1056"/>
    <cellStyle name="_Model_RAB Мой_NADB.JNVLS.APTEKA.2011(v1.3.3)_INDEX.STATION.2012(v2.1)" xfId="1057"/>
    <cellStyle name="_Model_RAB Мой_NADB.JNVLS.APTEKA.2011(v1.3.3)_TEPLO.PREDEL.2012.M(v1.1)_test" xfId="1058"/>
    <cellStyle name="_Model_RAB Мой_NADB.JNVLS.APTEKA.2011(v1.3.4)" xfId="1059"/>
    <cellStyle name="_Model_RAB Мой_NADB.JNVLS.APTEKA.2011(v1.3.4)_46TE.2011(v1.0)" xfId="1060"/>
    <cellStyle name="_Model_RAB Мой_NADB.JNVLS.APTEKA.2011(v1.3.4)_INDEX.STATION.2012(v1.0)_" xfId="1061"/>
    <cellStyle name="_Model_RAB Мой_NADB.JNVLS.APTEKA.2011(v1.3.4)_INDEX.STATION.2012(v2.0)" xfId="1062"/>
    <cellStyle name="_Model_RAB Мой_NADB.JNVLS.APTEKA.2011(v1.3.4)_INDEX.STATION.2012(v2.1)" xfId="1063"/>
    <cellStyle name="_Model_RAB Мой_NADB.JNVLS.APTEKA.2011(v1.3.4)_TEPLO.PREDEL.2012.M(v1.1)_test" xfId="1064"/>
    <cellStyle name="_Model_RAB Мой_PASSPORT.TEPLO.PROIZV(v2.0)" xfId="5983"/>
    <cellStyle name="_Model_RAB Мой_PASSPORT.TEPLO.PROIZV(v2.1)" xfId="1065"/>
    <cellStyle name="_Model_RAB Мой_PASSPORT.TEPLO.SETI(v0.7)" xfId="1066"/>
    <cellStyle name="_Model_RAB Мой_PASSPORT.TEPLO.SETI(v1.0)" xfId="1067"/>
    <cellStyle name="_Model_RAB Мой_PR.PROG.WARM.NOTCOMBI.2012.2.16_v1.4(04.04.11) " xfId="1068"/>
    <cellStyle name="_Model_RAB Мой_PREDEL.JKH.UTV.2011(v1.0.1)" xfId="1069"/>
    <cellStyle name="_Model_RAB Мой_PREDEL.JKH.UTV.2011(v1.0.1)_46TE.2011(v1.0)" xfId="1070"/>
    <cellStyle name="_Model_RAB Мой_PREDEL.JKH.UTV.2011(v1.0.1)_INDEX.STATION.2012(v1.0)_" xfId="1071"/>
    <cellStyle name="_Model_RAB Мой_PREDEL.JKH.UTV.2011(v1.0.1)_INDEX.STATION.2012(v2.0)" xfId="1072"/>
    <cellStyle name="_Model_RAB Мой_PREDEL.JKH.UTV.2011(v1.0.1)_INDEX.STATION.2012(v2.1)" xfId="1073"/>
    <cellStyle name="_Model_RAB Мой_PREDEL.JKH.UTV.2011(v1.0.1)_TEPLO.PREDEL.2012.M(v1.1)_test" xfId="1074"/>
    <cellStyle name="_Model_RAB Мой_PREDEL.JKH.UTV.2011(v1.1)" xfId="1075"/>
    <cellStyle name="_Model_RAB Мой_REP.BLR.2012(v1.0)" xfId="1076"/>
    <cellStyle name="_Model_RAB Мой_TEHSHEET" xfId="5984"/>
    <cellStyle name="_Model_RAB Мой_TEPLO.PREDEL.2012.M(v1.1)" xfId="1077"/>
    <cellStyle name="_Model_RAB Мой_TEPLO.PREDEL.2013(v2.0)" xfId="1078"/>
    <cellStyle name="_Model_RAB Мой_TEST.TEMPLATE" xfId="1079"/>
    <cellStyle name="_Model_RAB Мой_UPDATE.46EE.2011.TO.1.1" xfId="1080"/>
    <cellStyle name="_Model_RAB Мой_UPDATE.46TE.2011.TO.1.1" xfId="1081"/>
    <cellStyle name="_Model_RAB Мой_UPDATE.46TE.2011.TO.1.2" xfId="1082"/>
    <cellStyle name="_Model_RAB Мой_UPDATE.BALANCE.WARM.2011YEAR.TO.1.1" xfId="1083"/>
    <cellStyle name="_Model_RAB Мой_UPDATE.BALANCE.WARM.2011YEAR.TO.1.1_46TE.2011(v1.0)" xfId="1084"/>
    <cellStyle name="_Model_RAB Мой_UPDATE.BALANCE.WARM.2011YEAR.TO.1.1_INDEX.STATION.2012(v1.0)_" xfId="1085"/>
    <cellStyle name="_Model_RAB Мой_UPDATE.BALANCE.WARM.2011YEAR.TO.1.1_INDEX.STATION.2012(v2.0)" xfId="1086"/>
    <cellStyle name="_Model_RAB Мой_UPDATE.BALANCE.WARM.2011YEAR.TO.1.1_INDEX.STATION.2012(v2.1)" xfId="1087"/>
    <cellStyle name="_Model_RAB Мой_UPDATE.BALANCE.WARM.2011YEAR.TO.1.1_OREP.KU.2011.MONTHLY.02(v1.1)" xfId="1088"/>
    <cellStyle name="_Model_RAB Мой_UPDATE.BALANCE.WARM.2011YEAR.TO.1.1_TEPLO.PREDEL.2012.M(v1.1)_test" xfId="1089"/>
    <cellStyle name="_Model_RAB Мой_UPDATE.BALANCE.WARM.2011YEAR.TO.1.2" xfId="5985"/>
    <cellStyle name="_Model_RAB Мой_UPDATE.BALANCE.WARM.2011YEAR.TO.1.4.64" xfId="5986"/>
    <cellStyle name="_Model_RAB Мой_UPDATE.BALANCE.WARM.2011YEAR.TO.1.5.64" xfId="5987"/>
    <cellStyle name="_Model_RAB Мой_UPDATE.MONITORING.OS.EE.2.02.TO.1.3.64" xfId="5988"/>
    <cellStyle name="_Model_RAB Мой_UPDATE.NADB.JNVLS.APTEKA.2011.TO.1.3.4" xfId="1090"/>
    <cellStyle name="_Model_RAB Мой_Книга2" xfId="10766"/>
    <cellStyle name="_Model_RAB Мой_Книга2_PR.PROG.WARM.NOTCOMBI.2012.2.16_v1.4(04.04.11) " xfId="1091"/>
    <cellStyle name="_Model_RAB Мой_Тариф 2013 Архангельск для агентства" xfId="1092"/>
    <cellStyle name="_Model_RAB Мой_Тариф 2014 уч. Шипицыно газ" xfId="1093"/>
    <cellStyle name="_Model_RAB Мой_Тариф 2014 уч. Шипицыно газ 2" xfId="5989"/>
    <cellStyle name="_Model_RAB_MRSK_svod" xfId="1094"/>
    <cellStyle name="_Model_RAB_MRSK_svod 10" xfId="6680"/>
    <cellStyle name="_Model_RAB_MRSK_svod 11" xfId="10767"/>
    <cellStyle name="_Model_RAB_MRSK_svod 2" xfId="1095"/>
    <cellStyle name="_Model_RAB_MRSK_svod 2 2" xfId="6681"/>
    <cellStyle name="_Model_RAB_MRSK_svod 2_OREP.KU.2011.MONTHLY.02(v0.1)" xfId="1096"/>
    <cellStyle name="_Model_RAB_MRSK_svod 2_OREP.KU.2011.MONTHLY.02(v0.4)" xfId="1097"/>
    <cellStyle name="_Model_RAB_MRSK_svod 2_OREP.KU.2011.MONTHLY.11(v1.4)" xfId="1098"/>
    <cellStyle name="_Model_RAB_MRSK_svod 2_OREP.KU.2011.MONTHLY.11(v1.4) 2" xfId="6682"/>
    <cellStyle name="_Model_RAB_MRSK_svod 2_OREP.KU.2011.MONTHLY.11(v1.4)_UPDATE.BALANCE.WARM.2012YEAR.TO.1.1" xfId="5990"/>
    <cellStyle name="_Model_RAB_MRSK_svod 2_OREP.KU.2011.MONTHLY.11(v1.4)_UPDATE.CALC.WARM.2012YEAR.TO.1.1" xfId="5991"/>
    <cellStyle name="_Model_RAB_MRSK_svod 2_TEHSHEET" xfId="10768"/>
    <cellStyle name="_Model_RAB_MRSK_svod 2_UPDATE.BALANCE.WARM.2012YEAR.TO.1.1" xfId="5992"/>
    <cellStyle name="_Model_RAB_MRSK_svod 2_UPDATE.CALC.WARM.2012YEAR.TO.1.1" xfId="5993"/>
    <cellStyle name="_Model_RAB_MRSK_svod 2_UPDATE.MONITORING.OS.EE.2.02.TO.1.3.64" xfId="5994"/>
    <cellStyle name="_Model_RAB_MRSK_svod 2_UPDATE.OREP.KU.2011.MONTHLY.02.TO.1.2" xfId="1099"/>
    <cellStyle name="_Model_RAB_MRSK_svod 3" xfId="6683"/>
    <cellStyle name="_Model_RAB_MRSK_svod 3 2" xfId="6684"/>
    <cellStyle name="_Model_RAB_MRSK_svod 4" xfId="6685"/>
    <cellStyle name="_Model_RAB_MRSK_svod 5" xfId="6686"/>
    <cellStyle name="_Model_RAB_MRSK_svod 6" xfId="6687"/>
    <cellStyle name="_Model_RAB_MRSK_svod 7" xfId="6688"/>
    <cellStyle name="_Model_RAB_MRSK_svod 8" xfId="6689"/>
    <cellStyle name="_Model_RAB_MRSK_svod 9" xfId="6690"/>
    <cellStyle name="_Model_RAB_MRSK_svod_46EE.2011(v1.0)" xfId="1100"/>
    <cellStyle name="_Model_RAB_MRSK_svod_46EE.2011(v1.0)_46TE.2011(v1.0)" xfId="1101"/>
    <cellStyle name="_Model_RAB_MRSK_svod_46EE.2011(v1.0)_INDEX.STATION.2012(v1.0)_" xfId="1102"/>
    <cellStyle name="_Model_RAB_MRSK_svod_46EE.2011(v1.0)_INDEX.STATION.2012(v2.0)" xfId="1103"/>
    <cellStyle name="_Model_RAB_MRSK_svod_46EE.2011(v1.0)_INDEX.STATION.2012(v2.1)" xfId="1104"/>
    <cellStyle name="_Model_RAB_MRSK_svod_46EE.2011(v1.0)_TEPLO.PREDEL.2012.M(v1.1)_test" xfId="1105"/>
    <cellStyle name="_Model_RAB_MRSK_svod_46EE.2011(v1.2)" xfId="1106"/>
    <cellStyle name="_Model_RAB_MRSK_svod_46EP.2011(v2.0)" xfId="1107"/>
    <cellStyle name="_Model_RAB_MRSK_svod_46EP.2012(v0.1)" xfId="1108"/>
    <cellStyle name="_Model_RAB_MRSK_svod_46TE.2011(v1.0)" xfId="1109"/>
    <cellStyle name="_Model_RAB_MRSK_svod_4DNS.UPDATE.EXAMPLE" xfId="1110"/>
    <cellStyle name="_Model_RAB_MRSK_svod_ARMRAZR" xfId="1111"/>
    <cellStyle name="_Model_RAB_MRSK_svod_BALANCE.TBO.2011YEAR(v1.1)" xfId="10769"/>
    <cellStyle name="_Model_RAB_MRSK_svod_BALANCE.WARM.2010.FACT(v1.0)" xfId="1112"/>
    <cellStyle name="_Model_RAB_MRSK_svod_BALANCE.WARM.2010.PLAN" xfId="1113"/>
    <cellStyle name="_Model_RAB_MRSK_svod_BALANCE.WARM.2011YEAR(v0.7)" xfId="1114"/>
    <cellStyle name="_Model_RAB_MRSK_svod_BALANCE.WARM.2011YEAR.NEW.UPDATE.SCHEME" xfId="1115"/>
    <cellStyle name="_Model_RAB_MRSK_svod_CALC.NORMATIV.KU(v0.2)" xfId="1116"/>
    <cellStyle name="_Model_RAB_MRSK_svod_DOPFACTOR.VO.2012(v1.0)" xfId="10770"/>
    <cellStyle name="_Model_RAB_MRSK_svod_EE.2REK.P2011.4.78(v0.3)" xfId="1117"/>
    <cellStyle name="_Model_RAB_MRSK_svod_FORM3.1.2013(v0.2)" xfId="1118"/>
    <cellStyle name="_Model_RAB_MRSK_svod_FORM3.2013(v1.0)" xfId="1119"/>
    <cellStyle name="_Model_RAB_MRSK_svod_FORM3.REG(v1.0)" xfId="1120"/>
    <cellStyle name="_Model_RAB_MRSK_svod_FORM910.2012(v1.1)" xfId="1121"/>
    <cellStyle name="_Model_RAB_MRSK_svod_INDEX.STATION.2012(v2.1)" xfId="1122"/>
    <cellStyle name="_Model_RAB_MRSK_svod_INDEX.STATION.2013(v1.0)_патч до 1.1" xfId="1123"/>
    <cellStyle name="_Model_RAB_MRSK_svod_INVEST.EE.PLAN.4.78(v0.1)" xfId="1124"/>
    <cellStyle name="_Model_RAB_MRSK_svod_INVEST.EE.PLAN.4.78(v0.3)" xfId="1125"/>
    <cellStyle name="_Model_RAB_MRSK_svod_INVEST.EE.PLAN.4.78(v1.0)" xfId="1126"/>
    <cellStyle name="_Model_RAB_MRSK_svod_INVEST.EE.PLAN.4.78(v1.0)_PASSPORT.TEPLO.PROIZV(v2.0)" xfId="1127"/>
    <cellStyle name="_Model_RAB_MRSK_svod_INVEST.EE.PLAN.4.78(v1.0)_PASSPORT.TEPLO.PROIZV(v2.0)_INDEX.STATION.2013(v1.0)_патч до 1.1" xfId="1128"/>
    <cellStyle name="_Model_RAB_MRSK_svod_INVEST.EE.PLAN.4.78(v1.0)_PASSPORT.TEPLO.PROIZV(v2.0)_TEPLO.PREDEL.2013(v2.0)" xfId="1129"/>
    <cellStyle name="_Model_RAB_MRSK_svod_INVEST.PLAN.4.78(v0.1)" xfId="1130"/>
    <cellStyle name="_Model_RAB_MRSK_svod_INVEST.WARM.PLAN.4.78(v0.1)" xfId="1131"/>
    <cellStyle name="_Model_RAB_MRSK_svod_INVEST_WARM_PLAN" xfId="1132"/>
    <cellStyle name="_Model_RAB_MRSK_svod_NADB.JNVLP.APTEKA.2012(v1.0)_21_02_12" xfId="1133"/>
    <cellStyle name="_Model_RAB_MRSK_svod_NADB.JNVLS.APTEKA.2011(v1.3.3)" xfId="1134"/>
    <cellStyle name="_Model_RAB_MRSK_svod_NADB.JNVLS.APTEKA.2011(v1.3.3)_46TE.2011(v1.0)" xfId="1135"/>
    <cellStyle name="_Model_RAB_MRSK_svod_NADB.JNVLS.APTEKA.2011(v1.3.3)_INDEX.STATION.2012(v1.0)_" xfId="1136"/>
    <cellStyle name="_Model_RAB_MRSK_svod_NADB.JNVLS.APTEKA.2011(v1.3.3)_INDEX.STATION.2012(v2.0)" xfId="1137"/>
    <cellStyle name="_Model_RAB_MRSK_svod_NADB.JNVLS.APTEKA.2011(v1.3.3)_INDEX.STATION.2012(v2.1)" xfId="1138"/>
    <cellStyle name="_Model_RAB_MRSK_svod_NADB.JNVLS.APTEKA.2011(v1.3.3)_TEPLO.PREDEL.2012.M(v1.1)_test" xfId="1139"/>
    <cellStyle name="_Model_RAB_MRSK_svod_NADB.JNVLS.APTEKA.2011(v1.3.4)" xfId="1140"/>
    <cellStyle name="_Model_RAB_MRSK_svod_NADB.JNVLS.APTEKA.2011(v1.3.4)_46TE.2011(v1.0)" xfId="1141"/>
    <cellStyle name="_Model_RAB_MRSK_svod_NADB.JNVLS.APTEKA.2011(v1.3.4)_INDEX.STATION.2012(v1.0)_" xfId="1142"/>
    <cellStyle name="_Model_RAB_MRSK_svod_NADB.JNVLS.APTEKA.2011(v1.3.4)_INDEX.STATION.2012(v2.0)" xfId="1143"/>
    <cellStyle name="_Model_RAB_MRSK_svod_NADB.JNVLS.APTEKA.2011(v1.3.4)_INDEX.STATION.2012(v2.1)" xfId="1144"/>
    <cellStyle name="_Model_RAB_MRSK_svod_NADB.JNVLS.APTEKA.2011(v1.3.4)_TEPLO.PREDEL.2012.M(v1.1)_test" xfId="1145"/>
    <cellStyle name="_Model_RAB_MRSK_svod_PASSPORT.TEPLO.PROIZV(v2.0)" xfId="5995"/>
    <cellStyle name="_Model_RAB_MRSK_svod_PASSPORT.TEPLO.PROIZV(v2.1)" xfId="1146"/>
    <cellStyle name="_Model_RAB_MRSK_svod_PASSPORT.TEPLO.SETI(v0.7)" xfId="1147"/>
    <cellStyle name="_Model_RAB_MRSK_svod_PASSPORT.TEPLO.SETI(v1.0)" xfId="1148"/>
    <cellStyle name="_Model_RAB_MRSK_svod_PR.PROG.WARM.NOTCOMBI.2012.2.16_v1.4(04.04.11) " xfId="1149"/>
    <cellStyle name="_Model_RAB_MRSK_svod_PREDEL.JKH.UTV.2011(v1.0.1)" xfId="1150"/>
    <cellStyle name="_Model_RAB_MRSK_svod_PREDEL.JKH.UTV.2011(v1.0.1)_46TE.2011(v1.0)" xfId="1151"/>
    <cellStyle name="_Model_RAB_MRSK_svod_PREDEL.JKH.UTV.2011(v1.0.1)_INDEX.STATION.2012(v1.0)_" xfId="1152"/>
    <cellStyle name="_Model_RAB_MRSK_svod_PREDEL.JKH.UTV.2011(v1.0.1)_INDEX.STATION.2012(v2.0)" xfId="1153"/>
    <cellStyle name="_Model_RAB_MRSK_svod_PREDEL.JKH.UTV.2011(v1.0.1)_INDEX.STATION.2012(v2.1)" xfId="1154"/>
    <cellStyle name="_Model_RAB_MRSK_svod_PREDEL.JKH.UTV.2011(v1.0.1)_TEPLO.PREDEL.2012.M(v1.1)_test" xfId="1155"/>
    <cellStyle name="_Model_RAB_MRSK_svod_PREDEL.JKH.UTV.2011(v1.1)" xfId="1156"/>
    <cellStyle name="_Model_RAB_MRSK_svod_REP.BLR.2012(v1.0)" xfId="1157"/>
    <cellStyle name="_Model_RAB_MRSK_svod_TEHSHEET" xfId="5996"/>
    <cellStyle name="_Model_RAB_MRSK_svod_TEPLO.PREDEL.2012.M(v1.1)" xfId="1158"/>
    <cellStyle name="_Model_RAB_MRSK_svod_TEPLO.PREDEL.2013(v2.0)" xfId="1159"/>
    <cellStyle name="_Model_RAB_MRSK_svod_TEST.TEMPLATE" xfId="1160"/>
    <cellStyle name="_Model_RAB_MRSK_svod_UPDATE.46EE.2011.TO.1.1" xfId="1161"/>
    <cellStyle name="_Model_RAB_MRSK_svod_UPDATE.46TE.2011.TO.1.1" xfId="1162"/>
    <cellStyle name="_Model_RAB_MRSK_svod_UPDATE.46TE.2011.TO.1.2" xfId="1163"/>
    <cellStyle name="_Model_RAB_MRSK_svod_UPDATE.BALANCE.WARM.2011YEAR.TO.1.1" xfId="1164"/>
    <cellStyle name="_Model_RAB_MRSK_svod_UPDATE.BALANCE.WARM.2011YEAR.TO.1.1_46TE.2011(v1.0)" xfId="1165"/>
    <cellStyle name="_Model_RAB_MRSK_svod_UPDATE.BALANCE.WARM.2011YEAR.TO.1.1_INDEX.STATION.2012(v1.0)_" xfId="1166"/>
    <cellStyle name="_Model_RAB_MRSK_svod_UPDATE.BALANCE.WARM.2011YEAR.TO.1.1_INDEX.STATION.2012(v2.0)" xfId="1167"/>
    <cellStyle name="_Model_RAB_MRSK_svod_UPDATE.BALANCE.WARM.2011YEAR.TO.1.1_INDEX.STATION.2012(v2.1)" xfId="1168"/>
    <cellStyle name="_Model_RAB_MRSK_svod_UPDATE.BALANCE.WARM.2011YEAR.TO.1.1_OREP.KU.2011.MONTHLY.02(v1.1)" xfId="1169"/>
    <cellStyle name="_Model_RAB_MRSK_svod_UPDATE.BALANCE.WARM.2011YEAR.TO.1.1_TEPLO.PREDEL.2012.M(v1.1)_test" xfId="1170"/>
    <cellStyle name="_Model_RAB_MRSK_svod_UPDATE.BALANCE.WARM.2011YEAR.TO.1.2" xfId="5997"/>
    <cellStyle name="_Model_RAB_MRSK_svod_UPDATE.BALANCE.WARM.2011YEAR.TO.1.4.64" xfId="5998"/>
    <cellStyle name="_Model_RAB_MRSK_svod_UPDATE.BALANCE.WARM.2011YEAR.TO.1.5.64" xfId="5999"/>
    <cellStyle name="_Model_RAB_MRSK_svod_UPDATE.MONITORING.OS.EE.2.02.TO.1.3.64" xfId="6000"/>
    <cellStyle name="_Model_RAB_MRSK_svod_UPDATE.NADB.JNVLS.APTEKA.2011.TO.1.3.4" xfId="1171"/>
    <cellStyle name="_Model_RAB_MRSK_svod_Книга2" xfId="10771"/>
    <cellStyle name="_Model_RAB_MRSK_svod_Книга2_PR.PROG.WARM.NOTCOMBI.2012.2.16_v1.4(04.04.11) " xfId="1172"/>
    <cellStyle name="_Model_RAB_MRSK_svod_Тариф 2013 Архангельск для агентства" xfId="1173"/>
    <cellStyle name="_Model_RAB_MRSK_svod_Тариф 2014 уч. Шипицыно газ" xfId="1174"/>
    <cellStyle name="_Model_RAB_MRSK_svod_Тариф 2014 уч. Шипицыно газ 2" xfId="6001"/>
    <cellStyle name="_New_Sofi" xfId="1175"/>
    <cellStyle name="_New_Sofi_FFF" xfId="1176"/>
    <cellStyle name="_New_Sofi_New Form10_2" xfId="1177"/>
    <cellStyle name="_New_Sofi_Nsi" xfId="1178"/>
    <cellStyle name="_New_Sofi_Nsi_1" xfId="1179"/>
    <cellStyle name="_New_Sofi_Nsi_139" xfId="1180"/>
    <cellStyle name="_New_Sofi_Nsi_140" xfId="1181"/>
    <cellStyle name="_New_Sofi_Nsi_140(Зах)" xfId="1182"/>
    <cellStyle name="_New_Sofi_Nsi_140_mod" xfId="1183"/>
    <cellStyle name="_New_Sofi_Summary" xfId="1184"/>
    <cellStyle name="_New_Sofi_Tax_form_1кв_3" xfId="1185"/>
    <cellStyle name="_New_Sofi_БКЭ" xfId="1186"/>
    <cellStyle name="_Nsi" xfId="1187"/>
    <cellStyle name="_Plug" xfId="1188"/>
    <cellStyle name="_Plug 2" xfId="6691"/>
    <cellStyle name="_Plug_4DNS.UPDATE.EXAMPLE" xfId="1189"/>
    <cellStyle name="_Plug_4DNS.UPDATE.EXAMPLE 2" xfId="6692"/>
    <cellStyle name="_Plug_4DNS.UPDATE.EXAMPLE_INDEX.STATION.2013(v1.0)_патч до 1.1" xfId="1190"/>
    <cellStyle name="_Plug_4DNS.UPDATE.EXAMPLE_INDEX.STATION.2013(v1.0)_патч до 1.1 2" xfId="6693"/>
    <cellStyle name="_Plug_4DNS.UPDATE.EXAMPLE_TEPLO.PREDEL.2013(v2.1)_FST" xfId="1191"/>
    <cellStyle name="_Plug_4DNS.UPDATE.EXAMPLE_TEPLO.PREDEL.2013(v2.1)_FST 2" xfId="6694"/>
    <cellStyle name="_Plug_4DNS.UPDATE.EXAMPLE_TEPLO.PREDEL.2013.FST_update1" xfId="1192"/>
    <cellStyle name="_Plug_4DNS.UPDATE.EXAMPLE_TEPLO.PREDEL.2013.FST_update1 2" xfId="6695"/>
    <cellStyle name="_SeriesAttributes" xfId="1193"/>
    <cellStyle name="_TSET.NET.2010.варианты расчета_min_max_ГК_03.09.09 RAB" xfId="1194"/>
    <cellStyle name="_TSET.NET.2010.варианты расчета_min_max_ГК_03.09.09 RAB_Расче тарифа на тэ 2014 Мезенский АрхоблЭнерго" xfId="1195"/>
    <cellStyle name="_TSET.NET.2010.варианты расчета_min_max_ГК_03.09.09 RAB_тарифы по ТЭ на 2014 год Соловки исправ." xfId="1196"/>
    <cellStyle name="_v-2013-2030- 2b17.01.11Нах-cpiнов. курс inn 1-2-Е1xls" xfId="1197"/>
    <cellStyle name="_АГ" xfId="5864"/>
    <cellStyle name="_АГТС от 09.10.09." xfId="6696"/>
    <cellStyle name="_Аморт,налоги,охрана,молоко" xfId="1198"/>
    <cellStyle name="_БДР (ЦФО) 05-11-08" xfId="1199"/>
    <cellStyle name="_БДР 2008 факт 1 кв. + проект на год 10.04.08" xfId="1200"/>
    <cellStyle name="_БДР 2009" xfId="1201"/>
    <cellStyle name="_БДР 3 квартал" xfId="1202"/>
    <cellStyle name="_Бухгалтерия (налоги, амортизация, прочие)" xfId="1203"/>
    <cellStyle name="_Бюджет ПРОДО 2008" xfId="6697"/>
    <cellStyle name="_Бюджет2006_ПОКАЗАТЕЛИ СВОДНЫЕ" xfId="1204"/>
    <cellStyle name="_Вводы 2008-2012 Колэнерго" xfId="1205"/>
    <cellStyle name="_Вводы 2008-2012 Колэнерго_Расче тарифа на тэ 2014 Мезенский АрхоблЭнерго" xfId="1206"/>
    <cellStyle name="_Вводы 2008-2012 Колэнерго_тарифы по ТЭ на 2014 год Соловки исправ." xfId="1207"/>
    <cellStyle name="_ВО ОП ТЭС-ОТ- 2007" xfId="1208"/>
    <cellStyle name="_ВО ОП ТЭС-ОТ- 2007_Новая инструкция1_фст" xfId="1209"/>
    <cellStyle name="_ВФ ОАО ТЭС-ОТ- 2009" xfId="1210"/>
    <cellStyle name="_ВФ ОАО ТЭС-ОТ- 2009_Новая инструкция1_фст" xfId="1211"/>
    <cellStyle name="_выручка по присоединениям2" xfId="1212"/>
    <cellStyle name="_выручка по присоединениям2_Новая инструкция1_фст" xfId="1213"/>
    <cellStyle name="_выручка по присоединениям2_Расче тарифа на тэ 2014 Мезенский АрхоблЭнерго" xfId="1214"/>
    <cellStyle name="_выручка по присоединениям2_Тариф тепло Мезень для АТЦ" xfId="1215"/>
    <cellStyle name="_выручка по присоединениям2_тарифы по ТЭ на 2014 год Соловки исправ." xfId="1216"/>
    <cellStyle name="_Газ-расчет-16 0508Клдо 2023" xfId="6698"/>
    <cellStyle name="_ГКПЗ 2009" xfId="1217"/>
    <cellStyle name="_горн" xfId="6699"/>
    <cellStyle name="_Договор аренды ЯЭ с разбивкой" xfId="1218"/>
    <cellStyle name="_Договор аренды ЯЭ с разбивкой_Новая инструкция1_фст" xfId="1219"/>
    <cellStyle name="_Защита ФЗП" xfId="1220"/>
    <cellStyle name="_инвест" xfId="1221"/>
    <cellStyle name="_инвест_Расче тарифа на тэ 2014 Мезенский АрхоблЭнерго" xfId="1222"/>
    <cellStyle name="_инвест_тарифы по ТЭ на 2014 год Соловки исправ." xfId="1223"/>
    <cellStyle name="_ИП 17032006" xfId="1224"/>
    <cellStyle name="_ИП 17032006_Расче тарифа на тэ 2014 Мезенский АрхоблЭнерго" xfId="1225"/>
    <cellStyle name="_ИП 17032006_тарифы по ТЭ на 2014 год Соловки исправ." xfId="1226"/>
    <cellStyle name="_ИП СО 2006-2010 отпр 22 01 07" xfId="1227"/>
    <cellStyle name="_ИП СО 2006-2010 отпр 22 01 07_Расче тарифа на тэ 2014 Мезенский АрхоблЭнерго" xfId="1228"/>
    <cellStyle name="_ИП СО 2006-2010 отпр 22 01 07_тарифы по ТЭ на 2014 год Соловки исправ." xfId="1229"/>
    <cellStyle name="_ИПЦЖКХ2105 08-до 2023вар1" xfId="6700"/>
    <cellStyle name="_Исходные данные для модели" xfId="1230"/>
    <cellStyle name="_Исходные данные для модели_Новая инструкция1_фст" xfId="1231"/>
    <cellStyle name="_Исходные данные для модели_Расче тарифа на тэ 2014 Мезенский АрхоблЭнерго" xfId="1232"/>
    <cellStyle name="_Исходные данные для модели_Тариф тепло Мезень для АТЦ" xfId="1233"/>
    <cellStyle name="_Исходные данные для модели_тарифы по ТЭ на 2014 год Соловки исправ." xfId="1234"/>
    <cellStyle name="_Книга1" xfId="1235"/>
    <cellStyle name="_Книга1 2" xfId="6701"/>
    <cellStyle name="_Книга1 3" xfId="6702"/>
    <cellStyle name="_Книга3" xfId="1236"/>
    <cellStyle name="_Книга3_New Form10_2" xfId="1237"/>
    <cellStyle name="_Книга3_Nsi" xfId="1238"/>
    <cellStyle name="_Книга3_Nsi_1" xfId="1239"/>
    <cellStyle name="_Книга3_Nsi_139" xfId="1240"/>
    <cellStyle name="_Книга3_Nsi_140" xfId="1241"/>
    <cellStyle name="_Книга3_Nsi_140(Зах)" xfId="1242"/>
    <cellStyle name="_Книга3_Nsi_140_mod" xfId="1243"/>
    <cellStyle name="_Книга3_Summary" xfId="1244"/>
    <cellStyle name="_Книга3_Tax_form_1кв_3" xfId="1245"/>
    <cellStyle name="_Книга3_БКЭ" xfId="1246"/>
    <cellStyle name="_Книга7" xfId="1247"/>
    <cellStyle name="_Книга7_New Form10_2" xfId="1248"/>
    <cellStyle name="_Книга7_Nsi" xfId="1249"/>
    <cellStyle name="_Книга7_Nsi_1" xfId="1250"/>
    <cellStyle name="_Книга7_Nsi_139" xfId="1251"/>
    <cellStyle name="_Книга7_Nsi_140" xfId="1252"/>
    <cellStyle name="_Книга7_Nsi_140(Зах)" xfId="1253"/>
    <cellStyle name="_Книга7_Nsi_140_mod" xfId="1254"/>
    <cellStyle name="_Книга7_Summary" xfId="1255"/>
    <cellStyle name="_Книга7_Tax_form_1кв_3" xfId="1256"/>
    <cellStyle name="_Книга7_БКЭ" xfId="1257"/>
    <cellStyle name="_кокс" xfId="6703"/>
    <cellStyle name="_Коксоугольный дивизион - формы MR - v2 0" xfId="6704"/>
    <cellStyle name="_Коксоугольный дивизион - формы MR - v2.0" xfId="6705"/>
    <cellStyle name="_Консолидация-2008-проект-new" xfId="1258"/>
    <cellStyle name="_Копия Затраты под АЭР ремонт+содерж на март" xfId="1259"/>
    <cellStyle name="_Копия Прил 2(Показатели ИП)" xfId="1260"/>
    <cellStyle name="_Копия Прил 2(Показатели ИП)_Расче тарифа на тэ 2014 Мезенский АрхоблЭнерго" xfId="1261"/>
    <cellStyle name="_Копия Прил 2(Показатели ИП)_тарифы по ТЭ на 2014 год Соловки исправ." xfId="1262"/>
    <cellStyle name="_КОТЕЛЬНАЯ ВОС 2012 Нюкс" xfId="6706"/>
    <cellStyle name="_курсовые разницы 01,06,08" xfId="6707"/>
    <cellStyle name="_Макро_2030 год" xfId="6708"/>
    <cellStyle name="_мет" xfId="6709"/>
    <cellStyle name="_мин_макс_24.09.2009_ГК" xfId="1263"/>
    <cellStyle name="_мин_макс_24.09.2009_ГК_Расче тарифа на тэ 2014 Мезенский АрхоблЭнерго" xfId="1264"/>
    <cellStyle name="_мин_макс_24.09.2009_ГК_тарифы по ТЭ на 2014 год Соловки исправ." xfId="1265"/>
    <cellStyle name="_Модель - 2(23)" xfId="1266"/>
    <cellStyle name="_МОДЕЛЬ_1 (2)" xfId="1267"/>
    <cellStyle name="_МОДЕЛЬ_1 (2) 10" xfId="6710"/>
    <cellStyle name="_МОДЕЛЬ_1 (2) 11" xfId="10772"/>
    <cellStyle name="_МОДЕЛЬ_1 (2) 2" xfId="1268"/>
    <cellStyle name="_МОДЕЛЬ_1 (2) 2 2" xfId="6711"/>
    <cellStyle name="_МОДЕЛЬ_1 (2) 2_OREP.KU.2011.MONTHLY.02(v0.1)" xfId="1269"/>
    <cellStyle name="_МОДЕЛЬ_1 (2) 2_OREP.KU.2011.MONTHLY.02(v0.4)" xfId="1270"/>
    <cellStyle name="_МОДЕЛЬ_1 (2) 2_OREP.KU.2011.MONTHLY.11(v1.4)" xfId="1271"/>
    <cellStyle name="_МОДЕЛЬ_1 (2) 2_OREP.KU.2011.MONTHLY.11(v1.4) 2" xfId="6712"/>
    <cellStyle name="_МОДЕЛЬ_1 (2) 2_OREP.KU.2011.MONTHLY.11(v1.4)_UPDATE.BALANCE.WARM.2012YEAR.TO.1.1" xfId="6002"/>
    <cellStyle name="_МОДЕЛЬ_1 (2) 2_OREP.KU.2011.MONTHLY.11(v1.4)_UPDATE.CALC.WARM.2012YEAR.TO.1.1" xfId="6003"/>
    <cellStyle name="_МОДЕЛЬ_1 (2) 2_TEHSHEET" xfId="10773"/>
    <cellStyle name="_МОДЕЛЬ_1 (2) 2_UPDATE.BALANCE.WARM.2012YEAR.TO.1.1" xfId="6004"/>
    <cellStyle name="_МОДЕЛЬ_1 (2) 2_UPDATE.CALC.WARM.2012YEAR.TO.1.1" xfId="6005"/>
    <cellStyle name="_МОДЕЛЬ_1 (2) 2_UPDATE.MONITORING.OS.EE.2.02.TO.1.3.64" xfId="6006"/>
    <cellStyle name="_МОДЕЛЬ_1 (2) 2_UPDATE.OREP.KU.2011.MONTHLY.02.TO.1.2" xfId="1272"/>
    <cellStyle name="_МОДЕЛЬ_1 (2) 3" xfId="6713"/>
    <cellStyle name="_МОДЕЛЬ_1 (2) 3 2" xfId="6714"/>
    <cellStyle name="_МОДЕЛЬ_1 (2) 4" xfId="6715"/>
    <cellStyle name="_МОДЕЛЬ_1 (2) 5" xfId="6716"/>
    <cellStyle name="_МОДЕЛЬ_1 (2) 6" xfId="6717"/>
    <cellStyle name="_МОДЕЛЬ_1 (2) 7" xfId="6718"/>
    <cellStyle name="_МОДЕЛЬ_1 (2) 8" xfId="6719"/>
    <cellStyle name="_МОДЕЛЬ_1 (2) 9" xfId="6720"/>
    <cellStyle name="_МОДЕЛЬ_1 (2) Псков max затраты ПЭ сценарные Холдинга ( конечн.19,8)" xfId="1273"/>
    <cellStyle name="_МОДЕЛЬ_1 (2) Псков max затраты ПЭ сценарные Холдинга ( конечн.19,8) 2" xfId="6007"/>
    <cellStyle name="_МОДЕЛЬ_1 (2)_46EE.2011(v1.0)" xfId="1274"/>
    <cellStyle name="_МОДЕЛЬ_1 (2)_46EE.2011(v1.0)_46TE.2011(v1.0)" xfId="1275"/>
    <cellStyle name="_МОДЕЛЬ_1 (2)_46EE.2011(v1.0)_INDEX.STATION.2012(v1.0)_" xfId="1276"/>
    <cellStyle name="_МОДЕЛЬ_1 (2)_46EE.2011(v1.0)_INDEX.STATION.2012(v2.0)" xfId="1277"/>
    <cellStyle name="_МОДЕЛЬ_1 (2)_46EE.2011(v1.0)_INDEX.STATION.2012(v2.1)" xfId="1278"/>
    <cellStyle name="_МОДЕЛЬ_1 (2)_46EE.2011(v1.0)_TEPLO.PREDEL.2012.M(v1.1)_test" xfId="1279"/>
    <cellStyle name="_МОДЕЛЬ_1 (2)_46EE.2011(v1.2)" xfId="1280"/>
    <cellStyle name="_МОДЕЛЬ_1 (2)_46EP.2011(v2.0)" xfId="1281"/>
    <cellStyle name="_МОДЕЛЬ_1 (2)_46EP.2012(v0.1)" xfId="1282"/>
    <cellStyle name="_МОДЕЛЬ_1 (2)_46TE.2011(v1.0)" xfId="1283"/>
    <cellStyle name="_МОДЕЛЬ_1 (2)_4DNS.UPDATE.EXAMPLE" xfId="1284"/>
    <cellStyle name="_МОДЕЛЬ_1 (2)_ARMRAZR" xfId="1285"/>
    <cellStyle name="_МОДЕЛЬ_1 (2)_BALANCE.TBO.2011YEAR(v1.1)" xfId="10774"/>
    <cellStyle name="_МОДЕЛЬ_1 (2)_BALANCE.WARM.2010.FACT(v1.0)" xfId="1286"/>
    <cellStyle name="_МОДЕЛЬ_1 (2)_BALANCE.WARM.2010.PLAN" xfId="1287"/>
    <cellStyle name="_МОДЕЛЬ_1 (2)_BALANCE.WARM.2011YEAR(v0.7)" xfId="1288"/>
    <cellStyle name="_МОДЕЛЬ_1 (2)_BALANCE.WARM.2011YEAR.NEW.UPDATE.SCHEME" xfId="1289"/>
    <cellStyle name="_МОДЕЛЬ_1 (2)_CALC.NORMATIV.KU(v0.2)" xfId="1290"/>
    <cellStyle name="_МОДЕЛЬ_1 (2)_DOPFACTOR.VO.2012(v1.0)" xfId="10775"/>
    <cellStyle name="_МОДЕЛЬ_1 (2)_EE.2REK.P2011.4.78(v0.3)" xfId="1291"/>
    <cellStyle name="_МОДЕЛЬ_1 (2)_FORM3.1.2013(v0.2)" xfId="1292"/>
    <cellStyle name="_МОДЕЛЬ_1 (2)_FORM3.2013(v1.0)" xfId="1293"/>
    <cellStyle name="_МОДЕЛЬ_1 (2)_FORM3.REG(v1.0)" xfId="1294"/>
    <cellStyle name="_МОДЕЛЬ_1 (2)_FORM910.2012(v1.1)" xfId="1295"/>
    <cellStyle name="_МОДЕЛЬ_1 (2)_INDEX.STATION.2012(v2.1)" xfId="1296"/>
    <cellStyle name="_МОДЕЛЬ_1 (2)_INDEX.STATION.2013(v1.0)_патч до 1.1" xfId="1297"/>
    <cellStyle name="_МОДЕЛЬ_1 (2)_INVEST.EE.PLAN.4.78(v0.1)" xfId="1298"/>
    <cellStyle name="_МОДЕЛЬ_1 (2)_INVEST.EE.PLAN.4.78(v0.3)" xfId="1299"/>
    <cellStyle name="_МОДЕЛЬ_1 (2)_INVEST.EE.PLAN.4.78(v1.0)" xfId="1300"/>
    <cellStyle name="_МОДЕЛЬ_1 (2)_INVEST.EE.PLAN.4.78(v1.0)_PASSPORT.TEPLO.PROIZV(v2.0)" xfId="1301"/>
    <cellStyle name="_МОДЕЛЬ_1 (2)_INVEST.EE.PLAN.4.78(v1.0)_PASSPORT.TEPLO.PROIZV(v2.0)_INDEX.STATION.2013(v1.0)_патч до 1.1" xfId="1302"/>
    <cellStyle name="_МОДЕЛЬ_1 (2)_INVEST.EE.PLAN.4.78(v1.0)_PASSPORT.TEPLO.PROIZV(v2.0)_TEPLO.PREDEL.2013(v2.0)" xfId="1303"/>
    <cellStyle name="_МОДЕЛЬ_1 (2)_INVEST.PLAN.4.78(v0.1)" xfId="1304"/>
    <cellStyle name="_МОДЕЛЬ_1 (2)_INVEST.WARM.PLAN.4.78(v0.1)" xfId="1305"/>
    <cellStyle name="_МОДЕЛЬ_1 (2)_INVEST_WARM_PLAN" xfId="1306"/>
    <cellStyle name="_МОДЕЛЬ_1 (2)_NADB.JNVLP.APTEKA.2012(v1.0)_21_02_12" xfId="1307"/>
    <cellStyle name="_МОДЕЛЬ_1 (2)_NADB.JNVLS.APTEKA.2011(v1.3.3)" xfId="1308"/>
    <cellStyle name="_МОДЕЛЬ_1 (2)_NADB.JNVLS.APTEKA.2011(v1.3.3)_46TE.2011(v1.0)" xfId="1309"/>
    <cellStyle name="_МОДЕЛЬ_1 (2)_NADB.JNVLS.APTEKA.2011(v1.3.3)_INDEX.STATION.2012(v1.0)_" xfId="1310"/>
    <cellStyle name="_МОДЕЛЬ_1 (2)_NADB.JNVLS.APTEKA.2011(v1.3.3)_INDEX.STATION.2012(v2.0)" xfId="1311"/>
    <cellStyle name="_МОДЕЛЬ_1 (2)_NADB.JNVLS.APTEKA.2011(v1.3.3)_INDEX.STATION.2012(v2.1)" xfId="1312"/>
    <cellStyle name="_МОДЕЛЬ_1 (2)_NADB.JNVLS.APTEKA.2011(v1.3.3)_TEPLO.PREDEL.2012.M(v1.1)_test" xfId="1313"/>
    <cellStyle name="_МОДЕЛЬ_1 (2)_NADB.JNVLS.APTEKA.2011(v1.3.4)" xfId="1314"/>
    <cellStyle name="_МОДЕЛЬ_1 (2)_NADB.JNVLS.APTEKA.2011(v1.3.4)_46TE.2011(v1.0)" xfId="1315"/>
    <cellStyle name="_МОДЕЛЬ_1 (2)_NADB.JNVLS.APTEKA.2011(v1.3.4)_INDEX.STATION.2012(v1.0)_" xfId="1316"/>
    <cellStyle name="_МОДЕЛЬ_1 (2)_NADB.JNVLS.APTEKA.2011(v1.3.4)_INDEX.STATION.2012(v2.0)" xfId="1317"/>
    <cellStyle name="_МОДЕЛЬ_1 (2)_NADB.JNVLS.APTEKA.2011(v1.3.4)_INDEX.STATION.2012(v2.1)" xfId="1318"/>
    <cellStyle name="_МОДЕЛЬ_1 (2)_NADB.JNVLS.APTEKA.2011(v1.3.4)_TEPLO.PREDEL.2012.M(v1.1)_test" xfId="1319"/>
    <cellStyle name="_МОДЕЛЬ_1 (2)_PASSPORT.TEPLO.PROIZV(v2.0)" xfId="6008"/>
    <cellStyle name="_МОДЕЛЬ_1 (2)_PASSPORT.TEPLO.PROIZV(v2.1)" xfId="1320"/>
    <cellStyle name="_МОДЕЛЬ_1 (2)_PASSPORT.TEPLO.SETI(v0.7)" xfId="1321"/>
    <cellStyle name="_МОДЕЛЬ_1 (2)_PASSPORT.TEPLO.SETI(v1.0)" xfId="1322"/>
    <cellStyle name="_МОДЕЛЬ_1 (2)_PR.PROG.WARM.NOTCOMBI.2012.2.16_v1.4(04.04.11) " xfId="1323"/>
    <cellStyle name="_МОДЕЛЬ_1 (2)_PREDEL.JKH.UTV.2011(v1.0.1)" xfId="1324"/>
    <cellStyle name="_МОДЕЛЬ_1 (2)_PREDEL.JKH.UTV.2011(v1.0.1)_46TE.2011(v1.0)" xfId="1325"/>
    <cellStyle name="_МОДЕЛЬ_1 (2)_PREDEL.JKH.UTV.2011(v1.0.1)_INDEX.STATION.2012(v1.0)_" xfId="1326"/>
    <cellStyle name="_МОДЕЛЬ_1 (2)_PREDEL.JKH.UTV.2011(v1.0.1)_INDEX.STATION.2012(v2.0)" xfId="1327"/>
    <cellStyle name="_МОДЕЛЬ_1 (2)_PREDEL.JKH.UTV.2011(v1.0.1)_INDEX.STATION.2012(v2.1)" xfId="1328"/>
    <cellStyle name="_МОДЕЛЬ_1 (2)_PREDEL.JKH.UTV.2011(v1.0.1)_TEPLO.PREDEL.2012.M(v1.1)_test" xfId="1329"/>
    <cellStyle name="_МОДЕЛЬ_1 (2)_PREDEL.JKH.UTV.2011(v1.1)" xfId="1330"/>
    <cellStyle name="_МОДЕЛЬ_1 (2)_REP.BLR.2012(v1.0)" xfId="1331"/>
    <cellStyle name="_МОДЕЛЬ_1 (2)_TEHSHEET" xfId="6009"/>
    <cellStyle name="_МОДЕЛЬ_1 (2)_TEPLO.PREDEL.2012.M(v1.1)" xfId="1332"/>
    <cellStyle name="_МОДЕЛЬ_1 (2)_TEPLO.PREDEL.2013(v2.0)" xfId="1333"/>
    <cellStyle name="_МОДЕЛЬ_1 (2)_TEST.TEMPLATE" xfId="1334"/>
    <cellStyle name="_МОДЕЛЬ_1 (2)_UPDATE.46EE.2011.TO.1.1" xfId="1335"/>
    <cellStyle name="_МОДЕЛЬ_1 (2)_UPDATE.46TE.2011.TO.1.1" xfId="1336"/>
    <cellStyle name="_МОДЕЛЬ_1 (2)_UPDATE.46TE.2011.TO.1.2" xfId="1337"/>
    <cellStyle name="_МОДЕЛЬ_1 (2)_UPDATE.BALANCE.WARM.2011YEAR.TO.1.1" xfId="1338"/>
    <cellStyle name="_МОДЕЛЬ_1 (2)_UPDATE.BALANCE.WARM.2011YEAR.TO.1.1_46TE.2011(v1.0)" xfId="1339"/>
    <cellStyle name="_МОДЕЛЬ_1 (2)_UPDATE.BALANCE.WARM.2011YEAR.TO.1.1_INDEX.STATION.2012(v1.0)_" xfId="1340"/>
    <cellStyle name="_МОДЕЛЬ_1 (2)_UPDATE.BALANCE.WARM.2011YEAR.TO.1.1_INDEX.STATION.2012(v2.0)" xfId="1341"/>
    <cellStyle name="_МОДЕЛЬ_1 (2)_UPDATE.BALANCE.WARM.2011YEAR.TO.1.1_INDEX.STATION.2012(v2.1)" xfId="1342"/>
    <cellStyle name="_МОДЕЛЬ_1 (2)_UPDATE.BALANCE.WARM.2011YEAR.TO.1.1_OREP.KU.2011.MONTHLY.02(v1.1)" xfId="1343"/>
    <cellStyle name="_МОДЕЛЬ_1 (2)_UPDATE.BALANCE.WARM.2011YEAR.TO.1.1_TEPLO.PREDEL.2012.M(v1.1)_test" xfId="1344"/>
    <cellStyle name="_МОДЕЛЬ_1 (2)_UPDATE.BALANCE.WARM.2011YEAR.TO.1.2" xfId="6010"/>
    <cellStyle name="_МОДЕЛЬ_1 (2)_UPDATE.BALANCE.WARM.2011YEAR.TO.1.4.64" xfId="6011"/>
    <cellStyle name="_МОДЕЛЬ_1 (2)_UPDATE.BALANCE.WARM.2011YEAR.TO.1.5.64" xfId="6012"/>
    <cellStyle name="_МОДЕЛЬ_1 (2)_UPDATE.MONITORING.OS.EE.2.02.TO.1.3.64" xfId="6013"/>
    <cellStyle name="_МОДЕЛЬ_1 (2)_UPDATE.NADB.JNVLS.APTEKA.2011.TO.1.3.4" xfId="1345"/>
    <cellStyle name="_МОДЕЛЬ_1 (2)_Книга2" xfId="10776"/>
    <cellStyle name="_МОДЕЛЬ_1 (2)_Книга2_PR.PROG.WARM.NOTCOMBI.2012.2.16_v1.4(04.04.11) " xfId="1346"/>
    <cellStyle name="_МОДЕЛЬ_1 (2)_Тариф 2013 Архангельск для агентства" xfId="1347"/>
    <cellStyle name="_МОДЕЛЬ_1 (2)_Тариф 2014 уч. Шипицыно газ" xfId="1348"/>
    <cellStyle name="_МОДЕЛЬ_1 (2)_Тариф 2014 уч. Шипицыно газ 2" xfId="6014"/>
    <cellStyle name="_НВВ 2009 постатейно свод по филиалам_09_02_09" xfId="1349"/>
    <cellStyle name="_НВВ 2009 постатейно свод по филиалам_09_02_09_Новая инструкция1_фст" xfId="1350"/>
    <cellStyle name="_НВВ 2009 постатейно свод по филиалам_09_02_09_Расче тарифа на тэ 2014 Мезенский АрхоблЭнерго" xfId="1351"/>
    <cellStyle name="_НВВ 2009 постатейно свод по филиалам_09_02_09_Тариф тепло Мезень для АТЦ" xfId="1352"/>
    <cellStyle name="_НВВ 2009 постатейно свод по филиалам_09_02_09_тарифы по ТЭ на 2014 год Соловки исправ." xfId="1353"/>
    <cellStyle name="_НВВ 2009 постатейно свод по филиалам_для Валентина" xfId="1354"/>
    <cellStyle name="_НВВ 2009 постатейно свод по филиалам_для Валентина_Новая инструкция1_фст" xfId="1355"/>
    <cellStyle name="_НВВ 2009 постатейно свод по филиалам_для Валентина_Расче тарифа на тэ 2014 Мезенский АрхоблЭнерго" xfId="1356"/>
    <cellStyle name="_НВВ 2009 постатейно свод по филиалам_для Валентина_Тариф тепло Мезень для АТЦ" xfId="1357"/>
    <cellStyle name="_НВВ 2009 постатейно свод по филиалам_для Валентина_тарифы по ТЭ на 2014 год Соловки исправ." xfId="1358"/>
    <cellStyle name="_Омск" xfId="1359"/>
    <cellStyle name="_Омск_Новая инструкция1_фст" xfId="1360"/>
    <cellStyle name="_Омск_Расче тарифа на тэ 2014 Мезенский АрхоблЭнерго" xfId="1361"/>
    <cellStyle name="_Омск_Тариф тепло Мезень для АТЦ" xfId="1362"/>
    <cellStyle name="_Омск_тарифы по ТЭ на 2014 год Соловки исправ." xfId="1363"/>
    <cellStyle name="_ОТ ИД 2009" xfId="1364"/>
    <cellStyle name="_ОТ ИД 2009_Новая инструкция1_фст" xfId="1365"/>
    <cellStyle name="_ПЛАН 2006  АРМ " xfId="1366"/>
    <cellStyle name="_ПЛАН 2006  АРМ  2" xfId="10777"/>
    <cellStyle name="_ПЛАН 2008 АРМ " xfId="1367"/>
    <cellStyle name="_ПЛАН 2008 АРМ  2" xfId="10778"/>
    <cellStyle name="_ПЛАН 2011 под 130 млн итог на подпись" xfId="1368"/>
    <cellStyle name="_ПЛАН 2011 под 130 млн итог на подпись 2" xfId="10779"/>
    <cellStyle name="_ПЛАН 2011 тарифы 250 млн блочный" xfId="1369"/>
    <cellStyle name="_ПЛАН 2011 тарифы 250 млн блочный 2" xfId="10780"/>
    <cellStyle name="_План по ремонту ХЦ 2007" xfId="1370"/>
    <cellStyle name="_План по ремонту ХЦ 2007 2" xfId="10781"/>
    <cellStyle name="_пр 5 тариф RAB" xfId="1371"/>
    <cellStyle name="_пр 5 тариф RAB 10" xfId="6721"/>
    <cellStyle name="_пр 5 тариф RAB 11" xfId="10782"/>
    <cellStyle name="_пр 5 тариф RAB 2" xfId="1372"/>
    <cellStyle name="_пр 5 тариф RAB 2 2" xfId="6722"/>
    <cellStyle name="_пр 5 тариф RAB 2_OREP.KU.2011.MONTHLY.02(v0.1)" xfId="1373"/>
    <cellStyle name="_пр 5 тариф RAB 2_OREP.KU.2011.MONTHLY.02(v0.4)" xfId="1374"/>
    <cellStyle name="_пр 5 тариф RAB 2_OREP.KU.2011.MONTHLY.11(v1.4)" xfId="1375"/>
    <cellStyle name="_пр 5 тариф RAB 2_OREP.KU.2011.MONTHLY.11(v1.4) 2" xfId="6723"/>
    <cellStyle name="_пр 5 тариф RAB 2_OREP.KU.2011.MONTHLY.11(v1.4)_UPDATE.BALANCE.WARM.2012YEAR.TO.1.1" xfId="6015"/>
    <cellStyle name="_пр 5 тариф RAB 2_OREP.KU.2011.MONTHLY.11(v1.4)_UPDATE.CALC.WARM.2012YEAR.TO.1.1" xfId="6016"/>
    <cellStyle name="_пр 5 тариф RAB 2_TEHSHEET" xfId="10783"/>
    <cellStyle name="_пр 5 тариф RAB 2_UPDATE.BALANCE.WARM.2012YEAR.TO.1.1" xfId="6017"/>
    <cellStyle name="_пр 5 тариф RAB 2_UPDATE.CALC.WARM.2012YEAR.TO.1.1" xfId="6018"/>
    <cellStyle name="_пр 5 тариф RAB 2_UPDATE.MONITORING.OS.EE.2.02.TO.1.3.64" xfId="6019"/>
    <cellStyle name="_пр 5 тариф RAB 2_UPDATE.OREP.KU.2011.MONTHLY.02.TO.1.2" xfId="1376"/>
    <cellStyle name="_пр 5 тариф RAB 3" xfId="6724"/>
    <cellStyle name="_пр 5 тариф RAB 3 2" xfId="6725"/>
    <cellStyle name="_пр 5 тариф RAB 4" xfId="6726"/>
    <cellStyle name="_пр 5 тариф RAB 5" xfId="6727"/>
    <cellStyle name="_пр 5 тариф RAB 6" xfId="6728"/>
    <cellStyle name="_пр 5 тариф RAB 7" xfId="6729"/>
    <cellStyle name="_пр 5 тариф RAB 8" xfId="6730"/>
    <cellStyle name="_пр 5 тариф RAB 9" xfId="6731"/>
    <cellStyle name="_пр 5 тариф RAB_46EE.2011(v1.0)" xfId="1377"/>
    <cellStyle name="_пр 5 тариф RAB_46EE.2011(v1.0)_46TE.2011(v1.0)" xfId="1378"/>
    <cellStyle name="_пр 5 тариф RAB_46EE.2011(v1.0)_INDEX.STATION.2012(v1.0)_" xfId="1379"/>
    <cellStyle name="_пр 5 тариф RAB_46EE.2011(v1.0)_INDEX.STATION.2012(v2.0)" xfId="1380"/>
    <cellStyle name="_пр 5 тариф RAB_46EE.2011(v1.0)_INDEX.STATION.2012(v2.1)" xfId="1381"/>
    <cellStyle name="_пр 5 тариф RAB_46EE.2011(v1.0)_TEPLO.PREDEL.2012.M(v1.1)_test" xfId="1382"/>
    <cellStyle name="_пр 5 тариф RAB_46EE.2011(v1.2)" xfId="1383"/>
    <cellStyle name="_пр 5 тариф RAB_46EP.2011(v2.0)" xfId="1384"/>
    <cellStyle name="_пр 5 тариф RAB_46EP.2012(v0.1)" xfId="1385"/>
    <cellStyle name="_пр 5 тариф RAB_46TE.2011(v1.0)" xfId="1386"/>
    <cellStyle name="_пр 5 тариф RAB_4DNS.UPDATE.EXAMPLE" xfId="1387"/>
    <cellStyle name="_пр 5 тариф RAB_ARMRAZR" xfId="1388"/>
    <cellStyle name="_пр 5 тариф RAB_BALANCE.TBO.2011YEAR(v1.1)" xfId="10784"/>
    <cellStyle name="_пр 5 тариф RAB_BALANCE.WARM.2010.FACT(v1.0)" xfId="1389"/>
    <cellStyle name="_пр 5 тариф RAB_BALANCE.WARM.2010.PLAN" xfId="1390"/>
    <cellStyle name="_пр 5 тариф RAB_BALANCE.WARM.2011YEAR(v0.7)" xfId="1391"/>
    <cellStyle name="_пр 5 тариф RAB_BALANCE.WARM.2011YEAR.NEW.UPDATE.SCHEME" xfId="1392"/>
    <cellStyle name="_пр 5 тариф RAB_CALC.NORMATIV.KU(v0.2)" xfId="1393"/>
    <cellStyle name="_пр 5 тариф RAB_DOPFACTOR.VO.2012(v1.0)" xfId="10785"/>
    <cellStyle name="_пр 5 тариф RAB_EE.2REK.P2011.4.78(v0.3)" xfId="1394"/>
    <cellStyle name="_пр 5 тариф RAB_FORM3.1.2013(v0.2)" xfId="1395"/>
    <cellStyle name="_пр 5 тариф RAB_FORM3.2013(v1.0)" xfId="1396"/>
    <cellStyle name="_пр 5 тариф RAB_FORM3.REG(v1.0)" xfId="1397"/>
    <cellStyle name="_пр 5 тариф RAB_FORM910.2012(v1.1)" xfId="1398"/>
    <cellStyle name="_пр 5 тариф RAB_INDEX.STATION.2012(v2.1)" xfId="1399"/>
    <cellStyle name="_пр 5 тариф RAB_INDEX.STATION.2013(v1.0)_патч до 1.1" xfId="1400"/>
    <cellStyle name="_пр 5 тариф RAB_INVEST.EE.PLAN.4.78(v0.1)" xfId="1401"/>
    <cellStyle name="_пр 5 тариф RAB_INVEST.EE.PLAN.4.78(v0.3)" xfId="1402"/>
    <cellStyle name="_пр 5 тариф RAB_INVEST.EE.PLAN.4.78(v1.0)" xfId="1403"/>
    <cellStyle name="_пр 5 тариф RAB_INVEST.EE.PLAN.4.78(v1.0)_PASSPORT.TEPLO.PROIZV(v2.0)" xfId="1404"/>
    <cellStyle name="_пр 5 тариф RAB_INVEST.EE.PLAN.4.78(v1.0)_PASSPORT.TEPLO.PROIZV(v2.0)_INDEX.STATION.2013(v1.0)_патч до 1.1" xfId="1405"/>
    <cellStyle name="_пр 5 тариф RAB_INVEST.EE.PLAN.4.78(v1.0)_PASSPORT.TEPLO.PROIZV(v2.0)_TEPLO.PREDEL.2013(v2.0)" xfId="1406"/>
    <cellStyle name="_пр 5 тариф RAB_INVEST.PLAN.4.78(v0.1)" xfId="1407"/>
    <cellStyle name="_пр 5 тариф RAB_INVEST.WARM.PLAN.4.78(v0.1)" xfId="1408"/>
    <cellStyle name="_пр 5 тариф RAB_INVEST_WARM_PLAN" xfId="1409"/>
    <cellStyle name="_пр 5 тариф RAB_NADB.JNVLP.APTEKA.2012(v1.0)_21_02_12" xfId="1410"/>
    <cellStyle name="_пр 5 тариф RAB_NADB.JNVLS.APTEKA.2011(v1.3.3)" xfId="1411"/>
    <cellStyle name="_пр 5 тариф RAB_NADB.JNVLS.APTEKA.2011(v1.3.3)_46TE.2011(v1.0)" xfId="1412"/>
    <cellStyle name="_пр 5 тариф RAB_NADB.JNVLS.APTEKA.2011(v1.3.3)_INDEX.STATION.2012(v1.0)_" xfId="1413"/>
    <cellStyle name="_пр 5 тариф RAB_NADB.JNVLS.APTEKA.2011(v1.3.3)_INDEX.STATION.2012(v2.0)" xfId="1414"/>
    <cellStyle name="_пр 5 тариф RAB_NADB.JNVLS.APTEKA.2011(v1.3.3)_INDEX.STATION.2012(v2.1)" xfId="1415"/>
    <cellStyle name="_пр 5 тариф RAB_NADB.JNVLS.APTEKA.2011(v1.3.3)_TEPLO.PREDEL.2012.M(v1.1)_test" xfId="1416"/>
    <cellStyle name="_пр 5 тариф RAB_NADB.JNVLS.APTEKA.2011(v1.3.4)" xfId="1417"/>
    <cellStyle name="_пр 5 тариф RAB_NADB.JNVLS.APTEKA.2011(v1.3.4)_46TE.2011(v1.0)" xfId="1418"/>
    <cellStyle name="_пр 5 тариф RAB_NADB.JNVLS.APTEKA.2011(v1.3.4)_INDEX.STATION.2012(v1.0)_" xfId="1419"/>
    <cellStyle name="_пр 5 тариф RAB_NADB.JNVLS.APTEKA.2011(v1.3.4)_INDEX.STATION.2012(v2.0)" xfId="1420"/>
    <cellStyle name="_пр 5 тариф RAB_NADB.JNVLS.APTEKA.2011(v1.3.4)_INDEX.STATION.2012(v2.1)" xfId="1421"/>
    <cellStyle name="_пр 5 тариф RAB_NADB.JNVLS.APTEKA.2011(v1.3.4)_TEPLO.PREDEL.2012.M(v1.1)_test" xfId="1422"/>
    <cellStyle name="_пр 5 тариф RAB_PASSPORT.TEPLO.PROIZV(v2.0)" xfId="6020"/>
    <cellStyle name="_пр 5 тариф RAB_PASSPORT.TEPLO.PROIZV(v2.1)" xfId="1423"/>
    <cellStyle name="_пр 5 тариф RAB_PASSPORT.TEPLO.SETI(v0.7)" xfId="1424"/>
    <cellStyle name="_пр 5 тариф RAB_PASSPORT.TEPLO.SETI(v1.0)" xfId="1425"/>
    <cellStyle name="_пр 5 тариф RAB_PR.PROG.WARM.NOTCOMBI.2012.2.16_v1.4(04.04.11) " xfId="1426"/>
    <cellStyle name="_пр 5 тариф RAB_PREDEL.JKH.UTV.2011(v1.0.1)" xfId="1427"/>
    <cellStyle name="_пр 5 тариф RAB_PREDEL.JKH.UTV.2011(v1.0.1)_46TE.2011(v1.0)" xfId="1428"/>
    <cellStyle name="_пр 5 тариф RAB_PREDEL.JKH.UTV.2011(v1.0.1)_INDEX.STATION.2012(v1.0)_" xfId="1429"/>
    <cellStyle name="_пр 5 тариф RAB_PREDEL.JKH.UTV.2011(v1.0.1)_INDEX.STATION.2012(v2.0)" xfId="1430"/>
    <cellStyle name="_пр 5 тариф RAB_PREDEL.JKH.UTV.2011(v1.0.1)_INDEX.STATION.2012(v2.1)" xfId="1431"/>
    <cellStyle name="_пр 5 тариф RAB_PREDEL.JKH.UTV.2011(v1.0.1)_TEPLO.PREDEL.2012.M(v1.1)_test" xfId="1432"/>
    <cellStyle name="_пр 5 тариф RAB_PREDEL.JKH.UTV.2011(v1.1)" xfId="1433"/>
    <cellStyle name="_пр 5 тариф RAB_REP.BLR.2012(v1.0)" xfId="1434"/>
    <cellStyle name="_пр 5 тариф RAB_TEHSHEET" xfId="6021"/>
    <cellStyle name="_пр 5 тариф RAB_TEPLO.PREDEL.2012.M(v1.1)" xfId="1435"/>
    <cellStyle name="_пр 5 тариф RAB_TEPLO.PREDEL.2013(v2.0)" xfId="1436"/>
    <cellStyle name="_пр 5 тариф RAB_TEST.TEMPLATE" xfId="1437"/>
    <cellStyle name="_пр 5 тариф RAB_UPDATE.46EE.2011.TO.1.1" xfId="1438"/>
    <cellStyle name="_пр 5 тариф RAB_UPDATE.46TE.2011.TO.1.1" xfId="1439"/>
    <cellStyle name="_пр 5 тариф RAB_UPDATE.46TE.2011.TO.1.2" xfId="1440"/>
    <cellStyle name="_пр 5 тариф RAB_UPDATE.BALANCE.WARM.2011YEAR.TO.1.1" xfId="1441"/>
    <cellStyle name="_пр 5 тариф RAB_UPDATE.BALANCE.WARM.2011YEAR.TO.1.1_46TE.2011(v1.0)" xfId="1442"/>
    <cellStyle name="_пр 5 тариф RAB_UPDATE.BALANCE.WARM.2011YEAR.TO.1.1_INDEX.STATION.2012(v1.0)_" xfId="1443"/>
    <cellStyle name="_пр 5 тариф RAB_UPDATE.BALANCE.WARM.2011YEAR.TO.1.1_INDEX.STATION.2012(v2.0)" xfId="1444"/>
    <cellStyle name="_пр 5 тариф RAB_UPDATE.BALANCE.WARM.2011YEAR.TO.1.1_INDEX.STATION.2012(v2.1)" xfId="1445"/>
    <cellStyle name="_пр 5 тариф RAB_UPDATE.BALANCE.WARM.2011YEAR.TO.1.1_OREP.KU.2011.MONTHLY.02(v1.1)" xfId="1446"/>
    <cellStyle name="_пр 5 тариф RAB_UPDATE.BALANCE.WARM.2011YEAR.TO.1.1_TEPLO.PREDEL.2012.M(v1.1)_test" xfId="1447"/>
    <cellStyle name="_пр 5 тариф RAB_UPDATE.BALANCE.WARM.2011YEAR.TO.1.2" xfId="6022"/>
    <cellStyle name="_пр 5 тариф RAB_UPDATE.BALANCE.WARM.2011YEAR.TO.1.4.64" xfId="6023"/>
    <cellStyle name="_пр 5 тариф RAB_UPDATE.BALANCE.WARM.2011YEAR.TO.1.5.64" xfId="6024"/>
    <cellStyle name="_пр 5 тариф RAB_UPDATE.MONITORING.OS.EE.2.02.TO.1.3.64" xfId="6025"/>
    <cellStyle name="_пр 5 тариф RAB_UPDATE.NADB.JNVLS.APTEKA.2011.TO.1.3.4" xfId="1448"/>
    <cellStyle name="_пр 5 тариф RAB_Книга2" xfId="10786"/>
    <cellStyle name="_пр 5 тариф RAB_Книга2_PR.PROG.WARM.NOTCOMBI.2012.2.16_v1.4(04.04.11) " xfId="1449"/>
    <cellStyle name="_пр 5 тариф RAB_Тариф 2013 Архангельск для агентства" xfId="1450"/>
    <cellStyle name="_пр 5 тариф RAB_Тариф 2014 уч. Шипицыно газ" xfId="1451"/>
    <cellStyle name="_пр 5 тариф RAB_Тариф 2014 уч. Шипицыно газ 2" xfId="6026"/>
    <cellStyle name="_пр 6 финпроекция" xfId="1452"/>
    <cellStyle name="_пр 6 финпроекция_Расче тарифа на тэ 2014 Мезенский АрхоблЭнерго" xfId="1453"/>
    <cellStyle name="_пр 6 финпроекция_тарифы по ТЭ на 2014 год Соловки исправ." xfId="1454"/>
    <cellStyle name="_Правила заполнения" xfId="6732"/>
    <cellStyle name="_Предожение _ДБП_2009 г ( согласованные БП)  (2)" xfId="1455"/>
    <cellStyle name="_Предожение _ДБП_2009 г ( согласованные БП)  (2)_Новая инструкция1_фст" xfId="1456"/>
    <cellStyle name="_Предожение _ДБП_2009 г ( согласованные БП)  (2)_Расче тарифа на тэ 2014 Мезенский АрхоблЭнерго" xfId="1457"/>
    <cellStyle name="_Предожение _ДБП_2009 г ( согласованные БП)  (2)_Тариф тепло Мезень для АТЦ" xfId="1458"/>
    <cellStyle name="_Предожение _ДБП_2009 г ( согласованные БП)  (2)_тарифы по ТЭ на 2014 год Соловки исправ." xfId="1459"/>
    <cellStyle name="_ПРИЛ. 2003_ЧТЭ" xfId="5865"/>
    <cellStyle name="_Прил1-1 (МГИ) (Дубинину) 22 01 07" xfId="1460"/>
    <cellStyle name="_Прил1-1 (МГИ) (Дубинину) 22 01 07_Расче тарифа на тэ 2014 Мезенский АрхоблЭнерго" xfId="1461"/>
    <cellStyle name="_Прил1-1 (МГИ) (Дубинину) 22 01 07_тарифы по ТЭ на 2014 год Соловки исправ." xfId="1462"/>
    <cellStyle name="_Приложение 2 0806 факт" xfId="1463"/>
    <cellStyle name="_Приложение МТС-3-КС" xfId="1464"/>
    <cellStyle name="_Приложение МТС-3-КС_Новая инструкция1_фст" xfId="1465"/>
    <cellStyle name="_Приложение МТС-3-КС_Расче тарифа на тэ 2014 Мезенский АрхоблЭнерго" xfId="1466"/>
    <cellStyle name="_Приложение МТС-3-КС_Тариф тепло Мезень для АТЦ" xfId="1467"/>
    <cellStyle name="_Приложение МТС-3-КС_тарифы по ТЭ на 2014 год Соловки исправ." xfId="1468"/>
    <cellStyle name="_Приложение-МТС--2-1" xfId="1469"/>
    <cellStyle name="_Приложение-МТС--2-1_Новая инструкция1_фст" xfId="1470"/>
    <cellStyle name="_Приложение-МТС--2-1_Расче тарифа на тэ 2014 Мезенский АрхоблЭнерго" xfId="1471"/>
    <cellStyle name="_Приложение-МТС--2-1_Тариф тепло Мезень для АТЦ" xfId="1472"/>
    <cellStyle name="_Приложение-МТС--2-1_тарифы по ТЭ на 2014 год Соловки исправ." xfId="1473"/>
    <cellStyle name="_Программа СО 7-09 для СД от 29 марта" xfId="1474"/>
    <cellStyle name="_Программа СО 7-09 для СД от 29 марта_Расче тарифа на тэ 2014 Мезенский АрхоблЭнерго" xfId="1475"/>
    <cellStyle name="_Программа СО 7-09 для СД от 29 марта_тарифы по ТЭ на 2014 год Соловки исправ." xfId="1476"/>
    <cellStyle name="_Расчет RAB_22072008" xfId="1477"/>
    <cellStyle name="_Расчет RAB_22072008 10" xfId="6733"/>
    <cellStyle name="_Расчет RAB_22072008 11" xfId="10787"/>
    <cellStyle name="_Расчет RAB_22072008 2" xfId="1478"/>
    <cellStyle name="_Расчет RAB_22072008 2 2" xfId="6734"/>
    <cellStyle name="_Расчет RAB_22072008 2_OREP.KU.2011.MONTHLY.02(v0.1)" xfId="1479"/>
    <cellStyle name="_Расчет RAB_22072008 2_OREP.KU.2011.MONTHLY.02(v0.4)" xfId="1480"/>
    <cellStyle name="_Расчет RAB_22072008 2_OREP.KU.2011.MONTHLY.11(v1.4)" xfId="1481"/>
    <cellStyle name="_Расчет RAB_22072008 2_OREP.KU.2011.MONTHLY.11(v1.4) 2" xfId="6735"/>
    <cellStyle name="_Расчет RAB_22072008 2_OREP.KU.2011.MONTHLY.11(v1.4)_UPDATE.BALANCE.WARM.2012YEAR.TO.1.1" xfId="6027"/>
    <cellStyle name="_Расчет RAB_22072008 2_OREP.KU.2011.MONTHLY.11(v1.4)_UPDATE.CALC.WARM.2012YEAR.TO.1.1" xfId="6028"/>
    <cellStyle name="_Расчет RAB_22072008 2_TEHSHEET" xfId="10788"/>
    <cellStyle name="_Расчет RAB_22072008 2_UPDATE.BALANCE.WARM.2012YEAR.TO.1.1" xfId="6029"/>
    <cellStyle name="_Расчет RAB_22072008 2_UPDATE.CALC.WARM.2012YEAR.TO.1.1" xfId="6030"/>
    <cellStyle name="_Расчет RAB_22072008 2_UPDATE.MONITORING.OS.EE.2.02.TO.1.3.64" xfId="6031"/>
    <cellStyle name="_Расчет RAB_22072008 2_UPDATE.OREP.KU.2011.MONTHLY.02.TO.1.2" xfId="1482"/>
    <cellStyle name="_Расчет RAB_22072008 3" xfId="6736"/>
    <cellStyle name="_Расчет RAB_22072008 3 2" xfId="6737"/>
    <cellStyle name="_Расчет RAB_22072008 4" xfId="6738"/>
    <cellStyle name="_Расчет RAB_22072008 5" xfId="6739"/>
    <cellStyle name="_Расчет RAB_22072008 6" xfId="6740"/>
    <cellStyle name="_Расчет RAB_22072008 7" xfId="6741"/>
    <cellStyle name="_Расчет RAB_22072008 8" xfId="6742"/>
    <cellStyle name="_Расчет RAB_22072008 9" xfId="6743"/>
    <cellStyle name="_Расчет RAB_22072008_46EE.2011(v1.0)" xfId="1483"/>
    <cellStyle name="_Расчет RAB_22072008_46EE.2011(v1.0)_46TE.2011(v1.0)" xfId="1484"/>
    <cellStyle name="_Расчет RAB_22072008_46EE.2011(v1.0)_INDEX.STATION.2012(v1.0)_" xfId="1485"/>
    <cellStyle name="_Расчет RAB_22072008_46EE.2011(v1.0)_INDEX.STATION.2012(v2.0)" xfId="1486"/>
    <cellStyle name="_Расчет RAB_22072008_46EE.2011(v1.0)_INDEX.STATION.2012(v2.1)" xfId="1487"/>
    <cellStyle name="_Расчет RAB_22072008_46EE.2011(v1.0)_TEPLO.PREDEL.2012.M(v1.1)_test" xfId="1488"/>
    <cellStyle name="_Расчет RAB_22072008_46EE.2011(v1.2)" xfId="1489"/>
    <cellStyle name="_Расчет RAB_22072008_46EP.2011(v2.0)" xfId="1490"/>
    <cellStyle name="_Расчет RAB_22072008_46EP.2012(v0.1)" xfId="1491"/>
    <cellStyle name="_Расчет RAB_22072008_46TE.2011(v1.0)" xfId="1492"/>
    <cellStyle name="_Расчет RAB_22072008_4DNS.UPDATE.EXAMPLE" xfId="1493"/>
    <cellStyle name="_Расчет RAB_22072008_ARMRAZR" xfId="1494"/>
    <cellStyle name="_Расчет RAB_22072008_BALANCE.TBO.2011YEAR(v1.1)" xfId="10789"/>
    <cellStyle name="_Расчет RAB_22072008_BALANCE.WARM.2010.FACT(v1.0)" xfId="1495"/>
    <cellStyle name="_Расчет RAB_22072008_BALANCE.WARM.2010.PLAN" xfId="1496"/>
    <cellStyle name="_Расчет RAB_22072008_BALANCE.WARM.2011YEAR(v0.7)" xfId="1497"/>
    <cellStyle name="_Расчет RAB_22072008_BALANCE.WARM.2011YEAR.NEW.UPDATE.SCHEME" xfId="1498"/>
    <cellStyle name="_Расчет RAB_22072008_CALC.NORMATIV.KU(v0.2)" xfId="1499"/>
    <cellStyle name="_Расчет RAB_22072008_DOPFACTOR.VO.2012(v1.0)" xfId="10790"/>
    <cellStyle name="_Расчет RAB_22072008_EE.2REK.P2011.4.78(v0.3)" xfId="1500"/>
    <cellStyle name="_Расчет RAB_22072008_FORM3.1.2013(v0.2)" xfId="1501"/>
    <cellStyle name="_Расчет RAB_22072008_FORM3.2013(v1.0)" xfId="1502"/>
    <cellStyle name="_Расчет RAB_22072008_FORM3.REG(v1.0)" xfId="1503"/>
    <cellStyle name="_Расчет RAB_22072008_FORM910.2012(v1.1)" xfId="1504"/>
    <cellStyle name="_Расчет RAB_22072008_INDEX.STATION.2012(v2.1)" xfId="1505"/>
    <cellStyle name="_Расчет RAB_22072008_INDEX.STATION.2013(v1.0)_патч до 1.1" xfId="1506"/>
    <cellStyle name="_Расчет RAB_22072008_INVEST.EE.PLAN.4.78(v0.1)" xfId="1507"/>
    <cellStyle name="_Расчет RAB_22072008_INVEST.EE.PLAN.4.78(v0.3)" xfId="1508"/>
    <cellStyle name="_Расчет RAB_22072008_INVEST.EE.PLAN.4.78(v1.0)" xfId="1509"/>
    <cellStyle name="_Расчет RAB_22072008_INVEST.EE.PLAN.4.78(v1.0)_PASSPORT.TEPLO.PROIZV(v2.0)" xfId="1510"/>
    <cellStyle name="_Расчет RAB_22072008_INVEST.EE.PLAN.4.78(v1.0)_PASSPORT.TEPLO.PROIZV(v2.0)_INDEX.STATION.2013(v1.0)_патч до 1.1" xfId="1511"/>
    <cellStyle name="_Расчет RAB_22072008_INVEST.EE.PLAN.4.78(v1.0)_PASSPORT.TEPLO.PROIZV(v2.0)_TEPLO.PREDEL.2013(v2.0)" xfId="1512"/>
    <cellStyle name="_Расчет RAB_22072008_INVEST.PLAN.4.78(v0.1)" xfId="1513"/>
    <cellStyle name="_Расчет RAB_22072008_INVEST.WARM.PLAN.4.78(v0.1)" xfId="1514"/>
    <cellStyle name="_Расчет RAB_22072008_INVEST_WARM_PLAN" xfId="1515"/>
    <cellStyle name="_Расчет RAB_22072008_NADB.JNVLP.APTEKA.2012(v1.0)_21_02_12" xfId="1516"/>
    <cellStyle name="_Расчет RAB_22072008_NADB.JNVLS.APTEKA.2011(v1.3.3)" xfId="1517"/>
    <cellStyle name="_Расчет RAB_22072008_NADB.JNVLS.APTEKA.2011(v1.3.3)_46TE.2011(v1.0)" xfId="1518"/>
    <cellStyle name="_Расчет RAB_22072008_NADB.JNVLS.APTEKA.2011(v1.3.3)_INDEX.STATION.2012(v1.0)_" xfId="1519"/>
    <cellStyle name="_Расчет RAB_22072008_NADB.JNVLS.APTEKA.2011(v1.3.3)_INDEX.STATION.2012(v2.0)" xfId="1520"/>
    <cellStyle name="_Расчет RAB_22072008_NADB.JNVLS.APTEKA.2011(v1.3.3)_INDEX.STATION.2012(v2.1)" xfId="1521"/>
    <cellStyle name="_Расчет RAB_22072008_NADB.JNVLS.APTEKA.2011(v1.3.3)_TEPLO.PREDEL.2012.M(v1.1)_test" xfId="1522"/>
    <cellStyle name="_Расчет RAB_22072008_NADB.JNVLS.APTEKA.2011(v1.3.4)" xfId="1523"/>
    <cellStyle name="_Расчет RAB_22072008_NADB.JNVLS.APTEKA.2011(v1.3.4)_46TE.2011(v1.0)" xfId="1524"/>
    <cellStyle name="_Расчет RAB_22072008_NADB.JNVLS.APTEKA.2011(v1.3.4)_INDEX.STATION.2012(v1.0)_" xfId="1525"/>
    <cellStyle name="_Расчет RAB_22072008_NADB.JNVLS.APTEKA.2011(v1.3.4)_INDEX.STATION.2012(v2.0)" xfId="1526"/>
    <cellStyle name="_Расчет RAB_22072008_NADB.JNVLS.APTEKA.2011(v1.3.4)_INDEX.STATION.2012(v2.1)" xfId="1527"/>
    <cellStyle name="_Расчет RAB_22072008_NADB.JNVLS.APTEKA.2011(v1.3.4)_TEPLO.PREDEL.2012.M(v1.1)_test" xfId="1528"/>
    <cellStyle name="_Расчет RAB_22072008_PASSPORT.TEPLO.PROIZV(v2.0)" xfId="6032"/>
    <cellStyle name="_Расчет RAB_22072008_PASSPORT.TEPLO.PROIZV(v2.1)" xfId="1529"/>
    <cellStyle name="_Расчет RAB_22072008_PASSPORT.TEPLO.SETI(v0.7)" xfId="1530"/>
    <cellStyle name="_Расчет RAB_22072008_PASSPORT.TEPLO.SETI(v1.0)" xfId="1531"/>
    <cellStyle name="_Расчет RAB_22072008_PR.PROG.WARM.NOTCOMBI.2012.2.16_v1.4(04.04.11) " xfId="1532"/>
    <cellStyle name="_Расчет RAB_22072008_PREDEL.JKH.UTV.2011(v1.0.1)" xfId="1533"/>
    <cellStyle name="_Расчет RAB_22072008_PREDEL.JKH.UTV.2011(v1.0.1)_46TE.2011(v1.0)" xfId="1534"/>
    <cellStyle name="_Расчет RAB_22072008_PREDEL.JKH.UTV.2011(v1.0.1)_INDEX.STATION.2012(v1.0)_" xfId="1535"/>
    <cellStyle name="_Расчет RAB_22072008_PREDEL.JKH.UTV.2011(v1.0.1)_INDEX.STATION.2012(v2.0)" xfId="1536"/>
    <cellStyle name="_Расчет RAB_22072008_PREDEL.JKH.UTV.2011(v1.0.1)_INDEX.STATION.2012(v2.1)" xfId="1537"/>
    <cellStyle name="_Расчет RAB_22072008_PREDEL.JKH.UTV.2011(v1.0.1)_TEPLO.PREDEL.2012.M(v1.1)_test" xfId="1538"/>
    <cellStyle name="_Расчет RAB_22072008_PREDEL.JKH.UTV.2011(v1.1)" xfId="1539"/>
    <cellStyle name="_Расчет RAB_22072008_REP.BLR.2012(v1.0)" xfId="1540"/>
    <cellStyle name="_Расчет RAB_22072008_TEHSHEET" xfId="6033"/>
    <cellStyle name="_Расчет RAB_22072008_TEPLO.PREDEL.2012.M(v1.1)" xfId="1541"/>
    <cellStyle name="_Расчет RAB_22072008_TEPLO.PREDEL.2013(v2.0)" xfId="1542"/>
    <cellStyle name="_Расчет RAB_22072008_TEST.TEMPLATE" xfId="1543"/>
    <cellStyle name="_Расчет RAB_22072008_UPDATE.46EE.2011.TO.1.1" xfId="1544"/>
    <cellStyle name="_Расчет RAB_22072008_UPDATE.46TE.2011.TO.1.1" xfId="1545"/>
    <cellStyle name="_Расчет RAB_22072008_UPDATE.46TE.2011.TO.1.2" xfId="1546"/>
    <cellStyle name="_Расчет RAB_22072008_UPDATE.BALANCE.WARM.2011YEAR.TO.1.1" xfId="1547"/>
    <cellStyle name="_Расчет RAB_22072008_UPDATE.BALANCE.WARM.2011YEAR.TO.1.1_46TE.2011(v1.0)" xfId="1548"/>
    <cellStyle name="_Расчет RAB_22072008_UPDATE.BALANCE.WARM.2011YEAR.TO.1.1_INDEX.STATION.2012(v1.0)_" xfId="1549"/>
    <cellStyle name="_Расчет RAB_22072008_UPDATE.BALANCE.WARM.2011YEAR.TO.1.1_INDEX.STATION.2012(v2.0)" xfId="1550"/>
    <cellStyle name="_Расчет RAB_22072008_UPDATE.BALANCE.WARM.2011YEAR.TO.1.1_INDEX.STATION.2012(v2.1)" xfId="1551"/>
    <cellStyle name="_Расчет RAB_22072008_UPDATE.BALANCE.WARM.2011YEAR.TO.1.1_OREP.KU.2011.MONTHLY.02(v1.1)" xfId="1552"/>
    <cellStyle name="_Расчет RAB_22072008_UPDATE.BALANCE.WARM.2011YEAR.TO.1.1_TEPLO.PREDEL.2012.M(v1.1)_test" xfId="1553"/>
    <cellStyle name="_Расчет RAB_22072008_UPDATE.BALANCE.WARM.2011YEAR.TO.1.2" xfId="6034"/>
    <cellStyle name="_Расчет RAB_22072008_UPDATE.BALANCE.WARM.2011YEAR.TO.1.4.64" xfId="6035"/>
    <cellStyle name="_Расчет RAB_22072008_UPDATE.BALANCE.WARM.2011YEAR.TO.1.5.64" xfId="6036"/>
    <cellStyle name="_Расчет RAB_22072008_UPDATE.MONITORING.OS.EE.2.02.TO.1.3.64" xfId="6037"/>
    <cellStyle name="_Расчет RAB_22072008_UPDATE.NADB.JNVLS.APTEKA.2011.TO.1.3.4" xfId="1554"/>
    <cellStyle name="_Расчет RAB_22072008_Книга2" xfId="10791"/>
    <cellStyle name="_Расчет RAB_22072008_Книга2_PR.PROG.WARM.NOTCOMBI.2012.2.16_v1.4(04.04.11) " xfId="1555"/>
    <cellStyle name="_Расчет RAB_22072008_Тариф 2013 Архангельск для агентства" xfId="1556"/>
    <cellStyle name="_Расчет RAB_22072008_Тариф 2014 уч. Шипицыно газ" xfId="1557"/>
    <cellStyle name="_Расчет RAB_22072008_Тариф 2014 уч. Шипицыно газ 2" xfId="6038"/>
    <cellStyle name="_Расчет RAB_Лен и МОЭСК_с 2010 года_14.04.2009_со сглаж_version 3.0_без ФСК" xfId="1558"/>
    <cellStyle name="_Расчет RAB_Лен и МОЭСК_с 2010 года_14.04.2009_со сглаж_version 3.0_без ФСК 10" xfId="6744"/>
    <cellStyle name="_Расчет RAB_Лен и МОЭСК_с 2010 года_14.04.2009_со сглаж_version 3.0_без ФСК 11" xfId="10792"/>
    <cellStyle name="_Расчет RAB_Лен и МОЭСК_с 2010 года_14.04.2009_со сглаж_version 3.0_без ФСК 2" xfId="1559"/>
    <cellStyle name="_Расчет RAB_Лен и МОЭСК_с 2010 года_14.04.2009_со сглаж_version 3.0_без ФСК 2 2" xfId="6745"/>
    <cellStyle name="_Расчет RAB_Лен и МОЭСК_с 2010 года_14.04.2009_со сглаж_version 3.0_без ФСК 2_OREP.KU.2011.MONTHLY.02(v0.1)" xfId="1560"/>
    <cellStyle name="_Расчет RAB_Лен и МОЭСК_с 2010 года_14.04.2009_со сглаж_version 3.0_без ФСК 2_OREP.KU.2011.MONTHLY.02(v0.4)" xfId="1561"/>
    <cellStyle name="_Расчет RAB_Лен и МОЭСК_с 2010 года_14.04.2009_со сглаж_version 3.0_без ФСК 2_OREP.KU.2011.MONTHLY.11(v1.4)" xfId="1562"/>
    <cellStyle name="_Расчет RAB_Лен и МОЭСК_с 2010 года_14.04.2009_со сглаж_version 3.0_без ФСК 2_OREP.KU.2011.MONTHLY.11(v1.4) 2" xfId="6746"/>
    <cellStyle name="_Расчет RAB_Лен и МОЭСК_с 2010 года_14.04.2009_со сглаж_version 3.0_без ФСК 2_OREP.KU.2011.MONTHLY.11(v1.4)_UPDATE.BALANCE.WARM.2012YEAR.TO.1.1" xfId="6039"/>
    <cellStyle name="_Расчет RAB_Лен и МОЭСК_с 2010 года_14.04.2009_со сглаж_version 3.0_без ФСК 2_OREP.KU.2011.MONTHLY.11(v1.4)_UPDATE.CALC.WARM.2012YEAR.TO.1.1" xfId="6040"/>
    <cellStyle name="_Расчет RAB_Лен и МОЭСК_с 2010 года_14.04.2009_со сглаж_version 3.0_без ФСК 2_TEHSHEET" xfId="10793"/>
    <cellStyle name="_Расчет RAB_Лен и МОЭСК_с 2010 года_14.04.2009_со сглаж_version 3.0_без ФСК 2_UPDATE.BALANCE.WARM.2012YEAR.TO.1.1" xfId="6041"/>
    <cellStyle name="_Расчет RAB_Лен и МОЭСК_с 2010 года_14.04.2009_со сглаж_version 3.0_без ФСК 2_UPDATE.CALC.WARM.2012YEAR.TO.1.1" xfId="6042"/>
    <cellStyle name="_Расчет RAB_Лен и МОЭСК_с 2010 года_14.04.2009_со сглаж_version 3.0_без ФСК 2_UPDATE.MONITORING.OS.EE.2.02.TO.1.3.64" xfId="6043"/>
    <cellStyle name="_Расчет RAB_Лен и МОЭСК_с 2010 года_14.04.2009_со сглаж_version 3.0_без ФСК 2_UPDATE.OREP.KU.2011.MONTHLY.02.TO.1.2" xfId="1563"/>
    <cellStyle name="_Расчет RAB_Лен и МОЭСК_с 2010 года_14.04.2009_со сглаж_version 3.0_без ФСК 3" xfId="6747"/>
    <cellStyle name="_Расчет RAB_Лен и МОЭСК_с 2010 года_14.04.2009_со сглаж_version 3.0_без ФСК 3 2" xfId="6748"/>
    <cellStyle name="_Расчет RAB_Лен и МОЭСК_с 2010 года_14.04.2009_со сглаж_version 3.0_без ФСК 4" xfId="6749"/>
    <cellStyle name="_Расчет RAB_Лен и МОЭСК_с 2010 года_14.04.2009_со сглаж_version 3.0_без ФСК 5" xfId="6750"/>
    <cellStyle name="_Расчет RAB_Лен и МОЭСК_с 2010 года_14.04.2009_со сглаж_version 3.0_без ФСК 6" xfId="6751"/>
    <cellStyle name="_Расчет RAB_Лен и МОЭСК_с 2010 года_14.04.2009_со сглаж_version 3.0_без ФСК 7" xfId="6752"/>
    <cellStyle name="_Расчет RAB_Лен и МОЭСК_с 2010 года_14.04.2009_со сглаж_version 3.0_без ФСК 8" xfId="6753"/>
    <cellStyle name="_Расчет RAB_Лен и МОЭСК_с 2010 года_14.04.2009_со сглаж_version 3.0_без ФСК 9" xfId="6754"/>
    <cellStyle name="_Расчет RAB_Лен и МОЭСК_с 2010 года_14.04.2009_со сглаж_version 3.0_без ФСК_46EE.2011(v1.0)" xfId="1564"/>
    <cellStyle name="_Расчет RAB_Лен и МОЭСК_с 2010 года_14.04.2009_со сглаж_version 3.0_без ФСК_46EE.2011(v1.0)_46TE.2011(v1.0)" xfId="1565"/>
    <cellStyle name="_Расчет RAB_Лен и МОЭСК_с 2010 года_14.04.2009_со сглаж_version 3.0_без ФСК_46EE.2011(v1.0)_INDEX.STATION.2012(v1.0)_" xfId="1566"/>
    <cellStyle name="_Расчет RAB_Лен и МОЭСК_с 2010 года_14.04.2009_со сглаж_version 3.0_без ФСК_46EE.2011(v1.0)_INDEX.STATION.2012(v2.0)" xfId="1567"/>
    <cellStyle name="_Расчет RAB_Лен и МОЭСК_с 2010 года_14.04.2009_со сглаж_version 3.0_без ФСК_46EE.2011(v1.0)_INDEX.STATION.2012(v2.1)" xfId="1568"/>
    <cellStyle name="_Расчет RAB_Лен и МОЭСК_с 2010 года_14.04.2009_со сглаж_version 3.0_без ФСК_46EE.2011(v1.0)_TEPLO.PREDEL.2012.M(v1.1)_test" xfId="1569"/>
    <cellStyle name="_Расчет RAB_Лен и МОЭСК_с 2010 года_14.04.2009_со сглаж_version 3.0_без ФСК_46EE.2011(v1.2)" xfId="1570"/>
    <cellStyle name="_Расчет RAB_Лен и МОЭСК_с 2010 года_14.04.2009_со сглаж_version 3.0_без ФСК_46EP.2011(v2.0)" xfId="1571"/>
    <cellStyle name="_Расчет RAB_Лен и МОЭСК_с 2010 года_14.04.2009_со сглаж_version 3.0_без ФСК_46EP.2012(v0.1)" xfId="1572"/>
    <cellStyle name="_Расчет RAB_Лен и МОЭСК_с 2010 года_14.04.2009_со сглаж_version 3.0_без ФСК_46TE.2011(v1.0)" xfId="1573"/>
    <cellStyle name="_Расчет RAB_Лен и МОЭСК_с 2010 года_14.04.2009_со сглаж_version 3.0_без ФСК_4DNS.UPDATE.EXAMPLE" xfId="1574"/>
    <cellStyle name="_Расчет RAB_Лен и МОЭСК_с 2010 года_14.04.2009_со сглаж_version 3.0_без ФСК_ARMRAZR" xfId="1575"/>
    <cellStyle name="_Расчет RAB_Лен и МОЭСК_с 2010 года_14.04.2009_со сглаж_version 3.0_без ФСК_BALANCE.TBO.2011YEAR(v1.1)" xfId="10794"/>
    <cellStyle name="_Расчет RAB_Лен и МОЭСК_с 2010 года_14.04.2009_со сглаж_version 3.0_без ФСК_BALANCE.WARM.2010.FACT(v1.0)" xfId="1576"/>
    <cellStyle name="_Расчет RAB_Лен и МОЭСК_с 2010 года_14.04.2009_со сглаж_version 3.0_без ФСК_BALANCE.WARM.2010.PLAN" xfId="1577"/>
    <cellStyle name="_Расчет RAB_Лен и МОЭСК_с 2010 года_14.04.2009_со сглаж_version 3.0_без ФСК_BALANCE.WARM.2011YEAR(v0.7)" xfId="1578"/>
    <cellStyle name="_Расчет RAB_Лен и МОЭСК_с 2010 года_14.04.2009_со сглаж_version 3.0_без ФСК_BALANCE.WARM.2011YEAR.NEW.UPDATE.SCHEME" xfId="1579"/>
    <cellStyle name="_Расчет RAB_Лен и МОЭСК_с 2010 года_14.04.2009_со сглаж_version 3.0_без ФСК_CALC.NORMATIV.KU(v0.2)" xfId="1580"/>
    <cellStyle name="_Расчет RAB_Лен и МОЭСК_с 2010 года_14.04.2009_со сглаж_version 3.0_без ФСК_DOPFACTOR.VO.2012(v1.0)" xfId="10795"/>
    <cellStyle name="_Расчет RAB_Лен и МОЭСК_с 2010 года_14.04.2009_со сглаж_version 3.0_без ФСК_EE.2REK.P2011.4.78(v0.3)" xfId="1581"/>
    <cellStyle name="_Расчет RAB_Лен и МОЭСК_с 2010 года_14.04.2009_со сглаж_version 3.0_без ФСК_FORM3.1.2013(v0.2)" xfId="1582"/>
    <cellStyle name="_Расчет RAB_Лен и МОЭСК_с 2010 года_14.04.2009_со сглаж_version 3.0_без ФСК_FORM3.2013(v1.0)" xfId="1583"/>
    <cellStyle name="_Расчет RAB_Лен и МОЭСК_с 2010 года_14.04.2009_со сглаж_version 3.0_без ФСК_FORM3.REG(v1.0)" xfId="1584"/>
    <cellStyle name="_Расчет RAB_Лен и МОЭСК_с 2010 года_14.04.2009_со сглаж_version 3.0_без ФСК_FORM910.2012(v1.1)" xfId="1585"/>
    <cellStyle name="_Расчет RAB_Лен и МОЭСК_с 2010 года_14.04.2009_со сглаж_version 3.0_без ФСК_INDEX.STATION.2012(v2.1)" xfId="1586"/>
    <cellStyle name="_Расчет RAB_Лен и МОЭСК_с 2010 года_14.04.2009_со сглаж_version 3.0_без ФСК_INDEX.STATION.2013(v1.0)_патч до 1.1" xfId="1587"/>
    <cellStyle name="_Расчет RAB_Лен и МОЭСК_с 2010 года_14.04.2009_со сглаж_version 3.0_без ФСК_INVEST.EE.PLAN.4.78(v0.1)" xfId="1588"/>
    <cellStyle name="_Расчет RAB_Лен и МОЭСК_с 2010 года_14.04.2009_со сглаж_version 3.0_без ФСК_INVEST.EE.PLAN.4.78(v0.3)" xfId="1589"/>
    <cellStyle name="_Расчет RAB_Лен и МОЭСК_с 2010 года_14.04.2009_со сглаж_version 3.0_без ФСК_INVEST.EE.PLAN.4.78(v1.0)" xfId="1590"/>
    <cellStyle name="_Расчет RAB_Лен и МОЭСК_с 2010 года_14.04.2009_со сглаж_version 3.0_без ФСК_INVEST.EE.PLAN.4.78(v1.0)_PASSPORT.TEPLO.PROIZV(v2.0)" xfId="1591"/>
    <cellStyle name="_Расчет RAB_Лен и МОЭСК_с 2010 года_14.04.2009_со сглаж_version 3.0_без ФСК_INVEST.EE.PLAN.4.78(v1.0)_PASSPORT.TEPLO.PROIZV(v2.0)_INDEX.STATION.2013(v1.0)_патч до 1.1" xfId="1592"/>
    <cellStyle name="_Расчет RAB_Лен и МОЭСК_с 2010 года_14.04.2009_со сглаж_version 3.0_без ФСК_INVEST.EE.PLAN.4.78(v1.0)_PASSPORT.TEPLO.PROIZV(v2.0)_TEPLO.PREDEL.2013(v2.0)" xfId="1593"/>
    <cellStyle name="_Расчет RAB_Лен и МОЭСК_с 2010 года_14.04.2009_со сглаж_version 3.0_без ФСК_INVEST.PLAN.4.78(v0.1)" xfId="1594"/>
    <cellStyle name="_Расчет RAB_Лен и МОЭСК_с 2010 года_14.04.2009_со сглаж_version 3.0_без ФСК_INVEST.WARM.PLAN.4.78(v0.1)" xfId="1595"/>
    <cellStyle name="_Расчет RAB_Лен и МОЭСК_с 2010 года_14.04.2009_со сглаж_version 3.0_без ФСК_INVEST_WARM_PLAN" xfId="1596"/>
    <cellStyle name="_Расчет RAB_Лен и МОЭСК_с 2010 года_14.04.2009_со сглаж_version 3.0_без ФСК_NADB.JNVLP.APTEKA.2012(v1.0)_21_02_12" xfId="1597"/>
    <cellStyle name="_Расчет RAB_Лен и МОЭСК_с 2010 года_14.04.2009_со сглаж_version 3.0_без ФСК_NADB.JNVLS.APTEKA.2011(v1.3.3)" xfId="1598"/>
    <cellStyle name="_Расчет RAB_Лен и МОЭСК_с 2010 года_14.04.2009_со сглаж_version 3.0_без ФСК_NADB.JNVLS.APTEKA.2011(v1.3.3)_46TE.2011(v1.0)" xfId="1599"/>
    <cellStyle name="_Расчет RAB_Лен и МОЭСК_с 2010 года_14.04.2009_со сглаж_version 3.0_без ФСК_NADB.JNVLS.APTEKA.2011(v1.3.3)_INDEX.STATION.2012(v1.0)_" xfId="1600"/>
    <cellStyle name="_Расчет RAB_Лен и МОЭСК_с 2010 года_14.04.2009_со сглаж_version 3.0_без ФСК_NADB.JNVLS.APTEKA.2011(v1.3.3)_INDEX.STATION.2012(v2.0)" xfId="1601"/>
    <cellStyle name="_Расчет RAB_Лен и МОЭСК_с 2010 года_14.04.2009_со сглаж_version 3.0_без ФСК_NADB.JNVLS.APTEKA.2011(v1.3.3)_INDEX.STATION.2012(v2.1)" xfId="1602"/>
    <cellStyle name="_Расчет RAB_Лен и МОЭСК_с 2010 года_14.04.2009_со сглаж_version 3.0_без ФСК_NADB.JNVLS.APTEKA.2011(v1.3.3)_TEPLO.PREDEL.2012.M(v1.1)_test" xfId="1603"/>
    <cellStyle name="_Расчет RAB_Лен и МОЭСК_с 2010 года_14.04.2009_со сглаж_version 3.0_без ФСК_NADB.JNVLS.APTEKA.2011(v1.3.4)" xfId="1604"/>
    <cellStyle name="_Расчет RAB_Лен и МОЭСК_с 2010 года_14.04.2009_со сглаж_version 3.0_без ФСК_NADB.JNVLS.APTEKA.2011(v1.3.4)_46TE.2011(v1.0)" xfId="1605"/>
    <cellStyle name="_Расчет RAB_Лен и МОЭСК_с 2010 года_14.04.2009_со сглаж_version 3.0_без ФСК_NADB.JNVLS.APTEKA.2011(v1.3.4)_INDEX.STATION.2012(v1.0)_" xfId="1606"/>
    <cellStyle name="_Расчет RAB_Лен и МОЭСК_с 2010 года_14.04.2009_со сглаж_version 3.0_без ФСК_NADB.JNVLS.APTEKA.2011(v1.3.4)_INDEX.STATION.2012(v2.0)" xfId="1607"/>
    <cellStyle name="_Расчет RAB_Лен и МОЭСК_с 2010 года_14.04.2009_со сглаж_version 3.0_без ФСК_NADB.JNVLS.APTEKA.2011(v1.3.4)_INDEX.STATION.2012(v2.1)" xfId="1608"/>
    <cellStyle name="_Расчет RAB_Лен и МОЭСК_с 2010 года_14.04.2009_со сглаж_version 3.0_без ФСК_NADB.JNVLS.APTEKA.2011(v1.3.4)_TEPLO.PREDEL.2012.M(v1.1)_test" xfId="1609"/>
    <cellStyle name="_Расчет RAB_Лен и МОЭСК_с 2010 года_14.04.2009_со сглаж_version 3.0_без ФСК_PASSPORT.TEPLO.PROIZV(v2.0)" xfId="6044"/>
    <cellStyle name="_Расчет RAB_Лен и МОЭСК_с 2010 года_14.04.2009_со сглаж_version 3.0_без ФСК_PASSPORT.TEPLO.PROIZV(v2.1)" xfId="1610"/>
    <cellStyle name="_Расчет RAB_Лен и МОЭСК_с 2010 года_14.04.2009_со сглаж_version 3.0_без ФСК_PASSPORT.TEPLO.SETI(v0.7)" xfId="1611"/>
    <cellStyle name="_Расчет RAB_Лен и МОЭСК_с 2010 года_14.04.2009_со сглаж_version 3.0_без ФСК_PASSPORT.TEPLO.SETI(v1.0)" xfId="1612"/>
    <cellStyle name="_Расчет RAB_Лен и МОЭСК_с 2010 года_14.04.2009_со сглаж_version 3.0_без ФСК_PR.PROG.WARM.NOTCOMBI.2012.2.16_v1.4(04.04.11) " xfId="1613"/>
    <cellStyle name="_Расчет RAB_Лен и МОЭСК_с 2010 года_14.04.2009_со сглаж_version 3.0_без ФСК_PREDEL.JKH.UTV.2011(v1.0.1)" xfId="1614"/>
    <cellStyle name="_Расчет RAB_Лен и МОЭСК_с 2010 года_14.04.2009_со сглаж_version 3.0_без ФСК_PREDEL.JKH.UTV.2011(v1.0.1)_46TE.2011(v1.0)" xfId="1615"/>
    <cellStyle name="_Расчет RAB_Лен и МОЭСК_с 2010 года_14.04.2009_со сглаж_version 3.0_без ФСК_PREDEL.JKH.UTV.2011(v1.0.1)_INDEX.STATION.2012(v1.0)_" xfId="1616"/>
    <cellStyle name="_Расчет RAB_Лен и МОЭСК_с 2010 года_14.04.2009_со сглаж_version 3.0_без ФСК_PREDEL.JKH.UTV.2011(v1.0.1)_INDEX.STATION.2012(v2.0)" xfId="1617"/>
    <cellStyle name="_Расчет RAB_Лен и МОЭСК_с 2010 года_14.04.2009_со сглаж_version 3.0_без ФСК_PREDEL.JKH.UTV.2011(v1.0.1)_INDEX.STATION.2012(v2.1)" xfId="1618"/>
    <cellStyle name="_Расчет RAB_Лен и МОЭСК_с 2010 года_14.04.2009_со сглаж_version 3.0_без ФСК_PREDEL.JKH.UTV.2011(v1.0.1)_TEPLO.PREDEL.2012.M(v1.1)_test" xfId="1619"/>
    <cellStyle name="_Расчет RAB_Лен и МОЭСК_с 2010 года_14.04.2009_со сглаж_version 3.0_без ФСК_PREDEL.JKH.UTV.2011(v1.1)" xfId="1620"/>
    <cellStyle name="_Расчет RAB_Лен и МОЭСК_с 2010 года_14.04.2009_со сглаж_version 3.0_без ФСК_REP.BLR.2012(v1.0)" xfId="1621"/>
    <cellStyle name="_Расчет RAB_Лен и МОЭСК_с 2010 года_14.04.2009_со сглаж_version 3.0_без ФСК_TEHSHEET" xfId="6045"/>
    <cellStyle name="_Расчет RAB_Лен и МОЭСК_с 2010 года_14.04.2009_со сглаж_version 3.0_без ФСК_TEPLO.PREDEL.2012.M(v1.1)" xfId="1622"/>
    <cellStyle name="_Расчет RAB_Лен и МОЭСК_с 2010 года_14.04.2009_со сглаж_version 3.0_без ФСК_TEPLO.PREDEL.2013(v2.0)" xfId="1623"/>
    <cellStyle name="_Расчет RAB_Лен и МОЭСК_с 2010 года_14.04.2009_со сглаж_version 3.0_без ФСК_TEST.TEMPLATE" xfId="1624"/>
    <cellStyle name="_Расчет RAB_Лен и МОЭСК_с 2010 года_14.04.2009_со сглаж_version 3.0_без ФСК_UPDATE.46EE.2011.TO.1.1" xfId="1625"/>
    <cellStyle name="_Расчет RAB_Лен и МОЭСК_с 2010 года_14.04.2009_со сглаж_version 3.0_без ФСК_UPDATE.46TE.2011.TO.1.1" xfId="1626"/>
    <cellStyle name="_Расчет RAB_Лен и МОЭСК_с 2010 года_14.04.2009_со сглаж_version 3.0_без ФСК_UPDATE.46TE.2011.TO.1.2" xfId="1627"/>
    <cellStyle name="_Расчет RAB_Лен и МОЭСК_с 2010 года_14.04.2009_со сглаж_version 3.0_без ФСК_UPDATE.BALANCE.WARM.2011YEAR.TO.1.1" xfId="1628"/>
    <cellStyle name="_Расчет RAB_Лен и МОЭСК_с 2010 года_14.04.2009_со сглаж_version 3.0_без ФСК_UPDATE.BALANCE.WARM.2011YEAR.TO.1.1_46TE.2011(v1.0)" xfId="1629"/>
    <cellStyle name="_Расчет RAB_Лен и МОЭСК_с 2010 года_14.04.2009_со сглаж_version 3.0_без ФСК_UPDATE.BALANCE.WARM.2011YEAR.TO.1.1_INDEX.STATION.2012(v1.0)_" xfId="1630"/>
    <cellStyle name="_Расчет RAB_Лен и МОЭСК_с 2010 года_14.04.2009_со сглаж_version 3.0_без ФСК_UPDATE.BALANCE.WARM.2011YEAR.TO.1.1_INDEX.STATION.2012(v2.0)" xfId="1631"/>
    <cellStyle name="_Расчет RAB_Лен и МОЭСК_с 2010 года_14.04.2009_со сглаж_version 3.0_без ФСК_UPDATE.BALANCE.WARM.2011YEAR.TO.1.1_INDEX.STATION.2012(v2.1)" xfId="1632"/>
    <cellStyle name="_Расчет RAB_Лен и МОЭСК_с 2010 года_14.04.2009_со сглаж_version 3.0_без ФСК_UPDATE.BALANCE.WARM.2011YEAR.TO.1.1_OREP.KU.2011.MONTHLY.02(v1.1)" xfId="1633"/>
    <cellStyle name="_Расчет RAB_Лен и МОЭСК_с 2010 года_14.04.2009_со сглаж_version 3.0_без ФСК_UPDATE.BALANCE.WARM.2011YEAR.TO.1.1_TEPLO.PREDEL.2012.M(v1.1)_test" xfId="1634"/>
    <cellStyle name="_Расчет RAB_Лен и МОЭСК_с 2010 года_14.04.2009_со сглаж_version 3.0_без ФСК_UPDATE.BALANCE.WARM.2011YEAR.TO.1.2" xfId="6046"/>
    <cellStyle name="_Расчет RAB_Лен и МОЭСК_с 2010 года_14.04.2009_со сглаж_version 3.0_без ФСК_UPDATE.BALANCE.WARM.2011YEAR.TO.1.4.64" xfId="6047"/>
    <cellStyle name="_Расчет RAB_Лен и МОЭСК_с 2010 года_14.04.2009_со сглаж_version 3.0_без ФСК_UPDATE.BALANCE.WARM.2011YEAR.TO.1.5.64" xfId="6048"/>
    <cellStyle name="_Расчет RAB_Лен и МОЭСК_с 2010 года_14.04.2009_со сглаж_version 3.0_без ФСК_UPDATE.MONITORING.OS.EE.2.02.TO.1.3.64" xfId="6049"/>
    <cellStyle name="_Расчет RAB_Лен и МОЭСК_с 2010 года_14.04.2009_со сглаж_version 3.0_без ФСК_UPDATE.NADB.JNVLS.APTEKA.2011.TO.1.3.4" xfId="1635"/>
    <cellStyle name="_Расчет RAB_Лен и МОЭСК_с 2010 года_14.04.2009_со сглаж_version 3.0_без ФСК_Книга2" xfId="10796"/>
    <cellStyle name="_Расчет RAB_Лен и МОЭСК_с 2010 года_14.04.2009_со сглаж_version 3.0_без ФСК_Книга2_PR.PROG.WARM.NOTCOMBI.2012.2.16_v1.4(04.04.11) " xfId="1636"/>
    <cellStyle name="_Расчет RAB_Лен и МОЭСК_с 2010 года_14.04.2009_со сглаж_version 3.0_без ФСК_Тариф 2013 Архангельск для агентства" xfId="1637"/>
    <cellStyle name="_Расчет RAB_Лен и МОЭСК_с 2010 года_14.04.2009_со сглаж_version 3.0_без ФСК_Тариф 2014 уч. Шипицыно газ" xfId="1638"/>
    <cellStyle name="_Расчет RAB_Лен и МОЭСК_с 2010 года_14.04.2009_со сглаж_version 3.0_без ФСК_Тариф 2014 уч. Шипицыно газ 2" xfId="6050"/>
    <cellStyle name="_Расчет кредита_RAB 2010-2014  max конечн.20,77" xfId="1639"/>
    <cellStyle name="_Расчет кредита_RAB 2010-2014  max конечн.20,77_Расче тарифа на тэ 2014 Мезенский АрхоблЭнерго" xfId="1640"/>
    <cellStyle name="_Расчет кредита_RAB 2010-2014  max конечн.20,77_тарифы по ТЭ на 2014 год Соловки исправ." xfId="1641"/>
    <cellStyle name="_Расчет на 2008 год" xfId="1642"/>
    <cellStyle name="_Расчет на 2009 год" xfId="1643"/>
    <cellStyle name="_Расчет ТЕХПД на 2010 год" xfId="1644"/>
    <cellStyle name="_Расшифровка по приоритетам_МРСК 2" xfId="1645"/>
    <cellStyle name="_Расшифровка по приоритетам_МРСК 2_Расче тарифа на тэ 2014 Мезенский АрхоблЭнерго" xfId="1646"/>
    <cellStyle name="_Расшифровка по приоритетам_МРСК 2_тарифы по ТЭ на 2014 год Соловки исправ." xfId="1647"/>
    <cellStyle name="_Рем программа СТЭЦ-1тарифы 2010 год" xfId="1648"/>
    <cellStyle name="_Рем программа СТЭЦ-1тарифы 2010 год 2" xfId="10797"/>
    <cellStyle name="_Сб-macro 2020" xfId="1649"/>
    <cellStyle name="_Сб-macro 2020 2" xfId="1650"/>
    <cellStyle name="_Сб-macro 2020_v2008-2012-23.09.09вар2а-11" xfId="6755"/>
    <cellStyle name="_Свод по ИПР (2)" xfId="1651"/>
    <cellStyle name="_Свод по ИПР (2)_Новая инструкция1_фст" xfId="1652"/>
    <cellStyle name="_Свод по ИПР (2)_Расче тарифа на тэ 2014 Мезенский АрхоблЭнерго" xfId="1653"/>
    <cellStyle name="_Свод по ИПР (2)_Тариф тепло Мезень для АТЦ" xfId="1654"/>
    <cellStyle name="_Свод по ИПР (2)_тарифы по ТЭ на 2014 год Соловки исправ." xfId="1655"/>
    <cellStyle name="_сводная таблица (2)" xfId="1656"/>
    <cellStyle name="_сводная таблица (2)_Расче тарифа на тэ 2014 Мезенский АрхоблЭнерго" xfId="1657"/>
    <cellStyle name="_сводная таблица (2)_тарифы по ТЭ на 2014 год Соловки исправ." xfId="1658"/>
    <cellStyle name="_СО 2006-2010  Прил1-1 (Дубинину)" xfId="1659"/>
    <cellStyle name="_СО 2006-2010  Прил1-1 (Дубинину)_Расче тарифа на тэ 2014 Мезенский АрхоблЭнерго" xfId="1660"/>
    <cellStyle name="_СО 2006-2010  Прил1-1 (Дубинину)_тарифы по ТЭ на 2014 год Соловки исправ." xfId="1661"/>
    <cellStyle name="_Справочник затрат_ЛХ_20.10.05" xfId="1662"/>
    <cellStyle name="_Табл П2-5 (вар18-10-2006)" xfId="1663"/>
    <cellStyle name="_Табл П2-5 (вар18-10-2006)_Расче тарифа на тэ 2014 Мезенский АрхоблЭнерго" xfId="1664"/>
    <cellStyle name="_Табл П2-5 (вар18-10-2006)_тарифы по ТЭ на 2014 год Соловки исправ." xfId="1665"/>
    <cellStyle name="_Табл. 9, ТФБ 2009" xfId="1666"/>
    <cellStyle name="_таблицы для расчетов28-04-08_2006-2009_прибыль корр_по ИА" xfId="1667"/>
    <cellStyle name="_таблицы для расчетов28-04-08_2006-2009_прибыль корр_по ИА_Новая инструкция1_фст" xfId="1668"/>
    <cellStyle name="_таблицы для расчетов28-04-08_2006-2009_прибыль корр_по ИА_Расче тарифа на тэ 2014 Мезенский АрхоблЭнерго" xfId="1669"/>
    <cellStyle name="_таблицы для расчетов28-04-08_2006-2009_прибыль корр_по ИА_Тариф тепло Мезень для АТЦ" xfId="1670"/>
    <cellStyle name="_таблицы для расчетов28-04-08_2006-2009_прибыль корр_по ИА_тарифы по ТЭ на 2014 год Соловки исправ." xfId="1671"/>
    <cellStyle name="_таблицы для расчетов28-04-08_2006-2009с ИА" xfId="1672"/>
    <cellStyle name="_таблицы для расчетов28-04-08_2006-2009с ИА_Новая инструкция1_фст" xfId="1673"/>
    <cellStyle name="_таблицы для расчетов28-04-08_2006-2009с ИА_Расче тарифа на тэ 2014 Мезенский АрхоблЭнерго" xfId="1674"/>
    <cellStyle name="_таблицы для расчетов28-04-08_2006-2009с ИА_Тариф тепло Мезень для АТЦ" xfId="1675"/>
    <cellStyle name="_таблицы для расчетов28-04-08_2006-2009с ИА_тарифы по ТЭ на 2014 год Соловки исправ." xfId="1676"/>
    <cellStyle name="_Тарифы  СИЗ СП ОД Шапина" xfId="1677"/>
    <cellStyle name="_УЕ  свод Псковэнерго" xfId="1678"/>
    <cellStyle name="_УЕ  свод Псковэнерго_Расче тарифа на тэ 2014 Мезенский АрхоблЭнерго" xfId="1679"/>
    <cellStyle name="_УЕ  свод Псковэнерго_тарифы по ТЭ на 2014 год Соловки исправ." xfId="1680"/>
    <cellStyle name="_Условные единицы ПСКОВЭНЕРГО (RAB)" xfId="1681"/>
    <cellStyle name="_Условные единицы ПСКОВЭНЕРГО (RAB)_Расче тарифа на тэ 2014 Мезенский АрхоблЭнерго" xfId="1682"/>
    <cellStyle name="_Условные единицы ПСКОВЭНЕРГО (RAB)_тарифы по ТЭ на 2014 год Соловки исправ." xfId="1683"/>
    <cellStyle name="_Услуги связи_2008_котельные" xfId="1684"/>
    <cellStyle name="_ФЗП  и медосмотр 2010" xfId="6756"/>
    <cellStyle name="_Форма 6  РТК.xls(отчет по Адр пр. ЛО)" xfId="1685"/>
    <cellStyle name="_Форма 6  РТК.xls(отчет по Адр пр. ЛО)_Новая инструкция1_фст" xfId="1686"/>
    <cellStyle name="_Форма 6  РТК.xls(отчет по Адр пр. ЛО)_Расче тарифа на тэ 2014 Мезенский АрхоблЭнерго" xfId="1687"/>
    <cellStyle name="_Форма 6  РТК.xls(отчет по Адр пр. ЛО)_Тариф тепло Мезень для АТЦ" xfId="1688"/>
    <cellStyle name="_Форма 6  РТК.xls(отчет по Адр пр. ЛО)_тарифы по ТЭ на 2014 год Соловки исправ." xfId="1689"/>
    <cellStyle name="_Форма программы ремонтов " xfId="1690"/>
    <cellStyle name="_Форма программы ремонтов  2" xfId="1691"/>
    <cellStyle name="_Форма программы ремонтов  2 2" xfId="6757"/>
    <cellStyle name="_Форма программы ремонтов  3" xfId="6758"/>
    <cellStyle name="_Формат разбивки по МРСК_РСК" xfId="1692"/>
    <cellStyle name="_Формат разбивки по МРСК_РСК_Новая инструкция1_фст" xfId="1693"/>
    <cellStyle name="_Формат разбивки по МРСК_РСК_Расче тарифа на тэ 2014 Мезенский АрхоблЭнерго" xfId="1694"/>
    <cellStyle name="_Формат разбивки по МРСК_РСК_Тариф тепло Мезень для АТЦ" xfId="1695"/>
    <cellStyle name="_Формат разбивки по МРСК_РСК_тарифы по ТЭ на 2014 год Соловки исправ." xfId="1696"/>
    <cellStyle name="_Формат_для Согласования" xfId="1697"/>
    <cellStyle name="_Формат_для Согласования_Новая инструкция1_фст" xfId="1698"/>
    <cellStyle name="_Формат_для Согласования_Расче тарифа на тэ 2014 Мезенский АрхоблЭнерго" xfId="1699"/>
    <cellStyle name="_Формат_для Согласования_Тариф тепло Мезень для АТЦ" xfId="1700"/>
    <cellStyle name="_Формат_для Согласования_тарифы по ТЭ на 2014 год Соловки исправ." xfId="1701"/>
    <cellStyle name="_ХХХ Прил 2 Формы бюджетных документов 2007" xfId="1702"/>
    <cellStyle name="_ХХХ Прил 2 Формы бюджетных документов 2007 2" xfId="10798"/>
    <cellStyle name="_ЦФ  реализация акций 2008-2010" xfId="6759"/>
    <cellStyle name="_ЦФ  реализация акций 2008-2010_акции по годам 2009-2012" xfId="6760"/>
    <cellStyle name="_ЦФ  реализация акций 2008-2010_Копия Прогноз ПТРдо 2030г  (3)" xfId="6761"/>
    <cellStyle name="_ЦФ  реализация акций 2008-2010_Прогноз ПТРдо 2030г." xfId="6762"/>
    <cellStyle name="_ШтабКвартира - формы MR - v3.0" xfId="6763"/>
    <cellStyle name="_ШтабКвартира - формы MR - v5 0" xfId="6764"/>
    <cellStyle name="_экон.форм-т ВО 1 с разбивкой" xfId="1703"/>
    <cellStyle name="_экон.форм-т ВО 1 с разбивкой_Новая инструкция1_фст" xfId="1704"/>
    <cellStyle name="’К‰Э [0.00]" xfId="1705"/>
    <cellStyle name="’К‰Э [0.00] 2" xfId="10799"/>
    <cellStyle name="”€ќђќ‘ћ‚›‰" xfId="1707"/>
    <cellStyle name="”€љ‘€ђћ‚ђќќ›‰" xfId="1708"/>
    <cellStyle name="”ќђќ‘ћ‚›‰" xfId="1709"/>
    <cellStyle name="”ќђќ‘ћ‚›‰ 2" xfId="6051"/>
    <cellStyle name="”љ‘ђћ‚ђќќ›‰" xfId="1710"/>
    <cellStyle name="”љ‘ђћ‚ђќќ›‰ 2" xfId="6052"/>
    <cellStyle name="„…ќ…†ќ›‰" xfId="1711"/>
    <cellStyle name="„…ќ…†ќ›‰ 2" xfId="6053"/>
    <cellStyle name="€’ћѓћ‚›‰" xfId="1714"/>
    <cellStyle name="=D:\WINNT\SYSTEM32\COMMAND.COM" xfId="6765"/>
    <cellStyle name="‡ђѓћ‹ћ‚ћљ1" xfId="1712"/>
    <cellStyle name="‡ђѓћ‹ћ‚ћљ1 2" xfId="6054"/>
    <cellStyle name="‡ђѓћ‹ћ‚ћљ2" xfId="1713"/>
    <cellStyle name="‡ђѓћ‹ћ‚ћљ2 2" xfId="6055"/>
    <cellStyle name="’ћѓћ‚›‰" xfId="1706"/>
    <cellStyle name="’ћѓћ‚›‰ 2" xfId="6056"/>
    <cellStyle name="0,00;0;" xfId="1715"/>
    <cellStyle name="0,00;0; 2" xfId="1716"/>
    <cellStyle name="0,00;0; 2 2" xfId="10800"/>
    <cellStyle name="0,00;0; 3" xfId="1717"/>
    <cellStyle name="0,00;0; 3 2" xfId="10801"/>
    <cellStyle name="0,00;0; 4" xfId="1718"/>
    <cellStyle name="0,00;0; 4 2" xfId="10802"/>
    <cellStyle name="0,00;0; 5" xfId="10803"/>
    <cellStyle name="1Normal" xfId="1719"/>
    <cellStyle name="1Normal 2" xfId="6766"/>
    <cellStyle name="1Normal 3" xfId="6767"/>
    <cellStyle name="1Outputbox1" xfId="6768"/>
    <cellStyle name="1Outputbox2" xfId="6769"/>
    <cellStyle name="1Outputheader" xfId="6770"/>
    <cellStyle name="1Outputheader2" xfId="6771"/>
    <cellStyle name="1Outputsubtitle" xfId="6772"/>
    <cellStyle name="1Outputtitle" xfId="6773"/>
    <cellStyle name="1Profileheader" xfId="6774"/>
    <cellStyle name="1Profilelowerbox" xfId="6775"/>
    <cellStyle name="1Profilesubheader" xfId="6776"/>
    <cellStyle name="1Profiletitle" xfId="6777"/>
    <cellStyle name="1Profiletopbox" xfId="6778"/>
    <cellStyle name="20% - Accent1" xfId="1720"/>
    <cellStyle name="20% - Accent1 1" xfId="6779"/>
    <cellStyle name="20% - Accent1 2" xfId="1721"/>
    <cellStyle name="20% - Accent1 2 2" xfId="1722"/>
    <cellStyle name="20% - Accent1 2 2 2" xfId="6780"/>
    <cellStyle name="20% - Accent1 2 3" xfId="6781"/>
    <cellStyle name="20% - Accent1 3" xfId="1723"/>
    <cellStyle name="20% - Accent1 3 2" xfId="1724"/>
    <cellStyle name="20% - Accent1 3 2 2" xfId="6782"/>
    <cellStyle name="20% - Accent1 3 3" xfId="6783"/>
    <cellStyle name="20% - Accent1 4" xfId="1725"/>
    <cellStyle name="20% - Accent1 4 2" xfId="6785"/>
    <cellStyle name="20% - Accent1 4 3" xfId="6784"/>
    <cellStyle name="20% - Accent1 5" xfId="6786"/>
    <cellStyle name="20% - Accent1_46EE.2011(v1.0)" xfId="1726"/>
    <cellStyle name="20% - Accent2" xfId="1727"/>
    <cellStyle name="20% - Accent2 1" xfId="6787"/>
    <cellStyle name="20% - Accent2 2" xfId="1728"/>
    <cellStyle name="20% - Accent2 2 2" xfId="1729"/>
    <cellStyle name="20% - Accent2 2 2 2" xfId="6788"/>
    <cellStyle name="20% - Accent2 2 3" xfId="6789"/>
    <cellStyle name="20% - Accent2 3" xfId="1730"/>
    <cellStyle name="20% - Accent2 3 2" xfId="1731"/>
    <cellStyle name="20% - Accent2 3 2 2" xfId="6790"/>
    <cellStyle name="20% - Accent2 3 3" xfId="6791"/>
    <cellStyle name="20% - Accent2 4" xfId="1732"/>
    <cellStyle name="20% - Accent2 4 2" xfId="6793"/>
    <cellStyle name="20% - Accent2 4 3" xfId="6792"/>
    <cellStyle name="20% - Accent2 5" xfId="6794"/>
    <cellStyle name="20% - Accent2_46EE.2011(v1.0)" xfId="1733"/>
    <cellStyle name="20% - Accent3" xfId="1734"/>
    <cellStyle name="20% - Accent3 1" xfId="6795"/>
    <cellStyle name="20% - Accent3 2" xfId="1735"/>
    <cellStyle name="20% - Accent3 2 2" xfId="1736"/>
    <cellStyle name="20% - Accent3 2 2 2" xfId="6796"/>
    <cellStyle name="20% - Accent3 2 3" xfId="6797"/>
    <cellStyle name="20% - Accent3 3" xfId="1737"/>
    <cellStyle name="20% - Accent3 3 2" xfId="1738"/>
    <cellStyle name="20% - Accent3 3 2 2" xfId="6798"/>
    <cellStyle name="20% - Accent3 3 3" xfId="6799"/>
    <cellStyle name="20% - Accent3 4" xfId="1739"/>
    <cellStyle name="20% - Accent3 4 2" xfId="6801"/>
    <cellStyle name="20% - Accent3 4 3" xfId="6800"/>
    <cellStyle name="20% - Accent3 5" xfId="6802"/>
    <cellStyle name="20% - Accent3_46EE.2011(v1.0)" xfId="1740"/>
    <cellStyle name="20% - Accent4" xfId="1741"/>
    <cellStyle name="20% - Accent4 1" xfId="6803"/>
    <cellStyle name="20% - Accent4 2" xfId="1742"/>
    <cellStyle name="20% - Accent4 2 2" xfId="1743"/>
    <cellStyle name="20% - Accent4 2 2 2" xfId="6804"/>
    <cellStyle name="20% - Accent4 2 3" xfId="6805"/>
    <cellStyle name="20% - Accent4 3" xfId="1744"/>
    <cellStyle name="20% - Accent4 3 2" xfId="1745"/>
    <cellStyle name="20% - Accent4 3 2 2" xfId="6806"/>
    <cellStyle name="20% - Accent4 3 3" xfId="6807"/>
    <cellStyle name="20% - Accent4 4" xfId="1746"/>
    <cellStyle name="20% - Accent4 4 2" xfId="6809"/>
    <cellStyle name="20% - Accent4 4 3" xfId="6808"/>
    <cellStyle name="20% - Accent4 5" xfId="6810"/>
    <cellStyle name="20% - Accent4_46EE.2011(v1.0)" xfId="1747"/>
    <cellStyle name="20% - Accent5" xfId="1748"/>
    <cellStyle name="20% - Accent5 1" xfId="6811"/>
    <cellStyle name="20% - Accent5 2" xfId="1749"/>
    <cellStyle name="20% - Accent5 2 2" xfId="1750"/>
    <cellStyle name="20% - Accent5 2 2 2" xfId="6812"/>
    <cellStyle name="20% - Accent5 2 3" xfId="6813"/>
    <cellStyle name="20% - Accent5 3" xfId="1751"/>
    <cellStyle name="20% - Accent5 3 2" xfId="1752"/>
    <cellStyle name="20% - Accent5 3 2 2" xfId="6814"/>
    <cellStyle name="20% - Accent5 3 3" xfId="6815"/>
    <cellStyle name="20% - Accent5 4" xfId="1753"/>
    <cellStyle name="20% - Accent5 4 2" xfId="6817"/>
    <cellStyle name="20% - Accent5 4 3" xfId="6816"/>
    <cellStyle name="20% - Accent5 5" xfId="6818"/>
    <cellStyle name="20% - Accent5_46EE.2011(v1.0)" xfId="1754"/>
    <cellStyle name="20% - Accent6" xfId="1755"/>
    <cellStyle name="20% - Accent6 1" xfId="6819"/>
    <cellStyle name="20% - Accent6 2" xfId="1756"/>
    <cellStyle name="20% - Accent6 2 2" xfId="1757"/>
    <cellStyle name="20% - Accent6 2 2 2" xfId="6820"/>
    <cellStyle name="20% - Accent6 2 3" xfId="6821"/>
    <cellStyle name="20% - Accent6 3" xfId="1758"/>
    <cellStyle name="20% - Accent6 3 2" xfId="1759"/>
    <cellStyle name="20% - Accent6 3 2 2" xfId="6822"/>
    <cellStyle name="20% - Accent6 3 3" xfId="6823"/>
    <cellStyle name="20% - Accent6 4" xfId="1760"/>
    <cellStyle name="20% - Accent6 4 2" xfId="6825"/>
    <cellStyle name="20% - Accent6 4 3" xfId="6824"/>
    <cellStyle name="20% - Accent6 5" xfId="6826"/>
    <cellStyle name="20% - Accent6_46EE.2011(v1.0)" xfId="1761"/>
    <cellStyle name="20% — акцент1" xfId="1"/>
    <cellStyle name="20% - Акцент1 10" xfId="1763"/>
    <cellStyle name="20% — акцент1 10" xfId="1764"/>
    <cellStyle name="20% - Акцент1 10 2" xfId="1765"/>
    <cellStyle name="20% - Акцент1 10 3" xfId="6827"/>
    <cellStyle name="20% - Акцент1 11" xfId="1766"/>
    <cellStyle name="20% — акцент1 11" xfId="1767"/>
    <cellStyle name="20% - Акцент1 11 2" xfId="1768"/>
    <cellStyle name="20% - Акцент1 11 3" xfId="6828"/>
    <cellStyle name="20% - Акцент1 12" xfId="6829"/>
    <cellStyle name="20% — акцент1 12" xfId="1769"/>
    <cellStyle name="20% - Акцент1 12 2" xfId="6830"/>
    <cellStyle name="20% - Акцент1 12 3" xfId="6831"/>
    <cellStyle name="20% - Акцент1 12 4" xfId="6832"/>
    <cellStyle name="20% - Акцент1 13" xfId="6833"/>
    <cellStyle name="20% — акцент1 13" xfId="1770"/>
    <cellStyle name="20% - Акцент1 13 2" xfId="6834"/>
    <cellStyle name="20% - Акцент1 13 3" xfId="6835"/>
    <cellStyle name="20% - Акцент1 13 4" xfId="6836"/>
    <cellStyle name="20% - Акцент1 14" xfId="6837"/>
    <cellStyle name="20% — акцент1 14" xfId="1771"/>
    <cellStyle name="20% - Акцент1 14 2" xfId="6838"/>
    <cellStyle name="20% - Акцент1 14 3" xfId="6839"/>
    <cellStyle name="20% - Акцент1 15" xfId="6840"/>
    <cellStyle name="20% — акцент1 15" xfId="1772"/>
    <cellStyle name="20% - Акцент1 15 2" xfId="6841"/>
    <cellStyle name="20% - Акцент1 15 3" xfId="6842"/>
    <cellStyle name="20% - Акцент1 16" xfId="6843"/>
    <cellStyle name="20% — акцент1 16" xfId="1773"/>
    <cellStyle name="20% - Акцент1 16 2" xfId="6844"/>
    <cellStyle name="20% - Акцент1 16 3" xfId="6845"/>
    <cellStyle name="20% - Акцент1 17" xfId="6846"/>
    <cellStyle name="20% — акцент1 17" xfId="1774"/>
    <cellStyle name="20% - Акцент1 18" xfId="6847"/>
    <cellStyle name="20% — акцент1 18" xfId="1775"/>
    <cellStyle name="20% — акцент1 19" xfId="1776"/>
    <cellStyle name="20% - Акцент1 2" xfId="2"/>
    <cellStyle name="20% — акцент1 2" xfId="3"/>
    <cellStyle name="20% - Акцент1 2 1" xfId="6848"/>
    <cellStyle name="20% - Акцент1 2 10" xfId="4"/>
    <cellStyle name="20% - Акцент1 2 10 2" xfId="1779"/>
    <cellStyle name="20% - Акцент1 2 11" xfId="5804"/>
    <cellStyle name="20% - Акцент1 2 11 2" xfId="10804"/>
    <cellStyle name="20% - Акцент1 2 11 3" xfId="6058"/>
    <cellStyle name="20% - Акцент1 2 12" xfId="5924"/>
    <cellStyle name="20% - Акцент1 2 12 2" xfId="10805"/>
    <cellStyle name="20% - Акцент1 2 13" xfId="5975"/>
    <cellStyle name="20% - Акцент1 2 14" xfId="6849"/>
    <cellStyle name="20% - Акцент1 2 15" xfId="6850"/>
    <cellStyle name="20% - Акцент1 2 16" xfId="6851"/>
    <cellStyle name="20% - Акцент1 2 16 2" xfId="10806"/>
    <cellStyle name="20% - Акцент1 2 17" xfId="10807"/>
    <cellStyle name="20% - Акцент1 2 18" xfId="10808"/>
    <cellStyle name="20% - Акцент1 2 19" xfId="10809"/>
    <cellStyle name="20% - Акцент1 2 2" xfId="5"/>
    <cellStyle name="20% — акцент1 2 2" xfId="1778"/>
    <cellStyle name="20% - Акцент1 2 2 10" xfId="11507"/>
    <cellStyle name="20% - Акцент1 2 2 2" xfId="1781"/>
    <cellStyle name="20% - Акцент1 2 2 2 2" xfId="6852"/>
    <cellStyle name="20% - Акцент1 2 2 2 3" xfId="6059"/>
    <cellStyle name="20% - Акцент1 2 2 3" xfId="1780"/>
    <cellStyle name="20% - Акцент1 2 2 4" xfId="11143"/>
    <cellStyle name="20% - Акцент1 2 2 5" xfId="11642"/>
    <cellStyle name="20% - Акцент1 2 2 6" xfId="11930"/>
    <cellStyle name="20% - Акцент1 2 2 7" xfId="11233"/>
    <cellStyle name="20% - Акцент1 2 2 8" xfId="11843"/>
    <cellStyle name="20% - Акцент1 2 2 9" xfId="11513"/>
    <cellStyle name="20% - Акцент1 2 20" xfId="6057"/>
    <cellStyle name="20% - Акцент1 2 21" xfId="1777"/>
    <cellStyle name="20% - Акцент1 2 22" xfId="11141"/>
    <cellStyle name="20% - Акцент1 2 23" xfId="12142"/>
    <cellStyle name="20% - Акцент1 2 24" xfId="11429"/>
    <cellStyle name="20% - Акцент1 2 25" xfId="11219"/>
    <cellStyle name="20% - Акцент1 2 26" xfId="11363"/>
    <cellStyle name="20% - Акцент1 2 27" xfId="11859"/>
    <cellStyle name="20% - Акцент1 2 28" xfId="11924"/>
    <cellStyle name="20% - Акцент1 2 3" xfId="6"/>
    <cellStyle name="20% — акцент1 2 3" xfId="11142"/>
    <cellStyle name="20% - Акцент1 2 3 10" xfId="11682"/>
    <cellStyle name="20% - Акцент1 2 3 2" xfId="1783"/>
    <cellStyle name="20% - Акцент1 2 3 3" xfId="6853"/>
    <cellStyle name="20% - Акцент1 2 3 4" xfId="1782"/>
    <cellStyle name="20% - Акцент1 2 3 5" xfId="11612"/>
    <cellStyle name="20% - Акцент1 2 3 6" xfId="11943"/>
    <cellStyle name="20% - Акцент1 2 3 7" xfId="12027"/>
    <cellStyle name="20% - Акцент1 2 3 8" xfId="11483"/>
    <cellStyle name="20% - Акцент1 2 3 9" xfId="11248"/>
    <cellStyle name="20% - Акцент1 2 4" xfId="7"/>
    <cellStyle name="20% — акцент1 2 4" xfId="12141"/>
    <cellStyle name="20% - Акцент1 2 4 2" xfId="6854"/>
    <cellStyle name="20% - Акцент1 2 4 3" xfId="1784"/>
    <cellStyle name="20% - Акцент1 2 4 4" xfId="11430"/>
    <cellStyle name="20% - Акцент1 2 4 5" xfId="12026"/>
    <cellStyle name="20% - Акцент1 2 4 6" xfId="11777"/>
    <cellStyle name="20% - Акцент1 2 4 7" xfId="11697"/>
    <cellStyle name="20% - Акцент1 2 4 8" xfId="11934"/>
    <cellStyle name="20% - Акцент1 2 5" xfId="8"/>
    <cellStyle name="20% — акцент1 2 5" xfId="11078"/>
    <cellStyle name="20% - Акцент1 2 5 2" xfId="6855"/>
    <cellStyle name="20% - Акцент1 2 5 3" xfId="1785"/>
    <cellStyle name="20% - Акцент1 2 5 4" xfId="11681"/>
    <cellStyle name="20% - Акцент1 2 5 5" xfId="11925"/>
    <cellStyle name="20% - Акцент1 2 5 6" xfId="12042"/>
    <cellStyle name="20% - Акцент1 2 5 7" xfId="11083"/>
    <cellStyle name="20% - Акцент1 2 6" xfId="9"/>
    <cellStyle name="20% — акцент1 2 6" xfId="11659"/>
    <cellStyle name="20% - Акцент1 2 6 2" xfId="1786"/>
    <cellStyle name="20% - Акцент1 2 6 3" xfId="11926"/>
    <cellStyle name="20% - Акцент1 2 6 4" xfId="11250"/>
    <cellStyle name="20% - Акцент1 2 6 5" xfId="11685"/>
    <cellStyle name="20% - Акцент1 2 7" xfId="10"/>
    <cellStyle name="20% — акцент1 2 7" xfId="11868"/>
    <cellStyle name="20% - Акцент1 2 7 2" xfId="1787"/>
    <cellStyle name="20% - Акцент1 2 7 3" xfId="12041"/>
    <cellStyle name="20% - Акцент1 2 7 4" xfId="11676"/>
    <cellStyle name="20% - Акцент1 2 8" xfId="11"/>
    <cellStyle name="20% — акцент1 2 8" xfId="11741"/>
    <cellStyle name="20% - Акцент1 2 8 2" xfId="1788"/>
    <cellStyle name="20% - Акцент1 2 8 3" xfId="11991"/>
    <cellStyle name="20% - Акцент1 2 9" xfId="12"/>
    <cellStyle name="20% — акцент1 2 9" xfId="11990"/>
    <cellStyle name="20% - Акцент1 2 9 2" xfId="1789"/>
    <cellStyle name="20% - Акцент1 2_46EE.2011(v1.0)" xfId="1790"/>
    <cellStyle name="20% — акцент1 20" xfId="1791"/>
    <cellStyle name="20% — акцент1 21" xfId="1792"/>
    <cellStyle name="20% — акцент1 22" xfId="1762"/>
    <cellStyle name="20% — акцент1 23" xfId="11139"/>
    <cellStyle name="20% — акцент1 24" xfId="12144"/>
    <cellStyle name="20% — акцент1 25" xfId="11077"/>
    <cellStyle name="20% — акцент1 26" xfId="11675"/>
    <cellStyle name="20% — акцент1 27" xfId="11060"/>
    <cellStyle name="20% — акцент1 28" xfId="11282"/>
    <cellStyle name="20% — акцент1 29" xfId="11159"/>
    <cellStyle name="20% - Акцент1 3" xfId="13"/>
    <cellStyle name="20% — акцент1 3" xfId="1794"/>
    <cellStyle name="20% - Акцент1 3 10" xfId="14"/>
    <cellStyle name="20% - Акцент1 3 10 2" xfId="1795"/>
    <cellStyle name="20% - Акцент1 3 11" xfId="1796"/>
    <cellStyle name="20% - Акцент1 3 12" xfId="5805"/>
    <cellStyle name="20% - Акцент1 3 13" xfId="5863"/>
    <cellStyle name="20% - Акцент1 3 14" xfId="5974"/>
    <cellStyle name="20% - Акцент1 3 15" xfId="6060"/>
    <cellStyle name="20% - Акцент1 3 16" xfId="1793"/>
    <cellStyle name="20% - Акцент1 3 17" xfId="11144"/>
    <cellStyle name="20% - Акцент1 3 18" xfId="11641"/>
    <cellStyle name="20% - Акцент1 3 19" xfId="11079"/>
    <cellStyle name="20% - Акцент1 3 2" xfId="15"/>
    <cellStyle name="20% - Акцент1 3 2 2" xfId="1798"/>
    <cellStyle name="20% - Акцент1 3 2 3" xfId="6856"/>
    <cellStyle name="20% - Акцент1 3 2 4" xfId="1797"/>
    <cellStyle name="20% - Акцент1 3 20" xfId="11631"/>
    <cellStyle name="20% - Акцент1 3 21" xfId="11417"/>
    <cellStyle name="20% - Акцент1 3 22" xfId="11487"/>
    <cellStyle name="20% - Акцент1 3 23" xfId="12173"/>
    <cellStyle name="20% - Акцент1 3 3" xfId="16"/>
    <cellStyle name="20% - Акцент1 3 3 2" xfId="1800"/>
    <cellStyle name="20% - Акцент1 3 3 3" xfId="6857"/>
    <cellStyle name="20% - Акцент1 3 3 4" xfId="1799"/>
    <cellStyle name="20% - Акцент1 3 4" xfId="17"/>
    <cellStyle name="20% - Акцент1 3 4 2" xfId="6858"/>
    <cellStyle name="20% - Акцент1 3 4 2 2" xfId="6859"/>
    <cellStyle name="20% - Акцент1 3 4 3" xfId="1801"/>
    <cellStyle name="20% - Акцент1 3 5" xfId="18"/>
    <cellStyle name="20% - Акцент1 3 5 2" xfId="1802"/>
    <cellStyle name="20% - Акцент1 3 6" xfId="19"/>
    <cellStyle name="20% - Акцент1 3 6 2" xfId="1803"/>
    <cellStyle name="20% - Акцент1 3 7" xfId="20"/>
    <cellStyle name="20% - Акцент1 3 7 2" xfId="1804"/>
    <cellStyle name="20% - Акцент1 3 8" xfId="21"/>
    <cellStyle name="20% - Акцент1 3 8 2" xfId="1805"/>
    <cellStyle name="20% - Акцент1 3 9" xfId="22"/>
    <cellStyle name="20% - Акцент1 3 9 2" xfId="1806"/>
    <cellStyle name="20% - Акцент1 3_46EE.2011(v1.0)" xfId="1807"/>
    <cellStyle name="20% - Акцент1 4" xfId="1808"/>
    <cellStyle name="20% — акцент1 4" xfId="1809"/>
    <cellStyle name="20% - Акцент1 4 2" xfId="1810"/>
    <cellStyle name="20% - Акцент1 4 2 2" xfId="1811"/>
    <cellStyle name="20% - Акцент1 4 2 3" xfId="6860"/>
    <cellStyle name="20% - Акцент1 4 3" xfId="1812"/>
    <cellStyle name="20% - Акцент1 4 3 2" xfId="1813"/>
    <cellStyle name="20% - Акцент1 4 3 3" xfId="6861"/>
    <cellStyle name="20% - Акцент1 4 4" xfId="6061"/>
    <cellStyle name="20% - Акцент1 4 4 2" xfId="6862"/>
    <cellStyle name="20% - Акцент1 4_46EE.2011(v1.0)" xfId="1814"/>
    <cellStyle name="20% - Акцент1 5" xfId="1815"/>
    <cellStyle name="20% — акцент1 5" xfId="1816"/>
    <cellStyle name="20% - Акцент1 5 2" xfId="1817"/>
    <cellStyle name="20% - Акцент1 5 2 2" xfId="1818"/>
    <cellStyle name="20% - Акцент1 5 2 3" xfId="6863"/>
    <cellStyle name="20% - Акцент1 5 3" xfId="1819"/>
    <cellStyle name="20% - Акцент1 5 3 2" xfId="1820"/>
    <cellStyle name="20% - Акцент1 5 3 3" xfId="6864"/>
    <cellStyle name="20% - Акцент1 5 4" xfId="6062"/>
    <cellStyle name="20% - Акцент1 5 4 2" xfId="6865"/>
    <cellStyle name="20% - Акцент1 5_46EE.2011(v1.0)" xfId="1821"/>
    <cellStyle name="20% - Акцент1 6" xfId="1822"/>
    <cellStyle name="20% — акцент1 6" xfId="1823"/>
    <cellStyle name="20% - Акцент1 6 2" xfId="1824"/>
    <cellStyle name="20% - Акцент1 6 2 2" xfId="1825"/>
    <cellStyle name="20% - Акцент1 6 2 3" xfId="6866"/>
    <cellStyle name="20% - Акцент1 6 3" xfId="1826"/>
    <cellStyle name="20% - Акцент1 6 3 2" xfId="1827"/>
    <cellStyle name="20% - Акцент1 6 3 3" xfId="6867"/>
    <cellStyle name="20% - Акцент1 6 4" xfId="6063"/>
    <cellStyle name="20% - Акцент1 6 4 2" xfId="6868"/>
    <cellStyle name="20% - Акцент1 6_46EE.2011(v1.0)" xfId="1828"/>
    <cellStyle name="20% - Акцент1 7" xfId="1829"/>
    <cellStyle name="20% — акцент1 7" xfId="1830"/>
    <cellStyle name="20% - Акцент1 7 2" xfId="1831"/>
    <cellStyle name="20% - Акцент1 7 2 2" xfId="1832"/>
    <cellStyle name="20% - Акцент1 7 2 3" xfId="6869"/>
    <cellStyle name="20% - Акцент1 7 3" xfId="1833"/>
    <cellStyle name="20% - Акцент1 7 3 2" xfId="1834"/>
    <cellStyle name="20% - Акцент1 7 3 3" xfId="6870"/>
    <cellStyle name="20% - Акцент1 7 4" xfId="6064"/>
    <cellStyle name="20% - Акцент1 7 4 2" xfId="6871"/>
    <cellStyle name="20% - Акцент1 7_46EE.2011(v1.0)" xfId="1835"/>
    <cellStyle name="20% - Акцент1 8" xfId="1836"/>
    <cellStyle name="20% — акцент1 8" xfId="1837"/>
    <cellStyle name="20% - Акцент1 8 2" xfId="1838"/>
    <cellStyle name="20% - Акцент1 8 2 2" xfId="1839"/>
    <cellStyle name="20% - Акцент1 8 2 3" xfId="6872"/>
    <cellStyle name="20% - Акцент1 8 3" xfId="1840"/>
    <cellStyle name="20% - Акцент1 8 3 2" xfId="1841"/>
    <cellStyle name="20% - Акцент1 8 3 3" xfId="6873"/>
    <cellStyle name="20% - Акцент1 8 4" xfId="1842"/>
    <cellStyle name="20% - Акцент1 8 5" xfId="6874"/>
    <cellStyle name="20% - Акцент1 8_46EE.2011(v1.0)" xfId="1843"/>
    <cellStyle name="20% - Акцент1 9" xfId="1844"/>
    <cellStyle name="20% — акцент1 9" xfId="1845"/>
    <cellStyle name="20% - Акцент1 9 2" xfId="1846"/>
    <cellStyle name="20% - Акцент1 9 2 2" xfId="1847"/>
    <cellStyle name="20% - Акцент1 9 2 3" xfId="6875"/>
    <cellStyle name="20% - Акцент1 9 3" xfId="1848"/>
    <cellStyle name="20% - Акцент1 9 3 2" xfId="1849"/>
    <cellStyle name="20% - Акцент1 9 3 3" xfId="6876"/>
    <cellStyle name="20% - Акцент1 9 4" xfId="1850"/>
    <cellStyle name="20% - Акцент1 9 5" xfId="6877"/>
    <cellStyle name="20% - Акцент1 9_46EE.2011(v1.0)" xfId="1851"/>
    <cellStyle name="20% — акцент1_Расчет тарифа на тэ 2015 СЛФ" xfId="1852"/>
    <cellStyle name="20% — акцент2" xfId="23"/>
    <cellStyle name="20% - Акцент2 10" xfId="1854"/>
    <cellStyle name="20% — акцент2 10" xfId="1855"/>
    <cellStyle name="20% - Акцент2 10 2" xfId="1856"/>
    <cellStyle name="20% - Акцент2 10 3" xfId="6878"/>
    <cellStyle name="20% - Акцент2 11" xfId="1857"/>
    <cellStyle name="20% — акцент2 11" xfId="1858"/>
    <cellStyle name="20% - Акцент2 11 2" xfId="1859"/>
    <cellStyle name="20% - Акцент2 11 3" xfId="6879"/>
    <cellStyle name="20% - Акцент2 12" xfId="6880"/>
    <cellStyle name="20% — акцент2 12" xfId="1860"/>
    <cellStyle name="20% - Акцент2 12 2" xfId="6881"/>
    <cellStyle name="20% - Акцент2 12 3" xfId="6882"/>
    <cellStyle name="20% - Акцент2 12 4" xfId="6883"/>
    <cellStyle name="20% - Акцент2 13" xfId="6884"/>
    <cellStyle name="20% — акцент2 13" xfId="1861"/>
    <cellStyle name="20% - Акцент2 13 2" xfId="6885"/>
    <cellStyle name="20% - Акцент2 13 3" xfId="6886"/>
    <cellStyle name="20% - Акцент2 13 4" xfId="6887"/>
    <cellStyle name="20% - Акцент2 14" xfId="6888"/>
    <cellStyle name="20% — акцент2 14" xfId="1862"/>
    <cellStyle name="20% - Акцент2 14 2" xfId="6889"/>
    <cellStyle name="20% - Акцент2 14 3" xfId="6890"/>
    <cellStyle name="20% - Акцент2 15" xfId="6891"/>
    <cellStyle name="20% — акцент2 15" xfId="1863"/>
    <cellStyle name="20% - Акцент2 15 2" xfId="6892"/>
    <cellStyle name="20% - Акцент2 15 3" xfId="6893"/>
    <cellStyle name="20% - Акцент2 16" xfId="6894"/>
    <cellStyle name="20% — акцент2 16" xfId="1864"/>
    <cellStyle name="20% - Акцент2 16 2" xfId="6895"/>
    <cellStyle name="20% - Акцент2 16 3" xfId="6896"/>
    <cellStyle name="20% - Акцент2 17" xfId="6897"/>
    <cellStyle name="20% — акцент2 17" xfId="1865"/>
    <cellStyle name="20% - Акцент2 18" xfId="6898"/>
    <cellStyle name="20% — акцент2 18" xfId="1866"/>
    <cellStyle name="20% — акцент2 19" xfId="1867"/>
    <cellStyle name="20% - Акцент2 2" xfId="24"/>
    <cellStyle name="20% — акцент2 2" xfId="25"/>
    <cellStyle name="20% - Акцент2 2 1" xfId="6899"/>
    <cellStyle name="20% - Акцент2 2 10" xfId="26"/>
    <cellStyle name="20% - Акцент2 2 10 2" xfId="1870"/>
    <cellStyle name="20% - Акцент2 2 11" xfId="5806"/>
    <cellStyle name="20% - Акцент2 2 11 2" xfId="10810"/>
    <cellStyle name="20% - Акцент2 2 11 3" xfId="6066"/>
    <cellStyle name="20% - Акцент2 2 12" xfId="5923"/>
    <cellStyle name="20% - Акцент2 2 12 2" xfId="10811"/>
    <cellStyle name="20% - Акцент2 2 13" xfId="5973"/>
    <cellStyle name="20% - Акцент2 2 14" xfId="6900"/>
    <cellStyle name="20% - Акцент2 2 15" xfId="6901"/>
    <cellStyle name="20% - Акцент2 2 16" xfId="6902"/>
    <cellStyle name="20% - Акцент2 2 16 2" xfId="10812"/>
    <cellStyle name="20% - Акцент2 2 17" xfId="10813"/>
    <cellStyle name="20% - Акцент2 2 18" xfId="10814"/>
    <cellStyle name="20% - Акцент2 2 19" xfId="10815"/>
    <cellStyle name="20% - Акцент2 2 2" xfId="27"/>
    <cellStyle name="20% — акцент2 2 2" xfId="1869"/>
    <cellStyle name="20% - Акцент2 2 2 10" xfId="12194"/>
    <cellStyle name="20% - Акцент2 2 2 2" xfId="1872"/>
    <cellStyle name="20% - Акцент2 2 2 2 2" xfId="6903"/>
    <cellStyle name="20% - Акцент2 2 2 2 3" xfId="6067"/>
    <cellStyle name="20% - Акцент2 2 2 3" xfId="1871"/>
    <cellStyle name="20% - Акцент2 2 2 4" xfId="11150"/>
    <cellStyle name="20% - Акцент2 2 2 5" xfId="11608"/>
    <cellStyle name="20% - Акцент2 2 2 6" xfId="11082"/>
    <cellStyle name="20% - Акцент2 2 2 7" xfId="11629"/>
    <cellStyle name="20% - Акцент2 2 2 8" xfId="11386"/>
    <cellStyle name="20% - Акцент2 2 2 9" xfId="11244"/>
    <cellStyle name="20% - Акцент2 2 20" xfId="6065"/>
    <cellStyle name="20% - Акцент2 2 21" xfId="1868"/>
    <cellStyle name="20% - Акцент2 2 22" xfId="11148"/>
    <cellStyle name="20% - Акцент2 2 23" xfId="11609"/>
    <cellStyle name="20% - Акцент2 2 24" xfId="11081"/>
    <cellStyle name="20% - Акцент2 2 25" xfId="11630"/>
    <cellStyle name="20% - Акцент2 2 26" xfId="11869"/>
    <cellStyle name="20% - Акцент2 2 27" xfId="11726"/>
    <cellStyle name="20% - Акцент2 2 28" xfId="11771"/>
    <cellStyle name="20% - Акцент2 2 3" xfId="28"/>
    <cellStyle name="20% — акцент2 2 3" xfId="11149"/>
    <cellStyle name="20% - Акцент2 2 3 10" xfId="11724"/>
    <cellStyle name="20% - Акцент2 2 3 2" xfId="1874"/>
    <cellStyle name="20% - Акцент2 2 3 3" xfId="6904"/>
    <cellStyle name="20% - Акцент2 2 3 4" xfId="1873"/>
    <cellStyle name="20% - Акцент2 2 3 5" xfId="12134"/>
    <cellStyle name="20% - Акцент2 2 3 6" xfId="12171"/>
    <cellStyle name="20% - Акцент2 2 3 7" xfId="11667"/>
    <cellStyle name="20% - Акцент2 2 3 8" xfId="11387"/>
    <cellStyle name="20% - Акцент2 2 3 9" xfId="11445"/>
    <cellStyle name="20% - Акцент2 2 4" xfId="29"/>
    <cellStyle name="20% — акцент2 2 4" xfId="12135"/>
    <cellStyle name="20% - Акцент2 2 4 2" xfId="6905"/>
    <cellStyle name="20% - Акцент2 2 4 3" xfId="1875"/>
    <cellStyle name="20% - Акцент2 2 4 4" xfId="12172"/>
    <cellStyle name="20% - Акцент2 2 4 5" xfId="12190"/>
    <cellStyle name="20% - Акцент2 2 4 6" xfId="11254"/>
    <cellStyle name="20% - Акцент2 2 4 7" xfId="11707"/>
    <cellStyle name="20% - Акцент2 2 4 8" xfId="11052"/>
    <cellStyle name="20% - Акцент2 2 5" xfId="30"/>
    <cellStyle name="20% — акцент2 2 5" xfId="11433"/>
    <cellStyle name="20% - Акцент2 2 5 2" xfId="6906"/>
    <cellStyle name="20% - Акцент2 2 5 3" xfId="1876"/>
    <cellStyle name="20% - Акцент2 2 5 4" xfId="12161"/>
    <cellStyle name="20% - Акцент2 2 5 5" xfId="11812"/>
    <cellStyle name="20% - Акцент2 2 5 6" xfId="11664"/>
    <cellStyle name="20% - Акцент2 2 5 7" xfId="11392"/>
    <cellStyle name="20% - Акцент2 2 6" xfId="31"/>
    <cellStyle name="20% — акцент2 2 6" xfId="11501"/>
    <cellStyle name="20% - Акцент2 2 6 2" xfId="1877"/>
    <cellStyle name="20% - Акцент2 2 6 3" xfId="11255"/>
    <cellStyle name="20% - Акцент2 2 6 4" xfId="12211"/>
    <cellStyle name="20% - Акцент2 2 6 5" xfId="12044"/>
    <cellStyle name="20% - Акцент2 2 7" xfId="32"/>
    <cellStyle name="20% — акцент2 2 7" xfId="11670"/>
    <cellStyle name="20% - Акцент2 2 7 2" xfId="1878"/>
    <cellStyle name="20% - Акцент2 2 7 3" xfId="11527"/>
    <cellStyle name="20% - Акцент2 2 7 4" xfId="11054"/>
    <cellStyle name="20% - Акцент2 2 8" xfId="33"/>
    <cellStyle name="20% — акцент2 2 8" xfId="11721"/>
    <cellStyle name="20% - Акцент2 2 8 2" xfId="1879"/>
    <cellStyle name="20% - Акцент2 2 8 3" xfId="11053"/>
    <cellStyle name="20% - Акцент2 2 9" xfId="34"/>
    <cellStyle name="20% — акцент2 2 9" xfId="11405"/>
    <cellStyle name="20% - Акцент2 2 9 2" xfId="1880"/>
    <cellStyle name="20% - Акцент2 2_46EE.2011(v1.0)" xfId="1881"/>
    <cellStyle name="20% — акцент2 20" xfId="1882"/>
    <cellStyle name="20% — акцент2 21" xfId="1883"/>
    <cellStyle name="20% — акцент2 22" xfId="1853"/>
    <cellStyle name="20% — акцент2 23" xfId="11146"/>
    <cellStyle name="20% — акцент2 24" xfId="12137"/>
    <cellStyle name="20% — акцент2 25" xfId="11432"/>
    <cellStyle name="20% — акцент2 26" xfId="11218"/>
    <cellStyle name="20% — акцент2 27" xfId="11364"/>
    <cellStyle name="20% — акцент2 28" xfId="11238"/>
    <cellStyle name="20% — акцент2 29" xfId="12057"/>
    <cellStyle name="20% - Акцент2 3" xfId="35"/>
    <cellStyle name="20% — акцент2 3" xfId="1885"/>
    <cellStyle name="20% - Акцент2 3 10" xfId="36"/>
    <cellStyle name="20% - Акцент2 3 10 2" xfId="1886"/>
    <cellStyle name="20% - Акцент2 3 11" xfId="1887"/>
    <cellStyle name="20% - Акцент2 3 12" xfId="5807"/>
    <cellStyle name="20% - Акцент2 3 13" xfId="5922"/>
    <cellStyle name="20% - Акцент2 3 14" xfId="5972"/>
    <cellStyle name="20% - Акцент2 3 15" xfId="6068"/>
    <cellStyle name="20% - Акцент2 3 16" xfId="1884"/>
    <cellStyle name="20% - Акцент2 3 17" xfId="11151"/>
    <cellStyle name="20% - Акцент2 3 18" xfId="12133"/>
    <cellStyle name="20% - Акцент2 3 19" xfId="11752"/>
    <cellStyle name="20% - Акцент2 3 2" xfId="37"/>
    <cellStyle name="20% - Акцент2 3 2 2" xfId="1889"/>
    <cellStyle name="20% - Акцент2 3 2 3" xfId="6907"/>
    <cellStyle name="20% - Акцент2 3 2 4" xfId="1888"/>
    <cellStyle name="20% - Акцент2 3 20" xfId="11683"/>
    <cellStyle name="20% - Акцент2 3 21" xfId="11677"/>
    <cellStyle name="20% - Акцент2 3 22" xfId="11951"/>
    <cellStyle name="20% - Акцент2 3 23" xfId="12096"/>
    <cellStyle name="20% - Акцент2 3 3" xfId="38"/>
    <cellStyle name="20% - Акцент2 3 3 2" xfId="1891"/>
    <cellStyle name="20% - Акцент2 3 3 3" xfId="6908"/>
    <cellStyle name="20% - Акцент2 3 3 4" xfId="1890"/>
    <cellStyle name="20% - Акцент2 3 4" xfId="39"/>
    <cellStyle name="20% - Акцент2 3 4 2" xfId="6909"/>
    <cellStyle name="20% - Акцент2 3 4 2 2" xfId="6910"/>
    <cellStyle name="20% - Акцент2 3 4 3" xfId="1892"/>
    <cellStyle name="20% - Акцент2 3 5" xfId="40"/>
    <cellStyle name="20% - Акцент2 3 5 2" xfId="1893"/>
    <cellStyle name="20% - Акцент2 3 6" xfId="41"/>
    <cellStyle name="20% - Акцент2 3 6 2" xfId="1894"/>
    <cellStyle name="20% - Акцент2 3 7" xfId="42"/>
    <cellStyle name="20% - Акцент2 3 7 2" xfId="1895"/>
    <cellStyle name="20% - Акцент2 3 8" xfId="43"/>
    <cellStyle name="20% - Акцент2 3 8 2" xfId="1896"/>
    <cellStyle name="20% - Акцент2 3 9" xfId="44"/>
    <cellStyle name="20% - Акцент2 3 9 2" xfId="1897"/>
    <cellStyle name="20% - Акцент2 3_46EE.2011(v1.0)" xfId="1898"/>
    <cellStyle name="20% - Акцент2 4" xfId="1899"/>
    <cellStyle name="20% — акцент2 4" xfId="1900"/>
    <cellStyle name="20% - Акцент2 4 2" xfId="1901"/>
    <cellStyle name="20% - Акцент2 4 2 2" xfId="1902"/>
    <cellStyle name="20% - Акцент2 4 2 3" xfId="6911"/>
    <cellStyle name="20% - Акцент2 4 3" xfId="1903"/>
    <cellStyle name="20% - Акцент2 4 3 2" xfId="1904"/>
    <cellStyle name="20% - Акцент2 4 3 3" xfId="6912"/>
    <cellStyle name="20% - Акцент2 4 4" xfId="6069"/>
    <cellStyle name="20% - Акцент2 4 4 2" xfId="6913"/>
    <cellStyle name="20% - Акцент2 4_46EE.2011(v1.0)" xfId="1905"/>
    <cellStyle name="20% - Акцент2 5" xfId="1906"/>
    <cellStyle name="20% — акцент2 5" xfId="1907"/>
    <cellStyle name="20% - Акцент2 5 2" xfId="1908"/>
    <cellStyle name="20% - Акцент2 5 2 2" xfId="1909"/>
    <cellStyle name="20% - Акцент2 5 2 3" xfId="6914"/>
    <cellStyle name="20% - Акцент2 5 3" xfId="1910"/>
    <cellStyle name="20% - Акцент2 5 3 2" xfId="1911"/>
    <cellStyle name="20% - Акцент2 5 3 3" xfId="6915"/>
    <cellStyle name="20% - Акцент2 5 4" xfId="6070"/>
    <cellStyle name="20% - Акцент2 5 4 2" xfId="6916"/>
    <cellStyle name="20% - Акцент2 5_46EE.2011(v1.0)" xfId="1912"/>
    <cellStyle name="20% - Акцент2 6" xfId="1913"/>
    <cellStyle name="20% — акцент2 6" xfId="1914"/>
    <cellStyle name="20% - Акцент2 6 2" xfId="1915"/>
    <cellStyle name="20% - Акцент2 6 2 2" xfId="1916"/>
    <cellStyle name="20% - Акцент2 6 2 3" xfId="6917"/>
    <cellStyle name="20% - Акцент2 6 3" xfId="1917"/>
    <cellStyle name="20% - Акцент2 6 3 2" xfId="1918"/>
    <cellStyle name="20% - Акцент2 6 3 3" xfId="6918"/>
    <cellStyle name="20% - Акцент2 6 4" xfId="6071"/>
    <cellStyle name="20% - Акцент2 6 4 2" xfId="6919"/>
    <cellStyle name="20% - Акцент2 6_46EE.2011(v1.0)" xfId="1919"/>
    <cellStyle name="20% - Акцент2 7" xfId="1920"/>
    <cellStyle name="20% — акцент2 7" xfId="1921"/>
    <cellStyle name="20% - Акцент2 7 2" xfId="1922"/>
    <cellStyle name="20% - Акцент2 7 2 2" xfId="1923"/>
    <cellStyle name="20% - Акцент2 7 2 3" xfId="6920"/>
    <cellStyle name="20% - Акцент2 7 3" xfId="1924"/>
    <cellStyle name="20% - Акцент2 7 3 2" xfId="1925"/>
    <cellStyle name="20% - Акцент2 7 3 3" xfId="6921"/>
    <cellStyle name="20% - Акцент2 7 4" xfId="6072"/>
    <cellStyle name="20% - Акцент2 7 4 2" xfId="6922"/>
    <cellStyle name="20% - Акцент2 7_46EE.2011(v1.0)" xfId="1926"/>
    <cellStyle name="20% - Акцент2 8" xfId="1927"/>
    <cellStyle name="20% — акцент2 8" xfId="1928"/>
    <cellStyle name="20% - Акцент2 8 2" xfId="1929"/>
    <cellStyle name="20% - Акцент2 8 2 2" xfId="1930"/>
    <cellStyle name="20% - Акцент2 8 2 3" xfId="6923"/>
    <cellStyle name="20% - Акцент2 8 3" xfId="1931"/>
    <cellStyle name="20% - Акцент2 8 3 2" xfId="1932"/>
    <cellStyle name="20% - Акцент2 8 3 3" xfId="6924"/>
    <cellStyle name="20% - Акцент2 8 4" xfId="1933"/>
    <cellStyle name="20% - Акцент2 8 5" xfId="6925"/>
    <cellStyle name="20% - Акцент2 8_46EE.2011(v1.0)" xfId="1934"/>
    <cellStyle name="20% - Акцент2 9" xfId="1935"/>
    <cellStyle name="20% — акцент2 9" xfId="1936"/>
    <cellStyle name="20% - Акцент2 9 2" xfId="1937"/>
    <cellStyle name="20% - Акцент2 9 2 2" xfId="1938"/>
    <cellStyle name="20% - Акцент2 9 2 3" xfId="6926"/>
    <cellStyle name="20% - Акцент2 9 3" xfId="1939"/>
    <cellStyle name="20% - Акцент2 9 3 2" xfId="1940"/>
    <cellStyle name="20% - Акцент2 9 3 3" xfId="6927"/>
    <cellStyle name="20% - Акцент2 9 4" xfId="1941"/>
    <cellStyle name="20% - Акцент2 9 5" xfId="6928"/>
    <cellStyle name="20% - Акцент2 9_46EE.2011(v1.0)" xfId="1942"/>
    <cellStyle name="20% — акцент2_Расчет тарифа на тэ 2015 СЛФ" xfId="1943"/>
    <cellStyle name="20% — акцент3" xfId="45"/>
    <cellStyle name="20% - Акцент3 10" xfId="1945"/>
    <cellStyle name="20% — акцент3 10" xfId="1946"/>
    <cellStyle name="20% - Акцент3 10 2" xfId="1947"/>
    <cellStyle name="20% - Акцент3 10 3" xfId="6929"/>
    <cellStyle name="20% - Акцент3 11" xfId="1948"/>
    <cellStyle name="20% — акцент3 11" xfId="1949"/>
    <cellStyle name="20% - Акцент3 11 2" xfId="1950"/>
    <cellStyle name="20% - Акцент3 11 3" xfId="6930"/>
    <cellStyle name="20% - Акцент3 12" xfId="6931"/>
    <cellStyle name="20% — акцент3 12" xfId="1951"/>
    <cellStyle name="20% - Акцент3 12 2" xfId="6932"/>
    <cellStyle name="20% - Акцент3 12 3" xfId="6933"/>
    <cellStyle name="20% - Акцент3 12 4" xfId="6934"/>
    <cellStyle name="20% - Акцент3 13" xfId="6935"/>
    <cellStyle name="20% — акцент3 13" xfId="1952"/>
    <cellStyle name="20% - Акцент3 13 2" xfId="6936"/>
    <cellStyle name="20% - Акцент3 13 3" xfId="6937"/>
    <cellStyle name="20% - Акцент3 13 4" xfId="6938"/>
    <cellStyle name="20% - Акцент3 14" xfId="6939"/>
    <cellStyle name="20% — акцент3 14" xfId="1953"/>
    <cellStyle name="20% - Акцент3 14 2" xfId="6940"/>
    <cellStyle name="20% - Акцент3 14 3" xfId="6941"/>
    <cellStyle name="20% - Акцент3 15" xfId="6942"/>
    <cellStyle name="20% — акцент3 15" xfId="1954"/>
    <cellStyle name="20% - Акцент3 15 2" xfId="6943"/>
    <cellStyle name="20% - Акцент3 15 3" xfId="6944"/>
    <cellStyle name="20% - Акцент3 16" xfId="6945"/>
    <cellStyle name="20% — акцент3 16" xfId="1955"/>
    <cellStyle name="20% - Акцент3 16 2" xfId="6946"/>
    <cellStyle name="20% - Акцент3 16 3" xfId="6947"/>
    <cellStyle name="20% - Акцент3 17" xfId="6948"/>
    <cellStyle name="20% — акцент3 17" xfId="1956"/>
    <cellStyle name="20% - Акцент3 18" xfId="6949"/>
    <cellStyle name="20% — акцент3 18" xfId="1957"/>
    <cellStyle name="20% — акцент3 19" xfId="1958"/>
    <cellStyle name="20% - Акцент3 2" xfId="46"/>
    <cellStyle name="20% — акцент3 2" xfId="47"/>
    <cellStyle name="20% - Акцент3 2 1" xfId="6950"/>
    <cellStyle name="20% - Акцент3 2 10" xfId="48"/>
    <cellStyle name="20% - Акцент3 2 10 2" xfId="1961"/>
    <cellStyle name="20% - Акцент3 2 11" xfId="5808"/>
    <cellStyle name="20% - Акцент3 2 11 2" xfId="10816"/>
    <cellStyle name="20% - Акцент3 2 11 3" xfId="6074"/>
    <cellStyle name="20% - Акцент3 2 12" xfId="5921"/>
    <cellStyle name="20% - Акцент3 2 12 2" xfId="10817"/>
    <cellStyle name="20% - Акцент3 2 13" xfId="5971"/>
    <cellStyle name="20% - Акцент3 2 14" xfId="6951"/>
    <cellStyle name="20% - Акцент3 2 15" xfId="6952"/>
    <cellStyle name="20% - Акцент3 2 16" xfId="6953"/>
    <cellStyle name="20% - Акцент3 2 16 2" xfId="10818"/>
    <cellStyle name="20% - Акцент3 2 17" xfId="10819"/>
    <cellStyle name="20% - Акцент3 2 18" xfId="10820"/>
    <cellStyle name="20% - Акцент3 2 19" xfId="10821"/>
    <cellStyle name="20% - Акцент3 2 2" xfId="49"/>
    <cellStyle name="20% — акцент3 2 2" xfId="1960"/>
    <cellStyle name="20% - Акцент3 2 2 10" xfId="11844"/>
    <cellStyle name="20% - Акцент3 2 2 2" xfId="1963"/>
    <cellStyle name="20% - Акцент3 2 2 2 2" xfId="6954"/>
    <cellStyle name="20% - Акцент3 2 2 2 3" xfId="6075"/>
    <cellStyle name="20% - Акцент3 2 2 3" xfId="1962"/>
    <cellStyle name="20% - Акцент3 2 2 4" xfId="11162"/>
    <cellStyle name="20% - Акцент3 2 2 5" xfId="11606"/>
    <cellStyle name="20% - Акцент3 2 2 6" xfId="11086"/>
    <cellStyle name="20% - Акцент3 2 2 7" xfId="12160"/>
    <cellStyle name="20% - Акцент3 2 2 8" xfId="11896"/>
    <cellStyle name="20% - Акцент3 2 2 9" xfId="11669"/>
    <cellStyle name="20% - Акцент3 2 20" xfId="6073"/>
    <cellStyle name="20% - Акцент3 2 21" xfId="1959"/>
    <cellStyle name="20% - Акцент3 2 22" xfId="11160"/>
    <cellStyle name="20% - Акцент3 2 23" xfId="11607"/>
    <cellStyle name="20% - Акцент3 2 24" xfId="11084"/>
    <cellStyle name="20% - Акцент3 2 25" xfId="11739"/>
    <cellStyle name="20% - Акцент3 2 26" xfId="12052"/>
    <cellStyle name="20% - Акцент3 2 27" xfId="11706"/>
    <cellStyle name="20% - Акцент3 2 28" xfId="11055"/>
    <cellStyle name="20% - Акцент3 2 3" xfId="50"/>
    <cellStyle name="20% — акцент3 2 3" xfId="11161"/>
    <cellStyle name="20% - Акцент3 2 3 10" xfId="11056"/>
    <cellStyle name="20% - Акцент3 2 3 2" xfId="1965"/>
    <cellStyle name="20% - Акцент3 2 3 3" xfId="6955"/>
    <cellStyle name="20% - Акцент3 2 3 4" xfId="1964"/>
    <cellStyle name="20% - Акцент3 2 3 5" xfId="12129"/>
    <cellStyle name="20% - Акцент3 2 3 6" xfId="11087"/>
    <cellStyle name="20% - Акцент3 2 3 7" xfId="11628"/>
    <cellStyle name="20% - Акцент3 2 3 8" xfId="11897"/>
    <cellStyle name="20% - Акцент3 2 3 9" xfId="11633"/>
    <cellStyle name="20% - Акцент3 2 4" xfId="51"/>
    <cellStyle name="20% — акцент3 2 4" xfId="12130"/>
    <cellStyle name="20% - Акцент3 2 4 2" xfId="6956"/>
    <cellStyle name="20% - Акцент3 2 4 3" xfId="1966"/>
    <cellStyle name="20% - Акцент3 2 4 4" xfId="11399"/>
    <cellStyle name="20% - Акцент3 2 4 5" xfId="12045"/>
    <cellStyle name="20% - Акцент3 2 4 6" xfId="12200"/>
    <cellStyle name="20% - Акцент3 2 4 7" xfId="11923"/>
    <cellStyle name="20% - Акцент3 2 4 8" xfId="11841"/>
    <cellStyle name="20% - Акцент3 2 5" xfId="52"/>
    <cellStyle name="20% — акцент3 2 5" xfId="11945"/>
    <cellStyle name="20% - Акцент3 2 5 2" xfId="6957"/>
    <cellStyle name="20% - Акцент3 2 5 3" xfId="1967"/>
    <cellStyle name="20% - Акцент3 2 5 4" xfId="11215"/>
    <cellStyle name="20% - Акцент3 2 5 5" xfId="11588"/>
    <cellStyle name="20% - Акцент3 2 5 6" xfId="11526"/>
    <cellStyle name="20% - Акцент3 2 5 7" xfId="12199"/>
    <cellStyle name="20% - Акцент3 2 6" xfId="53"/>
    <cellStyle name="20% — акцент3 2 6" xfId="11802"/>
    <cellStyle name="20% - Акцент3 2 6 2" xfId="1968"/>
    <cellStyle name="20% - Акцент3 2 6 3" xfId="11418"/>
    <cellStyle name="20% - Акцент3 2 6 4" xfId="12167"/>
    <cellStyle name="20% - Акцент3 2 6 5" xfId="11680"/>
    <cellStyle name="20% - Акцент3 2 7" xfId="54"/>
    <cellStyle name="20% — акцент3 2 7" xfId="11366"/>
    <cellStyle name="20% - Акцент3 2 7 2" xfId="1969"/>
    <cellStyle name="20% - Акцент3 2 7 3" xfId="12186"/>
    <cellStyle name="20% - Акцент3 2 7 4" xfId="12084"/>
    <cellStyle name="20% - Акцент3 2 8" xfId="55"/>
    <cellStyle name="20% — акцент3 2 8" xfId="11663"/>
    <cellStyle name="20% - Акцент3 2 8 2" xfId="1970"/>
    <cellStyle name="20% - Акцент3 2 8 3" xfId="11308"/>
    <cellStyle name="20% - Акцент3 2 9" xfId="56"/>
    <cellStyle name="20% — акцент3 2 9" xfId="11355"/>
    <cellStyle name="20% - Акцент3 2 9 2" xfId="1971"/>
    <cellStyle name="20% - Акцент3 2_46EE.2011(v1.0)" xfId="1972"/>
    <cellStyle name="20% — акцент3 20" xfId="1973"/>
    <cellStyle name="20% — акцент3 21" xfId="1974"/>
    <cellStyle name="20% — акцент3 22" xfId="1944"/>
    <cellStyle name="20% — акцент3 23" xfId="11158"/>
    <cellStyle name="20% — акцент3 24" xfId="12131"/>
    <cellStyle name="20% — акцент3 25" xfId="11944"/>
    <cellStyle name="20% — акцент3 26" xfId="11216"/>
    <cellStyle name="20% — акцент3 27" xfId="11587"/>
    <cellStyle name="20% — акцент3 28" xfId="11269"/>
    <cellStyle name="20% — акцент3 29" xfId="11152"/>
    <cellStyle name="20% - Акцент3 3" xfId="57"/>
    <cellStyle name="20% — акцент3 3" xfId="1976"/>
    <cellStyle name="20% - Акцент3 3 10" xfId="58"/>
    <cellStyle name="20% - Акцент3 3 10 2" xfId="1977"/>
    <cellStyle name="20% - Акцент3 3 11" xfId="1978"/>
    <cellStyle name="20% - Акцент3 3 12" xfId="5809"/>
    <cellStyle name="20% - Акцент3 3 13" xfId="5920"/>
    <cellStyle name="20% - Акцент3 3 14" xfId="5970"/>
    <cellStyle name="20% - Акцент3 3 15" xfId="6076"/>
    <cellStyle name="20% - Акцент3 3 16" xfId="1975"/>
    <cellStyle name="20% - Акцент3 3 17" xfId="11166"/>
    <cellStyle name="20% - Акцент3 3 18" xfId="12128"/>
    <cellStyle name="20% - Акцент3 3 19" xfId="11090"/>
    <cellStyle name="20% - Акцент3 3 2" xfId="59"/>
    <cellStyle name="20% - Акцент3 3 2 2" xfId="1980"/>
    <cellStyle name="20% - Акцент3 3 2 3" xfId="6958"/>
    <cellStyle name="20% - Акцент3 3 2 4" xfId="1979"/>
    <cellStyle name="20% - Акцент3 3 20" xfId="12159"/>
    <cellStyle name="20% - Акцент3 3 21" xfId="11870"/>
    <cellStyle name="20% - Акцент3 3 22" xfId="11806"/>
    <cellStyle name="20% - Акцент3 3 23" xfId="12047"/>
    <cellStyle name="20% - Акцент3 3 3" xfId="60"/>
    <cellStyle name="20% - Акцент3 3 3 2" xfId="1982"/>
    <cellStyle name="20% - Акцент3 3 3 3" xfId="6959"/>
    <cellStyle name="20% - Акцент3 3 3 4" xfId="1981"/>
    <cellStyle name="20% - Акцент3 3 4" xfId="61"/>
    <cellStyle name="20% - Акцент3 3 4 2" xfId="6960"/>
    <cellStyle name="20% - Акцент3 3 4 2 2" xfId="6961"/>
    <cellStyle name="20% - Акцент3 3 4 3" xfId="1983"/>
    <cellStyle name="20% - Акцент3 3 5" xfId="62"/>
    <cellStyle name="20% - Акцент3 3 5 2" xfId="1984"/>
    <cellStyle name="20% - Акцент3 3 6" xfId="63"/>
    <cellStyle name="20% - Акцент3 3 6 2" xfId="1985"/>
    <cellStyle name="20% - Акцент3 3 7" xfId="64"/>
    <cellStyle name="20% - Акцент3 3 7 2" xfId="1986"/>
    <cellStyle name="20% - Акцент3 3 8" xfId="65"/>
    <cellStyle name="20% - Акцент3 3 8 2" xfId="1987"/>
    <cellStyle name="20% - Акцент3 3 9" xfId="66"/>
    <cellStyle name="20% - Акцент3 3 9 2" xfId="1988"/>
    <cellStyle name="20% - Акцент3 3_46EE.2011(v1.0)" xfId="1989"/>
    <cellStyle name="20% - Акцент3 4" xfId="1990"/>
    <cellStyle name="20% — акцент3 4" xfId="1991"/>
    <cellStyle name="20% - Акцент3 4 2" xfId="1992"/>
    <cellStyle name="20% - Акцент3 4 2 2" xfId="1993"/>
    <cellStyle name="20% - Акцент3 4 2 3" xfId="6962"/>
    <cellStyle name="20% - Акцент3 4 3" xfId="1994"/>
    <cellStyle name="20% - Акцент3 4 3 2" xfId="1995"/>
    <cellStyle name="20% - Акцент3 4 3 3" xfId="6963"/>
    <cellStyle name="20% - Акцент3 4 4" xfId="6077"/>
    <cellStyle name="20% - Акцент3 4 4 2" xfId="6964"/>
    <cellStyle name="20% - Акцент3 4_46EE.2011(v1.0)" xfId="1996"/>
    <cellStyle name="20% - Акцент3 5" xfId="1997"/>
    <cellStyle name="20% — акцент3 5" xfId="1998"/>
    <cellStyle name="20% - Акцент3 5 2" xfId="1999"/>
    <cellStyle name="20% - Акцент3 5 2 2" xfId="2000"/>
    <cellStyle name="20% - Акцент3 5 2 3" xfId="6965"/>
    <cellStyle name="20% - Акцент3 5 3" xfId="2001"/>
    <cellStyle name="20% - Акцент3 5 3 2" xfId="2002"/>
    <cellStyle name="20% - Акцент3 5 3 3" xfId="6966"/>
    <cellStyle name="20% - Акцент3 5 4" xfId="6078"/>
    <cellStyle name="20% - Акцент3 5 4 2" xfId="6967"/>
    <cellStyle name="20% - Акцент3 5_46EE.2011(v1.0)" xfId="2003"/>
    <cellStyle name="20% - Акцент3 6" xfId="2004"/>
    <cellStyle name="20% — акцент3 6" xfId="2005"/>
    <cellStyle name="20% - Акцент3 6 2" xfId="2006"/>
    <cellStyle name="20% - Акцент3 6 2 2" xfId="2007"/>
    <cellStyle name="20% - Акцент3 6 2 3" xfId="6968"/>
    <cellStyle name="20% - Акцент3 6 3" xfId="2008"/>
    <cellStyle name="20% - Акцент3 6 3 2" xfId="2009"/>
    <cellStyle name="20% - Акцент3 6 3 3" xfId="6969"/>
    <cellStyle name="20% - Акцент3 6 4" xfId="6079"/>
    <cellStyle name="20% - Акцент3 6 4 2" xfId="6970"/>
    <cellStyle name="20% - Акцент3 6_46EE.2011(v1.0)" xfId="2010"/>
    <cellStyle name="20% - Акцент3 7" xfId="2011"/>
    <cellStyle name="20% — акцент3 7" xfId="2012"/>
    <cellStyle name="20% - Акцент3 7 2" xfId="2013"/>
    <cellStyle name="20% - Акцент3 7 2 2" xfId="2014"/>
    <cellStyle name="20% - Акцент3 7 2 3" xfId="6971"/>
    <cellStyle name="20% - Акцент3 7 3" xfId="2015"/>
    <cellStyle name="20% - Акцент3 7 3 2" xfId="2016"/>
    <cellStyle name="20% - Акцент3 7 3 3" xfId="6972"/>
    <cellStyle name="20% - Акцент3 7 4" xfId="6080"/>
    <cellStyle name="20% - Акцент3 7 4 2" xfId="6973"/>
    <cellStyle name="20% - Акцент3 7_46EE.2011(v1.0)" xfId="2017"/>
    <cellStyle name="20% - Акцент3 8" xfId="2018"/>
    <cellStyle name="20% — акцент3 8" xfId="2019"/>
    <cellStyle name="20% - Акцент3 8 2" xfId="2020"/>
    <cellStyle name="20% - Акцент3 8 2 2" xfId="2021"/>
    <cellStyle name="20% - Акцент3 8 2 3" xfId="6974"/>
    <cellStyle name="20% - Акцент3 8 3" xfId="2022"/>
    <cellStyle name="20% - Акцент3 8 3 2" xfId="2023"/>
    <cellStyle name="20% - Акцент3 8 3 3" xfId="6975"/>
    <cellStyle name="20% - Акцент3 8 4" xfId="2024"/>
    <cellStyle name="20% - Акцент3 8 5" xfId="6976"/>
    <cellStyle name="20% - Акцент3 8_46EE.2011(v1.0)" xfId="2025"/>
    <cellStyle name="20% - Акцент3 9" xfId="2026"/>
    <cellStyle name="20% — акцент3 9" xfId="2027"/>
    <cellStyle name="20% - Акцент3 9 2" xfId="2028"/>
    <cellStyle name="20% - Акцент3 9 2 2" xfId="2029"/>
    <cellStyle name="20% - Акцент3 9 2 3" xfId="6977"/>
    <cellStyle name="20% - Акцент3 9 3" xfId="2030"/>
    <cellStyle name="20% - Акцент3 9 3 2" xfId="2031"/>
    <cellStyle name="20% - Акцент3 9 3 3" xfId="6978"/>
    <cellStyle name="20% - Акцент3 9 4" xfId="2032"/>
    <cellStyle name="20% - Акцент3 9 5" xfId="6979"/>
    <cellStyle name="20% - Акцент3 9_46EE.2011(v1.0)" xfId="2033"/>
    <cellStyle name="20% — акцент3_Расчет тарифа на тэ 2015 СЛФ" xfId="2034"/>
    <cellStyle name="20% — акцент4" xfId="67"/>
    <cellStyle name="20% - Акцент4 10" xfId="2036"/>
    <cellStyle name="20% — акцент4 10" xfId="2037"/>
    <cellStyle name="20% - Акцент4 10 2" xfId="2038"/>
    <cellStyle name="20% - Акцент4 10 3" xfId="6980"/>
    <cellStyle name="20% - Акцент4 11" xfId="2039"/>
    <cellStyle name="20% — акцент4 11" xfId="2040"/>
    <cellStyle name="20% - Акцент4 11 2" xfId="2041"/>
    <cellStyle name="20% - Акцент4 11 3" xfId="6981"/>
    <cellStyle name="20% - Акцент4 12" xfId="6982"/>
    <cellStyle name="20% — акцент4 12" xfId="2042"/>
    <cellStyle name="20% - Акцент4 12 2" xfId="6983"/>
    <cellStyle name="20% - Акцент4 12 3" xfId="6984"/>
    <cellStyle name="20% - Акцент4 12 4" xfId="6985"/>
    <cellStyle name="20% - Акцент4 13" xfId="6986"/>
    <cellStyle name="20% — акцент4 13" xfId="2043"/>
    <cellStyle name="20% - Акцент4 13 2" xfId="6987"/>
    <cellStyle name="20% - Акцент4 13 3" xfId="6988"/>
    <cellStyle name="20% - Акцент4 13 4" xfId="6989"/>
    <cellStyle name="20% - Акцент4 14" xfId="6990"/>
    <cellStyle name="20% — акцент4 14" xfId="2044"/>
    <cellStyle name="20% - Акцент4 14 2" xfId="6991"/>
    <cellStyle name="20% - Акцент4 14 3" xfId="6992"/>
    <cellStyle name="20% - Акцент4 15" xfId="6993"/>
    <cellStyle name="20% — акцент4 15" xfId="2045"/>
    <cellStyle name="20% - Акцент4 15 2" xfId="6994"/>
    <cellStyle name="20% - Акцент4 15 3" xfId="6995"/>
    <cellStyle name="20% - Акцент4 16" xfId="6996"/>
    <cellStyle name="20% — акцент4 16" xfId="2046"/>
    <cellStyle name="20% - Акцент4 16 2" xfId="6997"/>
    <cellStyle name="20% - Акцент4 16 3" xfId="6998"/>
    <cellStyle name="20% - Акцент4 17" xfId="6999"/>
    <cellStyle name="20% — акцент4 17" xfId="2047"/>
    <cellStyle name="20% - Акцент4 18" xfId="7000"/>
    <cellStyle name="20% — акцент4 18" xfId="2048"/>
    <cellStyle name="20% — акцент4 19" xfId="2049"/>
    <cellStyle name="20% - Акцент4 2" xfId="68"/>
    <cellStyle name="20% — акцент4 2" xfId="69"/>
    <cellStyle name="20% - Акцент4 2 1" xfId="7001"/>
    <cellStyle name="20% - Акцент4 2 10" xfId="70"/>
    <cellStyle name="20% - Акцент4 2 10 2" xfId="2052"/>
    <cellStyle name="20% - Акцент4 2 11" xfId="5810"/>
    <cellStyle name="20% - Акцент4 2 11 2" xfId="10822"/>
    <cellStyle name="20% - Акцент4 2 11 3" xfId="6082"/>
    <cellStyle name="20% - Акцент4 2 12" xfId="5918"/>
    <cellStyle name="20% - Акцент4 2 12 2" xfId="10823"/>
    <cellStyle name="20% - Акцент4 2 13" xfId="5969"/>
    <cellStyle name="20% - Акцент4 2 14" xfId="7002"/>
    <cellStyle name="20% - Акцент4 2 15" xfId="7003"/>
    <cellStyle name="20% - Акцент4 2 16" xfId="7004"/>
    <cellStyle name="20% - Акцент4 2 16 2" xfId="10824"/>
    <cellStyle name="20% - Акцент4 2 17" xfId="10825"/>
    <cellStyle name="20% - Акцент4 2 18" xfId="10826"/>
    <cellStyle name="20% - Акцент4 2 19" xfId="10827"/>
    <cellStyle name="20% - Акцент4 2 2" xfId="71"/>
    <cellStyle name="20% — акцент4 2 2" xfId="2051"/>
    <cellStyle name="20% - Акцент4 2 2 10" xfId="11232"/>
    <cellStyle name="20% - Акцент4 2 2 2" xfId="2054"/>
    <cellStyle name="20% - Акцент4 2 2 2 2" xfId="7005"/>
    <cellStyle name="20% - Акцент4 2 2 2 3" xfId="6083"/>
    <cellStyle name="20% - Акцент4 2 2 3" xfId="2053"/>
    <cellStyle name="20% - Акцент4 2 2 4" xfId="11181"/>
    <cellStyle name="20% - Акцент4 2 2 5" xfId="12188"/>
    <cellStyle name="20% - Акцент4 2 2 6" xfId="11434"/>
    <cellStyle name="20% - Акцент4 2 2 7" xfId="11500"/>
    <cellStyle name="20% - Акцент4 2 2 8" xfId="11778"/>
    <cellStyle name="20% - Акцент4 2 2 9" xfId="11705"/>
    <cellStyle name="20% - Акцент4 2 20" xfId="6081"/>
    <cellStyle name="20% - Акцент4 2 21" xfId="2050"/>
    <cellStyle name="20% - Акцент4 2 22" xfId="11178"/>
    <cellStyle name="20% - Акцент4 2 23" xfId="12124"/>
    <cellStyle name="20% - Акцент4 2 24" xfId="11686"/>
    <cellStyle name="20% - Акцент4 2 25" xfId="11915"/>
    <cellStyle name="20% - Акцент4 2 26" xfId="11871"/>
    <cellStyle name="20% - Акцент4 2 27" xfId="11810"/>
    <cellStyle name="20% - Акцент4 2 28" xfId="11431"/>
    <cellStyle name="20% - Акцент4 2 3" xfId="72"/>
    <cellStyle name="20% — акцент4 2 3" xfId="11179"/>
    <cellStyle name="20% - Акцент4 2 3 10" xfId="11416"/>
    <cellStyle name="20% - Акцент4 2 3 2" xfId="2056"/>
    <cellStyle name="20% - Акцент4 2 3 3" xfId="7006"/>
    <cellStyle name="20% - Акцент4 2 3 4" xfId="2055"/>
    <cellStyle name="20% - Акцент4 2 3 5" xfId="12122"/>
    <cellStyle name="20% - Акцент4 2 3 6" xfId="11097"/>
    <cellStyle name="20% - Акцент4 2 3 7" xfId="12157"/>
    <cellStyle name="20% - Акцент4 2 3 8" xfId="11927"/>
    <cellStyle name="20% - Акцент4 2 3 9" xfId="11525"/>
    <cellStyle name="20% - Акцент4 2 4" xfId="73"/>
    <cellStyle name="20% — акцент4 2 4" xfId="12123"/>
    <cellStyle name="20% - Акцент4 2 4 2" xfId="7007"/>
    <cellStyle name="20% - Акцент4 2 4 3" xfId="2057"/>
    <cellStyle name="20% - Акцент4 2 4 4" xfId="11098"/>
    <cellStyle name="20% - Акцент4 2 4 5" xfId="11041"/>
    <cellStyle name="20% - Акцент4 2 4 6" xfId="11256"/>
    <cellStyle name="20% - Акцент4 2 4 7" xfId="11662"/>
    <cellStyle name="20% - Акцент4 2 4 8" xfId="12043"/>
    <cellStyle name="20% - Акцент4 2 5" xfId="74"/>
    <cellStyle name="20% — акцент4 2 5" xfId="11096"/>
    <cellStyle name="20% - Акцент4 2 5 2" xfId="7008"/>
    <cellStyle name="20% - Акцент4 2 5 3" xfId="2058"/>
    <cellStyle name="20% - Акцент4 2 5 4" xfId="11738"/>
    <cellStyle name="20% - Акцент4 2 5 5" xfId="11062"/>
    <cellStyle name="20% - Акцент4 2 5 6" xfId="11237"/>
    <cellStyle name="20% - Акцент4 2 5 7" xfId="11935"/>
    <cellStyle name="20% - Акцент4 2 6" xfId="75"/>
    <cellStyle name="20% — акцент4 2 6" xfId="12158"/>
    <cellStyle name="20% - Акцент4 2 6 2" xfId="2059"/>
    <cellStyle name="20% - Акцент4 2 6 3" xfId="11679"/>
    <cellStyle name="20% - Акцент4 2 6 4" xfId="12029"/>
    <cellStyle name="20% - Акцент4 2 6 5" xfId="11708"/>
    <cellStyle name="20% - Акцент4 2 7" xfId="76"/>
    <cellStyle name="20% — акцент4 2 7" xfId="12203"/>
    <cellStyle name="20% - Акцент4 2 7 2" xfId="2060"/>
    <cellStyle name="20% - Акцент4 2 7 3" xfId="11637"/>
    <cellStyle name="20% - Акцент4 2 7 4" xfId="11678"/>
    <cellStyle name="20% - Акцент4 2 8" xfId="77"/>
    <cellStyle name="20% — акцент4 2 8" xfId="11262"/>
    <cellStyle name="20% - Акцент4 2 8 2" xfId="2061"/>
    <cellStyle name="20% - Акцент4 2 8 3" xfId="11358"/>
    <cellStyle name="20% - Акцент4 2 9" xfId="78"/>
    <cellStyle name="20% — акцент4 2 9" xfId="11359"/>
    <cellStyle name="20% - Акцент4 2 9 2" xfId="2062"/>
    <cellStyle name="20% - Акцент4 2_46EE.2011(v1.0)" xfId="2063"/>
    <cellStyle name="20% — акцент4 20" xfId="2064"/>
    <cellStyle name="20% — акцент4 21" xfId="2065"/>
    <cellStyle name="20% — акцент4 22" xfId="2035"/>
    <cellStyle name="20% — акцент4 23" xfId="11176"/>
    <cellStyle name="20% — акцент4 24" xfId="11602"/>
    <cellStyle name="20% — акцент4 25" xfId="11094"/>
    <cellStyle name="20% — акцент4 26" xfId="11658"/>
    <cellStyle name="20% — акцент4 27" xfId="11061"/>
    <cellStyle name="20% — акцент4 28" xfId="12231"/>
    <cellStyle name="20% — акцент4 29" xfId="11905"/>
    <cellStyle name="20% - Акцент4 3" xfId="79"/>
    <cellStyle name="20% — акцент4 3" xfId="2067"/>
    <cellStyle name="20% - Акцент4 3 10" xfId="80"/>
    <cellStyle name="20% - Акцент4 3 10 2" xfId="2068"/>
    <cellStyle name="20% - Акцент4 3 11" xfId="2069"/>
    <cellStyle name="20% - Акцент4 3 12" xfId="5811"/>
    <cellStyle name="20% - Акцент4 3 13" xfId="5917"/>
    <cellStyle name="20% - Акцент4 3 14" xfId="5968"/>
    <cellStyle name="20% - Акцент4 3 15" xfId="6084"/>
    <cellStyle name="20% - Акцент4 3 16" xfId="2066"/>
    <cellStyle name="20% - Акцент4 3 17" xfId="11186"/>
    <cellStyle name="20% - Акцент4 3 18" xfId="12120"/>
    <cellStyle name="20% - Акцент4 3 19" xfId="11875"/>
    <cellStyle name="20% - Акцент4 3 2" xfId="81"/>
    <cellStyle name="20% - Акцент4 3 2 2" xfId="2071"/>
    <cellStyle name="20% - Акцент4 3 2 3" xfId="7009"/>
    <cellStyle name="20% - Акцент4 3 2 4" xfId="2070"/>
    <cellStyle name="20% - Акцент4 3 20" xfId="11291"/>
    <cellStyle name="20% - Акцент4 3 21" xfId="11560"/>
    <cellStyle name="20% - Акцент4 3 22" xfId="11838"/>
    <cellStyle name="20% - Акцент4 3 23" xfId="12085"/>
    <cellStyle name="20% - Акцент4 3 3" xfId="82"/>
    <cellStyle name="20% - Акцент4 3 3 2" xfId="2073"/>
    <cellStyle name="20% - Акцент4 3 3 3" xfId="7010"/>
    <cellStyle name="20% - Акцент4 3 3 4" xfId="2072"/>
    <cellStyle name="20% - Акцент4 3 4" xfId="83"/>
    <cellStyle name="20% - Акцент4 3 4 2" xfId="7011"/>
    <cellStyle name="20% - Акцент4 3 4 2 2" xfId="7012"/>
    <cellStyle name="20% - Акцент4 3 4 3" xfId="2074"/>
    <cellStyle name="20% - Акцент4 3 5" xfId="84"/>
    <cellStyle name="20% - Акцент4 3 5 2" xfId="2075"/>
    <cellStyle name="20% - Акцент4 3 6" xfId="85"/>
    <cellStyle name="20% - Акцент4 3 6 2" xfId="2076"/>
    <cellStyle name="20% - Акцент4 3 7" xfId="86"/>
    <cellStyle name="20% - Акцент4 3 7 2" xfId="2077"/>
    <cellStyle name="20% - Акцент4 3 8" xfId="87"/>
    <cellStyle name="20% - Акцент4 3 8 2" xfId="2078"/>
    <cellStyle name="20% - Акцент4 3 9" xfId="88"/>
    <cellStyle name="20% - Акцент4 3 9 2" xfId="2079"/>
    <cellStyle name="20% - Акцент4 3_46EE.2011(v1.0)" xfId="2080"/>
    <cellStyle name="20% - Акцент4 4" xfId="2081"/>
    <cellStyle name="20% — акцент4 4" xfId="2082"/>
    <cellStyle name="20% - Акцент4 4 2" xfId="2083"/>
    <cellStyle name="20% - Акцент4 4 2 2" xfId="2084"/>
    <cellStyle name="20% - Акцент4 4 2 3" xfId="7013"/>
    <cellStyle name="20% - Акцент4 4 3" xfId="2085"/>
    <cellStyle name="20% - Акцент4 4 3 2" xfId="2086"/>
    <cellStyle name="20% - Акцент4 4 3 3" xfId="7014"/>
    <cellStyle name="20% - Акцент4 4 4" xfId="6085"/>
    <cellStyle name="20% - Акцент4 4 4 2" xfId="7015"/>
    <cellStyle name="20% - Акцент4 4_46EE.2011(v1.0)" xfId="2087"/>
    <cellStyle name="20% - Акцент4 5" xfId="2088"/>
    <cellStyle name="20% — акцент4 5" xfId="2089"/>
    <cellStyle name="20% - Акцент4 5 2" xfId="2090"/>
    <cellStyle name="20% - Акцент4 5 2 2" xfId="2091"/>
    <cellStyle name="20% - Акцент4 5 2 3" xfId="7016"/>
    <cellStyle name="20% - Акцент4 5 3" xfId="2092"/>
    <cellStyle name="20% - Акцент4 5 3 2" xfId="2093"/>
    <cellStyle name="20% - Акцент4 5 3 3" xfId="7017"/>
    <cellStyle name="20% - Акцент4 5 4" xfId="6086"/>
    <cellStyle name="20% - Акцент4 5 4 2" xfId="7018"/>
    <cellStyle name="20% - Акцент4 5_46EE.2011(v1.0)" xfId="2094"/>
    <cellStyle name="20% - Акцент4 6" xfId="2095"/>
    <cellStyle name="20% — акцент4 6" xfId="2096"/>
    <cellStyle name="20% - Акцент4 6 2" xfId="2097"/>
    <cellStyle name="20% - Акцент4 6 2 2" xfId="2098"/>
    <cellStyle name="20% - Акцент4 6 2 3" xfId="7019"/>
    <cellStyle name="20% - Акцент4 6 3" xfId="2099"/>
    <cellStyle name="20% - Акцент4 6 3 2" xfId="2100"/>
    <cellStyle name="20% - Акцент4 6 3 3" xfId="7020"/>
    <cellStyle name="20% - Акцент4 6 4" xfId="6087"/>
    <cellStyle name="20% - Акцент4 6 4 2" xfId="7021"/>
    <cellStyle name="20% - Акцент4 6_46EE.2011(v1.0)" xfId="2101"/>
    <cellStyle name="20% - Акцент4 7" xfId="2102"/>
    <cellStyle name="20% — акцент4 7" xfId="2103"/>
    <cellStyle name="20% - Акцент4 7 2" xfId="2104"/>
    <cellStyle name="20% - Акцент4 7 2 2" xfId="2105"/>
    <cellStyle name="20% - Акцент4 7 2 3" xfId="7022"/>
    <cellStyle name="20% - Акцент4 7 3" xfId="2106"/>
    <cellStyle name="20% - Акцент4 7 3 2" xfId="2107"/>
    <cellStyle name="20% - Акцент4 7 3 3" xfId="7023"/>
    <cellStyle name="20% - Акцент4 7 4" xfId="6088"/>
    <cellStyle name="20% - Акцент4 7 4 2" xfId="7024"/>
    <cellStyle name="20% - Акцент4 7_46EE.2011(v1.0)" xfId="2108"/>
    <cellStyle name="20% - Акцент4 8" xfId="2109"/>
    <cellStyle name="20% — акцент4 8" xfId="2110"/>
    <cellStyle name="20% - Акцент4 8 2" xfId="2111"/>
    <cellStyle name="20% - Акцент4 8 2 2" xfId="2112"/>
    <cellStyle name="20% - Акцент4 8 2 3" xfId="7025"/>
    <cellStyle name="20% - Акцент4 8 3" xfId="2113"/>
    <cellStyle name="20% - Акцент4 8 3 2" xfId="2114"/>
    <cellStyle name="20% - Акцент4 8 3 3" xfId="7026"/>
    <cellStyle name="20% - Акцент4 8 4" xfId="2115"/>
    <cellStyle name="20% - Акцент4 8 5" xfId="7027"/>
    <cellStyle name="20% - Акцент4 8_46EE.2011(v1.0)" xfId="2116"/>
    <cellStyle name="20% - Акцент4 9" xfId="2117"/>
    <cellStyle name="20% — акцент4 9" xfId="2118"/>
    <cellStyle name="20% - Акцент4 9 2" xfId="2119"/>
    <cellStyle name="20% - Акцент4 9 2 2" xfId="2120"/>
    <cellStyle name="20% - Акцент4 9 2 3" xfId="7028"/>
    <cellStyle name="20% - Акцент4 9 3" xfId="2121"/>
    <cellStyle name="20% - Акцент4 9 3 2" xfId="2122"/>
    <cellStyle name="20% - Акцент4 9 3 3" xfId="7029"/>
    <cellStyle name="20% - Акцент4 9 4" xfId="2123"/>
    <cellStyle name="20% - Акцент4 9 5" xfId="7030"/>
    <cellStyle name="20% - Акцент4 9_46EE.2011(v1.0)" xfId="2124"/>
    <cellStyle name="20% — акцент4_Расчет тарифа на тэ 2015 СЛФ" xfId="2125"/>
    <cellStyle name="20% — акцент5" xfId="89"/>
    <cellStyle name="20% - Акцент5 10" xfId="2127"/>
    <cellStyle name="20% — акцент5 10" xfId="2128"/>
    <cellStyle name="20% - Акцент5 10 2" xfId="2129"/>
    <cellStyle name="20% - Акцент5 10 3" xfId="7031"/>
    <cellStyle name="20% - Акцент5 11" xfId="2130"/>
    <cellStyle name="20% — акцент5 11" xfId="2131"/>
    <cellStyle name="20% - Акцент5 11 2" xfId="2132"/>
    <cellStyle name="20% - Акцент5 11 3" xfId="7032"/>
    <cellStyle name="20% - Акцент5 12" xfId="7033"/>
    <cellStyle name="20% — акцент5 12" xfId="2133"/>
    <cellStyle name="20% - Акцент5 12 2" xfId="7034"/>
    <cellStyle name="20% - Акцент5 12 3" xfId="7035"/>
    <cellStyle name="20% - Акцент5 12 4" xfId="7036"/>
    <cellStyle name="20% - Акцент5 13" xfId="7037"/>
    <cellStyle name="20% — акцент5 13" xfId="2134"/>
    <cellStyle name="20% - Акцент5 13 2" xfId="7038"/>
    <cellStyle name="20% - Акцент5 13 3" xfId="7039"/>
    <cellStyle name="20% - Акцент5 13 4" xfId="7040"/>
    <cellStyle name="20% - Акцент5 14" xfId="7041"/>
    <cellStyle name="20% — акцент5 14" xfId="2135"/>
    <cellStyle name="20% - Акцент5 14 2" xfId="7042"/>
    <cellStyle name="20% - Акцент5 14 3" xfId="7043"/>
    <cellStyle name="20% - Акцент5 15" xfId="7044"/>
    <cellStyle name="20% — акцент5 15" xfId="2136"/>
    <cellStyle name="20% - Акцент5 15 2" xfId="7045"/>
    <cellStyle name="20% - Акцент5 15 3" xfId="7046"/>
    <cellStyle name="20% - Акцент5 16" xfId="7047"/>
    <cellStyle name="20% — акцент5 16" xfId="2137"/>
    <cellStyle name="20% - Акцент5 16 2" xfId="7048"/>
    <cellStyle name="20% - Акцент5 16 3" xfId="7049"/>
    <cellStyle name="20% - Акцент5 17" xfId="7050"/>
    <cellStyle name="20% — акцент5 17" xfId="2138"/>
    <cellStyle name="20% - Акцент5 18" xfId="7051"/>
    <cellStyle name="20% — акцент5 18" xfId="2139"/>
    <cellStyle name="20% — акцент5 19" xfId="2140"/>
    <cellStyle name="20% - Акцент5 2" xfId="90"/>
    <cellStyle name="20% — акцент5 2" xfId="91"/>
    <cellStyle name="20% - Акцент5 2 1" xfId="7052"/>
    <cellStyle name="20% - Акцент5 2 10" xfId="92"/>
    <cellStyle name="20% - Акцент5 2 10 2" xfId="2143"/>
    <cellStyle name="20% - Акцент5 2 11" xfId="5812"/>
    <cellStyle name="20% - Акцент5 2 11 2" xfId="10828"/>
    <cellStyle name="20% - Акцент5 2 11 3" xfId="6090"/>
    <cellStyle name="20% - Акцент5 2 12" xfId="5916"/>
    <cellStyle name="20% - Акцент5 2 12 2" xfId="10829"/>
    <cellStyle name="20% - Акцент5 2 13" xfId="5967"/>
    <cellStyle name="20% - Акцент5 2 14" xfId="7053"/>
    <cellStyle name="20% - Акцент5 2 15" xfId="7054"/>
    <cellStyle name="20% - Акцент5 2 16" xfId="7055"/>
    <cellStyle name="20% - Акцент5 2 16 2" xfId="10830"/>
    <cellStyle name="20% - Акцент5 2 17" xfId="10831"/>
    <cellStyle name="20% - Акцент5 2 18" xfId="10832"/>
    <cellStyle name="20% - Акцент5 2 19" xfId="10833"/>
    <cellStyle name="20% - Акцент5 2 2" xfId="93"/>
    <cellStyle name="20% — акцент5 2 2" xfId="2142"/>
    <cellStyle name="20% - Акцент5 2 2 10" xfId="12208"/>
    <cellStyle name="20% - Акцент5 2 2 2" xfId="2145"/>
    <cellStyle name="20% - Акцент5 2 2 2 2" xfId="7056"/>
    <cellStyle name="20% - Акцент5 2 2 2 3" xfId="6091"/>
    <cellStyle name="20% - Акцент5 2 2 3" xfId="2144"/>
    <cellStyle name="20% - Акцент5 2 2 4" xfId="11195"/>
    <cellStyle name="20% - Акцент5 2 2 5" xfId="11735"/>
    <cellStyle name="20% - Акцент5 2 2 6" xfId="11755"/>
    <cellStyle name="20% - Акцент5 2 2 7" xfId="12154"/>
    <cellStyle name="20% - Акцент5 2 2 8" xfId="11064"/>
    <cellStyle name="20% - Акцент5 2 2 9" xfId="11932"/>
    <cellStyle name="20% - Акцент5 2 20" xfId="6089"/>
    <cellStyle name="20% - Акцент5 2 21" xfId="2141"/>
    <cellStyle name="20% - Акцент5 2 22" xfId="11193"/>
    <cellStyle name="20% - Акцент5 2 23" xfId="12118"/>
    <cellStyle name="20% - Акцент5 2 24" xfId="11753"/>
    <cellStyle name="20% - Акцент5 2 25" xfId="12155"/>
    <cellStyle name="20% - Акцент5 2 26" xfId="11420"/>
    <cellStyle name="20% - Акцент5 2 27" xfId="12233"/>
    <cellStyle name="20% - Акцент5 2 28" xfId="11912"/>
    <cellStyle name="20% - Акцент5 2 3" xfId="94"/>
    <cellStyle name="20% — акцент5 2 3" xfId="11194"/>
    <cellStyle name="20% - Акцент5 2 3 10" xfId="11889"/>
    <cellStyle name="20% - Акцент5 2 3 2" xfId="2147"/>
    <cellStyle name="20% - Акцент5 2 3 3" xfId="7057"/>
    <cellStyle name="20% - Акцент5 2 3 4" xfId="2146"/>
    <cellStyle name="20% - Акцент5 2 3 5" xfId="12116"/>
    <cellStyle name="20% - Акцент5 2 3 6" xfId="11099"/>
    <cellStyle name="20% - Акцент5 2 3 7" xfId="11657"/>
    <cellStyle name="20% - Акцент5 2 3 8" xfId="11065"/>
    <cellStyle name="20% - Акцент5 2 3 9" xfId="11704"/>
    <cellStyle name="20% - Акцент5 2 4" xfId="95"/>
    <cellStyle name="20% — акцент5 2 4" xfId="12117"/>
    <cellStyle name="20% - Акцент5 2 4 2" xfId="7058"/>
    <cellStyle name="20% - Акцент5 2 4 3" xfId="2148"/>
    <cellStyle name="20% - Акцент5 2 4 4" xfId="11435"/>
    <cellStyle name="20% - Акцент5 2 4 5" xfId="12025"/>
    <cellStyle name="20% - Акцент5 2 4 6" xfId="11163"/>
    <cellStyle name="20% - Акцент5 2 4 7" xfId="12181"/>
    <cellStyle name="20% - Акцент5 2 4 8" xfId="12205"/>
    <cellStyle name="20% - Акцент5 2 5" xfId="96"/>
    <cellStyle name="20% — акцент5 2 5" xfId="11754"/>
    <cellStyle name="20% - Акцент5 2 5 2" xfId="7059"/>
    <cellStyle name="20% - Акцент5 2 5 3" xfId="2149"/>
    <cellStyle name="20% - Акцент5 2 5 4" xfId="12024"/>
    <cellStyle name="20% - Акцент5 2 5 5" xfId="11779"/>
    <cellStyle name="20% - Акцент5 2 5 6" xfId="11908"/>
    <cellStyle name="20% - Акцент5 2 5 7" xfId="11357"/>
    <cellStyle name="20% - Акцент5 2 6" xfId="97"/>
    <cellStyle name="20% — акцент5 2 6" xfId="11703"/>
    <cellStyle name="20% - Акцент5 2 6 2" xfId="2150"/>
    <cellStyle name="20% - Акцент5 2 6 3" xfId="11694"/>
    <cellStyle name="20% - Акцент5 2 6 4" xfId="11400"/>
    <cellStyle name="20% - Акцент5 2 6 5" xfId="11711"/>
    <cellStyle name="20% - Акцент5 2 7" xfId="98"/>
    <cellStyle name="20% — акцент5 2 7" xfId="11063"/>
    <cellStyle name="20% - Акцент5 2 7 2" xfId="2151"/>
    <cellStyle name="20% - Акцент5 2 7 3" xfId="11563"/>
    <cellStyle name="20% - Акцент5 2 7 4" xfId="12152"/>
    <cellStyle name="20% - Акцент5 2 8" xfId="99"/>
    <cellStyle name="20% — акцент5 2 8" xfId="12166"/>
    <cellStyle name="20% - Акцент5 2 8 2" xfId="2152"/>
    <cellStyle name="20% - Акцент5 2 8 3" xfId="11890"/>
    <cellStyle name="20% - Акцент5 2 9" xfId="100"/>
    <cellStyle name="20% — акцент5 2 9" xfId="11499"/>
    <cellStyle name="20% - Акцент5 2 9 2" xfId="2153"/>
    <cellStyle name="20% - Акцент5 2_46EE.2011(v1.0)" xfId="2154"/>
    <cellStyle name="20% — акцент5 20" xfId="2155"/>
    <cellStyle name="20% — акцент5 21" xfId="2156"/>
    <cellStyle name="20% — акцент5 22" xfId="2126"/>
    <cellStyle name="20% — акцент5 23" xfId="11190"/>
    <cellStyle name="20% — акцент5 24" xfId="12119"/>
    <cellStyle name="20% — акцент5 25" xfId="11687"/>
    <cellStyle name="20% — акцент5 26" xfId="12156"/>
    <cellStyle name="20% — акцент5 27" xfId="11419"/>
    <cellStyle name="20% — акцент5 28" xfId="11792"/>
    <cellStyle name="20% — акцент5 29" xfId="12224"/>
    <cellStyle name="20% - Акцент5 3" xfId="101"/>
    <cellStyle name="20% — акцент5 3" xfId="2158"/>
    <cellStyle name="20% - Акцент5 3 10" xfId="102"/>
    <cellStyle name="20% - Акцент5 3 10 2" xfId="2159"/>
    <cellStyle name="20% - Акцент5 3 11" xfId="2160"/>
    <cellStyle name="20% - Акцент5 3 12" xfId="5813"/>
    <cellStyle name="20% - Акцент5 3 13" xfId="5860"/>
    <cellStyle name="20% - Акцент5 3 14" xfId="5966"/>
    <cellStyle name="20% - Акцент5 3 15" xfId="6092"/>
    <cellStyle name="20% - Акцент5 3 16" xfId="2157"/>
    <cellStyle name="20% - Акцент5 3 17" xfId="11196"/>
    <cellStyle name="20% - Акцент5 3 18" xfId="12114"/>
    <cellStyle name="20% - Акцент5 3 19" xfId="11100"/>
    <cellStyle name="20% - Акцент5 3 2" xfId="103"/>
    <cellStyle name="20% - Акцент5 3 2 2" xfId="2162"/>
    <cellStyle name="20% - Акцент5 3 2 3" xfId="7060"/>
    <cellStyle name="20% - Акцент5 3 2 4" xfId="2161"/>
    <cellStyle name="20% - Акцент5 3 20" xfId="11914"/>
    <cellStyle name="20% - Акцент5 3 21" xfId="11066"/>
    <cellStyle name="20% - Акцент5 3 22" xfId="11113"/>
    <cellStyle name="20% - Акцент5 3 23" xfId="11842"/>
    <cellStyle name="20% - Акцент5 3 3" xfId="104"/>
    <cellStyle name="20% - Акцент5 3 3 2" xfId="2164"/>
    <cellStyle name="20% - Акцент5 3 3 3" xfId="7061"/>
    <cellStyle name="20% - Акцент5 3 3 4" xfId="2163"/>
    <cellStyle name="20% - Акцент5 3 4" xfId="105"/>
    <cellStyle name="20% - Акцент5 3 4 2" xfId="7062"/>
    <cellStyle name="20% - Акцент5 3 4 2 2" xfId="7063"/>
    <cellStyle name="20% - Акцент5 3 4 3" xfId="2165"/>
    <cellStyle name="20% - Акцент5 3 5" xfId="106"/>
    <cellStyle name="20% - Акцент5 3 5 2" xfId="2166"/>
    <cellStyle name="20% - Акцент5 3 6" xfId="107"/>
    <cellStyle name="20% - Акцент5 3 6 2" xfId="2167"/>
    <cellStyle name="20% - Акцент5 3 7" xfId="108"/>
    <cellStyle name="20% - Акцент5 3 7 2" xfId="2168"/>
    <cellStyle name="20% - Акцент5 3 8" xfId="109"/>
    <cellStyle name="20% - Акцент5 3 8 2" xfId="2169"/>
    <cellStyle name="20% - Акцент5 3 9" xfId="110"/>
    <cellStyle name="20% - Акцент5 3 9 2" xfId="2170"/>
    <cellStyle name="20% - Акцент5 3_46EE.2011(v1.0)" xfId="2171"/>
    <cellStyle name="20% - Акцент5 4" xfId="2172"/>
    <cellStyle name="20% — акцент5 4" xfId="2173"/>
    <cellStyle name="20% - Акцент5 4 2" xfId="2174"/>
    <cellStyle name="20% - Акцент5 4 2 2" xfId="2175"/>
    <cellStyle name="20% - Акцент5 4 2 3" xfId="7064"/>
    <cellStyle name="20% - Акцент5 4 3" xfId="2176"/>
    <cellStyle name="20% - Акцент5 4 3 2" xfId="2177"/>
    <cellStyle name="20% - Акцент5 4 3 3" xfId="7065"/>
    <cellStyle name="20% - Акцент5 4 4" xfId="6093"/>
    <cellStyle name="20% - Акцент5 4 4 2" xfId="7066"/>
    <cellStyle name="20% - Акцент5 4_46EE.2011(v1.0)" xfId="2178"/>
    <cellStyle name="20% - Акцент5 5" xfId="2179"/>
    <cellStyle name="20% — акцент5 5" xfId="2180"/>
    <cellStyle name="20% - Акцент5 5 2" xfId="2181"/>
    <cellStyle name="20% - Акцент5 5 2 2" xfId="2182"/>
    <cellStyle name="20% - Акцент5 5 2 3" xfId="7067"/>
    <cellStyle name="20% - Акцент5 5 3" xfId="2183"/>
    <cellStyle name="20% - Акцент5 5 3 2" xfId="2184"/>
    <cellStyle name="20% - Акцент5 5 3 3" xfId="7068"/>
    <cellStyle name="20% - Акцент5 5 4" xfId="6094"/>
    <cellStyle name="20% - Акцент5 5 4 2" xfId="7069"/>
    <cellStyle name="20% - Акцент5 5_46EE.2011(v1.0)" xfId="2185"/>
    <cellStyle name="20% - Акцент5 6" xfId="2186"/>
    <cellStyle name="20% — акцент5 6" xfId="2187"/>
    <cellStyle name="20% - Акцент5 6 2" xfId="2188"/>
    <cellStyle name="20% - Акцент5 6 2 2" xfId="2189"/>
    <cellStyle name="20% - Акцент5 6 2 3" xfId="7070"/>
    <cellStyle name="20% - Акцент5 6 3" xfId="2190"/>
    <cellStyle name="20% - Акцент5 6 3 2" xfId="2191"/>
    <cellStyle name="20% - Акцент5 6 3 3" xfId="7071"/>
    <cellStyle name="20% - Акцент5 6 4" xfId="6095"/>
    <cellStyle name="20% - Акцент5 6 4 2" xfId="7072"/>
    <cellStyle name="20% - Акцент5 6_46EE.2011(v1.0)" xfId="2192"/>
    <cellStyle name="20% - Акцент5 7" xfId="2193"/>
    <cellStyle name="20% — акцент5 7" xfId="2194"/>
    <cellStyle name="20% - Акцент5 7 2" xfId="2195"/>
    <cellStyle name="20% - Акцент5 7 2 2" xfId="2196"/>
    <cellStyle name="20% - Акцент5 7 2 3" xfId="7073"/>
    <cellStyle name="20% - Акцент5 7 3" xfId="2197"/>
    <cellStyle name="20% - Акцент5 7 3 2" xfId="2198"/>
    <cellStyle name="20% - Акцент5 7 3 3" xfId="7074"/>
    <cellStyle name="20% - Акцент5 7 4" xfId="6096"/>
    <cellStyle name="20% - Акцент5 7 4 2" xfId="7075"/>
    <cellStyle name="20% - Акцент5 7_46EE.2011(v1.0)" xfId="2199"/>
    <cellStyle name="20% - Акцент5 8" xfId="2200"/>
    <cellStyle name="20% — акцент5 8" xfId="2201"/>
    <cellStyle name="20% - Акцент5 8 2" xfId="2202"/>
    <cellStyle name="20% - Акцент5 8 2 2" xfId="2203"/>
    <cellStyle name="20% - Акцент5 8 2 3" xfId="7076"/>
    <cellStyle name="20% - Акцент5 8 3" xfId="2204"/>
    <cellStyle name="20% - Акцент5 8 3 2" xfId="2205"/>
    <cellStyle name="20% - Акцент5 8 3 3" xfId="7077"/>
    <cellStyle name="20% - Акцент5 8 4" xfId="2206"/>
    <cellStyle name="20% - Акцент5 8 5" xfId="7078"/>
    <cellStyle name="20% - Акцент5 8_46EE.2011(v1.0)" xfId="2207"/>
    <cellStyle name="20% - Акцент5 9" xfId="2208"/>
    <cellStyle name="20% — акцент5 9" xfId="2209"/>
    <cellStyle name="20% - Акцент5 9 2" xfId="2210"/>
    <cellStyle name="20% - Акцент5 9 2 2" xfId="2211"/>
    <cellStyle name="20% - Акцент5 9 2 3" xfId="7079"/>
    <cellStyle name="20% - Акцент5 9 3" xfId="2212"/>
    <cellStyle name="20% - Акцент5 9 3 2" xfId="2213"/>
    <cellStyle name="20% - Акцент5 9 3 3" xfId="7080"/>
    <cellStyle name="20% - Акцент5 9 4" xfId="2214"/>
    <cellStyle name="20% - Акцент5 9 5" xfId="7081"/>
    <cellStyle name="20% - Акцент5 9_46EE.2011(v1.0)" xfId="2215"/>
    <cellStyle name="20% — акцент5_Расчет тарифа на тэ 2015 СЛФ" xfId="2216"/>
    <cellStyle name="20% — акцент6" xfId="111"/>
    <cellStyle name="20% - Акцент6 10" xfId="2218"/>
    <cellStyle name="20% — акцент6 10" xfId="2219"/>
    <cellStyle name="20% - Акцент6 10 2" xfId="2220"/>
    <cellStyle name="20% - Акцент6 10 3" xfId="7082"/>
    <cellStyle name="20% - Акцент6 11" xfId="2221"/>
    <cellStyle name="20% — акцент6 11" xfId="2222"/>
    <cellStyle name="20% - Акцент6 11 2" xfId="2223"/>
    <cellStyle name="20% - Акцент6 11 3" xfId="7083"/>
    <cellStyle name="20% - Акцент6 12" xfId="7084"/>
    <cellStyle name="20% — акцент6 12" xfId="2224"/>
    <cellStyle name="20% - Акцент6 12 2" xfId="7085"/>
    <cellStyle name="20% - Акцент6 12 3" xfId="7086"/>
    <cellStyle name="20% - Акцент6 12 4" xfId="7087"/>
    <cellStyle name="20% - Акцент6 13" xfId="7088"/>
    <cellStyle name="20% — акцент6 13" xfId="2225"/>
    <cellStyle name="20% - Акцент6 13 2" xfId="7089"/>
    <cellStyle name="20% - Акцент6 13 3" xfId="7090"/>
    <cellStyle name="20% - Акцент6 13 4" xfId="7091"/>
    <cellStyle name="20% - Акцент6 14" xfId="7092"/>
    <cellStyle name="20% — акцент6 14" xfId="2226"/>
    <cellStyle name="20% - Акцент6 14 2" xfId="7093"/>
    <cellStyle name="20% - Акцент6 14 3" xfId="7094"/>
    <cellStyle name="20% - Акцент6 15" xfId="7095"/>
    <cellStyle name="20% — акцент6 15" xfId="2227"/>
    <cellStyle name="20% - Акцент6 15 2" xfId="7096"/>
    <cellStyle name="20% - Акцент6 15 3" xfId="7097"/>
    <cellStyle name="20% - Акцент6 16" xfId="7098"/>
    <cellStyle name="20% — акцент6 16" xfId="2228"/>
    <cellStyle name="20% - Акцент6 16 2" xfId="7099"/>
    <cellStyle name="20% - Акцент6 16 3" xfId="7100"/>
    <cellStyle name="20% - Акцент6 17" xfId="7101"/>
    <cellStyle name="20% — акцент6 17" xfId="2229"/>
    <cellStyle name="20% - Акцент6 18" xfId="7102"/>
    <cellStyle name="20% — акцент6 18" xfId="2230"/>
    <cellStyle name="20% — акцент6 19" xfId="2231"/>
    <cellStyle name="20% - Акцент6 2" xfId="112"/>
    <cellStyle name="20% — акцент6 2" xfId="113"/>
    <cellStyle name="20% - Акцент6 2 1" xfId="7103"/>
    <cellStyle name="20% - Акцент6 2 10" xfId="114"/>
    <cellStyle name="20% - Акцент6 2 10 2" xfId="2234"/>
    <cellStyle name="20% - Акцент6 2 11" xfId="5814"/>
    <cellStyle name="20% - Акцент6 2 11 2" xfId="10834"/>
    <cellStyle name="20% - Акцент6 2 11 3" xfId="6098"/>
    <cellStyle name="20% - Акцент6 2 12" xfId="5915"/>
    <cellStyle name="20% - Акцент6 2 12 2" xfId="10835"/>
    <cellStyle name="20% - Акцент6 2 13" xfId="5965"/>
    <cellStyle name="20% - Акцент6 2 14" xfId="7104"/>
    <cellStyle name="20% - Акцент6 2 15" xfId="7105"/>
    <cellStyle name="20% - Акцент6 2 16" xfId="7106"/>
    <cellStyle name="20% - Акцент6 2 16 2" xfId="10836"/>
    <cellStyle name="20% - Акцент6 2 17" xfId="10837"/>
    <cellStyle name="20% - Акцент6 2 18" xfId="10838"/>
    <cellStyle name="20% - Акцент6 2 19" xfId="10839"/>
    <cellStyle name="20% - Акцент6 2 2" xfId="115"/>
    <cellStyle name="20% — акцент6 2 2" xfId="2233"/>
    <cellStyle name="20% - Акцент6 2 2 10" xfId="11725"/>
    <cellStyle name="20% - Акцент6 2 2 2" xfId="2236"/>
    <cellStyle name="20% - Акцент6 2 2 2 2" xfId="7107"/>
    <cellStyle name="20% - Акцент6 2 2 2 3" xfId="6099"/>
    <cellStyle name="20% - Акцент6 2 2 3" xfId="2235"/>
    <cellStyle name="20% - Акцент6 2 2 4" xfId="11200"/>
    <cellStyle name="20% - Акцент6 2 2 5" xfId="11596"/>
    <cellStyle name="20% - Акцент6 2 2 6" xfId="11106"/>
    <cellStyle name="20% - Акцент6 2 2 7" xfId="11627"/>
    <cellStyle name="20% - Акцент6 2 2 8" xfId="11743"/>
    <cellStyle name="20% - Акцент6 2 2 9" xfId="11723"/>
    <cellStyle name="20% - Акцент6 2 20" xfId="6097"/>
    <cellStyle name="20% - Акцент6 2 21" xfId="2232"/>
    <cellStyle name="20% - Акцент6 2 22" xfId="11198"/>
    <cellStyle name="20% - Акцент6 2 23" xfId="12112"/>
    <cellStyle name="20% - Акцент6 2 24" xfId="11948"/>
    <cellStyle name="20% - Акцент6 2 25" xfId="11801"/>
    <cellStyle name="20% - Акцент6 2 26" xfId="11367"/>
    <cellStyle name="20% - Акцент6 2 27" xfId="11395"/>
    <cellStyle name="20% - Акцент6 2 28" xfId="11243"/>
    <cellStyle name="20% - Акцент6 2 3" xfId="116"/>
    <cellStyle name="20% — акцент6 2 3" xfId="11199"/>
    <cellStyle name="20% - Акцент6 2 3 10" xfId="11401"/>
    <cellStyle name="20% - Акцент6 2 3 2" xfId="2238"/>
    <cellStyle name="20% - Акцент6 2 3 3" xfId="7108"/>
    <cellStyle name="20% - Акцент6 2 3 4" xfId="2237"/>
    <cellStyle name="20% - Акцент6 2 3 5" xfId="11595"/>
    <cellStyle name="20% - Акцент6 2 3 6" xfId="11688"/>
    <cellStyle name="20% - Акцент6 2 3 7" xfId="11654"/>
    <cellStyle name="20% - Акцент6 2 3 8" xfId="11421"/>
    <cellStyle name="20% - Акцент6 2 3 9" xfId="12139"/>
    <cellStyle name="20% - Акцент6 2 4" xfId="117"/>
    <cellStyle name="20% — акцент6 2 4" xfId="11597"/>
    <cellStyle name="20% - Акцент6 2 4 2" xfId="7109"/>
    <cellStyle name="20% - Акцент6 2 4 3" xfId="2239"/>
    <cellStyle name="20% - Акцент6 2 4 4" xfId="11107"/>
    <cellStyle name="20% - Акцент6 2 4 5" xfId="11626"/>
    <cellStyle name="20% - Акцент6 2 4 6" xfId="11872"/>
    <cellStyle name="20% - Акцент6 2 4 7" xfId="12030"/>
    <cellStyle name="20% - Акцент6 2 4 8" xfId="12078"/>
    <cellStyle name="20% - Акцент6 2 5" xfId="118"/>
    <cellStyle name="20% — акцент6 2 5" xfId="11105"/>
    <cellStyle name="20% - Акцент6 2 5 2" xfId="7110"/>
    <cellStyle name="20% - Акцент6 2 5 3" xfId="2240"/>
    <cellStyle name="20% - Акцент6 2 5 4" xfId="11800"/>
    <cellStyle name="20% - Акцент6 2 5 5" xfId="11368"/>
    <cellStyle name="20% - Акцент6 2 5 6" xfId="12214"/>
    <cellStyle name="20% - Акцент6 2 5 7" xfId="12222"/>
    <cellStyle name="20% - Акцент6 2 6" xfId="119"/>
    <cellStyle name="20% — акцент6 2 6" xfId="11655"/>
    <cellStyle name="20% - Акцент6 2 6 2" xfId="2241"/>
    <cellStyle name="20% - Акцент6 2 6 3" xfId="11067"/>
    <cellStyle name="20% - Акцент6 2 6 4" xfId="11809"/>
    <cellStyle name="20% - Акцент6 2 6 5" xfId="11384"/>
    <cellStyle name="20% - Акцент6 2 7" xfId="120"/>
    <cellStyle name="20% — акцент6 2 7" xfId="11938"/>
    <cellStyle name="20% - Акцент6 2 7 2" xfId="2242"/>
    <cellStyle name="20% - Акцент6 2 7 3" xfId="11231"/>
    <cellStyle name="20% - Акцент6 2 7 4" xfId="11447"/>
    <cellStyle name="20% - Акцент6 2 8" xfId="121"/>
    <cellStyle name="20% — акцент6 2 8" xfId="11807"/>
    <cellStyle name="20% - Акцент6 2 8 2" xfId="2243"/>
    <cellStyle name="20% - Акцент6 2 8 3" xfId="11348"/>
    <cellStyle name="20% - Акцент6 2 9" xfId="122"/>
    <cellStyle name="20% — акцент6 2 9" xfId="11729"/>
    <cellStyle name="20% - Акцент6 2 9 2" xfId="2244"/>
    <cellStyle name="20% - Акцент6 2_46EE.2011(v1.0)" xfId="2245"/>
    <cellStyle name="20% — акцент6 20" xfId="2246"/>
    <cellStyle name="20% — акцент6 21" xfId="2247"/>
    <cellStyle name="20% — акцент6 22" xfId="2217"/>
    <cellStyle name="20% — акцент6 23" xfId="11197"/>
    <cellStyle name="20% — акцент6 24" xfId="12113"/>
    <cellStyle name="20% — акцент6 25" xfId="11104"/>
    <cellStyle name="20% — акцент6 26" xfId="11656"/>
    <cellStyle name="20% — акцент6 27" xfId="11751"/>
    <cellStyle name="20% — акцент6 28" xfId="11112"/>
    <cellStyle name="20% — акцент6 29" xfId="11188"/>
    <cellStyle name="20% - Акцент6 3" xfId="123"/>
    <cellStyle name="20% — акцент6 3" xfId="2249"/>
    <cellStyle name="20% - Акцент6 3 10" xfId="124"/>
    <cellStyle name="20% - Акцент6 3 10 2" xfId="2250"/>
    <cellStyle name="20% - Акцент6 3 11" xfId="2251"/>
    <cellStyle name="20% - Акцент6 3 12" xfId="5815"/>
    <cellStyle name="20% - Акцент6 3 13" xfId="5914"/>
    <cellStyle name="20% - Акцент6 3 14" xfId="5964"/>
    <cellStyle name="20% - Акцент6 3 15" xfId="6100"/>
    <cellStyle name="20% - Акцент6 3 16" xfId="2248"/>
    <cellStyle name="20% - Акцент6 3 17" xfId="11204"/>
    <cellStyle name="20% - Акцент6 3 18" xfId="12109"/>
    <cellStyle name="20% - Акцент6 3 19" xfId="11109"/>
    <cellStyle name="20% - Акцент6 3 2" xfId="125"/>
    <cellStyle name="20% - Акцент6 3 2 2" xfId="2253"/>
    <cellStyle name="20% - Акцент6 3 2 3" xfId="7111"/>
    <cellStyle name="20% - Акцент6 3 2 4" xfId="2252"/>
    <cellStyle name="20% - Акцент6 3 20" xfId="11625"/>
    <cellStyle name="20% - Акцент6 3 21" xfId="11068"/>
    <cellStyle name="20% - Акцент6 3 22" xfId="11524"/>
    <cellStyle name="20% - Акцент6 3 23" xfId="12227"/>
    <cellStyle name="20% - Акцент6 3 3" xfId="126"/>
    <cellStyle name="20% - Акцент6 3 3 2" xfId="2255"/>
    <cellStyle name="20% - Акцент6 3 3 3" xfId="7112"/>
    <cellStyle name="20% - Акцент6 3 3 4" xfId="2254"/>
    <cellStyle name="20% - Акцент6 3 4" xfId="127"/>
    <cellStyle name="20% - Акцент6 3 4 2" xfId="7113"/>
    <cellStyle name="20% - Акцент6 3 4 2 2" xfId="7114"/>
    <cellStyle name="20% - Акцент6 3 4 3" xfId="2256"/>
    <cellStyle name="20% - Акцент6 3 5" xfId="128"/>
    <cellStyle name="20% - Акцент6 3 5 2" xfId="2257"/>
    <cellStyle name="20% - Акцент6 3 6" xfId="129"/>
    <cellStyle name="20% - Акцент6 3 6 2" xfId="2258"/>
    <cellStyle name="20% - Акцент6 3 7" xfId="130"/>
    <cellStyle name="20% - Акцент6 3 7 2" xfId="2259"/>
    <cellStyle name="20% - Акцент6 3 8" xfId="131"/>
    <cellStyle name="20% - Акцент6 3 8 2" xfId="2260"/>
    <cellStyle name="20% - Акцент6 3 9" xfId="132"/>
    <cellStyle name="20% - Акцент6 3 9 2" xfId="2261"/>
    <cellStyle name="20% - Акцент6 3_46EE.2011(v1.0)" xfId="2262"/>
    <cellStyle name="20% - Акцент6 4" xfId="2263"/>
    <cellStyle name="20% — акцент6 4" xfId="2264"/>
    <cellStyle name="20% - Акцент6 4 2" xfId="2265"/>
    <cellStyle name="20% - Акцент6 4 2 2" xfId="2266"/>
    <cellStyle name="20% - Акцент6 4 2 3" xfId="7115"/>
    <cellStyle name="20% - Акцент6 4 3" xfId="2267"/>
    <cellStyle name="20% - Акцент6 4 3 2" xfId="2268"/>
    <cellStyle name="20% - Акцент6 4 3 3" xfId="7116"/>
    <cellStyle name="20% - Акцент6 4 4" xfId="6101"/>
    <cellStyle name="20% - Акцент6 4 4 2" xfId="7117"/>
    <cellStyle name="20% - Акцент6 4_46EE.2011(v1.0)" xfId="2269"/>
    <cellStyle name="20% - Акцент6 5" xfId="2270"/>
    <cellStyle name="20% — акцент6 5" xfId="2271"/>
    <cellStyle name="20% - Акцент6 5 2" xfId="2272"/>
    <cellStyle name="20% - Акцент6 5 2 2" xfId="2273"/>
    <cellStyle name="20% - Акцент6 5 2 3" xfId="7118"/>
    <cellStyle name="20% - Акцент6 5 3" xfId="2274"/>
    <cellStyle name="20% - Акцент6 5 3 2" xfId="2275"/>
    <cellStyle name="20% - Акцент6 5 3 3" xfId="7119"/>
    <cellStyle name="20% - Акцент6 5 4" xfId="6102"/>
    <cellStyle name="20% - Акцент6 5 4 2" xfId="7120"/>
    <cellStyle name="20% - Акцент6 5_46EE.2011(v1.0)" xfId="2276"/>
    <cellStyle name="20% - Акцент6 6" xfId="2277"/>
    <cellStyle name="20% — акцент6 6" xfId="2278"/>
    <cellStyle name="20% - Акцент6 6 2" xfId="2279"/>
    <cellStyle name="20% - Акцент6 6 2 2" xfId="2280"/>
    <cellStyle name="20% - Акцент6 6 2 3" xfId="7121"/>
    <cellStyle name="20% - Акцент6 6 3" xfId="2281"/>
    <cellStyle name="20% - Акцент6 6 3 2" xfId="2282"/>
    <cellStyle name="20% - Акцент6 6 3 3" xfId="7122"/>
    <cellStyle name="20% - Акцент6 6 4" xfId="6103"/>
    <cellStyle name="20% - Акцент6 6 4 2" xfId="7123"/>
    <cellStyle name="20% - Акцент6 6_46EE.2011(v1.0)" xfId="2283"/>
    <cellStyle name="20% - Акцент6 7" xfId="2284"/>
    <cellStyle name="20% — акцент6 7" xfId="2285"/>
    <cellStyle name="20% - Акцент6 7 2" xfId="2286"/>
    <cellStyle name="20% - Акцент6 7 2 2" xfId="2287"/>
    <cellStyle name="20% - Акцент6 7 2 3" xfId="7124"/>
    <cellStyle name="20% - Акцент6 7 3" xfId="2288"/>
    <cellStyle name="20% - Акцент6 7 3 2" xfId="2289"/>
    <cellStyle name="20% - Акцент6 7 3 3" xfId="7125"/>
    <cellStyle name="20% - Акцент6 7 4" xfId="6104"/>
    <cellStyle name="20% - Акцент6 7 4 2" xfId="7126"/>
    <cellStyle name="20% - Акцент6 7_46EE.2011(v1.0)" xfId="2290"/>
    <cellStyle name="20% - Акцент6 8" xfId="2291"/>
    <cellStyle name="20% — акцент6 8" xfId="2292"/>
    <cellStyle name="20% - Акцент6 8 2" xfId="2293"/>
    <cellStyle name="20% - Акцент6 8 2 2" xfId="2294"/>
    <cellStyle name="20% - Акцент6 8 2 3" xfId="7127"/>
    <cellStyle name="20% - Акцент6 8 3" xfId="2295"/>
    <cellStyle name="20% - Акцент6 8 3 2" xfId="2296"/>
    <cellStyle name="20% - Акцент6 8 3 3" xfId="7128"/>
    <cellStyle name="20% - Акцент6 8 4" xfId="2297"/>
    <cellStyle name="20% - Акцент6 8 5" xfId="7129"/>
    <cellStyle name="20% - Акцент6 8_46EE.2011(v1.0)" xfId="2298"/>
    <cellStyle name="20% - Акцент6 9" xfId="2299"/>
    <cellStyle name="20% — акцент6 9" xfId="2300"/>
    <cellStyle name="20% - Акцент6 9 2" xfId="2301"/>
    <cellStyle name="20% - Акцент6 9 2 2" xfId="2302"/>
    <cellStyle name="20% - Акцент6 9 2 3" xfId="7130"/>
    <cellStyle name="20% - Акцент6 9 3" xfId="2303"/>
    <cellStyle name="20% - Акцент6 9 3 2" xfId="2304"/>
    <cellStyle name="20% - Акцент6 9 3 3" xfId="7131"/>
    <cellStyle name="20% - Акцент6 9 4" xfId="2305"/>
    <cellStyle name="20% - Акцент6 9 5" xfId="7132"/>
    <cellStyle name="20% - Акцент6 9_46EE.2011(v1.0)" xfId="2306"/>
    <cellStyle name="20% — акцент6_Расчет тарифа на тэ 2015 СЛФ" xfId="2307"/>
    <cellStyle name="40% - Accent1" xfId="2308"/>
    <cellStyle name="40% - Accent1 1" xfId="7133"/>
    <cellStyle name="40% - Accent1 2" xfId="2309"/>
    <cellStyle name="40% - Accent1 2 2" xfId="2310"/>
    <cellStyle name="40% - Accent1 2 2 2" xfId="7134"/>
    <cellStyle name="40% - Accent1 2 3" xfId="7135"/>
    <cellStyle name="40% - Accent1 3" xfId="2311"/>
    <cellStyle name="40% - Accent1 3 2" xfId="2312"/>
    <cellStyle name="40% - Accent1 3 2 2" xfId="7136"/>
    <cellStyle name="40% - Accent1 3 3" xfId="7137"/>
    <cellStyle name="40% - Accent1 4" xfId="2313"/>
    <cellStyle name="40% - Accent1 4 2" xfId="7139"/>
    <cellStyle name="40% - Accent1 4 3" xfId="7138"/>
    <cellStyle name="40% - Accent1 5" xfId="7140"/>
    <cellStyle name="40% - Accent1_46EE.2011(v1.0)" xfId="2314"/>
    <cellStyle name="40% - Accent2" xfId="2315"/>
    <cellStyle name="40% - Accent2 1" xfId="7141"/>
    <cellStyle name="40% - Accent2 2" xfId="2316"/>
    <cellStyle name="40% - Accent2 2 2" xfId="2317"/>
    <cellStyle name="40% - Accent2 2 2 2" xfId="7142"/>
    <cellStyle name="40% - Accent2 2 3" xfId="7143"/>
    <cellStyle name="40% - Accent2 3" xfId="2318"/>
    <cellStyle name="40% - Accent2 3 2" xfId="2319"/>
    <cellStyle name="40% - Accent2 3 2 2" xfId="7144"/>
    <cellStyle name="40% - Accent2 3 3" xfId="7145"/>
    <cellStyle name="40% - Accent2 4" xfId="2320"/>
    <cellStyle name="40% - Accent2 4 2" xfId="7147"/>
    <cellStyle name="40% - Accent2 4 3" xfId="7146"/>
    <cellStyle name="40% - Accent2 5" xfId="7148"/>
    <cellStyle name="40% - Accent2_46EE.2011(v1.0)" xfId="2321"/>
    <cellStyle name="40% - Accent3" xfId="2322"/>
    <cellStyle name="40% - Accent3 1" xfId="7149"/>
    <cellStyle name="40% - Accent3 2" xfId="2323"/>
    <cellStyle name="40% - Accent3 2 2" xfId="2324"/>
    <cellStyle name="40% - Accent3 2 2 2" xfId="7150"/>
    <cellStyle name="40% - Accent3 2 3" xfId="7151"/>
    <cellStyle name="40% - Accent3 3" xfId="2325"/>
    <cellStyle name="40% - Accent3 3 2" xfId="2326"/>
    <cellStyle name="40% - Accent3 3 2 2" xfId="7152"/>
    <cellStyle name="40% - Accent3 3 3" xfId="7153"/>
    <cellStyle name="40% - Accent3 4" xfId="2327"/>
    <cellStyle name="40% - Accent3 4 2" xfId="7155"/>
    <cellStyle name="40% - Accent3 4 3" xfId="7154"/>
    <cellStyle name="40% - Accent3 5" xfId="7156"/>
    <cellStyle name="40% - Accent3_46EE.2011(v1.0)" xfId="2328"/>
    <cellStyle name="40% - Accent4" xfId="2329"/>
    <cellStyle name="40% - Accent4 1" xfId="7157"/>
    <cellStyle name="40% - Accent4 2" xfId="2330"/>
    <cellStyle name="40% - Accent4 2 2" xfId="2331"/>
    <cellStyle name="40% - Accent4 2 2 2" xfId="7158"/>
    <cellStyle name="40% - Accent4 2 3" xfId="7159"/>
    <cellStyle name="40% - Accent4 3" xfId="2332"/>
    <cellStyle name="40% - Accent4 3 2" xfId="2333"/>
    <cellStyle name="40% - Accent4 3 2 2" xfId="7160"/>
    <cellStyle name="40% - Accent4 3 3" xfId="7161"/>
    <cellStyle name="40% - Accent4 4" xfId="2334"/>
    <cellStyle name="40% - Accent4 4 2" xfId="7163"/>
    <cellStyle name="40% - Accent4 4 3" xfId="7162"/>
    <cellStyle name="40% - Accent4 5" xfId="7164"/>
    <cellStyle name="40% - Accent4_46EE.2011(v1.0)" xfId="2335"/>
    <cellStyle name="40% - Accent5" xfId="2336"/>
    <cellStyle name="40% - Accent5 1" xfId="7165"/>
    <cellStyle name="40% - Accent5 2" xfId="2337"/>
    <cellStyle name="40% - Accent5 2 2" xfId="2338"/>
    <cellStyle name="40% - Accent5 2 2 2" xfId="7166"/>
    <cellStyle name="40% - Accent5 2 3" xfId="7167"/>
    <cellStyle name="40% - Accent5 3" xfId="2339"/>
    <cellStyle name="40% - Accent5 3 2" xfId="2340"/>
    <cellStyle name="40% - Accent5 3 2 2" xfId="7168"/>
    <cellStyle name="40% - Accent5 3 3" xfId="7169"/>
    <cellStyle name="40% - Accent5 4" xfId="2341"/>
    <cellStyle name="40% - Accent5 4 2" xfId="7171"/>
    <cellStyle name="40% - Accent5 4 3" xfId="7170"/>
    <cellStyle name="40% - Accent5 5" xfId="7172"/>
    <cellStyle name="40% - Accent5_46EE.2011(v1.0)" xfId="2342"/>
    <cellStyle name="40% - Accent6" xfId="2343"/>
    <cellStyle name="40% - Accent6 1" xfId="7173"/>
    <cellStyle name="40% - Accent6 2" xfId="2344"/>
    <cellStyle name="40% - Accent6 2 2" xfId="2345"/>
    <cellStyle name="40% - Accent6 2 2 2" xfId="7174"/>
    <cellStyle name="40% - Accent6 2 3" xfId="7175"/>
    <cellStyle name="40% - Accent6 3" xfId="2346"/>
    <cellStyle name="40% - Accent6 3 2" xfId="2347"/>
    <cellStyle name="40% - Accent6 3 2 2" xfId="7176"/>
    <cellStyle name="40% - Accent6 3 3" xfId="7177"/>
    <cellStyle name="40% - Accent6 4" xfId="2348"/>
    <cellStyle name="40% - Accent6 4 2" xfId="7179"/>
    <cellStyle name="40% - Accent6 4 3" xfId="7178"/>
    <cellStyle name="40% - Accent6 5" xfId="7180"/>
    <cellStyle name="40% - Accent6_46EE.2011(v1.0)" xfId="2349"/>
    <cellStyle name="40% — акцент1" xfId="133"/>
    <cellStyle name="40% - Акцент1 10" xfId="2351"/>
    <cellStyle name="40% — акцент1 10" xfId="2352"/>
    <cellStyle name="40% - Акцент1 10 2" xfId="2353"/>
    <cellStyle name="40% - Акцент1 10 3" xfId="7181"/>
    <cellStyle name="40% - Акцент1 11" xfId="2354"/>
    <cellStyle name="40% — акцент1 11" xfId="2355"/>
    <cellStyle name="40% - Акцент1 11 2" xfId="2356"/>
    <cellStyle name="40% - Акцент1 11 3" xfId="7182"/>
    <cellStyle name="40% - Акцент1 12" xfId="7183"/>
    <cellStyle name="40% — акцент1 12" xfId="2357"/>
    <cellStyle name="40% - Акцент1 12 2" xfId="7184"/>
    <cellStyle name="40% - Акцент1 12 3" xfId="7185"/>
    <cellStyle name="40% - Акцент1 12 4" xfId="7186"/>
    <cellStyle name="40% - Акцент1 13" xfId="7187"/>
    <cellStyle name="40% — акцент1 13" xfId="2358"/>
    <cellStyle name="40% - Акцент1 13 2" xfId="7188"/>
    <cellStyle name="40% — акцент1 13 2" xfId="5501"/>
    <cellStyle name="40% - Акцент1 13 3" xfId="7189"/>
    <cellStyle name="40% — акцент1 13 3" xfId="5781"/>
    <cellStyle name="40% - Акцент1 13 4" xfId="7190"/>
    <cellStyle name="40% - Акцент1 14" xfId="7191"/>
    <cellStyle name="40% — акцент1 14" xfId="2359"/>
    <cellStyle name="40% - Акцент1 14 2" xfId="7192"/>
    <cellStyle name="40% — акцент1 14 2" xfId="5502"/>
    <cellStyle name="40% - Акцент1 14 3" xfId="7193"/>
    <cellStyle name="40% — акцент1 14 3" xfId="5780"/>
    <cellStyle name="40% - Акцент1 15" xfId="7194"/>
    <cellStyle name="40% — акцент1 15" xfId="2360"/>
    <cellStyle name="40% - Акцент1 15 2" xfId="7195"/>
    <cellStyle name="40% — акцент1 15 2" xfId="5503"/>
    <cellStyle name="40% - Акцент1 15 3" xfId="7196"/>
    <cellStyle name="40% — акцент1 15 3" xfId="5779"/>
    <cellStyle name="40% - Акцент1 16" xfId="7197"/>
    <cellStyle name="40% — акцент1 16" xfId="2361"/>
    <cellStyle name="40% - Акцент1 16 2" xfId="7198"/>
    <cellStyle name="40% — акцент1 16 2" xfId="5504"/>
    <cellStyle name="40% - Акцент1 16 3" xfId="7199"/>
    <cellStyle name="40% — акцент1 16 3" xfId="5778"/>
    <cellStyle name="40% - Акцент1 17" xfId="7200"/>
    <cellStyle name="40% — акцент1 17" xfId="2362"/>
    <cellStyle name="40% — акцент1 17 2" xfId="5505"/>
    <cellStyle name="40% - Акцент1 18" xfId="7201"/>
    <cellStyle name="40% — акцент1 18" xfId="2363"/>
    <cellStyle name="40% — акцент1 19" xfId="2364"/>
    <cellStyle name="40% - Акцент1 2" xfId="134"/>
    <cellStyle name="40% — акцент1 2" xfId="135"/>
    <cellStyle name="40% - Акцент1 2 1" xfId="7202"/>
    <cellStyle name="40% - Акцент1 2 10" xfId="136"/>
    <cellStyle name="40% - Акцент1 2 10 2" xfId="2367"/>
    <cellStyle name="40% - Акцент1 2 11" xfId="5816"/>
    <cellStyle name="40% - Акцент1 2 11 2" xfId="10840"/>
    <cellStyle name="40% - Акцент1 2 11 3" xfId="6106"/>
    <cellStyle name="40% - Акцент1 2 12" xfId="5913"/>
    <cellStyle name="40% - Акцент1 2 12 2" xfId="10841"/>
    <cellStyle name="40% - Акцент1 2 13" xfId="5976"/>
    <cellStyle name="40% - Акцент1 2 14" xfId="7203"/>
    <cellStyle name="40% - Акцент1 2 15" xfId="7204"/>
    <cellStyle name="40% - Акцент1 2 16" xfId="7205"/>
    <cellStyle name="40% - Акцент1 2 16 2" xfId="10842"/>
    <cellStyle name="40% - Акцент1 2 17" xfId="10843"/>
    <cellStyle name="40% - Акцент1 2 18" xfId="10844"/>
    <cellStyle name="40% - Акцент1 2 19" xfId="10845"/>
    <cellStyle name="40% - Акцент1 2 2" xfId="137"/>
    <cellStyle name="40% — акцент1 2 2" xfId="2366"/>
    <cellStyle name="40% - Акцент1 2 2 10" xfId="11346"/>
    <cellStyle name="40% - Акцент1 2 2 2" xfId="2369"/>
    <cellStyle name="40% - Акцент1 2 2 2 2" xfId="7206"/>
    <cellStyle name="40% - Акцент1 2 2 2 3" xfId="6107"/>
    <cellStyle name="40% - Акцент1 2 2 3" xfId="2368"/>
    <cellStyle name="40% - Акцент1 2 2 4" xfId="11223"/>
    <cellStyle name="40% - Акцент1 2 2 5" xfId="12104"/>
    <cellStyle name="40% - Акцент1 2 2 6" xfId="11756"/>
    <cellStyle name="40% - Акцент1 2 2 7" xfId="12151"/>
    <cellStyle name="40% - Акцент1 2 2 8" xfId="11873"/>
    <cellStyle name="40% - Акцент1 2 2 9" xfId="11727"/>
    <cellStyle name="40% - Акцент1 2 20" xfId="6105"/>
    <cellStyle name="40% - Акцент1 2 21" xfId="2365"/>
    <cellStyle name="40% - Акцент1 2 22" xfId="11221"/>
    <cellStyle name="40% - Акцент1 2 23" xfId="11586"/>
    <cellStyle name="40% - Акцент1 2 24" xfId="11439"/>
    <cellStyle name="40% - Акцент1 2 25" xfId="11498"/>
    <cellStyle name="40% - Акцент1 2 26" xfId="11981"/>
    <cellStyle name="40% - Акцент1 2 27" xfId="11900"/>
    <cellStyle name="40% - Акцент1 2 28" xfId="11309"/>
    <cellStyle name="40% - Акцент1 2 3" xfId="138"/>
    <cellStyle name="40% — акцент1 2 3" xfId="11222"/>
    <cellStyle name="40% - Акцент1 2 3 10" xfId="11533"/>
    <cellStyle name="40% - Акцент1 2 3 2" xfId="2371"/>
    <cellStyle name="40% - Акцент1 2 3 3" xfId="7207"/>
    <cellStyle name="40% - Акцент1 2 3 4" xfId="2370"/>
    <cellStyle name="40% - Акцент1 2 3 5" xfId="11585"/>
    <cellStyle name="40% - Акцент1 2 3 6" xfId="11933"/>
    <cellStyle name="40% - Акцент1 2 3 7" xfId="12196"/>
    <cellStyle name="40% - Акцент1 2 3 8" xfId="12207"/>
    <cellStyle name="40% - Акцент1 2 3 9" xfId="11950"/>
    <cellStyle name="40% - Акцент1 2 4" xfId="139"/>
    <cellStyle name="40% — акцент1 2 4" xfId="11733"/>
    <cellStyle name="40% - Акцент1 2 4 2" xfId="7208"/>
    <cellStyle name="40% - Акцент1 2 4 3" xfId="2372"/>
    <cellStyle name="40% - Акцент1 2 4 4" xfId="11441"/>
    <cellStyle name="40% - Акцент1 2 4 5" xfId="12021"/>
    <cellStyle name="40% - Акцент1 2 4 6" xfId="11983"/>
    <cellStyle name="40% - Акцент1 2 4 7" xfId="12164"/>
    <cellStyle name="40% - Акцент1 2 4 8" xfId="11922"/>
    <cellStyle name="40% - Акцент1 2 5" xfId="140"/>
    <cellStyle name="40% — акцент1 2 5" xfId="11440"/>
    <cellStyle name="40% - Акцент1 2 5 2" xfId="7209"/>
    <cellStyle name="40% - Акцент1 2 5 3" xfId="2373"/>
    <cellStyle name="40% - Акцент1 2 5 4" xfId="11647"/>
    <cellStyle name="40% - Акцент1 2 5 5" xfId="11874"/>
    <cellStyle name="40% - Акцент1 2 5 6" xfId="11832"/>
    <cellStyle name="40% - Акцент1 2 5 7" xfId="11826"/>
    <cellStyle name="40% - Акцент1 2 6" xfId="141"/>
    <cellStyle name="40% — акцент1 2 6" xfId="12022"/>
    <cellStyle name="40% - Акцент1 2 6 2" xfId="2374"/>
    <cellStyle name="40% - Акцент1 2 6 3" xfId="11165"/>
    <cellStyle name="40% - Акцент1 2 6 4" xfId="11691"/>
    <cellStyle name="40% - Акцент1 2 6 5" xfId="11797"/>
    <cellStyle name="40% - Акцент1 2 7" xfId="142"/>
    <cellStyle name="40% — акцент1 2 7" xfId="11982"/>
    <cellStyle name="40% - Акцент1 2 7 2" xfId="2375"/>
    <cellStyle name="40% - Акцент1 2 7 3" xfId="11668"/>
    <cellStyle name="40% - Акцент1 2 7 4" xfId="11793"/>
    <cellStyle name="40% - Акцент1 2 8" xfId="143"/>
    <cellStyle name="40% — акцент1 2 8" xfId="11661"/>
    <cellStyle name="40% - Акцент1 2 8 2" xfId="2376"/>
    <cellStyle name="40% - Акцент1 2 8 3" xfId="12185"/>
    <cellStyle name="40% - Акцент1 2 9" xfId="144"/>
    <cellStyle name="40% — акцент1 2 9" xfId="12136"/>
    <cellStyle name="40% - Акцент1 2 9 2" xfId="2377"/>
    <cellStyle name="40% - Акцент1 2_46EE.2011(v1.0)" xfId="2378"/>
    <cellStyle name="40% — акцент1 20" xfId="2379"/>
    <cellStyle name="40% — акцент1 21" xfId="2380"/>
    <cellStyle name="40% — акцент1 22" xfId="5478"/>
    <cellStyle name="40% — акцент1 23" xfId="5492"/>
    <cellStyle name="40% — акцент1 24" xfId="5477"/>
    <cellStyle name="40% — акцент1 25" xfId="5491"/>
    <cellStyle name="40% — акцент1 26" xfId="5783"/>
    <cellStyle name="40% — акцент1 27" xfId="5790"/>
    <cellStyle name="40% — акцент1 28" xfId="2350"/>
    <cellStyle name="40% — акцент1 29" xfId="11217"/>
    <cellStyle name="40% - Акцент1 3" xfId="145"/>
    <cellStyle name="40% — акцент1 3" xfId="2382"/>
    <cellStyle name="40% - Акцент1 3 10" xfId="146"/>
    <cellStyle name="40% - Акцент1 3 10 2" xfId="2383"/>
    <cellStyle name="40% - Акцент1 3 11" xfId="2384"/>
    <cellStyle name="40% - Акцент1 3 12" xfId="5817"/>
    <cellStyle name="40% - Акцент1 3 13" xfId="5912"/>
    <cellStyle name="40% - Акцент1 3 14" xfId="5885"/>
    <cellStyle name="40% - Акцент1 3 15" xfId="6108"/>
    <cellStyle name="40% - Акцент1 3 16" xfId="2381"/>
    <cellStyle name="40% - Акцент1 3 17" xfId="11224"/>
    <cellStyle name="40% - Акцент1 3 18" xfId="11584"/>
    <cellStyle name="40% - Акцент1 3 19" xfId="12182"/>
    <cellStyle name="40% - Акцент1 3 2" xfId="147"/>
    <cellStyle name="40% — акцент1 3 2" xfId="5506"/>
    <cellStyle name="40% - Акцент1 3 2 10" xfId="11347"/>
    <cellStyle name="40% - Акцент1 3 2 11" xfId="12178"/>
    <cellStyle name="40% - Акцент1 3 2 2" xfId="2386"/>
    <cellStyle name="40% — акцент1 3 2 2" xfId="7210"/>
    <cellStyle name="40% - Акцент1 3 2 3" xfId="7211"/>
    <cellStyle name="40% — акцент1 3 2 3" xfId="11034"/>
    <cellStyle name="40% - Акцент1 3 2 4" xfId="2385"/>
    <cellStyle name="40% - Акцент1 3 2 5" xfId="11225"/>
    <cellStyle name="40% - Акцент1 3 2 6" xfId="12103"/>
    <cellStyle name="40% - Акцент1 3 2 7" xfId="11442"/>
    <cellStyle name="40% - Акцент1 3 2 8" xfId="11214"/>
    <cellStyle name="40% - Акцент1 3 2 9" xfId="11701"/>
    <cellStyle name="40% - Акцент1 3 20" xfId="12037"/>
    <cellStyle name="40% - Акцент1 3 21" xfId="11976"/>
    <cellStyle name="40% - Акцент1 3 22" xfId="12049"/>
    <cellStyle name="40% - Акцент1 3 23" xfId="11567"/>
    <cellStyle name="40% - Акцент1 3 3" xfId="148"/>
    <cellStyle name="40% — акцент1 3 3" xfId="5470"/>
    <cellStyle name="40% - Акцент1 3 3 10" xfId="11572"/>
    <cellStyle name="40% - Акцент1 3 3 11" xfId="11611"/>
    <cellStyle name="40% - Акцент1 3 3 2" xfId="2388"/>
    <cellStyle name="40% - Акцент1 3 3 3" xfId="7212"/>
    <cellStyle name="40% - Акцент1 3 3 4" xfId="2387"/>
    <cellStyle name="40% - Акцент1 3 3 5" xfId="11226"/>
    <cellStyle name="40% - Акцент1 3 3 6" xfId="11583"/>
    <cellStyle name="40% - Акцент1 3 3 7" xfId="11952"/>
    <cellStyle name="40% - Акцент1 3 3 8" xfId="12197"/>
    <cellStyle name="40% - Акцент1 3 3 9" xfId="12209"/>
    <cellStyle name="40% - Акцент1 3 4" xfId="149"/>
    <cellStyle name="40% — акцент1 3 4" xfId="5495"/>
    <cellStyle name="40% - Акцент1 3 4 10" xfId="11147"/>
    <cellStyle name="40% - Акцент1 3 4 2" xfId="7213"/>
    <cellStyle name="40% - Акцент1 3 4 2 2" xfId="7214"/>
    <cellStyle name="40% - Акцент1 3 4 3" xfId="2389"/>
    <cellStyle name="40% - Акцент1 3 4 4" xfId="11227"/>
    <cellStyle name="40% - Акцент1 3 4 5" xfId="12102"/>
    <cellStyle name="40% - Акцент1 3 4 6" xfId="12180"/>
    <cellStyle name="40% - Акцент1 3 4 7" xfId="11888"/>
    <cellStyle name="40% - Акцент1 3 4 8" xfId="11276"/>
    <cellStyle name="40% - Акцент1 3 4 9" xfId="11909"/>
    <cellStyle name="40% - Акцент1 3 5" xfId="150"/>
    <cellStyle name="40% — акцент1 3 5" xfId="5475"/>
    <cellStyle name="40% - Акцент1 3 5 2" xfId="2390"/>
    <cellStyle name="40% - Акцент1 3 5 3" xfId="11228"/>
    <cellStyle name="40% - Акцент1 3 5 4" xfId="12101"/>
    <cellStyle name="40% - Акцент1 3 5 5" xfId="11115"/>
    <cellStyle name="40% - Акцент1 3 5 6" xfId="11048"/>
    <cellStyle name="40% - Акцент1 3 5 7" xfId="11813"/>
    <cellStyle name="40% - Акцент1 3 5 8" xfId="11404"/>
    <cellStyle name="40% - Акцент1 3 5 9" xfId="11568"/>
    <cellStyle name="40% - Акцент1 3 6" xfId="151"/>
    <cellStyle name="40% — акцент1 3 6" xfId="5792"/>
    <cellStyle name="40% - Акцент1 3 6 2" xfId="2391"/>
    <cellStyle name="40% - Акцент1 3 6 3" xfId="11229"/>
    <cellStyle name="40% - Акцент1 3 6 4" xfId="11640"/>
    <cellStyle name="40% - Акцент1 3 6 5" xfId="11116"/>
    <cellStyle name="40% - Акцент1 3 6 6" xfId="11911"/>
    <cellStyle name="40% - Акцент1 3 6 7" xfId="11069"/>
    <cellStyle name="40% - Акцент1 3 6 8" xfId="11876"/>
    <cellStyle name="40% - Акцент1 3 6 9" xfId="12153"/>
    <cellStyle name="40% - Акцент1 3 7" xfId="152"/>
    <cellStyle name="40% — акцент1 3 7" xfId="5777"/>
    <cellStyle name="40% - Акцент1 3 7 2" xfId="2392"/>
    <cellStyle name="40% - Акцент1 3 7 3" xfId="11230"/>
    <cellStyle name="40% - Акцент1 3 7 4" xfId="11582"/>
    <cellStyle name="40% - Акцент1 3 7 5" xfId="11408"/>
    <cellStyle name="40% - Акцент1 3 7 6" xfId="12036"/>
    <cellStyle name="40% - Акцент1 3 7 7" xfId="11156"/>
    <cellStyle name="40% - Акцент1 3 7 8" xfId="11511"/>
    <cellStyle name="40% - Акцент1 3 7 9" xfId="11329"/>
    <cellStyle name="40% - Акцент1 3 8" xfId="153"/>
    <cellStyle name="40% - Акцент1 3 8 2" xfId="2393"/>
    <cellStyle name="40% - Акцент1 3 9" xfId="154"/>
    <cellStyle name="40% - Акцент1 3 9 2" xfId="2394"/>
    <cellStyle name="40% - Акцент1 3_46EE.2011(v1.0)" xfId="2395"/>
    <cellStyle name="40% — акцент1 30" xfId="12106"/>
    <cellStyle name="40% — акцент1 31" xfId="11716"/>
    <cellStyle name="40% — акцент1 32" xfId="12023"/>
    <cellStyle name="40% — акцент1 33" xfId="11164"/>
    <cellStyle name="40% — акцент1 34" xfId="12165"/>
    <cellStyle name="40% — акцент1 35" xfId="12046"/>
    <cellStyle name="40% - Акцент1 4" xfId="2396"/>
    <cellStyle name="40% — акцент1 4" xfId="2397"/>
    <cellStyle name="40% - Акцент1 4 2" xfId="2398"/>
    <cellStyle name="40% — акцент1 4 2" xfId="7215"/>
    <cellStyle name="40% - Акцент1 4 2 2" xfId="2399"/>
    <cellStyle name="40% - Акцент1 4 2 3" xfId="7216"/>
    <cellStyle name="40% - Акцент1 4 3" xfId="2400"/>
    <cellStyle name="40% - Акцент1 4 3 2" xfId="2401"/>
    <cellStyle name="40% - Акцент1 4 3 3" xfId="7217"/>
    <cellStyle name="40% - Акцент1 4 4" xfId="6109"/>
    <cellStyle name="40% - Акцент1 4 4 2" xfId="7218"/>
    <cellStyle name="40% - Акцент1 4_46EE.2011(v1.0)" xfId="2402"/>
    <cellStyle name="40% - Акцент1 5" xfId="2403"/>
    <cellStyle name="40% — акцент1 5" xfId="2404"/>
    <cellStyle name="40% - Акцент1 5 2" xfId="2405"/>
    <cellStyle name="40% — акцент1 5 2" xfId="7219"/>
    <cellStyle name="40% - Акцент1 5 2 2" xfId="2406"/>
    <cellStyle name="40% - Акцент1 5 2 3" xfId="7220"/>
    <cellStyle name="40% - Акцент1 5 3" xfId="2407"/>
    <cellStyle name="40% - Акцент1 5 3 2" xfId="2408"/>
    <cellStyle name="40% - Акцент1 5 3 3" xfId="7221"/>
    <cellStyle name="40% - Акцент1 5 4" xfId="6110"/>
    <cellStyle name="40% - Акцент1 5 4 2" xfId="7222"/>
    <cellStyle name="40% - Акцент1 5_46EE.2011(v1.0)" xfId="2409"/>
    <cellStyle name="40% - Акцент1 6" xfId="2410"/>
    <cellStyle name="40% — акцент1 6" xfId="2411"/>
    <cellStyle name="40% - Акцент1 6 2" xfId="2412"/>
    <cellStyle name="40% — акцент1 6 2" xfId="7223"/>
    <cellStyle name="40% - Акцент1 6 2 2" xfId="2413"/>
    <cellStyle name="40% - Акцент1 6 2 3" xfId="7224"/>
    <cellStyle name="40% - Акцент1 6 3" xfId="2414"/>
    <cellStyle name="40% - Акцент1 6 3 2" xfId="2415"/>
    <cellStyle name="40% - Акцент1 6 3 3" xfId="7225"/>
    <cellStyle name="40% - Акцент1 6 4" xfId="6111"/>
    <cellStyle name="40% - Акцент1 6 4 2" xfId="7226"/>
    <cellStyle name="40% - Акцент1 6_46EE.2011(v1.0)" xfId="2416"/>
    <cellStyle name="40% - Акцент1 7" xfId="2417"/>
    <cellStyle name="40% — акцент1 7" xfId="2418"/>
    <cellStyle name="40% - Акцент1 7 2" xfId="2419"/>
    <cellStyle name="40% - Акцент1 7 2 2" xfId="2420"/>
    <cellStyle name="40% - Акцент1 7 2 3" xfId="7227"/>
    <cellStyle name="40% - Акцент1 7 3" xfId="2421"/>
    <cellStyle name="40% - Акцент1 7 3 2" xfId="2422"/>
    <cellStyle name="40% - Акцент1 7 3 3" xfId="7228"/>
    <cellStyle name="40% - Акцент1 7 4" xfId="6112"/>
    <cellStyle name="40% - Акцент1 7 4 2" xfId="7229"/>
    <cellStyle name="40% - Акцент1 7_46EE.2011(v1.0)" xfId="2423"/>
    <cellStyle name="40% - Акцент1 8" xfId="2424"/>
    <cellStyle name="40% — акцент1 8" xfId="2425"/>
    <cellStyle name="40% - Акцент1 8 2" xfId="2426"/>
    <cellStyle name="40% - Акцент1 8 2 2" xfId="2427"/>
    <cellStyle name="40% - Акцент1 8 2 3" xfId="7230"/>
    <cellStyle name="40% - Акцент1 8 3" xfId="2428"/>
    <cellStyle name="40% - Акцент1 8 3 2" xfId="2429"/>
    <cellStyle name="40% - Акцент1 8 3 3" xfId="7231"/>
    <cellStyle name="40% - Акцент1 8 4" xfId="2430"/>
    <cellStyle name="40% - Акцент1 8 5" xfId="7232"/>
    <cellStyle name="40% - Акцент1 8_46EE.2011(v1.0)" xfId="2431"/>
    <cellStyle name="40% - Акцент1 9" xfId="2432"/>
    <cellStyle name="40% — акцент1 9" xfId="2433"/>
    <cellStyle name="40% - Акцент1 9 2" xfId="2434"/>
    <cellStyle name="40% - Акцент1 9 2 2" xfId="2435"/>
    <cellStyle name="40% - Акцент1 9 2 3" xfId="7233"/>
    <cellStyle name="40% - Акцент1 9 3" xfId="2436"/>
    <cellStyle name="40% - Акцент1 9 3 2" xfId="2437"/>
    <cellStyle name="40% - Акцент1 9 3 3" xfId="7234"/>
    <cellStyle name="40% - Акцент1 9 4" xfId="2438"/>
    <cellStyle name="40% - Акцент1 9 5" xfId="7235"/>
    <cellStyle name="40% - Акцент1 9_46EE.2011(v1.0)" xfId="2439"/>
    <cellStyle name="40% — акцент1_Расчет тарифа на тэ 2015 СЛФ" xfId="2440"/>
    <cellStyle name="40% — акцент2" xfId="155"/>
    <cellStyle name="40% - Акцент2 10" xfId="2442"/>
    <cellStyle name="40% — акцент2 10" xfId="2443"/>
    <cellStyle name="40% - Акцент2 10 2" xfId="2444"/>
    <cellStyle name="40% - Акцент2 10 3" xfId="7236"/>
    <cellStyle name="40% - Акцент2 11" xfId="2445"/>
    <cellStyle name="40% — акцент2 11" xfId="2446"/>
    <cellStyle name="40% - Акцент2 11 2" xfId="2447"/>
    <cellStyle name="40% - Акцент2 11 3" xfId="7237"/>
    <cellStyle name="40% - Акцент2 12" xfId="7238"/>
    <cellStyle name="40% — акцент2 12" xfId="2448"/>
    <cellStyle name="40% - Акцент2 12 2" xfId="7239"/>
    <cellStyle name="40% - Акцент2 12 3" xfId="7240"/>
    <cellStyle name="40% - Акцент2 12 4" xfId="7241"/>
    <cellStyle name="40% - Акцент2 13" xfId="7242"/>
    <cellStyle name="40% — акцент2 13" xfId="2449"/>
    <cellStyle name="40% - Акцент2 13 2" xfId="7243"/>
    <cellStyle name="40% - Акцент2 13 3" xfId="7244"/>
    <cellStyle name="40% - Акцент2 13 4" xfId="7245"/>
    <cellStyle name="40% - Акцент2 14" xfId="7246"/>
    <cellStyle name="40% — акцент2 14" xfId="2450"/>
    <cellStyle name="40% - Акцент2 14 2" xfId="7247"/>
    <cellStyle name="40% - Акцент2 14 3" xfId="7248"/>
    <cellStyle name="40% - Акцент2 15" xfId="7249"/>
    <cellStyle name="40% — акцент2 15" xfId="2451"/>
    <cellStyle name="40% - Акцент2 15 2" xfId="7250"/>
    <cellStyle name="40% - Акцент2 15 3" xfId="7251"/>
    <cellStyle name="40% - Акцент2 16" xfId="7252"/>
    <cellStyle name="40% — акцент2 16" xfId="2452"/>
    <cellStyle name="40% - Акцент2 16 2" xfId="7253"/>
    <cellStyle name="40% - Акцент2 16 3" xfId="7254"/>
    <cellStyle name="40% - Акцент2 17" xfId="7255"/>
    <cellStyle name="40% — акцент2 17" xfId="2453"/>
    <cellStyle name="40% - Акцент2 18" xfId="7256"/>
    <cellStyle name="40% — акцент2 18" xfId="2454"/>
    <cellStyle name="40% — акцент2 19" xfId="2455"/>
    <cellStyle name="40% - Акцент2 2" xfId="156"/>
    <cellStyle name="40% — акцент2 2" xfId="157"/>
    <cellStyle name="40% - Акцент2 2 1" xfId="7257"/>
    <cellStyle name="40% - Акцент2 2 10" xfId="158"/>
    <cellStyle name="40% - Акцент2 2 10 2" xfId="2458"/>
    <cellStyle name="40% - Акцент2 2 11" xfId="5818"/>
    <cellStyle name="40% - Акцент2 2 11 2" xfId="10846"/>
    <cellStyle name="40% - Акцент2 2 11 3" xfId="6114"/>
    <cellStyle name="40% - Акцент2 2 12" xfId="5911"/>
    <cellStyle name="40% - Акцент2 2 12 2" xfId="10847"/>
    <cellStyle name="40% - Акцент2 2 13" xfId="5870"/>
    <cellStyle name="40% - Акцент2 2 14" xfId="7258"/>
    <cellStyle name="40% - Акцент2 2 15" xfId="7259"/>
    <cellStyle name="40% - Акцент2 2 16" xfId="7260"/>
    <cellStyle name="40% - Акцент2 2 16 2" xfId="10848"/>
    <cellStyle name="40% - Акцент2 2 17" xfId="10849"/>
    <cellStyle name="40% - Акцент2 2 18" xfId="10850"/>
    <cellStyle name="40% - Акцент2 2 19" xfId="10851"/>
    <cellStyle name="40% - Акцент2 2 2" xfId="159"/>
    <cellStyle name="40% — акцент2 2 2" xfId="2457"/>
    <cellStyle name="40% - Акцент2 2 2 10" xfId="11153"/>
    <cellStyle name="40% - Акцент2 2 2 2" xfId="2460"/>
    <cellStyle name="40% - Акцент2 2 2 2 2" xfId="7261"/>
    <cellStyle name="40% - Акцент2 2 2 2 3" xfId="6115"/>
    <cellStyle name="40% - Акцент2 2 2 3" xfId="2459"/>
    <cellStyle name="40% - Акцент2 2 2 4" xfId="11241"/>
    <cellStyle name="40% - Акцент2 2 2 5" xfId="11731"/>
    <cellStyle name="40% - Акцент2 2 2 6" xfId="11444"/>
    <cellStyle name="40% - Акцент2 2 2 7" xfId="11394"/>
    <cellStyle name="40% - Акцент2 2 2 8" xfId="11277"/>
    <cellStyle name="40% - Акцент2 2 2 9" xfId="12132"/>
    <cellStyle name="40% - Акцент2 2 20" xfId="6113"/>
    <cellStyle name="40% - Акцент2 2 21" xfId="2456"/>
    <cellStyle name="40% - Акцент2 2 22" xfId="11239"/>
    <cellStyle name="40% - Акцент2 2 23" xfId="12099"/>
    <cellStyle name="40% - Акцент2 2 24" xfId="11443"/>
    <cellStyle name="40% - Акцент2 2 25" xfId="12020"/>
    <cellStyle name="40% - Акцент2 2 26" xfId="11984"/>
    <cellStyle name="40% - Акцент2 2 27" xfId="11610"/>
    <cellStyle name="40% - Акцент2 2 28" xfId="11931"/>
    <cellStyle name="40% - Акцент2 2 3" xfId="160"/>
    <cellStyle name="40% — акцент2 2 3" xfId="11240"/>
    <cellStyle name="40% - Акцент2 2 3 10" xfId="11085"/>
    <cellStyle name="40% - Акцент2 2 3 2" xfId="2462"/>
    <cellStyle name="40% - Акцент2 2 3 3" xfId="7262"/>
    <cellStyle name="40% - Акцент2 2 3 4" xfId="2461"/>
    <cellStyle name="40% - Акцент2 2 3 5" xfId="12098"/>
    <cellStyle name="40% - Акцент2 2 3 6" xfId="11120"/>
    <cellStyle name="40% - Акцент2 2 3 7" xfId="11047"/>
    <cellStyle name="40% - Акцент2 2 3 8" xfId="11898"/>
    <cellStyle name="40% - Акцент2 2 3 9" xfId="11666"/>
    <cellStyle name="40% - Акцент2 2 4" xfId="161"/>
    <cellStyle name="40% — акцент2 2 4" xfId="11578"/>
    <cellStyle name="40% - Акцент2 2 4 2" xfId="7263"/>
    <cellStyle name="40% - Акцент2 2 4 3" xfId="2463"/>
    <cellStyle name="40% - Акцент2 2 4 4" xfId="11714"/>
    <cellStyle name="40% - Акцент2 2 4 5" xfId="11722"/>
    <cellStyle name="40% - Акцент2 2 4 6" xfId="11157"/>
    <cellStyle name="40% - Акцент2 2 4 7" xfId="11398"/>
    <cellStyle name="40% - Акцент2 2 4 8" xfId="11845"/>
    <cellStyle name="40% - Акцент2 2 5" xfId="162"/>
    <cellStyle name="40% — акцент2 2 5" xfId="11119"/>
    <cellStyle name="40% - Акцент2 2 5 2" xfId="7264"/>
    <cellStyle name="40% - Акцент2 2 5 3" xfId="2464"/>
    <cellStyle name="40% - Акцент2 2 5 4" xfId="11796"/>
    <cellStyle name="40% - Акцент2 2 5 5" xfId="11589"/>
    <cellStyle name="40% - Акцент2 2 5 6" xfId="11816"/>
    <cellStyle name="40% - Акцент2 2 5 7" xfId="12100"/>
    <cellStyle name="40% - Акцент2 2 6" xfId="163"/>
    <cellStyle name="40% — акцент2 2 6" xfId="11621"/>
    <cellStyle name="40% - Акцент2 2 6 2" xfId="2465"/>
    <cellStyle name="40% - Акцент2 2 6 3" xfId="11369"/>
    <cellStyle name="40% - Акцент2 2 6 4" xfId="12048"/>
    <cellStyle name="40% - Акцент2 2 6 5" xfId="11187"/>
    <cellStyle name="40% - Акцент2 2 7" xfId="164"/>
    <cellStyle name="40% — акцент2 2 7" xfId="12053"/>
    <cellStyle name="40% - Акцент2 2 7 2" xfId="2466"/>
    <cellStyle name="40% - Акцент2 2 7 3" xfId="11604"/>
    <cellStyle name="40% - Акцент2 2 7 4" xfId="12115"/>
    <cellStyle name="40% - Акцент2 2 8" xfId="165"/>
    <cellStyle name="40% — акцент2 2 8" xfId="11267"/>
    <cellStyle name="40% - Акцент2 2 8 2" xfId="2467"/>
    <cellStyle name="40% - Акцент2 2 8 3" xfId="12191"/>
    <cellStyle name="40% - Акцент2 2 9" xfId="166"/>
    <cellStyle name="40% — акцент2 2 9" xfId="12195"/>
    <cellStyle name="40% - Акцент2 2 9 2" xfId="2468"/>
    <cellStyle name="40% - Акцент2 2_46EE.2011(v1.0)" xfId="2469"/>
    <cellStyle name="40% — акцент2 20" xfId="2470"/>
    <cellStyle name="40% — акцент2 21" xfId="2471"/>
    <cellStyle name="40% — акцент2 22" xfId="2441"/>
    <cellStyle name="40% — акцент2 23" xfId="11235"/>
    <cellStyle name="40% — акцент2 24" xfId="11579"/>
    <cellStyle name="40% — акцент2 25" xfId="11118"/>
    <cellStyle name="40% — акцент2 26" xfId="11622"/>
    <cellStyle name="40% — акцент2 27" xfId="11665"/>
    <cellStyle name="40% — акцент2 28" xfId="11605"/>
    <cellStyle name="40% — акцент2 29" xfId="11712"/>
    <cellStyle name="40% - Акцент2 3" xfId="167"/>
    <cellStyle name="40% — акцент2 3" xfId="2473"/>
    <cellStyle name="40% - Акцент2 3 10" xfId="168"/>
    <cellStyle name="40% - Акцент2 3 10 2" xfId="2474"/>
    <cellStyle name="40% - Акцент2 3 11" xfId="2475"/>
    <cellStyle name="40% - Акцент2 3 12" xfId="5819"/>
    <cellStyle name="40% - Акцент2 3 13" xfId="5910"/>
    <cellStyle name="40% - Акцент2 3 14" xfId="5963"/>
    <cellStyle name="40% - Акцент2 3 15" xfId="6116"/>
    <cellStyle name="40% - Акцент2 3 16" xfId="2472"/>
    <cellStyle name="40% - Акцент2 3 17" xfId="11242"/>
    <cellStyle name="40% - Акцент2 3 18" xfId="12097"/>
    <cellStyle name="40% - Акцент2 3 19" xfId="11121"/>
    <cellStyle name="40% - Акцент2 3 2" xfId="169"/>
    <cellStyle name="40% - Акцент2 3 2 2" xfId="2477"/>
    <cellStyle name="40% - Акцент2 3 2 3" xfId="7265"/>
    <cellStyle name="40% - Акцент2 3 2 4" xfId="2476"/>
    <cellStyle name="40% - Акцент2 3 20" xfId="12150"/>
    <cellStyle name="40% - Акцент2 3 21" xfId="11899"/>
    <cellStyle name="40% - Акцент2 3 22" xfId="12127"/>
    <cellStyle name="40% - Акцент2 3 23" xfId="11376"/>
    <cellStyle name="40% - Акцент2 3 3" xfId="170"/>
    <cellStyle name="40% - Акцент2 3 3 2" xfId="2479"/>
    <cellStyle name="40% - Акцент2 3 3 3" xfId="7266"/>
    <cellStyle name="40% - Акцент2 3 3 4" xfId="2478"/>
    <cellStyle name="40% - Акцент2 3 4" xfId="171"/>
    <cellStyle name="40% - Акцент2 3 4 2" xfId="7267"/>
    <cellStyle name="40% - Акцент2 3 4 2 2" xfId="7268"/>
    <cellStyle name="40% - Акцент2 3 4 3" xfId="2480"/>
    <cellStyle name="40% - Акцент2 3 5" xfId="172"/>
    <cellStyle name="40% - Акцент2 3 5 2" xfId="2481"/>
    <cellStyle name="40% - Акцент2 3 6" xfId="173"/>
    <cellStyle name="40% - Акцент2 3 6 2" xfId="2482"/>
    <cellStyle name="40% - Акцент2 3 7" xfId="174"/>
    <cellStyle name="40% - Акцент2 3 7 2" xfId="2483"/>
    <cellStyle name="40% - Акцент2 3 8" xfId="175"/>
    <cellStyle name="40% - Акцент2 3 8 2" xfId="2484"/>
    <cellStyle name="40% - Акцент2 3 9" xfId="176"/>
    <cellStyle name="40% - Акцент2 3 9 2" xfId="2485"/>
    <cellStyle name="40% - Акцент2 3_46EE.2011(v1.0)" xfId="2486"/>
    <cellStyle name="40% - Акцент2 4" xfId="2487"/>
    <cellStyle name="40% — акцент2 4" xfId="2488"/>
    <cellStyle name="40% - Акцент2 4 2" xfId="2489"/>
    <cellStyle name="40% - Акцент2 4 2 2" xfId="2490"/>
    <cellStyle name="40% - Акцент2 4 2 3" xfId="7269"/>
    <cellStyle name="40% - Акцент2 4 3" xfId="2491"/>
    <cellStyle name="40% - Акцент2 4 3 2" xfId="2492"/>
    <cellStyle name="40% - Акцент2 4 3 3" xfId="7270"/>
    <cellStyle name="40% - Акцент2 4 4" xfId="6117"/>
    <cellStyle name="40% - Акцент2 4 4 2" xfId="7271"/>
    <cellStyle name="40% - Акцент2 4_46EE.2011(v1.0)" xfId="2493"/>
    <cellStyle name="40% - Акцент2 5" xfId="2494"/>
    <cellStyle name="40% — акцент2 5" xfId="2495"/>
    <cellStyle name="40% - Акцент2 5 2" xfId="2496"/>
    <cellStyle name="40% - Акцент2 5 2 2" xfId="2497"/>
    <cellStyle name="40% - Акцент2 5 2 3" xfId="7272"/>
    <cellStyle name="40% - Акцент2 5 3" xfId="2498"/>
    <cellStyle name="40% - Акцент2 5 3 2" xfId="2499"/>
    <cellStyle name="40% - Акцент2 5 3 3" xfId="7273"/>
    <cellStyle name="40% - Акцент2 5 4" xfId="6118"/>
    <cellStyle name="40% - Акцент2 5 4 2" xfId="7274"/>
    <cellStyle name="40% - Акцент2 5_46EE.2011(v1.0)" xfId="2500"/>
    <cellStyle name="40% - Акцент2 6" xfId="2501"/>
    <cellStyle name="40% — акцент2 6" xfId="2502"/>
    <cellStyle name="40% - Акцент2 6 2" xfId="2503"/>
    <cellStyle name="40% - Акцент2 6 2 2" xfId="2504"/>
    <cellStyle name="40% - Акцент2 6 2 3" xfId="7275"/>
    <cellStyle name="40% - Акцент2 6 3" xfId="2505"/>
    <cellStyle name="40% - Акцент2 6 3 2" xfId="2506"/>
    <cellStyle name="40% - Акцент2 6 3 3" xfId="7276"/>
    <cellStyle name="40% - Акцент2 6 4" xfId="6119"/>
    <cellStyle name="40% - Акцент2 6 4 2" xfId="7277"/>
    <cellStyle name="40% - Акцент2 6_46EE.2011(v1.0)" xfId="2507"/>
    <cellStyle name="40% - Акцент2 7" xfId="2508"/>
    <cellStyle name="40% — акцент2 7" xfId="2509"/>
    <cellStyle name="40% - Акцент2 7 2" xfId="2510"/>
    <cellStyle name="40% - Акцент2 7 2 2" xfId="2511"/>
    <cellStyle name="40% - Акцент2 7 2 3" xfId="7278"/>
    <cellStyle name="40% - Акцент2 7 3" xfId="2512"/>
    <cellStyle name="40% - Акцент2 7 3 2" xfId="2513"/>
    <cellStyle name="40% - Акцент2 7 3 3" xfId="7279"/>
    <cellStyle name="40% - Акцент2 7 4" xfId="6120"/>
    <cellStyle name="40% - Акцент2 7 4 2" xfId="7280"/>
    <cellStyle name="40% - Акцент2 7_46EE.2011(v1.0)" xfId="2514"/>
    <cellStyle name="40% - Акцент2 8" xfId="2515"/>
    <cellStyle name="40% — акцент2 8" xfId="2516"/>
    <cellStyle name="40% - Акцент2 8 2" xfId="2517"/>
    <cellStyle name="40% - Акцент2 8 2 2" xfId="2518"/>
    <cellStyle name="40% - Акцент2 8 2 3" xfId="7281"/>
    <cellStyle name="40% - Акцент2 8 3" xfId="2519"/>
    <cellStyle name="40% - Акцент2 8 3 2" xfId="2520"/>
    <cellStyle name="40% - Акцент2 8 3 3" xfId="7282"/>
    <cellStyle name="40% - Акцент2 8 4" xfId="2521"/>
    <cellStyle name="40% - Акцент2 8 5" xfId="7283"/>
    <cellStyle name="40% - Акцент2 8_46EE.2011(v1.0)" xfId="2522"/>
    <cellStyle name="40% - Акцент2 9" xfId="2523"/>
    <cellStyle name="40% — акцент2 9" xfId="2524"/>
    <cellStyle name="40% - Акцент2 9 2" xfId="2525"/>
    <cellStyle name="40% - Акцент2 9 2 2" xfId="2526"/>
    <cellStyle name="40% - Акцент2 9 2 3" xfId="7284"/>
    <cellStyle name="40% - Акцент2 9 3" xfId="2527"/>
    <cellStyle name="40% - Акцент2 9 3 2" xfId="2528"/>
    <cellStyle name="40% - Акцент2 9 3 3" xfId="7285"/>
    <cellStyle name="40% - Акцент2 9 4" xfId="2529"/>
    <cellStyle name="40% - Акцент2 9 5" xfId="7286"/>
    <cellStyle name="40% - Акцент2 9_46EE.2011(v1.0)" xfId="2530"/>
    <cellStyle name="40% — акцент2_Расчет тарифа на тэ 2015 СЛФ" xfId="2531"/>
    <cellStyle name="40% — акцент3" xfId="177"/>
    <cellStyle name="40% - Акцент3 10" xfId="2533"/>
    <cellStyle name="40% — акцент3 10" xfId="2534"/>
    <cellStyle name="40% - Акцент3 10 2" xfId="2535"/>
    <cellStyle name="40% - Акцент3 10 3" xfId="7287"/>
    <cellStyle name="40% - Акцент3 11" xfId="2536"/>
    <cellStyle name="40% — акцент3 11" xfId="2537"/>
    <cellStyle name="40% - Акцент3 11 2" xfId="2538"/>
    <cellStyle name="40% - Акцент3 11 3" xfId="7288"/>
    <cellStyle name="40% - Акцент3 12" xfId="7289"/>
    <cellStyle name="40% — акцент3 12" xfId="2539"/>
    <cellStyle name="40% - Акцент3 12 2" xfId="7290"/>
    <cellStyle name="40% - Акцент3 12 3" xfId="7291"/>
    <cellStyle name="40% - Акцент3 12 4" xfId="7292"/>
    <cellStyle name="40% - Акцент3 13" xfId="7293"/>
    <cellStyle name="40% — акцент3 13" xfId="2540"/>
    <cellStyle name="40% - Акцент3 13 2" xfId="7294"/>
    <cellStyle name="40% - Акцент3 13 3" xfId="7295"/>
    <cellStyle name="40% - Акцент3 13 4" xfId="7296"/>
    <cellStyle name="40% - Акцент3 14" xfId="7297"/>
    <cellStyle name="40% — акцент3 14" xfId="2541"/>
    <cellStyle name="40% - Акцент3 14 2" xfId="7298"/>
    <cellStyle name="40% - Акцент3 14 3" xfId="7299"/>
    <cellStyle name="40% - Акцент3 15" xfId="7300"/>
    <cellStyle name="40% — акцент3 15" xfId="2542"/>
    <cellStyle name="40% - Акцент3 15 2" xfId="7301"/>
    <cellStyle name="40% - Акцент3 15 3" xfId="7302"/>
    <cellStyle name="40% - Акцент3 16" xfId="7303"/>
    <cellStyle name="40% — акцент3 16" xfId="2543"/>
    <cellStyle name="40% - Акцент3 16 2" xfId="7304"/>
    <cellStyle name="40% - Акцент3 16 3" xfId="7305"/>
    <cellStyle name="40% - Акцент3 17" xfId="7306"/>
    <cellStyle name="40% — акцент3 17" xfId="2544"/>
    <cellStyle name="40% - Акцент3 18" xfId="7307"/>
    <cellStyle name="40% — акцент3 18" xfId="2545"/>
    <cellStyle name="40% — акцент3 19" xfId="2546"/>
    <cellStyle name="40% - Акцент3 2" xfId="178"/>
    <cellStyle name="40% — акцент3 2" xfId="179"/>
    <cellStyle name="40% - Акцент3 2 1" xfId="7308"/>
    <cellStyle name="40% - Акцент3 2 10" xfId="180"/>
    <cellStyle name="40% - Акцент3 2 10 2" xfId="2549"/>
    <cellStyle name="40% - Акцент3 2 11" xfId="5820"/>
    <cellStyle name="40% - Акцент3 2 11 2" xfId="10852"/>
    <cellStyle name="40% - Акцент3 2 11 3" xfId="6122"/>
    <cellStyle name="40% - Акцент3 2 12" xfId="5909"/>
    <cellStyle name="40% - Акцент3 2 12 2" xfId="10853"/>
    <cellStyle name="40% - Акцент3 2 13" xfId="5962"/>
    <cellStyle name="40% - Акцент3 2 14" xfId="7309"/>
    <cellStyle name="40% - Акцент3 2 15" xfId="7310"/>
    <cellStyle name="40% - Акцент3 2 16" xfId="7311"/>
    <cellStyle name="40% - Акцент3 2 16 2" xfId="10854"/>
    <cellStyle name="40% - Акцент3 2 17" xfId="10855"/>
    <cellStyle name="40% - Акцент3 2 18" xfId="10856"/>
    <cellStyle name="40% - Акцент3 2 19" xfId="10857"/>
    <cellStyle name="40% - Акцент3 2 2" xfId="181"/>
    <cellStyle name="40% — акцент3 2 2" xfId="2548"/>
    <cellStyle name="40% - Акцент3 2 2 10" xfId="11290"/>
    <cellStyle name="40% - Акцент3 2 2 2" xfId="2551"/>
    <cellStyle name="40% - Акцент3 2 2 2 2" xfId="7312"/>
    <cellStyle name="40% - Акцент3 2 2 2 3" xfId="6123"/>
    <cellStyle name="40% - Акцент3 2 2 3" xfId="2550"/>
    <cellStyle name="40% - Акцент3 2 2 4" xfId="11253"/>
    <cellStyle name="40% - Акцент3 2 2 5" xfId="11574"/>
    <cellStyle name="40% - Акцент3 2 2 6" xfId="11123"/>
    <cellStyle name="40% - Акцент3 2 2 7" xfId="11619"/>
    <cellStyle name="40% - Акцент3 2 2 8" xfId="11939"/>
    <cellStyle name="40% - Акцент3 2 2 9" xfId="11949"/>
    <cellStyle name="40% - Акцент3 2 20" xfId="6121"/>
    <cellStyle name="40% - Акцент3 2 21" xfId="2547"/>
    <cellStyle name="40% - Акцент3 2 22" xfId="11251"/>
    <cellStyle name="40% - Акцент3 2 23" xfId="11576"/>
    <cellStyle name="40% - Акцент3 2 24" xfId="11409"/>
    <cellStyle name="40% - Акцент3 2 25" xfId="12035"/>
    <cellStyle name="40% - Акцент3 2 26" xfId="11977"/>
    <cellStyle name="40% - Акцент3 2 27" xfId="11505"/>
    <cellStyle name="40% - Акцент3 2 28" xfId="11953"/>
    <cellStyle name="40% - Акцент3 2 3" xfId="182"/>
    <cellStyle name="40% — акцент3 2 3" xfId="11252"/>
    <cellStyle name="40% - Акцент3 2 3 10" xfId="11919"/>
    <cellStyle name="40% - Акцент3 2 3 2" xfId="2553"/>
    <cellStyle name="40% - Акцент3 2 3 3" xfId="7313"/>
    <cellStyle name="40% - Акцент3 2 3 4" xfId="2552"/>
    <cellStyle name="40% - Акцент3 2 3 5" xfId="11573"/>
    <cellStyle name="40% - Акцент3 2 3 6" xfId="11448"/>
    <cellStyle name="40% - Акцент3 2 3 7" xfId="12019"/>
    <cellStyle name="40% - Акцент3 2 3 8" xfId="11780"/>
    <cellStyle name="40% - Акцент3 2 3 9" xfId="11858"/>
    <cellStyle name="40% - Акцент3 2 4" xfId="183"/>
    <cellStyle name="40% — акцент3 2 4" xfId="11575"/>
    <cellStyle name="40% - Акцент3 2 4 2" xfId="7314"/>
    <cellStyle name="40% - Акцент3 2 4 3" xfId="2554"/>
    <cellStyle name="40% - Акцент3 2 4 4" xfId="11124"/>
    <cellStyle name="40% - Акцент3 2 4 5" xfId="11646"/>
    <cellStyle name="40% - Акцент3 2 4 6" xfId="11940"/>
    <cellStyle name="40% - Акцент3 2 4 7" xfId="11805"/>
    <cellStyle name="40% - Акцент3 2 4 8" xfId="12031"/>
    <cellStyle name="40% - Акцент3 2 5" xfId="184"/>
    <cellStyle name="40% — акцент3 2 5" xfId="11446"/>
    <cellStyle name="40% - Акцент3 2 5 2" xfId="7315"/>
    <cellStyle name="40% - Акцент3 2 5 3" xfId="2555"/>
    <cellStyle name="40% - Акцент3 2 5 4" xfId="11910"/>
    <cellStyle name="40% - Акцент3 2 5 5" xfId="11422"/>
    <cellStyle name="40% - Акцент3 2 5 6" xfId="11746"/>
    <cellStyle name="40% - Акцент3 2 5 7" xfId="11821"/>
    <cellStyle name="40% - Акцент3 2 6" xfId="185"/>
    <cellStyle name="40% — акцент3 2 6" xfId="12198"/>
    <cellStyle name="40% - Акцент3 2 6 2" xfId="2556"/>
    <cellStyle name="40% - Акцент3 2 6 3" xfId="11985"/>
    <cellStyle name="40% - Акцент3 2 6 4" xfId="12040"/>
    <cellStyle name="40% - Акцент3 2 6 5" xfId="11732"/>
    <cellStyle name="40% - Акцент3 2 7" xfId="186"/>
    <cellStyle name="40% — акцент3 2 7" xfId="12210"/>
    <cellStyle name="40% - Акцент3 2 7 2" xfId="2557"/>
    <cellStyle name="40% - Акцент3 2 7 3" xfId="11145"/>
    <cellStyle name="40% - Акцент3 2 7 4" xfId="11978"/>
    <cellStyle name="40% - Акцент3 2 8" xfId="187"/>
    <cellStyle name="40% — акцент3 2 8" xfId="11603"/>
    <cellStyle name="40% - Акцент3 2 8 2" xfId="2558"/>
    <cellStyle name="40% - Акцент3 2 8 3" xfId="11634"/>
    <cellStyle name="40% - Акцент3 2 9" xfId="188"/>
    <cellStyle name="40% — акцент3 2 9" xfId="11287"/>
    <cellStyle name="40% - Акцент3 2 9 2" xfId="2559"/>
    <cellStyle name="40% - Акцент3 2_46EE.2011(v1.0)" xfId="2560"/>
    <cellStyle name="40% — акцент3 20" xfId="2561"/>
    <cellStyle name="40% — акцент3 21" xfId="2562"/>
    <cellStyle name="40% — акцент3 22" xfId="2532"/>
    <cellStyle name="40% — акцент3 23" xfId="11249"/>
    <cellStyle name="40% — акцент3 24" xfId="12095"/>
    <cellStyle name="40% — акцент3 25" xfId="11122"/>
    <cellStyle name="40% — акцент3 26" xfId="11620"/>
    <cellStyle name="40% — акцент3 27" xfId="11407"/>
    <cellStyle name="40% — акцент3 28" xfId="11508"/>
    <cellStyle name="40% — акцент3 29" xfId="11316"/>
    <cellStyle name="40% - Акцент3 3" xfId="189"/>
    <cellStyle name="40% — акцент3 3" xfId="2564"/>
    <cellStyle name="40% - Акцент3 3 10" xfId="190"/>
    <cellStyle name="40% - Акцент3 3 10 2" xfId="2565"/>
    <cellStyle name="40% - Акцент3 3 11" xfId="2566"/>
    <cellStyle name="40% - Акцент3 3 12" xfId="5821"/>
    <cellStyle name="40% - Акцент3 3 13" xfId="5933"/>
    <cellStyle name="40% - Акцент3 3 14" xfId="5930"/>
    <cellStyle name="40% - Акцент3 3 15" xfId="6124"/>
    <cellStyle name="40% - Акцент3 3 16" xfId="2563"/>
    <cellStyle name="40% - Акцент3 3 17" xfId="11257"/>
    <cellStyle name="40% - Акцент3 3 18" xfId="11730"/>
    <cellStyle name="40% - Акцент3 3 19" xfId="11449"/>
    <cellStyle name="40% - Акцент3 3 2" xfId="191"/>
    <cellStyle name="40% - Акцент3 3 2 2" xfId="2568"/>
    <cellStyle name="40% - Акцент3 3 2 3" xfId="7316"/>
    <cellStyle name="40% - Акцент3 3 2 4" xfId="2567"/>
    <cellStyle name="40% - Акцент3 3 20" xfId="12018"/>
    <cellStyle name="40% - Акцент3 3 21" xfId="11167"/>
    <cellStyle name="40% - Акцент3 3 22" xfId="11220"/>
    <cellStyle name="40% - Акцент3 3 23" xfId="11936"/>
    <cellStyle name="40% - Акцент3 3 3" xfId="192"/>
    <cellStyle name="40% - Акцент3 3 3 2" xfId="2570"/>
    <cellStyle name="40% - Акцент3 3 3 3" xfId="7317"/>
    <cellStyle name="40% - Акцент3 3 3 4" xfId="2569"/>
    <cellStyle name="40% - Акцент3 3 4" xfId="193"/>
    <cellStyle name="40% - Акцент3 3 4 2" xfId="7318"/>
    <cellStyle name="40% - Акцент3 3 4 2 2" xfId="7319"/>
    <cellStyle name="40% - Акцент3 3 4 3" xfId="2571"/>
    <cellStyle name="40% - Акцент3 3 5" xfId="194"/>
    <cellStyle name="40% - Акцент3 3 5 2" xfId="2572"/>
    <cellStyle name="40% - Акцент3 3 6" xfId="195"/>
    <cellStyle name="40% - Акцент3 3 6 2" xfId="2573"/>
    <cellStyle name="40% - Акцент3 3 7" xfId="196"/>
    <cellStyle name="40% - Акцент3 3 7 2" xfId="2574"/>
    <cellStyle name="40% - Акцент3 3 8" xfId="197"/>
    <cellStyle name="40% - Акцент3 3 8 2" xfId="2575"/>
    <cellStyle name="40% - Акцент3 3 9" xfId="198"/>
    <cellStyle name="40% - Акцент3 3 9 2" xfId="2576"/>
    <cellStyle name="40% - Акцент3 3_46EE.2011(v1.0)" xfId="2577"/>
    <cellStyle name="40% - Акцент3 4" xfId="2578"/>
    <cellStyle name="40% — акцент3 4" xfId="2579"/>
    <cellStyle name="40% - Акцент3 4 2" xfId="2580"/>
    <cellStyle name="40% - Акцент3 4 2 2" xfId="2581"/>
    <cellStyle name="40% - Акцент3 4 2 3" xfId="7320"/>
    <cellStyle name="40% - Акцент3 4 3" xfId="2582"/>
    <cellStyle name="40% - Акцент3 4 3 2" xfId="2583"/>
    <cellStyle name="40% - Акцент3 4 3 3" xfId="7321"/>
    <cellStyle name="40% - Акцент3 4 4" xfId="6125"/>
    <cellStyle name="40% - Акцент3 4 4 2" xfId="7322"/>
    <cellStyle name="40% - Акцент3 4_46EE.2011(v1.0)" xfId="2584"/>
    <cellStyle name="40% - Акцент3 5" xfId="2585"/>
    <cellStyle name="40% — акцент3 5" xfId="2586"/>
    <cellStyle name="40% - Акцент3 5 2" xfId="2587"/>
    <cellStyle name="40% - Акцент3 5 2 2" xfId="2588"/>
    <cellStyle name="40% - Акцент3 5 2 3" xfId="7323"/>
    <cellStyle name="40% - Акцент3 5 3" xfId="2589"/>
    <cellStyle name="40% - Акцент3 5 3 2" xfId="2590"/>
    <cellStyle name="40% - Акцент3 5 3 3" xfId="7324"/>
    <cellStyle name="40% - Акцент3 5 4" xfId="6126"/>
    <cellStyle name="40% - Акцент3 5 4 2" xfId="7325"/>
    <cellStyle name="40% - Акцент3 5_46EE.2011(v1.0)" xfId="2591"/>
    <cellStyle name="40% - Акцент3 6" xfId="2592"/>
    <cellStyle name="40% — акцент3 6" xfId="2593"/>
    <cellStyle name="40% - Акцент3 6 2" xfId="2594"/>
    <cellStyle name="40% - Акцент3 6 2 2" xfId="2595"/>
    <cellStyle name="40% - Акцент3 6 2 3" xfId="7326"/>
    <cellStyle name="40% - Акцент3 6 3" xfId="2596"/>
    <cellStyle name="40% - Акцент3 6 3 2" xfId="2597"/>
    <cellStyle name="40% - Акцент3 6 3 3" xfId="7327"/>
    <cellStyle name="40% - Акцент3 6 4" xfId="6127"/>
    <cellStyle name="40% - Акцент3 6 4 2" xfId="7328"/>
    <cellStyle name="40% - Акцент3 6_46EE.2011(v1.0)" xfId="2598"/>
    <cellStyle name="40% - Акцент3 7" xfId="2599"/>
    <cellStyle name="40% — акцент3 7" xfId="2600"/>
    <cellStyle name="40% - Акцент3 7 2" xfId="2601"/>
    <cellStyle name="40% - Акцент3 7 2 2" xfId="2602"/>
    <cellStyle name="40% - Акцент3 7 2 3" xfId="7329"/>
    <cellStyle name="40% - Акцент3 7 3" xfId="2603"/>
    <cellStyle name="40% - Акцент3 7 3 2" xfId="2604"/>
    <cellStyle name="40% - Акцент3 7 3 3" xfId="7330"/>
    <cellStyle name="40% - Акцент3 7 4" xfId="6128"/>
    <cellStyle name="40% - Акцент3 7 4 2" xfId="7331"/>
    <cellStyle name="40% - Акцент3 7_46EE.2011(v1.0)" xfId="2605"/>
    <cellStyle name="40% - Акцент3 8" xfId="2606"/>
    <cellStyle name="40% — акцент3 8" xfId="2607"/>
    <cellStyle name="40% - Акцент3 8 2" xfId="2608"/>
    <cellStyle name="40% - Акцент3 8 2 2" xfId="2609"/>
    <cellStyle name="40% - Акцент3 8 2 3" xfId="7332"/>
    <cellStyle name="40% - Акцент3 8 3" xfId="2610"/>
    <cellStyle name="40% - Акцент3 8 3 2" xfId="2611"/>
    <cellStyle name="40% - Акцент3 8 3 3" xfId="7333"/>
    <cellStyle name="40% - Акцент3 8 4" xfId="2612"/>
    <cellStyle name="40% - Акцент3 8 5" xfId="7334"/>
    <cellStyle name="40% - Акцент3 8_46EE.2011(v1.0)" xfId="2613"/>
    <cellStyle name="40% - Акцент3 9" xfId="2614"/>
    <cellStyle name="40% — акцент3 9" xfId="2615"/>
    <cellStyle name="40% - Акцент3 9 2" xfId="2616"/>
    <cellStyle name="40% - Акцент3 9 2 2" xfId="2617"/>
    <cellStyle name="40% - Акцент3 9 2 3" xfId="7335"/>
    <cellStyle name="40% - Акцент3 9 3" xfId="2618"/>
    <cellStyle name="40% - Акцент3 9 3 2" xfId="2619"/>
    <cellStyle name="40% - Акцент3 9 3 3" xfId="7336"/>
    <cellStyle name="40% - Акцент3 9 4" xfId="2620"/>
    <cellStyle name="40% - Акцент3 9 5" xfId="7337"/>
    <cellStyle name="40% - Акцент3 9_46EE.2011(v1.0)" xfId="2621"/>
    <cellStyle name="40% — акцент3_Расчет тарифа на тэ 2015 СЛФ" xfId="2622"/>
    <cellStyle name="40% — акцент4" xfId="199"/>
    <cellStyle name="40% - Акцент4 10" xfId="2624"/>
    <cellStyle name="40% — акцент4 10" xfId="2625"/>
    <cellStyle name="40% - Акцент4 10 2" xfId="2626"/>
    <cellStyle name="40% - Акцент4 10 3" xfId="7338"/>
    <cellStyle name="40% - Акцент4 11" xfId="2627"/>
    <cellStyle name="40% — акцент4 11" xfId="2628"/>
    <cellStyle name="40% - Акцент4 11 2" xfId="2629"/>
    <cellStyle name="40% - Акцент4 11 3" xfId="7339"/>
    <cellStyle name="40% - Акцент4 12" xfId="7340"/>
    <cellStyle name="40% — акцент4 12" xfId="2630"/>
    <cellStyle name="40% - Акцент4 12 2" xfId="7341"/>
    <cellStyle name="40% - Акцент4 12 3" xfId="7342"/>
    <cellStyle name="40% - Акцент4 12 4" xfId="7343"/>
    <cellStyle name="40% - Акцент4 13" xfId="7344"/>
    <cellStyle name="40% — акцент4 13" xfId="2631"/>
    <cellStyle name="40% - Акцент4 13 2" xfId="7345"/>
    <cellStyle name="40% — акцент4 13 2" xfId="5507"/>
    <cellStyle name="40% - Акцент4 13 3" xfId="7346"/>
    <cellStyle name="40% — акцент4 13 3" xfId="5776"/>
    <cellStyle name="40% - Акцент4 13 4" xfId="7347"/>
    <cellStyle name="40% - Акцент4 14" xfId="7348"/>
    <cellStyle name="40% — акцент4 14" xfId="2632"/>
    <cellStyle name="40% - Акцент4 14 2" xfId="7349"/>
    <cellStyle name="40% — акцент4 14 2" xfId="5508"/>
    <cellStyle name="40% - Акцент4 14 3" xfId="7350"/>
    <cellStyle name="40% — акцент4 14 3" xfId="5775"/>
    <cellStyle name="40% - Акцент4 15" xfId="7351"/>
    <cellStyle name="40% — акцент4 15" xfId="2633"/>
    <cellStyle name="40% - Акцент4 15 2" xfId="7352"/>
    <cellStyle name="40% — акцент4 15 2" xfId="5509"/>
    <cellStyle name="40% - Акцент4 15 3" xfId="7353"/>
    <cellStyle name="40% — акцент4 15 3" xfId="5774"/>
    <cellStyle name="40% - Акцент4 16" xfId="7354"/>
    <cellStyle name="40% — акцент4 16" xfId="2634"/>
    <cellStyle name="40% - Акцент4 16 2" xfId="7355"/>
    <cellStyle name="40% — акцент4 16 2" xfId="5510"/>
    <cellStyle name="40% - Акцент4 16 3" xfId="7356"/>
    <cellStyle name="40% — акцент4 16 3" xfId="5773"/>
    <cellStyle name="40% - Акцент4 17" xfId="7357"/>
    <cellStyle name="40% — акцент4 17" xfId="2635"/>
    <cellStyle name="40% — акцент4 17 2" xfId="5511"/>
    <cellStyle name="40% - Акцент4 18" xfId="7358"/>
    <cellStyle name="40% — акцент4 18" xfId="2636"/>
    <cellStyle name="40% — акцент4 19" xfId="2637"/>
    <cellStyle name="40% - Акцент4 2" xfId="200"/>
    <cellStyle name="40% — акцент4 2" xfId="201"/>
    <cellStyle name="40% - Акцент4 2 1" xfId="7359"/>
    <cellStyle name="40% - Акцент4 2 10" xfId="202"/>
    <cellStyle name="40% - Акцент4 2 10 2" xfId="2640"/>
    <cellStyle name="40% - Акцент4 2 11" xfId="5822"/>
    <cellStyle name="40% - Акцент4 2 11 2" xfId="10858"/>
    <cellStyle name="40% - Акцент4 2 11 3" xfId="6130"/>
    <cellStyle name="40% - Акцент4 2 12" xfId="5908"/>
    <cellStyle name="40% - Акцент4 2 12 2" xfId="10859"/>
    <cellStyle name="40% - Акцент4 2 13" xfId="5961"/>
    <cellStyle name="40% - Акцент4 2 14" xfId="7360"/>
    <cellStyle name="40% - Акцент4 2 15" xfId="7361"/>
    <cellStyle name="40% - Акцент4 2 16" xfId="7362"/>
    <cellStyle name="40% - Акцент4 2 16 2" xfId="10860"/>
    <cellStyle name="40% - Акцент4 2 17" xfId="10861"/>
    <cellStyle name="40% - Акцент4 2 18" xfId="10862"/>
    <cellStyle name="40% - Акцент4 2 19" xfId="10863"/>
    <cellStyle name="40% - Акцент4 2 2" xfId="203"/>
    <cellStyle name="40% — акцент4 2 2" xfId="2639"/>
    <cellStyle name="40% - Акцент4 2 2 10" xfId="11772"/>
    <cellStyle name="40% - Акцент4 2 2 2" xfId="2642"/>
    <cellStyle name="40% - Акцент4 2 2 2 2" xfId="7363"/>
    <cellStyle name="40% - Акцент4 2 2 2 3" xfId="6131"/>
    <cellStyle name="40% - Акцент4 2 2 3" xfId="2641"/>
    <cellStyle name="40% - Акцент4 2 2 4" xfId="11266"/>
    <cellStyle name="40% - Акцент4 2 2 5" xfId="11569"/>
    <cellStyle name="40% - Акцент4 2 2 6" xfId="11450"/>
    <cellStyle name="40% - Акцент4 2 2 7" xfId="12017"/>
    <cellStyle name="40% - Акцент4 2 2 8" xfId="11168"/>
    <cellStyle name="40% - Акцент4 2 2 9" xfId="11887"/>
    <cellStyle name="40% - Акцент4 2 20" xfId="6129"/>
    <cellStyle name="40% - Акцент4 2 21" xfId="2638"/>
    <cellStyle name="40% - Акцент4 2 22" xfId="11264"/>
    <cellStyle name="40% - Акцент4 2 23" xfId="12093"/>
    <cellStyle name="40% - Акцент4 2 24" xfId="11877"/>
    <cellStyle name="40% - Акцент4 2 25" xfId="11822"/>
    <cellStyle name="40% - Акцент4 2 26" xfId="11902"/>
    <cellStyle name="40% - Акцент4 2 27" xfId="11412"/>
    <cellStyle name="40% - Акцент4 2 28" xfId="12206"/>
    <cellStyle name="40% - Акцент4 2 3" xfId="204"/>
    <cellStyle name="40% — акцент4 2 3" xfId="11265"/>
    <cellStyle name="40% - Акцент4 2 3 10" xfId="11344"/>
    <cellStyle name="40% - Акцент4 2 3 2" xfId="2644"/>
    <cellStyle name="40% - Акцент4 2 3 3" xfId="7364"/>
    <cellStyle name="40% - Акцент4 2 3 4" xfId="2643"/>
    <cellStyle name="40% - Акцент4 2 3 5" xfId="12092"/>
    <cellStyle name="40% - Акцент4 2 3 6" xfId="11128"/>
    <cellStyle name="40% - Акцент4 2 3 7" xfId="11617"/>
    <cellStyle name="40% - Акцент4 2 3 8" xfId="11259"/>
    <cellStyle name="40% - Акцент4 2 3 9" xfId="11236"/>
    <cellStyle name="40% - Акцент4 2 4" xfId="205"/>
    <cellStyle name="40% — акцент4 2 4" xfId="11570"/>
    <cellStyle name="40% - Акцент4 2 4 2" xfId="7365"/>
    <cellStyle name="40% - Акцент4 2 4 3" xfId="2645"/>
    <cellStyle name="40% - Акцент4 2 4 4" xfId="11878"/>
    <cellStyle name="40% - Акцент4 2 4 5" xfId="11288"/>
    <cellStyle name="40% - Акцент4 2 4 6" xfId="11901"/>
    <cellStyle name="40% - Акцент4 2 4 7" xfId="11504"/>
    <cellStyle name="40% - Акцент4 2 4 8" xfId="11089"/>
    <cellStyle name="40% - Акцент4 2 5" xfId="206"/>
    <cellStyle name="40% — акцент4 2 5" xfId="11127"/>
    <cellStyle name="40% - Акцент4 2 5 2" xfId="7366"/>
    <cellStyle name="40% - Акцент4 2 5 3" xfId="2646"/>
    <cellStyle name="40% - Акцент4 2 5 4" xfId="11616"/>
    <cellStyle name="40% - Акцент4 2 5 5" xfId="11260"/>
    <cellStyle name="40% - Акцент4 2 5 6" xfId="12126"/>
    <cellStyle name="40% - Акцент4 2 5 7" xfId="11403"/>
    <cellStyle name="40% - Акцент4 2 6" xfId="207"/>
    <cellStyle name="40% — акцент4 2 6" xfId="11645"/>
    <cellStyle name="40% - Акцент4 2 6 2" xfId="2647"/>
    <cellStyle name="40% - Акцент4 2 6 3" xfId="11169"/>
    <cellStyle name="40% - Акцент4 2 6 4" xfId="11700"/>
    <cellStyle name="40% - Акцент4 2 6 5" xfId="11469"/>
    <cellStyle name="40% - Акцент4 2 7" xfId="208"/>
    <cellStyle name="40% — акцент4 2 7" xfId="11258"/>
    <cellStyle name="40% - Акцент4 2 7 2" xfId="2648"/>
    <cellStyle name="40% - Акцент4 2 7 3" xfId="11261"/>
    <cellStyle name="40% - Акцент4 2 7 4" xfId="11837"/>
    <cellStyle name="40% - Акцент4 2 8" xfId="209"/>
    <cellStyle name="40% — акцент4 2 8" xfId="11750"/>
    <cellStyle name="40% - Акцент4 2 8 2" xfId="2649"/>
    <cellStyle name="40% - Акцент4 2 8 3" xfId="11648"/>
    <cellStyle name="40% - Акцент4 2 9" xfId="210"/>
    <cellStyle name="40% — акцент4 2 9" xfId="11088"/>
    <cellStyle name="40% - Акцент4 2 9 2" xfId="2650"/>
    <cellStyle name="40% - Акцент4 2_46EE.2011(v1.0)" xfId="2651"/>
    <cellStyle name="40% — акцент4 20" xfId="2652"/>
    <cellStyle name="40% — акцент4 21" xfId="2653"/>
    <cellStyle name="40% — акцент4 22" xfId="5481"/>
    <cellStyle name="40% — акцент4 23" xfId="5490"/>
    <cellStyle name="40% — акцент4 24" xfId="5479"/>
    <cellStyle name="40% — акцент4 25" xfId="5489"/>
    <cellStyle name="40% — акцент4 26" xfId="5784"/>
    <cellStyle name="40% — акцент4 27" xfId="5789"/>
    <cellStyle name="40% — акцент4 28" xfId="2623"/>
    <cellStyle name="40% — акцент4 29" xfId="11263"/>
    <cellStyle name="40% - Акцент4 3" xfId="211"/>
    <cellStyle name="40% — акцент4 3" xfId="2655"/>
    <cellStyle name="40% - Акцент4 3 10" xfId="212"/>
    <cellStyle name="40% - Акцент4 3 10 2" xfId="2656"/>
    <cellStyle name="40% - Акцент4 3 11" xfId="2657"/>
    <cellStyle name="40% - Акцент4 3 12" xfId="5823"/>
    <cellStyle name="40% - Акцент4 3 13" xfId="5907"/>
    <cellStyle name="40% - Акцент4 3 14" xfId="5884"/>
    <cellStyle name="40% - Акцент4 3 15" xfId="6132"/>
    <cellStyle name="40% - Акцент4 3 16" xfId="2654"/>
    <cellStyle name="40% - Акцент4 3 17" xfId="11268"/>
    <cellStyle name="40% - Акцент4 3 18" xfId="11566"/>
    <cellStyle name="40% - Акцент4 3 19" xfId="11451"/>
    <cellStyle name="40% - Акцент4 3 2" xfId="213"/>
    <cellStyle name="40% — акцент4 3 2" xfId="5512"/>
    <cellStyle name="40% - Акцент4 3 2 10" xfId="11390"/>
    <cellStyle name="40% - Акцент4 3 2 11" xfId="11154"/>
    <cellStyle name="40% - Акцент4 3 2 2" xfId="2659"/>
    <cellStyle name="40% — акцент4 3 2 2" xfId="7367"/>
    <cellStyle name="40% - Акцент4 3 2 3" xfId="7368"/>
    <cellStyle name="40% — акцент4 3 2 3" xfId="11035"/>
    <cellStyle name="40% - Акцент4 3 2 4" xfId="2658"/>
    <cellStyle name="40% - Акцент4 3 2 5" xfId="11270"/>
    <cellStyle name="40% - Акцент4 3 2 6" xfId="12091"/>
    <cellStyle name="40% - Акцент4 3 2 7" xfId="11452"/>
    <cellStyle name="40% - Акцент4 3 2 8" xfId="12015"/>
    <cellStyle name="40% - Акцент4 3 2 9" xfId="11695"/>
    <cellStyle name="40% - Акцент4 3 20" xfId="12016"/>
    <cellStyle name="40% - Акцент4 3 21" xfId="11170"/>
    <cellStyle name="40% - Акцент4 3 22" xfId="11689"/>
    <cellStyle name="40% - Акцент4 3 23" xfId="11057"/>
    <cellStyle name="40% - Акцент4 3 3" xfId="214"/>
    <cellStyle name="40% — акцент4 3 3" xfId="5469"/>
    <cellStyle name="40% - Акцент4 3 3 10" xfId="11049"/>
    <cellStyle name="40% - Акцент4 3 3 11" xfId="11580"/>
    <cellStyle name="40% - Акцент4 3 3 2" xfId="2661"/>
    <cellStyle name="40% - Акцент4 3 3 3" xfId="7369"/>
    <cellStyle name="40% - Акцент4 3 3 4" xfId="2660"/>
    <cellStyle name="40% - Акцент4 3 3 5" xfId="11271"/>
    <cellStyle name="40% - Акцент4 3 3 6" xfId="12090"/>
    <cellStyle name="40% - Акцент4 3 3 7" xfId="11453"/>
    <cellStyle name="40% - Акцент4 3 3 8" xfId="12014"/>
    <cellStyle name="40% - Акцент4 3 3 9" xfId="11781"/>
    <cellStyle name="40% - Акцент4 3 4" xfId="215"/>
    <cellStyle name="40% — акцент4 3 4" xfId="5496"/>
    <cellStyle name="40% - Акцент4 3 4 10" xfId="11043"/>
    <cellStyle name="40% - Акцент4 3 4 2" xfId="7370"/>
    <cellStyle name="40% - Акцент4 3 4 2 2" xfId="7371"/>
    <cellStyle name="40% - Акцент4 3 4 3" xfId="2662"/>
    <cellStyle name="40% - Акцент4 3 4 4" xfId="11272"/>
    <cellStyle name="40% - Акцент4 3 4 5" xfId="12089"/>
    <cellStyle name="40% - Акцент4 3 4 6" xfId="11454"/>
    <cellStyle name="40% - Акцент4 3 4 7" xfId="12013"/>
    <cellStyle name="40% - Акцент4 3 4 8" xfId="11171"/>
    <cellStyle name="40% - Акцент4 3 4 9" xfId="11660"/>
    <cellStyle name="40% - Акцент4 3 5" xfId="216"/>
    <cellStyle name="40% — акцент4 3 5" xfId="5474"/>
    <cellStyle name="40% - Акцент4 3 5 2" xfId="2663"/>
    <cellStyle name="40% - Акцент4 3 5 3" xfId="11273"/>
    <cellStyle name="40% - Акцент4 3 5 4" xfId="11565"/>
    <cellStyle name="40% - Акцент4 3 5 5" xfId="11129"/>
    <cellStyle name="40% - Акцент4 3 5 6" xfId="12149"/>
    <cellStyle name="40% - Акцент4 3 5 7" xfId="11928"/>
    <cellStyle name="40% - Акцент4 3 5 8" xfId="12039"/>
    <cellStyle name="40% - Акцент4 3 5 9" xfId="11979"/>
    <cellStyle name="40% - Акцент4 3 6" xfId="217"/>
    <cellStyle name="40% — акцент4 3 6" xfId="5793"/>
    <cellStyle name="40% - Акцент4 3 6 2" xfId="2664"/>
    <cellStyle name="40% - Акцент4 3 6 3" xfId="11274"/>
    <cellStyle name="40% - Акцент4 3 6 4" xfId="12088"/>
    <cellStyle name="40% - Акцент4 3 6 5" xfId="11455"/>
    <cellStyle name="40% - Акцент4 3 6 6" xfId="12012"/>
    <cellStyle name="40% - Акцент4 3 6 7" xfId="11172"/>
    <cellStyle name="40% - Акцент4 3 6 8" xfId="11749"/>
    <cellStyle name="40% - Акцент4 3 6 9" xfId="11846"/>
    <cellStyle name="40% - Акцент4 3 7" xfId="218"/>
    <cellStyle name="40% — акцент4 3 7" xfId="5772"/>
    <cellStyle name="40% - Акцент4 3 7 2" xfId="2665"/>
    <cellStyle name="40% - Акцент4 3 7 3" xfId="11275"/>
    <cellStyle name="40% - Акцент4 3 7 4" xfId="11564"/>
    <cellStyle name="40% - Акцент4 3 7 5" xfId="11130"/>
    <cellStyle name="40% - Акцент4 3 7 6" xfId="11615"/>
    <cellStyle name="40% - Акцент4 3 7 7" xfId="11424"/>
    <cellStyle name="40% - Акцент4 3 7 8" xfId="11804"/>
    <cellStyle name="40% - Акцент4 3 7 9" xfId="11091"/>
    <cellStyle name="40% - Акцент4 3 8" xfId="219"/>
    <cellStyle name="40% - Акцент4 3 8 2" xfId="2666"/>
    <cellStyle name="40% - Акцент4 3 9" xfId="220"/>
    <cellStyle name="40% - Акцент4 3 9 2" xfId="2667"/>
    <cellStyle name="40% - Акцент4 3_46EE.2011(v1.0)" xfId="2668"/>
    <cellStyle name="40% — акцент4 30" xfId="12094"/>
    <cellStyle name="40% — акцент4 31" xfId="11126"/>
    <cellStyle name="40% — акцент4 32" xfId="11618"/>
    <cellStyle name="40% — акцент4 33" xfId="11423"/>
    <cellStyle name="40% — акцент4 34" xfId="11413"/>
    <cellStyle name="40% — акцент4 35" xfId="11125"/>
    <cellStyle name="40% - Акцент4 4" xfId="2669"/>
    <cellStyle name="40% — акцент4 4" xfId="2670"/>
    <cellStyle name="40% - Акцент4 4 2" xfId="2671"/>
    <cellStyle name="40% — акцент4 4 2" xfId="7372"/>
    <cellStyle name="40% - Акцент4 4 2 2" xfId="2672"/>
    <cellStyle name="40% - Акцент4 4 2 3" xfId="7373"/>
    <cellStyle name="40% - Акцент4 4 3" xfId="2673"/>
    <cellStyle name="40% - Акцент4 4 3 2" xfId="2674"/>
    <cellStyle name="40% - Акцент4 4 3 3" xfId="7374"/>
    <cellStyle name="40% - Акцент4 4 4" xfId="6133"/>
    <cellStyle name="40% - Акцент4 4 4 2" xfId="7375"/>
    <cellStyle name="40% - Акцент4 4_46EE.2011(v1.0)" xfId="2675"/>
    <cellStyle name="40% - Акцент4 5" xfId="2676"/>
    <cellStyle name="40% — акцент4 5" xfId="2677"/>
    <cellStyle name="40% - Акцент4 5 2" xfId="2678"/>
    <cellStyle name="40% — акцент4 5 2" xfId="7376"/>
    <cellStyle name="40% - Акцент4 5 2 2" xfId="2679"/>
    <cellStyle name="40% - Акцент4 5 2 3" xfId="7377"/>
    <cellStyle name="40% - Акцент4 5 3" xfId="2680"/>
    <cellStyle name="40% - Акцент4 5 3 2" xfId="2681"/>
    <cellStyle name="40% - Акцент4 5 3 3" xfId="7378"/>
    <cellStyle name="40% - Акцент4 5 4" xfId="6134"/>
    <cellStyle name="40% - Акцент4 5 4 2" xfId="7379"/>
    <cellStyle name="40% - Акцент4 5_46EE.2011(v1.0)" xfId="2682"/>
    <cellStyle name="40% - Акцент4 6" xfId="2683"/>
    <cellStyle name="40% — акцент4 6" xfId="2684"/>
    <cellStyle name="40% - Акцент4 6 2" xfId="2685"/>
    <cellStyle name="40% — акцент4 6 2" xfId="7380"/>
    <cellStyle name="40% - Акцент4 6 2 2" xfId="2686"/>
    <cellStyle name="40% - Акцент4 6 2 3" xfId="7381"/>
    <cellStyle name="40% - Акцент4 6 3" xfId="2687"/>
    <cellStyle name="40% - Акцент4 6 3 2" xfId="2688"/>
    <cellStyle name="40% - Акцент4 6 3 3" xfId="7382"/>
    <cellStyle name="40% - Акцент4 6 4" xfId="6135"/>
    <cellStyle name="40% - Акцент4 6 4 2" xfId="7383"/>
    <cellStyle name="40% - Акцент4 6_46EE.2011(v1.0)" xfId="2689"/>
    <cellStyle name="40% - Акцент4 7" xfId="2690"/>
    <cellStyle name="40% — акцент4 7" xfId="2691"/>
    <cellStyle name="40% - Акцент4 7 2" xfId="2692"/>
    <cellStyle name="40% - Акцент4 7 2 2" xfId="2693"/>
    <cellStyle name="40% - Акцент4 7 2 3" xfId="7384"/>
    <cellStyle name="40% - Акцент4 7 3" xfId="2694"/>
    <cellStyle name="40% - Акцент4 7 3 2" xfId="2695"/>
    <cellStyle name="40% - Акцент4 7 3 3" xfId="7385"/>
    <cellStyle name="40% - Акцент4 7 4" xfId="6136"/>
    <cellStyle name="40% - Акцент4 7 4 2" xfId="7386"/>
    <cellStyle name="40% - Акцент4 7_46EE.2011(v1.0)" xfId="2696"/>
    <cellStyle name="40% - Акцент4 8" xfId="2697"/>
    <cellStyle name="40% — акцент4 8" xfId="2698"/>
    <cellStyle name="40% - Акцент4 8 2" xfId="2699"/>
    <cellStyle name="40% - Акцент4 8 2 2" xfId="2700"/>
    <cellStyle name="40% - Акцент4 8 2 3" xfId="7387"/>
    <cellStyle name="40% - Акцент4 8 3" xfId="2701"/>
    <cellStyle name="40% - Акцент4 8 3 2" xfId="2702"/>
    <cellStyle name="40% - Акцент4 8 3 3" xfId="7388"/>
    <cellStyle name="40% - Акцент4 8 4" xfId="2703"/>
    <cellStyle name="40% - Акцент4 8 5" xfId="7389"/>
    <cellStyle name="40% - Акцент4 8_46EE.2011(v1.0)" xfId="2704"/>
    <cellStyle name="40% - Акцент4 9" xfId="2705"/>
    <cellStyle name="40% — акцент4 9" xfId="2706"/>
    <cellStyle name="40% - Акцент4 9 2" xfId="2707"/>
    <cellStyle name="40% - Акцент4 9 2 2" xfId="2708"/>
    <cellStyle name="40% - Акцент4 9 2 3" xfId="7390"/>
    <cellStyle name="40% - Акцент4 9 3" xfId="2709"/>
    <cellStyle name="40% - Акцент4 9 3 2" xfId="2710"/>
    <cellStyle name="40% - Акцент4 9 3 3" xfId="7391"/>
    <cellStyle name="40% - Акцент4 9 4" xfId="2711"/>
    <cellStyle name="40% - Акцент4 9 5" xfId="7392"/>
    <cellStyle name="40% - Акцент4 9_46EE.2011(v1.0)" xfId="2712"/>
    <cellStyle name="40% — акцент4_Расчет тарифа на тэ 2015 СЛФ" xfId="2713"/>
    <cellStyle name="40% — акцент5" xfId="221"/>
    <cellStyle name="40% - Акцент5 10" xfId="2715"/>
    <cellStyle name="40% — акцент5 10" xfId="2716"/>
    <cellStyle name="40% - Акцент5 10 2" xfId="2717"/>
    <cellStyle name="40% - Акцент5 10 3" xfId="7393"/>
    <cellStyle name="40% - Акцент5 11" xfId="2718"/>
    <cellStyle name="40% — акцент5 11" xfId="2719"/>
    <cellStyle name="40% - Акцент5 11 2" xfId="2720"/>
    <cellStyle name="40% - Акцент5 11 3" xfId="7394"/>
    <cellStyle name="40% - Акцент5 12" xfId="7395"/>
    <cellStyle name="40% — акцент5 12" xfId="2721"/>
    <cellStyle name="40% - Акцент5 12 2" xfId="7396"/>
    <cellStyle name="40% - Акцент5 12 3" xfId="7397"/>
    <cellStyle name="40% - Акцент5 12 4" xfId="7398"/>
    <cellStyle name="40% - Акцент5 13" xfId="7399"/>
    <cellStyle name="40% — акцент5 13" xfId="2722"/>
    <cellStyle name="40% - Акцент5 13 2" xfId="7400"/>
    <cellStyle name="40% - Акцент5 13 3" xfId="7401"/>
    <cellStyle name="40% - Акцент5 13 4" xfId="7402"/>
    <cellStyle name="40% - Акцент5 14" xfId="7403"/>
    <cellStyle name="40% — акцент5 14" xfId="2723"/>
    <cellStyle name="40% - Акцент5 14 2" xfId="7404"/>
    <cellStyle name="40% - Акцент5 14 3" xfId="7405"/>
    <cellStyle name="40% - Акцент5 15" xfId="7406"/>
    <cellStyle name="40% — акцент5 15" xfId="2724"/>
    <cellStyle name="40% - Акцент5 15 2" xfId="7407"/>
    <cellStyle name="40% - Акцент5 15 3" xfId="7408"/>
    <cellStyle name="40% - Акцент5 16" xfId="7409"/>
    <cellStyle name="40% — акцент5 16" xfId="2725"/>
    <cellStyle name="40% - Акцент5 16 2" xfId="7410"/>
    <cellStyle name="40% - Акцент5 16 3" xfId="7411"/>
    <cellStyle name="40% - Акцент5 17" xfId="7412"/>
    <cellStyle name="40% — акцент5 17" xfId="2726"/>
    <cellStyle name="40% - Акцент5 18" xfId="7413"/>
    <cellStyle name="40% — акцент5 18" xfId="2727"/>
    <cellStyle name="40% — акцент5 19" xfId="2728"/>
    <cellStyle name="40% - Акцент5 2" xfId="222"/>
    <cellStyle name="40% — акцент5 2" xfId="223"/>
    <cellStyle name="40% - Акцент5 2 1" xfId="7414"/>
    <cellStyle name="40% - Акцент5 2 10" xfId="224"/>
    <cellStyle name="40% - Акцент5 2 10 2" xfId="2731"/>
    <cellStyle name="40% - Акцент5 2 11" xfId="5824"/>
    <cellStyle name="40% - Акцент5 2 11 2" xfId="10864"/>
    <cellStyle name="40% - Акцент5 2 11 3" xfId="6138"/>
    <cellStyle name="40% - Акцент5 2 12" xfId="5906"/>
    <cellStyle name="40% - Акцент5 2 12 2" xfId="10865"/>
    <cellStyle name="40% - Акцент5 2 13" xfId="5844"/>
    <cellStyle name="40% - Акцент5 2 14" xfId="7415"/>
    <cellStyle name="40% - Акцент5 2 15" xfId="7416"/>
    <cellStyle name="40% - Акцент5 2 16" xfId="7417"/>
    <cellStyle name="40% - Акцент5 2 16 2" xfId="10866"/>
    <cellStyle name="40% - Акцент5 2 17" xfId="10867"/>
    <cellStyle name="40% - Акцент5 2 18" xfId="10868"/>
    <cellStyle name="40% - Акцент5 2 19" xfId="10869"/>
    <cellStyle name="40% - Акцент5 2 2" xfId="225"/>
    <cellStyle name="40% — акцент5 2 2" xfId="2730"/>
    <cellStyle name="40% - Акцент5 2 2 10" xfId="12225"/>
    <cellStyle name="40% - Акцент5 2 2 2" xfId="2733"/>
    <cellStyle name="40% - Акцент5 2 2 2 2" xfId="7418"/>
    <cellStyle name="40% - Акцент5 2 2 2 3" xfId="6139"/>
    <cellStyle name="40% - Акцент5 2 2 3" xfId="2732"/>
    <cellStyle name="40% - Акцент5 2 2 4" xfId="11285"/>
    <cellStyle name="40% - Акцент5 2 2 5" xfId="12080"/>
    <cellStyle name="40% - Акцент5 2 2 6" xfId="11690"/>
    <cellStyle name="40% - Акцент5 2 2 7" xfId="12148"/>
    <cellStyle name="40% - Акцент5 2 2 8" xfId="12054"/>
    <cellStyle name="40% - Акцент5 2 2 9" xfId="11523"/>
    <cellStyle name="40% - Акцент5 2 20" xfId="6137"/>
    <cellStyle name="40% - Акцент5 2 21" xfId="2729"/>
    <cellStyle name="40% - Акцент5 2 22" xfId="11283"/>
    <cellStyle name="40% - Акцент5 2 23" xfId="12082"/>
    <cellStyle name="40% - Акцент5 2 24" xfId="11133"/>
    <cellStyle name="40% - Акцент5 2 25" xfId="11614"/>
    <cellStyle name="40% - Акцент5 2 26" xfId="11929"/>
    <cellStyle name="40% - Акцент5 2 27" xfId="11489"/>
    <cellStyle name="40% - Акцент5 2 28" xfId="12228"/>
    <cellStyle name="40% - Акцент5 2 3" xfId="226"/>
    <cellStyle name="40% — акцент5 2 3" xfId="11284"/>
    <cellStyle name="40% - Акцент5 2 3 10" xfId="12083"/>
    <cellStyle name="40% - Акцент5 2 3 2" xfId="2735"/>
    <cellStyle name="40% - Акцент5 2 3 3" xfId="7419"/>
    <cellStyle name="40% - Акцент5 2 3 4" xfId="2734"/>
    <cellStyle name="40% - Акцент5 2 3 5" xfId="12079"/>
    <cellStyle name="40% - Акцент5 2 3 6" xfId="11954"/>
    <cellStyle name="40% - Акцент5 2 3 7" xfId="11795"/>
    <cellStyle name="40% - Акцент5 2 3 8" xfId="11370"/>
    <cellStyle name="40% - Акцент5 2 3 9" xfId="11815"/>
    <cellStyle name="40% - Акцент5 2 4" xfId="227"/>
    <cellStyle name="40% — акцент5 2 4" xfId="12081"/>
    <cellStyle name="40% - Акцент5 2 4 2" xfId="7420"/>
    <cellStyle name="40% - Акцент5 2 4 3" xfId="2736"/>
    <cellStyle name="40% - Акцент5 2 4 4" xfId="11955"/>
    <cellStyle name="40% - Акцент5 2 4 5" xfId="11213"/>
    <cellStyle name="40% - Акцент5 2 4 6" xfId="12107"/>
    <cellStyle name="40% - Акцент5 2 4 7" xfId="11808"/>
    <cellStyle name="40% - Акцент5 2 4 8" xfId="12226"/>
    <cellStyle name="40% - Акцент5 2 5" xfId="228"/>
    <cellStyle name="40% — акцент5 2 5" xfId="11134"/>
    <cellStyle name="40% - Акцент5 2 5 2" xfId="7421"/>
    <cellStyle name="40% - Акцент5 2 5 3" xfId="2737"/>
    <cellStyle name="40% - Акцент5 2 5 4" xfId="11046"/>
    <cellStyle name="40% - Акцент5 2 5 5" xfId="11426"/>
    <cellStyle name="40% - Акцент5 2 5 6" xfId="12138"/>
    <cellStyle name="40% - Акцент5 2 5 7" xfId="12215"/>
    <cellStyle name="40% - Акцент5 2 6" xfId="229"/>
    <cellStyle name="40% — акцент5 2 6" xfId="12189"/>
    <cellStyle name="40% - Акцент5 2 6 2" xfId="2738"/>
    <cellStyle name="40% - Акцент5 2 6 3" xfId="11173"/>
    <cellStyle name="40% - Акцент5 2 6 4" xfId="11503"/>
    <cellStyle name="40% - Акцент5 2 6 5" xfId="11980"/>
    <cellStyle name="40% - Акцент5 2 7" xfId="230"/>
    <cellStyle name="40% — акцент5 2 7" xfId="11425"/>
    <cellStyle name="40% - Акцент5 2 7 2" xfId="2739"/>
    <cellStyle name="40% - Акцент5 2 7 3" xfId="11709"/>
    <cellStyle name="40% - Акцент5 2 7 4" xfId="11058"/>
    <cellStyle name="40% - Акцент5 2 8" xfId="231"/>
    <cellStyle name="40% — акцент5 2 8" xfId="11636"/>
    <cellStyle name="40% - Акцент5 2 8 2" xfId="2740"/>
    <cellStyle name="40% - Акцент5 2 8 3" xfId="11080"/>
    <cellStyle name="40% - Акцент5 2 9" xfId="232"/>
    <cellStyle name="40% — акцент5 2 9" xfId="11975"/>
    <cellStyle name="40% - Акцент5 2 9 2" xfId="2741"/>
    <cellStyle name="40% - Акцент5 2_46EE.2011(v1.0)" xfId="2742"/>
    <cellStyle name="40% — акцент5 20" xfId="2743"/>
    <cellStyle name="40% — акцент5 21" xfId="2744"/>
    <cellStyle name="40% — акцент5 22" xfId="2714"/>
    <cellStyle name="40% — акцент5 23" xfId="11281"/>
    <cellStyle name="40% — акцент5 24" xfId="12086"/>
    <cellStyle name="40% — акцент5 25" xfId="11132"/>
    <cellStyle name="40% — акцент5 26" xfId="11702"/>
    <cellStyle name="40% — акцент5 27" xfId="11070"/>
    <cellStyle name="40% — акцент5 28" xfId="12038"/>
    <cellStyle name="40% — акцент5 29" xfId="11155"/>
    <cellStyle name="40% - Акцент5 3" xfId="233"/>
    <cellStyle name="40% — акцент5 3" xfId="2746"/>
    <cellStyle name="40% - Акцент5 3 10" xfId="234"/>
    <cellStyle name="40% - Акцент5 3 10 2" xfId="2747"/>
    <cellStyle name="40% - Акцент5 3 11" xfId="2748"/>
    <cellStyle name="40% - Акцент5 3 12" xfId="5825"/>
    <cellStyle name="40% - Акцент5 3 13" xfId="5905"/>
    <cellStyle name="40% - Акцент5 3 14" xfId="5960"/>
    <cellStyle name="40% - Акцент5 3 15" xfId="6140"/>
    <cellStyle name="40% - Акцент5 3 16" xfId="2745"/>
    <cellStyle name="40% - Акцент5 3 17" xfId="11289"/>
    <cellStyle name="40% - Акцент5 3 18" xfId="11561"/>
    <cellStyle name="40% - Акцент5 3 19" xfId="11879"/>
    <cellStyle name="40% - Акцент5 3 2" xfId="235"/>
    <cellStyle name="40% - Акцент5 3 2 2" xfId="2750"/>
    <cellStyle name="40% - Акцент5 3 2 3" xfId="7422"/>
    <cellStyle name="40% - Акцент5 3 2 4" xfId="2749"/>
    <cellStyle name="40% - Акцент5 3 20" xfId="11286"/>
    <cellStyle name="40% - Акцент5 3 21" xfId="11042"/>
    <cellStyle name="40% - Акцент5 3 22" xfId="11995"/>
    <cellStyle name="40% - Акцент5 3 23" xfId="11994"/>
    <cellStyle name="40% - Акцент5 3 3" xfId="236"/>
    <cellStyle name="40% - Акцент5 3 3 2" xfId="2752"/>
    <cellStyle name="40% - Акцент5 3 3 3" xfId="7423"/>
    <cellStyle name="40% - Акцент5 3 3 4" xfId="2751"/>
    <cellStyle name="40% - Акцент5 3 4" xfId="237"/>
    <cellStyle name="40% - Акцент5 3 4 2" xfId="7424"/>
    <cellStyle name="40% - Акцент5 3 4 2 2" xfId="7425"/>
    <cellStyle name="40% - Акцент5 3 4 3" xfId="2753"/>
    <cellStyle name="40% - Акцент5 3 5" xfId="238"/>
    <cellStyle name="40% - Акцент5 3 5 2" xfId="2754"/>
    <cellStyle name="40% - Акцент5 3 6" xfId="239"/>
    <cellStyle name="40% - Акцент5 3 6 2" xfId="2755"/>
    <cellStyle name="40% - Акцент5 3 7" xfId="240"/>
    <cellStyle name="40% - Акцент5 3 7 2" xfId="2756"/>
    <cellStyle name="40% - Акцент5 3 8" xfId="241"/>
    <cellStyle name="40% - Акцент5 3 8 2" xfId="2757"/>
    <cellStyle name="40% - Акцент5 3 9" xfId="242"/>
    <cellStyle name="40% - Акцент5 3 9 2" xfId="2758"/>
    <cellStyle name="40% - Акцент5 3_46EE.2011(v1.0)" xfId="2759"/>
    <cellStyle name="40% - Акцент5 4" xfId="2760"/>
    <cellStyle name="40% — акцент5 4" xfId="2761"/>
    <cellStyle name="40% - Акцент5 4 2" xfId="2762"/>
    <cellStyle name="40% - Акцент5 4 2 2" xfId="2763"/>
    <cellStyle name="40% - Акцент5 4 2 3" xfId="7426"/>
    <cellStyle name="40% - Акцент5 4 3" xfId="2764"/>
    <cellStyle name="40% - Акцент5 4 3 2" xfId="2765"/>
    <cellStyle name="40% - Акцент5 4 3 3" xfId="7427"/>
    <cellStyle name="40% - Акцент5 4 4" xfId="6141"/>
    <cellStyle name="40% - Акцент5 4 4 2" xfId="7428"/>
    <cellStyle name="40% - Акцент5 4_46EE.2011(v1.0)" xfId="2766"/>
    <cellStyle name="40% - Акцент5 5" xfId="2767"/>
    <cellStyle name="40% — акцент5 5" xfId="2768"/>
    <cellStyle name="40% - Акцент5 5 2" xfId="2769"/>
    <cellStyle name="40% - Акцент5 5 2 2" xfId="2770"/>
    <cellStyle name="40% - Акцент5 5 2 3" xfId="7429"/>
    <cellStyle name="40% - Акцент5 5 3" xfId="2771"/>
    <cellStyle name="40% - Акцент5 5 3 2" xfId="2772"/>
    <cellStyle name="40% - Акцент5 5 3 3" xfId="7430"/>
    <cellStyle name="40% - Акцент5 5 4" xfId="6142"/>
    <cellStyle name="40% - Акцент5 5 4 2" xfId="7431"/>
    <cellStyle name="40% - Акцент5 5_46EE.2011(v1.0)" xfId="2773"/>
    <cellStyle name="40% - Акцент5 6" xfId="2774"/>
    <cellStyle name="40% — акцент5 6" xfId="2775"/>
    <cellStyle name="40% - Акцент5 6 2" xfId="2776"/>
    <cellStyle name="40% - Акцент5 6 2 2" xfId="2777"/>
    <cellStyle name="40% - Акцент5 6 2 3" xfId="7432"/>
    <cellStyle name="40% - Акцент5 6 3" xfId="2778"/>
    <cellStyle name="40% - Акцент5 6 3 2" xfId="2779"/>
    <cellStyle name="40% - Акцент5 6 3 3" xfId="7433"/>
    <cellStyle name="40% - Акцент5 6 4" xfId="6143"/>
    <cellStyle name="40% - Акцент5 6 4 2" xfId="7434"/>
    <cellStyle name="40% - Акцент5 6_46EE.2011(v1.0)" xfId="2780"/>
    <cellStyle name="40% - Акцент5 7" xfId="2781"/>
    <cellStyle name="40% — акцент5 7" xfId="2782"/>
    <cellStyle name="40% - Акцент5 7 2" xfId="2783"/>
    <cellStyle name="40% - Акцент5 7 2 2" xfId="2784"/>
    <cellStyle name="40% - Акцент5 7 2 3" xfId="7435"/>
    <cellStyle name="40% - Акцент5 7 3" xfId="2785"/>
    <cellStyle name="40% - Акцент5 7 3 2" xfId="2786"/>
    <cellStyle name="40% - Акцент5 7 3 3" xfId="7436"/>
    <cellStyle name="40% - Акцент5 7 4" xfId="6144"/>
    <cellStyle name="40% - Акцент5 7 4 2" xfId="7437"/>
    <cellStyle name="40% - Акцент5 7_46EE.2011(v1.0)" xfId="2787"/>
    <cellStyle name="40% - Акцент5 8" xfId="2788"/>
    <cellStyle name="40% — акцент5 8" xfId="2789"/>
    <cellStyle name="40% - Акцент5 8 2" xfId="2790"/>
    <cellStyle name="40% - Акцент5 8 2 2" xfId="2791"/>
    <cellStyle name="40% - Акцент5 8 2 3" xfId="7438"/>
    <cellStyle name="40% - Акцент5 8 3" xfId="2792"/>
    <cellStyle name="40% - Акцент5 8 3 2" xfId="2793"/>
    <cellStyle name="40% - Акцент5 8 3 3" xfId="7439"/>
    <cellStyle name="40% - Акцент5 8 4" xfId="2794"/>
    <cellStyle name="40% - Акцент5 8 5" xfId="7440"/>
    <cellStyle name="40% - Акцент5 8_46EE.2011(v1.0)" xfId="2795"/>
    <cellStyle name="40% - Акцент5 9" xfId="2796"/>
    <cellStyle name="40% — акцент5 9" xfId="2797"/>
    <cellStyle name="40% - Акцент5 9 2" xfId="2798"/>
    <cellStyle name="40% - Акцент5 9 2 2" xfId="2799"/>
    <cellStyle name="40% - Акцент5 9 2 3" xfId="7441"/>
    <cellStyle name="40% - Акцент5 9 3" xfId="2800"/>
    <cellStyle name="40% - Акцент5 9 3 2" xfId="2801"/>
    <cellStyle name="40% - Акцент5 9 3 3" xfId="7442"/>
    <cellStyle name="40% - Акцент5 9 4" xfId="2802"/>
    <cellStyle name="40% - Акцент5 9 5" xfId="7443"/>
    <cellStyle name="40% - Акцент5 9_46EE.2011(v1.0)" xfId="2803"/>
    <cellStyle name="40% — акцент5_Расчет тарифа на тэ 2015 СЛФ" xfId="2804"/>
    <cellStyle name="40% — акцент6" xfId="243"/>
    <cellStyle name="40% - Акцент6 10" xfId="2806"/>
    <cellStyle name="40% — акцент6 10" xfId="2807"/>
    <cellStyle name="40% - Акцент6 10 2" xfId="2808"/>
    <cellStyle name="40% - Акцент6 10 3" xfId="7444"/>
    <cellStyle name="40% - Акцент6 11" xfId="2809"/>
    <cellStyle name="40% — акцент6 11" xfId="2810"/>
    <cellStyle name="40% - Акцент6 11 2" xfId="2811"/>
    <cellStyle name="40% - Акцент6 11 3" xfId="7445"/>
    <cellStyle name="40% - Акцент6 12" xfId="7446"/>
    <cellStyle name="40% — акцент6 12" xfId="2812"/>
    <cellStyle name="40% - Акцент6 12 2" xfId="7447"/>
    <cellStyle name="40% - Акцент6 12 3" xfId="7448"/>
    <cellStyle name="40% - Акцент6 12 4" xfId="7449"/>
    <cellStyle name="40% - Акцент6 13" xfId="7450"/>
    <cellStyle name="40% — акцент6 13" xfId="2813"/>
    <cellStyle name="40% - Акцент6 13 2" xfId="7451"/>
    <cellStyle name="40% — акцент6 13 2" xfId="5513"/>
    <cellStyle name="40% - Акцент6 13 3" xfId="7452"/>
    <cellStyle name="40% — акцент6 13 3" xfId="5771"/>
    <cellStyle name="40% - Акцент6 13 4" xfId="7453"/>
    <cellStyle name="40% - Акцент6 14" xfId="7454"/>
    <cellStyle name="40% — акцент6 14" xfId="2814"/>
    <cellStyle name="40% - Акцент6 14 2" xfId="7455"/>
    <cellStyle name="40% — акцент6 14 2" xfId="5514"/>
    <cellStyle name="40% - Акцент6 14 3" xfId="7456"/>
    <cellStyle name="40% — акцент6 14 3" xfId="5770"/>
    <cellStyle name="40% - Акцент6 15" xfId="7457"/>
    <cellStyle name="40% — акцент6 15" xfId="2815"/>
    <cellStyle name="40% - Акцент6 15 2" xfId="7458"/>
    <cellStyle name="40% — акцент6 15 2" xfId="5515"/>
    <cellStyle name="40% - Акцент6 15 3" xfId="7459"/>
    <cellStyle name="40% — акцент6 15 3" xfId="5769"/>
    <cellStyle name="40% - Акцент6 16" xfId="7460"/>
    <cellStyle name="40% — акцент6 16" xfId="2816"/>
    <cellStyle name="40% - Акцент6 16 2" xfId="7461"/>
    <cellStyle name="40% — акцент6 16 2" xfId="5516"/>
    <cellStyle name="40% - Акцент6 16 3" xfId="7462"/>
    <cellStyle name="40% — акцент6 16 3" xfId="5768"/>
    <cellStyle name="40% - Акцент6 17" xfId="7463"/>
    <cellStyle name="40% — акцент6 17" xfId="2817"/>
    <cellStyle name="40% — акцент6 17 2" xfId="5517"/>
    <cellStyle name="40% - Акцент6 18" xfId="7464"/>
    <cellStyle name="40% — акцент6 18" xfId="2818"/>
    <cellStyle name="40% — акцент6 19" xfId="2819"/>
    <cellStyle name="40% - Акцент6 2" xfId="244"/>
    <cellStyle name="40% — акцент6 2" xfId="245"/>
    <cellStyle name="40% - Акцент6 2 1" xfId="7465"/>
    <cellStyle name="40% - Акцент6 2 10" xfId="246"/>
    <cellStyle name="40% - Акцент6 2 10 2" xfId="2822"/>
    <cellStyle name="40% - Акцент6 2 11" xfId="5826"/>
    <cellStyle name="40% - Акцент6 2 11 2" xfId="10870"/>
    <cellStyle name="40% - Акцент6 2 11 3" xfId="6146"/>
    <cellStyle name="40% - Акцент6 2 12" xfId="5904"/>
    <cellStyle name="40% - Акцент6 2 12 2" xfId="10871"/>
    <cellStyle name="40% - Акцент6 2 13" xfId="5959"/>
    <cellStyle name="40% - Акцент6 2 14" xfId="7466"/>
    <cellStyle name="40% - Акцент6 2 15" xfId="7467"/>
    <cellStyle name="40% - Акцент6 2 16" xfId="7468"/>
    <cellStyle name="40% - Акцент6 2 16 2" xfId="10872"/>
    <cellStyle name="40% - Акцент6 2 17" xfId="10873"/>
    <cellStyle name="40% - Акцент6 2 18" xfId="10874"/>
    <cellStyle name="40% - Акцент6 2 19" xfId="10875"/>
    <cellStyle name="40% - Акцент6 2 2" xfId="247"/>
    <cellStyle name="40% — акцент6 2 2" xfId="2821"/>
    <cellStyle name="40% - Акцент6 2 2 10" xfId="11131"/>
    <cellStyle name="40% - Акцент6 2 2 2" xfId="2824"/>
    <cellStyle name="40% - Акцент6 2 2 2 2" xfId="7469"/>
    <cellStyle name="40% - Акцент6 2 2 2 3" xfId="6147"/>
    <cellStyle name="40% - Акцент6 2 2 3" xfId="2823"/>
    <cellStyle name="40% - Акцент6 2 2 4" xfId="11300"/>
    <cellStyle name="40% - Акцент6 2 2 5" xfId="11557"/>
    <cellStyle name="40% - Акцент6 2 2 6" xfId="11960"/>
    <cellStyle name="40% - Акцент6 2 2 7" xfId="12011"/>
    <cellStyle name="40% - Акцент6 2 2 8" xfId="11782"/>
    <cellStyle name="40% - Акцент6 2 2 9" xfId="11480"/>
    <cellStyle name="40% - Акцент6 2 20" xfId="6145"/>
    <cellStyle name="40% - Акцент6 2 21" xfId="2820"/>
    <cellStyle name="40% - Акцент6 2 22" xfId="11298"/>
    <cellStyle name="40% - Акцент6 2 23" xfId="12073"/>
    <cellStyle name="40% - Акцент6 2 24" xfId="11959"/>
    <cellStyle name="40% - Акцент6 2 25" xfId="11211"/>
    <cellStyle name="40% - Акцент6 2 26" xfId="11748"/>
    <cellStyle name="40% - Акцент6 2 27" xfId="11342"/>
    <cellStyle name="40% - Акцент6 2 28" xfId="11509"/>
    <cellStyle name="40% - Акцент6 2 3" xfId="248"/>
    <cellStyle name="40% — акцент6 2 3" xfId="11299"/>
    <cellStyle name="40% - Акцент6 2 3 10" xfId="11699"/>
    <cellStyle name="40% - Акцент6 2 3 2" xfId="2826"/>
    <cellStyle name="40% - Акцент6 2 3 3" xfId="7470"/>
    <cellStyle name="40% - Акцент6 2 3 4" xfId="2825"/>
    <cellStyle name="40% - Акцент6 2 3 5" xfId="11556"/>
    <cellStyle name="40% - Акцент6 2 3 6" xfId="11136"/>
    <cellStyle name="40% - Акцент6 2 3 7" xfId="11866"/>
    <cellStyle name="40% - Акцент6 2 3 8" xfId="11072"/>
    <cellStyle name="40% - Акцент6 2 3 9" xfId="11341"/>
    <cellStyle name="40% - Акцент6 2 4" xfId="249"/>
    <cellStyle name="40% — акцент6 2 4" xfId="11558"/>
    <cellStyle name="40% - Акцент6 2 4 2" xfId="7471"/>
    <cellStyle name="40% - Акцент6 2 4 3" xfId="2827"/>
    <cellStyle name="40% - Акцент6 2 4 4" xfId="11137"/>
    <cellStyle name="40% - Акцент6 2 4 5" xfId="11865"/>
    <cellStyle name="40% - Акцент6 2 4 6" xfId="11744"/>
    <cellStyle name="40% - Акцент6 2 4 7" xfId="11340"/>
    <cellStyle name="40% - Акцент6 2 4 8" xfId="11937"/>
    <cellStyle name="40% - Акцент6 2 5" xfId="250"/>
    <cellStyle name="40% — акцент6 2 5" xfId="11759"/>
    <cellStyle name="40% - Акцент6 2 5 2" xfId="7472"/>
    <cellStyle name="40% - Акцент6 2 5 3" xfId="2828"/>
    <cellStyle name="40% - Акцент6 2 5 4" xfId="11696"/>
    <cellStyle name="40% - Акцент6 2 5 5" xfId="11904"/>
    <cellStyle name="40% - Акцент6 2 5 6" xfId="11246"/>
    <cellStyle name="40% - Акцент6 2 5 7" xfId="11903"/>
    <cellStyle name="40% - Акцент6 2 6" xfId="251"/>
    <cellStyle name="40% — акцент6 2 6" xfId="11867"/>
    <cellStyle name="40% - Акцент6 2 6 2" xfId="2829"/>
    <cellStyle name="40% - Акцент6 2 6 3" xfId="11073"/>
    <cellStyle name="40% - Акцент6 2 6 4" xfId="12201"/>
    <cellStyle name="40% - Акцент6 2 6 5" xfId="11776"/>
    <cellStyle name="40% - Акцент6 2 7" xfId="252"/>
    <cellStyle name="40% — акцент6 2 7" xfId="11071"/>
    <cellStyle name="40% - Акцент6 2 7 2" xfId="2830"/>
    <cellStyle name="40% - Акцент6 2 7 3" xfId="12163"/>
    <cellStyle name="40% - Акцент6 2 7 4" xfId="11710"/>
    <cellStyle name="40% - Акцент6 2 8" xfId="253"/>
    <cellStyle name="40% — акцент6 2 8" xfId="11693"/>
    <cellStyle name="40% - Акцент6 2 8 2" xfId="2831"/>
    <cellStyle name="40% - Акцент6 2 8 3" xfId="12229"/>
    <cellStyle name="40% - Акцент6 2 9" xfId="254"/>
    <cellStyle name="40% — акцент6 2 9" xfId="12184"/>
    <cellStyle name="40% - Акцент6 2 9 2" xfId="2832"/>
    <cellStyle name="40% - Акцент6 2_46EE.2011(v1.0)" xfId="2833"/>
    <cellStyle name="40% — акцент6 20" xfId="2834"/>
    <cellStyle name="40% — акцент6 21" xfId="2835"/>
    <cellStyle name="40% — акцент6 22" xfId="5483"/>
    <cellStyle name="40% — акцент6 23" xfId="5488"/>
    <cellStyle name="40% — акцент6 24" xfId="5480"/>
    <cellStyle name="40% — акцент6 25" xfId="5487"/>
    <cellStyle name="40% — акцент6 26" xfId="5785"/>
    <cellStyle name="40% — акцент6 27" xfId="5788"/>
    <cellStyle name="40% — акцент6 28" xfId="2805"/>
    <cellStyle name="40% — акцент6 29" xfId="11295"/>
    <cellStyle name="40% - Акцент6 3" xfId="255"/>
    <cellStyle name="40% — акцент6 3" xfId="2837"/>
    <cellStyle name="40% - Акцент6 3 10" xfId="256"/>
    <cellStyle name="40% - Акцент6 3 10 2" xfId="2838"/>
    <cellStyle name="40% - Акцент6 3 11" xfId="2839"/>
    <cellStyle name="40% - Акцент6 3 12" xfId="5827"/>
    <cellStyle name="40% - Акцент6 3 13" xfId="5903"/>
    <cellStyle name="40% - Акцент6 3 14" xfId="5958"/>
    <cellStyle name="40% - Акцент6 3 15" xfId="6148"/>
    <cellStyle name="40% - Акцент6 3 16" xfId="2836"/>
    <cellStyle name="40% - Акцент6 3 17" xfId="11301"/>
    <cellStyle name="40% - Акцент6 3 18" xfId="11555"/>
    <cellStyle name="40% - Акцент6 3 19" xfId="11760"/>
    <cellStyle name="40% - Акцент6 3 2" xfId="257"/>
    <cellStyle name="40% — акцент6 3 2" xfId="5518"/>
    <cellStyle name="40% - Акцент6 3 2 10" xfId="11811"/>
    <cellStyle name="40% - Акцент6 3 2 11" xfId="11892"/>
    <cellStyle name="40% - Акцент6 3 2 2" xfId="2841"/>
    <cellStyle name="40% — акцент6 3 2 2" xfId="7473"/>
    <cellStyle name="40% - Акцент6 3 2 3" xfId="7474"/>
    <cellStyle name="40% — акцент6 3 2 3" xfId="11036"/>
    <cellStyle name="40% - Акцент6 3 2 4" xfId="2840"/>
    <cellStyle name="40% - Акцент6 3 2 5" xfId="11302"/>
    <cellStyle name="40% - Акцент6 3 2 6" xfId="12072"/>
    <cellStyle name="40% - Акцент6 3 2 7" xfId="11961"/>
    <cellStyle name="40% - Акцент6 3 2 8" xfId="11393"/>
    <cellStyle name="40% - Акцент6 3 2 9" xfId="11278"/>
    <cellStyle name="40% - Акцент6 3 20" xfId="12147"/>
    <cellStyle name="40% - Акцент6 3 21" xfId="11050"/>
    <cellStyle name="40% - Акцент6 3 22" xfId="12077"/>
    <cellStyle name="40% - Акцент6 3 23" xfId="11488"/>
    <cellStyle name="40% - Акцент6 3 3" xfId="258"/>
    <cellStyle name="40% — акцент6 3 3" xfId="5468"/>
    <cellStyle name="40% - Акцент6 3 3 10" xfId="12176"/>
    <cellStyle name="40% - Акцент6 3 3 11" xfId="11920"/>
    <cellStyle name="40% - Акцент6 3 3 2" xfId="2843"/>
    <cellStyle name="40% - Акцент6 3 3 3" xfId="7475"/>
    <cellStyle name="40% - Акцент6 3 3 4" xfId="2842"/>
    <cellStyle name="40% - Акцент6 3 3 5" xfId="11303"/>
    <cellStyle name="40% - Акцент6 3 3 6" xfId="12071"/>
    <cellStyle name="40% - Акцент6 3 3 7" xfId="11391"/>
    <cellStyle name="40% - Акцент6 3 3 8" xfId="11512"/>
    <cellStyle name="40% - Акцент6 3 3 9" xfId="11481"/>
    <cellStyle name="40% - Акцент6 3 4" xfId="259"/>
    <cellStyle name="40% — акцент6 3 4" xfId="5497"/>
    <cellStyle name="40% - Акцент6 3 4 10" xfId="12193"/>
    <cellStyle name="40% - Акцент6 3 4 2" xfId="7476"/>
    <cellStyle name="40% - Акцент6 3 4 2 2" xfId="7477"/>
    <cellStyle name="40% - Акцент6 3 4 3" xfId="2844"/>
    <cellStyle name="40% - Акцент6 3 4 4" xfId="11304"/>
    <cellStyle name="40% - Акцент6 3 4 5" xfId="11554"/>
    <cellStyle name="40% - Акцент6 3 4 6" xfId="11138"/>
    <cellStyle name="40% - Акцент6 3 4 7" xfId="11383"/>
    <cellStyle name="40% - Акцент6 3 4 8" xfId="11514"/>
    <cellStyle name="40% - Акцент6 3 4 9" xfId="11974"/>
    <cellStyle name="40% - Акцент6 3 5" xfId="260"/>
    <cellStyle name="40% — акцент6 3 5" xfId="5473"/>
    <cellStyle name="40% - Акцент6 3 5 2" xfId="2845"/>
    <cellStyle name="40% - Акцент6 3 5 3" xfId="11305"/>
    <cellStyle name="40% - Акцент6 3 5 4" xfId="11553"/>
    <cellStyle name="40% - Акцент6 3 5 5" xfId="11717"/>
    <cellStyle name="40% - Акцент6 3 5 6" xfId="11497"/>
    <cellStyle name="40% - Акцент6 3 5 7" xfId="11174"/>
    <cellStyle name="40% - Акцент6 3 5 8" xfId="11293"/>
    <cellStyle name="40% - Акцент6 3 5 9" xfId="11713"/>
    <cellStyle name="40% - Акцент6 3 6" xfId="261"/>
    <cellStyle name="40% — акцент6 3 6" xfId="5794"/>
    <cellStyle name="40% - Акцент6 3 6 2" xfId="2846"/>
    <cellStyle name="40% - Акцент6 3 6 3" xfId="11306"/>
    <cellStyle name="40% - Акцент6 3 6 4" xfId="12070"/>
    <cellStyle name="40% - Акцент6 3 6 5" xfId="11456"/>
    <cellStyle name="40% - Акцент6 3 6 6" xfId="11210"/>
    <cellStyle name="40% - Акцент6 3 6 7" xfId="11590"/>
    <cellStyle name="40% - Акцент6 3 6 8" xfId="11720"/>
    <cellStyle name="40% - Акцент6 3 6 9" xfId="11385"/>
    <cellStyle name="40% - Акцент6 3 7" xfId="262"/>
    <cellStyle name="40% — акцент6 3 7" xfId="5767"/>
    <cellStyle name="40% - Акцент6 3 7 2" xfId="2847"/>
    <cellStyle name="40% - Акцент6 3 7 3" xfId="11307"/>
    <cellStyle name="40% - Акцент6 3 7 4" xfId="12069"/>
    <cellStyle name="40% - Акцент6 3 7 5" xfId="11761"/>
    <cellStyle name="40% - Акцент6 3 7 6" xfId="11382"/>
    <cellStyle name="40% - Акцент6 3 7 7" xfId="11823"/>
    <cellStyle name="40% - Акцент6 3 7 8" xfId="11674"/>
    <cellStyle name="40% - Акцент6 3 7 9" xfId="11059"/>
    <cellStyle name="40% - Акцент6 3 8" xfId="263"/>
    <cellStyle name="40% - Акцент6 3 8 2" xfId="2848"/>
    <cellStyle name="40% - Акцент6 3 9" xfId="264"/>
    <cellStyle name="40% - Акцент6 3 9 2" xfId="2849"/>
    <cellStyle name="40% - Акцент6 3_46EE.2011(v1.0)" xfId="2850"/>
    <cellStyle name="40% — акцент6 30" xfId="12074"/>
    <cellStyle name="40% — акцент6 31" xfId="11958"/>
    <cellStyle name="40% — акцент6 32" xfId="11212"/>
    <cellStyle name="40% — акцент6 33" xfId="11734"/>
    <cellStyle name="40% — акцент6 34" xfId="11907"/>
    <cellStyle name="40% — акцент6 35" xfId="11891"/>
    <cellStyle name="40% - Акцент6 4" xfId="2851"/>
    <cellStyle name="40% — акцент6 4" xfId="2852"/>
    <cellStyle name="40% - Акцент6 4 2" xfId="2853"/>
    <cellStyle name="40% — акцент6 4 2" xfId="7478"/>
    <cellStyle name="40% - Акцент6 4 2 2" xfId="2854"/>
    <cellStyle name="40% - Акцент6 4 2 3" xfId="7479"/>
    <cellStyle name="40% - Акцент6 4 3" xfId="2855"/>
    <cellStyle name="40% - Акцент6 4 3 2" xfId="2856"/>
    <cellStyle name="40% - Акцент6 4 3 3" xfId="7480"/>
    <cellStyle name="40% - Акцент6 4 4" xfId="6149"/>
    <cellStyle name="40% - Акцент6 4 4 2" xfId="7481"/>
    <cellStyle name="40% - Акцент6 4_46EE.2011(v1.0)" xfId="2857"/>
    <cellStyle name="40% - Акцент6 5" xfId="2858"/>
    <cellStyle name="40% — акцент6 5" xfId="2859"/>
    <cellStyle name="40% - Акцент6 5 2" xfId="2860"/>
    <cellStyle name="40% — акцент6 5 2" xfId="7482"/>
    <cellStyle name="40% - Акцент6 5 2 2" xfId="2861"/>
    <cellStyle name="40% - Акцент6 5 2 3" xfId="7483"/>
    <cellStyle name="40% - Акцент6 5 3" xfId="2862"/>
    <cellStyle name="40% - Акцент6 5 3 2" xfId="2863"/>
    <cellStyle name="40% - Акцент6 5 3 3" xfId="7484"/>
    <cellStyle name="40% - Акцент6 5 4" xfId="6150"/>
    <cellStyle name="40% - Акцент6 5 4 2" xfId="7485"/>
    <cellStyle name="40% - Акцент6 5_46EE.2011(v1.0)" xfId="2864"/>
    <cellStyle name="40% - Акцент6 6" xfId="2865"/>
    <cellStyle name="40% — акцент6 6" xfId="2866"/>
    <cellStyle name="40% - Акцент6 6 2" xfId="2867"/>
    <cellStyle name="40% — акцент6 6 2" xfId="7486"/>
    <cellStyle name="40% - Акцент6 6 2 2" xfId="2868"/>
    <cellStyle name="40% - Акцент6 6 2 3" xfId="7487"/>
    <cellStyle name="40% - Акцент6 6 3" xfId="2869"/>
    <cellStyle name="40% - Акцент6 6 3 2" xfId="2870"/>
    <cellStyle name="40% - Акцент6 6 3 3" xfId="7488"/>
    <cellStyle name="40% - Акцент6 6 4" xfId="6151"/>
    <cellStyle name="40% - Акцент6 6 4 2" xfId="7489"/>
    <cellStyle name="40% - Акцент6 6_46EE.2011(v1.0)" xfId="2871"/>
    <cellStyle name="40% - Акцент6 7" xfId="2872"/>
    <cellStyle name="40% — акцент6 7" xfId="2873"/>
    <cellStyle name="40% - Акцент6 7 2" xfId="2874"/>
    <cellStyle name="40% - Акцент6 7 2 2" xfId="2875"/>
    <cellStyle name="40% - Акцент6 7 2 3" xfId="7490"/>
    <cellStyle name="40% - Акцент6 7 3" xfId="2876"/>
    <cellStyle name="40% - Акцент6 7 3 2" xfId="2877"/>
    <cellStyle name="40% - Акцент6 7 3 3" xfId="7491"/>
    <cellStyle name="40% - Акцент6 7 4" xfId="6152"/>
    <cellStyle name="40% - Акцент6 7 4 2" xfId="7492"/>
    <cellStyle name="40% - Акцент6 7_46EE.2011(v1.0)" xfId="2878"/>
    <cellStyle name="40% - Акцент6 8" xfId="2879"/>
    <cellStyle name="40% — акцент6 8" xfId="2880"/>
    <cellStyle name="40% - Акцент6 8 2" xfId="2881"/>
    <cellStyle name="40% - Акцент6 8 2 2" xfId="2882"/>
    <cellStyle name="40% - Акцент6 8 2 3" xfId="7493"/>
    <cellStyle name="40% - Акцент6 8 3" xfId="2883"/>
    <cellStyle name="40% - Акцент6 8 3 2" xfId="2884"/>
    <cellStyle name="40% - Акцент6 8 3 3" xfId="7494"/>
    <cellStyle name="40% - Акцент6 8 4" xfId="2885"/>
    <cellStyle name="40% - Акцент6 8 5" xfId="7495"/>
    <cellStyle name="40% - Акцент6 8_46EE.2011(v1.0)" xfId="2886"/>
    <cellStyle name="40% - Акцент6 9" xfId="2887"/>
    <cellStyle name="40% — акцент6 9" xfId="2888"/>
    <cellStyle name="40% - Акцент6 9 2" xfId="2889"/>
    <cellStyle name="40% - Акцент6 9 2 2" xfId="2890"/>
    <cellStyle name="40% - Акцент6 9 2 3" xfId="7496"/>
    <cellStyle name="40% - Акцент6 9 3" xfId="2891"/>
    <cellStyle name="40% - Акцент6 9 3 2" xfId="2892"/>
    <cellStyle name="40% - Акцент6 9 3 3" xfId="7497"/>
    <cellStyle name="40% - Акцент6 9 4" xfId="2893"/>
    <cellStyle name="40% - Акцент6 9 5" xfId="7498"/>
    <cellStyle name="40% - Акцент6 9_46EE.2011(v1.0)" xfId="2894"/>
    <cellStyle name="40% — акцент6_Расчет тарифа на тэ 2015 СЛФ" xfId="2895"/>
    <cellStyle name="60% - Accent1" xfId="2896"/>
    <cellStyle name="60% - Accent1 1" xfId="7499"/>
    <cellStyle name="60% - Accent1 2" xfId="7500"/>
    <cellStyle name="60% - Accent1 3" xfId="7501"/>
    <cellStyle name="60% - Accent1 4" xfId="7502"/>
    <cellStyle name="60% - Accent2" xfId="2897"/>
    <cellStyle name="60% - Accent2 1" xfId="7503"/>
    <cellStyle name="60% - Accent2 2" xfId="7504"/>
    <cellStyle name="60% - Accent2 3" xfId="7505"/>
    <cellStyle name="60% - Accent2 4" xfId="7506"/>
    <cellStyle name="60% - Accent3" xfId="2898"/>
    <cellStyle name="60% - Accent3 1" xfId="7507"/>
    <cellStyle name="60% - Accent3 2" xfId="7508"/>
    <cellStyle name="60% - Accent3 3" xfId="7509"/>
    <cellStyle name="60% - Accent3 4" xfId="7510"/>
    <cellStyle name="60% - Accent4" xfId="2899"/>
    <cellStyle name="60% - Accent4 1" xfId="7511"/>
    <cellStyle name="60% - Accent4 2" xfId="7512"/>
    <cellStyle name="60% - Accent4 3" xfId="7513"/>
    <cellStyle name="60% - Accent4 4" xfId="7514"/>
    <cellStyle name="60% - Accent5" xfId="2900"/>
    <cellStyle name="60% - Accent5 1" xfId="7515"/>
    <cellStyle name="60% - Accent5 2" xfId="7516"/>
    <cellStyle name="60% - Accent5 3" xfId="7517"/>
    <cellStyle name="60% - Accent5 4" xfId="7518"/>
    <cellStyle name="60% - Accent6" xfId="2901"/>
    <cellStyle name="60% - Accent6 1" xfId="7519"/>
    <cellStyle name="60% - Accent6 2" xfId="7520"/>
    <cellStyle name="60% - Accent6 3" xfId="7521"/>
    <cellStyle name="60% - Accent6 4" xfId="7522"/>
    <cellStyle name="60% — акцент1" xfId="265"/>
    <cellStyle name="60% - Акцент1 10" xfId="2903"/>
    <cellStyle name="60% — акцент1 10" xfId="2904"/>
    <cellStyle name="60% - Акцент1 10 2" xfId="7523"/>
    <cellStyle name="60% - Акцент1 10 3" xfId="7524"/>
    <cellStyle name="60% - Акцент1 11" xfId="7525"/>
    <cellStyle name="60% — акцент1 11" xfId="2905"/>
    <cellStyle name="60% - Акцент1 11 2" xfId="7526"/>
    <cellStyle name="60% - Акцент1 11 3" xfId="7527"/>
    <cellStyle name="60% - Акцент1 11 4" xfId="7528"/>
    <cellStyle name="60% - Акцент1 12" xfId="7529"/>
    <cellStyle name="60% — акцент1 12" xfId="2906"/>
    <cellStyle name="60% - Акцент1 12 2" xfId="7530"/>
    <cellStyle name="60% - Акцент1 12 3" xfId="7531"/>
    <cellStyle name="60% - Акцент1 12 4" xfId="7532"/>
    <cellStyle name="60% - Акцент1 13" xfId="7533"/>
    <cellStyle name="60% — акцент1 13" xfId="2907"/>
    <cellStyle name="60% - Акцент1 13 2" xfId="7534"/>
    <cellStyle name="60% — акцент1 13 2" xfId="5519"/>
    <cellStyle name="60% - Акцент1 13 3" xfId="7535"/>
    <cellStyle name="60% — акцент1 13 3" xfId="5766"/>
    <cellStyle name="60% - Акцент1 14" xfId="7536"/>
    <cellStyle name="60% — акцент1 14" xfId="2908"/>
    <cellStyle name="60% - Акцент1 14 2" xfId="7537"/>
    <cellStyle name="60% — акцент1 14 2" xfId="5520"/>
    <cellStyle name="60% - Акцент1 14 3" xfId="7538"/>
    <cellStyle name="60% — акцент1 14 3" xfId="5765"/>
    <cellStyle name="60% - Акцент1 15" xfId="7539"/>
    <cellStyle name="60% — акцент1 15" xfId="2909"/>
    <cellStyle name="60% - Акцент1 15 2" xfId="7540"/>
    <cellStyle name="60% — акцент1 15 2" xfId="5521"/>
    <cellStyle name="60% - Акцент1 15 3" xfId="7541"/>
    <cellStyle name="60% — акцент1 15 3" xfId="5764"/>
    <cellStyle name="60% - Акцент1 16" xfId="7542"/>
    <cellStyle name="60% — акцент1 16" xfId="2910"/>
    <cellStyle name="60% - Акцент1 16 2" xfId="7543"/>
    <cellStyle name="60% — акцент1 16 2" xfId="5522"/>
    <cellStyle name="60% - Акцент1 16 3" xfId="7544"/>
    <cellStyle name="60% — акцент1 16 3" xfId="5763"/>
    <cellStyle name="60% - Акцент1 17" xfId="7545"/>
    <cellStyle name="60% — акцент1 17" xfId="2911"/>
    <cellStyle name="60% — акцент1 17 2" xfId="5523"/>
    <cellStyle name="60% - Акцент1 18" xfId="7546"/>
    <cellStyle name="60% — акцент1 18" xfId="2912"/>
    <cellStyle name="60% — акцент1 19" xfId="2913"/>
    <cellStyle name="60% - Акцент1 2" xfId="266"/>
    <cellStyle name="60% — акцент1 2" xfId="267"/>
    <cellStyle name="60% - Акцент1 2 1" xfId="7547"/>
    <cellStyle name="60% - Акцент1 2 10" xfId="268"/>
    <cellStyle name="60% - Акцент1 2 10 2" xfId="2916"/>
    <cellStyle name="60% - Акцент1 2 11" xfId="5828"/>
    <cellStyle name="60% - Акцент1 2 11 2" xfId="10876"/>
    <cellStyle name="60% - Акцент1 2 11 3" xfId="6154"/>
    <cellStyle name="60% - Акцент1 2 12" xfId="5902"/>
    <cellStyle name="60% - Акцент1 2 12 2" xfId="10877"/>
    <cellStyle name="60% - Акцент1 2 13" xfId="5957"/>
    <cellStyle name="60% - Акцент1 2 14" xfId="7548"/>
    <cellStyle name="60% - Акцент1 2 15" xfId="7549"/>
    <cellStyle name="60% - Акцент1 2 16" xfId="7550"/>
    <cellStyle name="60% - Акцент1 2 17" xfId="7551"/>
    <cellStyle name="60% - Акцент1 2 17 2" xfId="10878"/>
    <cellStyle name="60% - Акцент1 2 18" xfId="10879"/>
    <cellStyle name="60% - Акцент1 2 19" xfId="10880"/>
    <cellStyle name="60% - Акцент1 2 2" xfId="269"/>
    <cellStyle name="60% — акцент1 2 2" xfId="2915"/>
    <cellStyle name="60% - Акцент1 2 2 10" xfId="11345"/>
    <cellStyle name="60% - Акцент1 2 2 2" xfId="2918"/>
    <cellStyle name="60% - Акцент1 2 2 2 2" xfId="7552"/>
    <cellStyle name="60% - Акцент1 2 2 2 3" xfId="6155"/>
    <cellStyle name="60% - Акцент1 2 2 3" xfId="2917"/>
    <cellStyle name="60% - Акцент1 2 2 4" xfId="11315"/>
    <cellStyle name="60% - Акцент1 2 2 5" xfId="12066"/>
    <cellStyle name="60% - Акцент1 2 2 6" xfId="11457"/>
    <cellStyle name="60% - Акцент1 2 2 7" xfId="12009"/>
    <cellStyle name="60% - Акцент1 2 2 8" xfId="11783"/>
    <cellStyle name="60% - Акцент1 2 2 9" xfId="12175"/>
    <cellStyle name="60% - Акцент1 2 20" xfId="10881"/>
    <cellStyle name="60% - Акцент1 2 21" xfId="6153"/>
    <cellStyle name="60% - Акцент1 2 22" xfId="2914"/>
    <cellStyle name="60% - Акцент1 2 23" xfId="11313"/>
    <cellStyle name="60% - Акцент1 2 24" xfId="12067"/>
    <cellStyle name="60% - Акцент1 2 25" xfId="11962"/>
    <cellStyle name="60% - Акцент1 2 26" xfId="12010"/>
    <cellStyle name="60% - Акцент1 2 27" xfId="11986"/>
    <cellStyle name="60% - Акцент1 2 28" xfId="11559"/>
    <cellStyle name="60% - Акцент1 2 29" xfId="12140"/>
    <cellStyle name="60% - Акцент1 2 3" xfId="270"/>
    <cellStyle name="60% — акцент1 2 3" xfId="11314"/>
    <cellStyle name="60% - Акцент1 2 3 2" xfId="7553"/>
    <cellStyle name="60% - Акцент1 2 3 3" xfId="2919"/>
    <cellStyle name="60% - Акцент1 2 3 4" xfId="11639"/>
    <cellStyle name="60% - Акцент1 2 3 5" xfId="11763"/>
    <cellStyle name="60% - Акцент1 2 3 6" xfId="11864"/>
    <cellStyle name="60% - Акцент1 2 3 7" xfId="11824"/>
    <cellStyle name="60% - Акцент1 2 3 8" xfId="12162"/>
    <cellStyle name="60% - Акцент1 2 3 9" xfId="11649"/>
    <cellStyle name="60% - Акцент1 2 4" xfId="271"/>
    <cellStyle name="60% — акцент1 2 4" xfId="11551"/>
    <cellStyle name="60% - Акцент1 2 4 2" xfId="7554"/>
    <cellStyle name="60% - Акцент1 2 4 3" xfId="2920"/>
    <cellStyle name="60% - Акцент1 2 4 4" xfId="11410"/>
    <cellStyle name="60% - Акцент1 2 4 5" xfId="12034"/>
    <cellStyle name="60% - Акцент1 2 4 6" xfId="11773"/>
    <cellStyle name="60% - Акцент1 2 4 7" xfId="11857"/>
    <cellStyle name="60% - Акцент1 2 4 8" xfId="11894"/>
    <cellStyle name="60% - Акцент1 2 5" xfId="272"/>
    <cellStyle name="60% — акцент1 2 5" xfId="11762"/>
    <cellStyle name="60% - Акцент1 2 5 2" xfId="2921"/>
    <cellStyle name="60% - Акцент1 2 5 3" xfId="12008"/>
    <cellStyle name="60% - Акцент1 2 5 4" xfId="11175"/>
    <cellStyle name="60% - Акцент1 2 5 5" xfId="11111"/>
    <cellStyle name="60% - Акцент1 2 5 6" xfId="11893"/>
    <cellStyle name="60% - Акцент1 2 6" xfId="273"/>
    <cellStyle name="60% — акцент1 2 6" xfId="12146"/>
    <cellStyle name="60% - Акцент1 2 6 2" xfId="2922"/>
    <cellStyle name="60% - Акцент1 2 6 3" xfId="11388"/>
    <cellStyle name="60% - Акцент1 2 6 4" xfId="11737"/>
    <cellStyle name="60% - Акцент1 2 6 5" xfId="11798"/>
    <cellStyle name="60% - Акцент1 2 7" xfId="274"/>
    <cellStyle name="60% — акцент1 2 7" xfId="11074"/>
    <cellStyle name="60% - Акцент1 2 7 2" xfId="2923"/>
    <cellStyle name="60% - Акцент1 2 7 3" xfId="11856"/>
    <cellStyle name="60% - Акцент1 2 7 4" xfId="11471"/>
    <cellStyle name="60% - Акцент1 2 8" xfId="275"/>
    <cellStyle name="60% — акцент1 2 8" xfId="11740"/>
    <cellStyle name="60% - Акцент1 2 8 2" xfId="2924"/>
    <cellStyle name="60% - Акцент1 2 8 3" xfId="11571"/>
    <cellStyle name="60% - Акцент1 2 9" xfId="276"/>
    <cellStyle name="60% — акцент1 2 9" xfId="11623"/>
    <cellStyle name="60% - Акцент1 2 9 2" xfId="2925"/>
    <cellStyle name="60% - Акцент1 2_МФ тепловой баланс 2015 дубль 3" xfId="2926"/>
    <cellStyle name="60% — акцент1 20" xfId="2927"/>
    <cellStyle name="60% — акцент1 21" xfId="2928"/>
    <cellStyle name="60% — акцент1 22" xfId="5484"/>
    <cellStyle name="60% — акцент1 23" xfId="5486"/>
    <cellStyle name="60% — акцент1 24" xfId="5482"/>
    <cellStyle name="60% — акцент1 25" xfId="5485"/>
    <cellStyle name="60% — акцент1 26" xfId="5786"/>
    <cellStyle name="60% — акцент1 27" xfId="5787"/>
    <cellStyle name="60% — акцент1 28" xfId="2902"/>
    <cellStyle name="60% — акцент1 29" xfId="11311"/>
    <cellStyle name="60% - Акцент1 3" xfId="277"/>
    <cellStyle name="60% — акцент1 3" xfId="2930"/>
    <cellStyle name="60% - Акцент1 3 10" xfId="278"/>
    <cellStyle name="60% - Акцент1 3 10 2" xfId="2931"/>
    <cellStyle name="60% - Акцент1 3 11" xfId="2932"/>
    <cellStyle name="60% - Акцент1 3 11 2" xfId="7556"/>
    <cellStyle name="60% - Акцент1 3 12" xfId="5829"/>
    <cellStyle name="60% - Акцент1 3 13" xfId="5855"/>
    <cellStyle name="60% - Акцент1 3 14" xfId="5956"/>
    <cellStyle name="60% - Акцент1 3 15" xfId="6156"/>
    <cellStyle name="60% - Акцент1 3 16" xfId="2929"/>
    <cellStyle name="60% - Акцент1 3 17" xfId="11317"/>
    <cellStyle name="60% - Акцент1 3 18" xfId="12065"/>
    <cellStyle name="60% - Акцент1 3 19" xfId="11764"/>
    <cellStyle name="60% - Акцент1 3 2" xfId="279"/>
    <cellStyle name="60% — акцент1 3 2" xfId="5524"/>
    <cellStyle name="60% - Акцент1 3 2 10" xfId="11831"/>
    <cellStyle name="60% - Акцент1 3 2 11" xfId="11673"/>
    <cellStyle name="60% - Акцент1 3 2 2" xfId="7557"/>
    <cellStyle name="60% — акцент1 3 2 2" xfId="7555"/>
    <cellStyle name="60% - Акцент1 3 2 3" xfId="10882"/>
    <cellStyle name="60% — акцент1 3 2 3" xfId="11037"/>
    <cellStyle name="60% - Акцент1 3 2 4" xfId="2933"/>
    <cellStyle name="60% - Акцент1 3 2 5" xfId="11318"/>
    <cellStyle name="60% - Акцент1 3 2 6" xfId="11550"/>
    <cellStyle name="60% - Акцент1 3 2 7" xfId="11458"/>
    <cellStyle name="60% - Акцент1 3 2 8" xfId="11886"/>
    <cellStyle name="60% - Акцент1 3 2 9" xfId="11510"/>
    <cellStyle name="60% - Акцент1 3 20" xfId="12145"/>
    <cellStyle name="60% - Акцент1 3 21" xfId="11075"/>
    <cellStyle name="60% - Акцент1 3 22" xfId="11438"/>
    <cellStyle name="60% - Акцент1 3 23" xfId="11650"/>
    <cellStyle name="60% - Акцент1 3 3" xfId="280"/>
    <cellStyle name="60% — акцент1 3 3" xfId="5467"/>
    <cellStyle name="60% - Акцент1 3 3 10" xfId="11913"/>
    <cellStyle name="60% - Акцент1 3 3 2" xfId="7558"/>
    <cellStyle name="60% - Акцент1 3 3 2 2" xfId="7559"/>
    <cellStyle name="60% - Акцент1 3 3 3" xfId="2934"/>
    <cellStyle name="60% - Акцент1 3 3 4" xfId="11319"/>
    <cellStyle name="60% - Акцент1 3 3 5" xfId="11549"/>
    <cellStyle name="60% - Акцент1 3 3 6" xfId="11718"/>
    <cellStyle name="60% - Акцент1 3 3 7" xfId="11209"/>
    <cellStyle name="60% - Акцент1 3 3 8" xfId="12108"/>
    <cellStyle name="60% - Акцент1 3 3 9" xfId="11110"/>
    <cellStyle name="60% - Акцент1 3 4" xfId="281"/>
    <cellStyle name="60% — акцент1 3 4" xfId="5498"/>
    <cellStyle name="60% - Акцент1 3 4 2" xfId="2935"/>
    <cellStyle name="60% - Акцент1 3 4 3" xfId="11320"/>
    <cellStyle name="60% - Акцент1 3 4 4" xfId="11548"/>
    <cellStyle name="60% - Акцент1 3 4 5" xfId="11963"/>
    <cellStyle name="60% - Акцент1 3 4 6" xfId="12007"/>
    <cellStyle name="60% - Акцент1 3 4 7" xfId="11177"/>
    <cellStyle name="60% - Акцент1 3 4 8" xfId="11135"/>
    <cellStyle name="60% - Акцент1 3 4 9" xfId="11397"/>
    <cellStyle name="60% - Акцент1 3 5" xfId="282"/>
    <cellStyle name="60% — акцент1 3 5" xfId="5472"/>
    <cellStyle name="60% - Акцент1 3 5 2" xfId="2936"/>
    <cellStyle name="60% - Акцент1 3 5 3" xfId="11321"/>
    <cellStyle name="60% - Акцент1 3 5 4" xfId="11547"/>
    <cellStyle name="60% - Акцент1 3 5 5" xfId="11459"/>
    <cellStyle name="60% - Акцент1 3 5 6" xfId="11496"/>
    <cellStyle name="60% - Акцент1 3 5 7" xfId="11784"/>
    <cellStyle name="60% - Акцент1 3 5 8" xfId="12076"/>
    <cellStyle name="60% - Акцент1 3 5 9" xfId="12050"/>
    <cellStyle name="60% - Акцент1 3 6" xfId="283"/>
    <cellStyle name="60% — акцент1 3 6" xfId="5795"/>
    <cellStyle name="60% - Акцент1 3 6 2" xfId="2937"/>
    <cellStyle name="60% - Акцент1 3 6 3" xfId="11322"/>
    <cellStyle name="60% - Акцент1 3 6 4" xfId="11546"/>
    <cellStyle name="60% - Акцент1 3 6 5" xfId="11460"/>
    <cellStyle name="60% - Акцент1 3 6 6" xfId="11495"/>
    <cellStyle name="60% - Акцент1 3 6 7" xfId="11987"/>
    <cellStyle name="60% - Акцент1 3 6 8" xfId="11292"/>
    <cellStyle name="60% - Акцент1 3 6 9" xfId="11799"/>
    <cellStyle name="60% - Акцент1 3 7" xfId="284"/>
    <cellStyle name="60% — акцент1 3 7" xfId="5762"/>
    <cellStyle name="60% - Акцент1 3 7 2" xfId="2938"/>
    <cellStyle name="60% - Акцент1 3 7 3" xfId="11323"/>
    <cellStyle name="60% - Акцент1 3 7 4" xfId="11545"/>
    <cellStyle name="60% - Акцент1 3 7 5" xfId="11461"/>
    <cellStyle name="60% - Акцент1 3 7 6" xfId="11885"/>
    <cellStyle name="60% - Акцент1 3 7 7" xfId="11818"/>
    <cellStyle name="60% - Акцент1 3 7 8" xfId="11830"/>
    <cellStyle name="60% - Акцент1 3 7 9" xfId="11651"/>
    <cellStyle name="60% - Акцент1 3 8" xfId="285"/>
    <cellStyle name="60% - Акцент1 3 8 2" xfId="2939"/>
    <cellStyle name="60% - Акцент1 3 9" xfId="286"/>
    <cellStyle name="60% - Акцент1 3 9 2" xfId="2940"/>
    <cellStyle name="60% - Акцент1 3_МФ тепловой баланс 2015 дубль 3" xfId="2941"/>
    <cellStyle name="60% — акцент1 30" xfId="12068"/>
    <cellStyle name="60% — акцент1 31" xfId="12202"/>
    <cellStyle name="60% — акцент1 32" xfId="12212"/>
    <cellStyle name="60% — акцент1 33" xfId="12221"/>
    <cellStyle name="60% — акцент1 34" xfId="11339"/>
    <cellStyle name="60% — акцент1 35" xfId="11996"/>
    <cellStyle name="60% - Акцент1 4" xfId="2942"/>
    <cellStyle name="60% — акцент1 4" xfId="2943"/>
    <cellStyle name="60% - Акцент1 4 2" xfId="2944"/>
    <cellStyle name="60% — акцент1 4 2" xfId="7560"/>
    <cellStyle name="60% - Акцент1 4 3" xfId="6157"/>
    <cellStyle name="60% - Акцент1 4 3 2" xfId="7561"/>
    <cellStyle name="60% - Акцент1 4 3 3" xfId="7562"/>
    <cellStyle name="60% - Акцент1 4_МФ тепловой баланс 2015 дубль 3" xfId="2945"/>
    <cellStyle name="60% - Акцент1 5" xfId="2946"/>
    <cellStyle name="60% — акцент1 5" xfId="2947"/>
    <cellStyle name="60% - Акцент1 5 2" xfId="2948"/>
    <cellStyle name="60% — акцент1 5 2" xfId="7563"/>
    <cellStyle name="60% - Акцент1 5 3" xfId="6158"/>
    <cellStyle name="60% - Акцент1 5 3 2" xfId="7564"/>
    <cellStyle name="60% - Акцент1 5 3 3" xfId="7565"/>
    <cellStyle name="60% - Акцент1 5_МФ тепловой баланс 2015 дубль 3" xfId="2949"/>
    <cellStyle name="60% - Акцент1 6" xfId="2950"/>
    <cellStyle name="60% — акцент1 6" xfId="2951"/>
    <cellStyle name="60% - Акцент1 6 2" xfId="2952"/>
    <cellStyle name="60% — акцент1 6 2" xfId="7566"/>
    <cellStyle name="60% - Акцент1 6 3" xfId="6159"/>
    <cellStyle name="60% - Акцент1 6 3 2" xfId="7567"/>
    <cellStyle name="60% - Акцент1 6 3 3" xfId="7568"/>
    <cellStyle name="60% - Акцент1 6_МФ тепловой баланс 2015 дубль 3" xfId="2953"/>
    <cellStyle name="60% - Акцент1 7" xfId="2954"/>
    <cellStyle name="60% — акцент1 7" xfId="2955"/>
    <cellStyle name="60% - Акцент1 7 2" xfId="2956"/>
    <cellStyle name="60% - Акцент1 7 3" xfId="6160"/>
    <cellStyle name="60% - Акцент1 7 3 2" xfId="7569"/>
    <cellStyle name="60% - Акцент1 7 3 3" xfId="7570"/>
    <cellStyle name="60% - Акцент1 7_МФ тепловой баланс 2015 дубль 3" xfId="2957"/>
    <cellStyle name="60% - Акцент1 8" xfId="2958"/>
    <cellStyle name="60% — акцент1 8" xfId="2959"/>
    <cellStyle name="60% - Акцент1 8 2" xfId="2960"/>
    <cellStyle name="60% - Акцент1 8 3" xfId="7571"/>
    <cellStyle name="60% - Акцент1 8 4" xfId="7572"/>
    <cellStyle name="60% - Акцент1 9" xfId="2961"/>
    <cellStyle name="60% — акцент1 9" xfId="2962"/>
    <cellStyle name="60% - Акцент1 9 2" xfId="2963"/>
    <cellStyle name="60% - Акцент1 9 3" xfId="7573"/>
    <cellStyle name="60% — акцент2" xfId="287"/>
    <cellStyle name="60% - Акцент2 10" xfId="2965"/>
    <cellStyle name="60% — акцент2 10" xfId="2966"/>
    <cellStyle name="60% - Акцент2 10 2" xfId="7574"/>
    <cellStyle name="60% - Акцент2 10 3" xfId="7575"/>
    <cellStyle name="60% - Акцент2 11" xfId="7576"/>
    <cellStyle name="60% — акцент2 11" xfId="2967"/>
    <cellStyle name="60% - Акцент2 11 2" xfId="7577"/>
    <cellStyle name="60% - Акцент2 11 3" xfId="7578"/>
    <cellStyle name="60% - Акцент2 11 4" xfId="7579"/>
    <cellStyle name="60% - Акцент2 12" xfId="7580"/>
    <cellStyle name="60% — акцент2 12" xfId="2968"/>
    <cellStyle name="60% - Акцент2 12 2" xfId="7581"/>
    <cellStyle name="60% - Акцент2 12 3" xfId="7582"/>
    <cellStyle name="60% - Акцент2 12 4" xfId="7583"/>
    <cellStyle name="60% - Акцент2 13" xfId="7584"/>
    <cellStyle name="60% — акцент2 13" xfId="2969"/>
    <cellStyle name="60% - Акцент2 13 2" xfId="7585"/>
    <cellStyle name="60% - Акцент2 13 3" xfId="7586"/>
    <cellStyle name="60% - Акцент2 14" xfId="7587"/>
    <cellStyle name="60% — акцент2 14" xfId="2970"/>
    <cellStyle name="60% - Акцент2 14 2" xfId="7588"/>
    <cellStyle name="60% - Акцент2 14 3" xfId="7589"/>
    <cellStyle name="60% - Акцент2 15" xfId="7590"/>
    <cellStyle name="60% — акцент2 15" xfId="2971"/>
    <cellStyle name="60% - Акцент2 15 2" xfId="7591"/>
    <cellStyle name="60% - Акцент2 15 3" xfId="7592"/>
    <cellStyle name="60% - Акцент2 16" xfId="7593"/>
    <cellStyle name="60% — акцент2 16" xfId="2972"/>
    <cellStyle name="60% - Акцент2 16 2" xfId="7594"/>
    <cellStyle name="60% - Акцент2 16 3" xfId="7595"/>
    <cellStyle name="60% - Акцент2 17" xfId="7596"/>
    <cellStyle name="60% — акцент2 17" xfId="2973"/>
    <cellStyle name="60% - Акцент2 18" xfId="7597"/>
    <cellStyle name="60% — акцент2 18" xfId="2974"/>
    <cellStyle name="60% — акцент2 19" xfId="2975"/>
    <cellStyle name="60% - Акцент2 2" xfId="288"/>
    <cellStyle name="60% — акцент2 2" xfId="289"/>
    <cellStyle name="60% - Акцент2 2 1" xfId="7598"/>
    <cellStyle name="60% - Акцент2 2 10" xfId="290"/>
    <cellStyle name="60% - Акцент2 2 10 2" xfId="2978"/>
    <cellStyle name="60% - Акцент2 2 11" xfId="5830"/>
    <cellStyle name="60% - Акцент2 2 11 2" xfId="10883"/>
    <cellStyle name="60% - Акцент2 2 11 3" xfId="6162"/>
    <cellStyle name="60% - Акцент2 2 12" xfId="5901"/>
    <cellStyle name="60% - Акцент2 2 12 2" xfId="10884"/>
    <cellStyle name="60% - Акцент2 2 13" xfId="5955"/>
    <cellStyle name="60% - Акцент2 2 14" xfId="7599"/>
    <cellStyle name="60% - Акцент2 2 15" xfId="7600"/>
    <cellStyle name="60% - Акцент2 2 16" xfId="7601"/>
    <cellStyle name="60% - Акцент2 2 17" xfId="7602"/>
    <cellStyle name="60% - Акцент2 2 17 2" xfId="10885"/>
    <cellStyle name="60% - Акцент2 2 18" xfId="10886"/>
    <cellStyle name="60% - Акцент2 2 19" xfId="10887"/>
    <cellStyle name="60% - Акцент2 2 2" xfId="291"/>
    <cellStyle name="60% — акцент2 2 2" xfId="2977"/>
    <cellStyle name="60% - Акцент2 2 2 10" xfId="11895"/>
    <cellStyle name="60% - Акцент2 2 2 2" xfId="2980"/>
    <cellStyle name="60% - Акцент2 2 2 2 2" xfId="7603"/>
    <cellStyle name="60% - Акцент2 2 2 2 3" xfId="6163"/>
    <cellStyle name="60% - Акцент2 2 2 3" xfId="2979"/>
    <cellStyle name="60% - Акцент2 2 2 4" xfId="11327"/>
    <cellStyle name="60% - Акцент2 2 2 5" xfId="11541"/>
    <cellStyle name="60% - Акцент2 2 2 6" xfId="11140"/>
    <cellStyle name="60% - Акцент2 2 2 7" xfId="11613"/>
    <cellStyle name="60% - Акцент2 2 2 8" xfId="11515"/>
    <cellStyle name="60% - Акцент2 2 2 9" xfId="11601"/>
    <cellStyle name="60% - Акцент2 2 20" xfId="10888"/>
    <cellStyle name="60% - Акцент2 2 21" xfId="6161"/>
    <cellStyle name="60% - Акцент2 2 22" xfId="2976"/>
    <cellStyle name="60% - Акцент2 2 23" xfId="11325"/>
    <cellStyle name="60% - Акцент2 2 24" xfId="11543"/>
    <cellStyle name="60% - Акцент2 2 25" xfId="11964"/>
    <cellStyle name="60% - Акцент2 2 26" xfId="11494"/>
    <cellStyle name="60% - Акцент2 2 27" xfId="11785"/>
    <cellStyle name="60% - Акцент2 2 28" xfId="11312"/>
    <cellStyle name="60% - Акцент2 2 29" xfId="12051"/>
    <cellStyle name="60% - Акцент2 2 3" xfId="292"/>
    <cellStyle name="60% — акцент2 2 3" xfId="11326"/>
    <cellStyle name="60% - Акцент2 2 3 2" xfId="7604"/>
    <cellStyle name="60% - Акцент2 2 3 3" xfId="2981"/>
    <cellStyle name="60% - Акцент2 2 3 4" xfId="11540"/>
    <cellStyle name="60% - Акцент2 2 3 5" xfId="11463"/>
    <cellStyle name="60% - Акцент2 2 3 6" xfId="11794"/>
    <cellStyle name="60% - Акцент2 2 3 7" xfId="11847"/>
    <cellStyle name="60% - Акцент2 2 3 8" xfId="11192"/>
    <cellStyle name="60% - Акцент2 2 3 9" xfId="11652"/>
    <cellStyle name="60% - Акцент2 2 4" xfId="293"/>
    <cellStyle name="60% — акцент2 2 4" xfId="11542"/>
    <cellStyle name="60% - Акцент2 2 4 2" xfId="7605"/>
    <cellStyle name="60% - Акцент2 2 4 3" xfId="2982"/>
    <cellStyle name="60% - Акцент2 2 4 4" xfId="11965"/>
    <cellStyle name="60% - Акцент2 2 4 5" xfId="11207"/>
    <cellStyle name="60% - Акцент2 2 4 6" xfId="11592"/>
    <cellStyle name="60% - Акцент2 2 4 7" xfId="11437"/>
    <cellStyle name="60% - Акцент2 2 4 8" xfId="12230"/>
    <cellStyle name="60% - Акцент2 2 5" xfId="294"/>
    <cellStyle name="60% — акцент2 2 5" xfId="11462"/>
    <cellStyle name="60% - Акцент2 2 5 2" xfId="2983"/>
    <cellStyle name="60% - Акцент2 2 5 3" xfId="11820"/>
    <cellStyle name="60% - Акцент2 2 5 4" xfId="11836"/>
    <cellStyle name="60% - Акцент2 2 5 5" xfId="11117"/>
    <cellStyle name="60% - Акцент2 2 5 6" xfId="11378"/>
    <cellStyle name="60% - Акцент2 2 6" xfId="295"/>
    <cellStyle name="60% — акцент2 2 6" xfId="11208"/>
    <cellStyle name="60% - Акцент2 2 6 2" xfId="2984"/>
    <cellStyle name="60% - Акцент2 2 6 3" xfId="11294"/>
    <cellStyle name="60% - Акцент2 2 6 4" xfId="11835"/>
    <cellStyle name="60% - Акцент2 2 6 5" xfId="11330"/>
    <cellStyle name="60% - Акцент2 2 7" xfId="296"/>
    <cellStyle name="60% — акцент2 2 7" xfId="11591"/>
    <cellStyle name="60% - Акцент2 2 7 2" xfId="2985"/>
    <cellStyle name="60% - Акцент2 2 7 3" xfId="11562"/>
    <cellStyle name="60% - Акцент2 2 7 4" xfId="11599"/>
    <cellStyle name="60% - Акцент2 2 8" xfId="297"/>
    <cellStyle name="60% — акцент2 2 8" xfId="12217"/>
    <cellStyle name="60% - Акцент2 2 8 2" xfId="2986"/>
    <cellStyle name="60% - Акцент2 2 8 3" xfId="11092"/>
    <cellStyle name="60% - Акцент2 2 9" xfId="298"/>
    <cellStyle name="60% — акцент2 2 9" xfId="11972"/>
    <cellStyle name="60% - Акцент2 2 9 2" xfId="2987"/>
    <cellStyle name="60% - Акцент2 2_МФ тепловой баланс 2015 дубль 3" xfId="2988"/>
    <cellStyle name="60% — акцент2 20" xfId="2989"/>
    <cellStyle name="60% — акцент2 21" xfId="2990"/>
    <cellStyle name="60% — акцент2 22" xfId="2964"/>
    <cellStyle name="60% — акцент2 23" xfId="11324"/>
    <cellStyle name="60% — акцент2 24" xfId="11544"/>
    <cellStyle name="60% — акцент2 25" xfId="11411"/>
    <cellStyle name="60% — акцент2 26" xfId="12033"/>
    <cellStyle name="60% — акцент2 27" xfId="11774"/>
    <cellStyle name="60% — акцент2 28" xfId="11108"/>
    <cellStyle name="60% — акцент2 29" xfId="11827"/>
    <cellStyle name="60% - Акцент2 3" xfId="299"/>
    <cellStyle name="60% — акцент2 3" xfId="2992"/>
    <cellStyle name="60% - Акцент2 3 10" xfId="300"/>
    <cellStyle name="60% - Акцент2 3 10 2" xfId="2993"/>
    <cellStyle name="60% - Акцент2 3 11" xfId="2994"/>
    <cellStyle name="60% - Акцент2 3 11 2" xfId="7606"/>
    <cellStyle name="60% - Акцент2 3 12" xfId="5831"/>
    <cellStyle name="60% - Акцент2 3 12 2" xfId="10889"/>
    <cellStyle name="60% - Акцент2 3 13" xfId="5854"/>
    <cellStyle name="60% - Акцент2 3 14" xfId="5954"/>
    <cellStyle name="60% - Акцент2 3 15" xfId="6164"/>
    <cellStyle name="60% - Акцент2 3 16" xfId="2991"/>
    <cellStyle name="60% - Акцент2 3 17" xfId="11328"/>
    <cellStyle name="60% - Акцент2 3 18" xfId="11539"/>
    <cellStyle name="60% - Акцент2 3 19" xfId="11966"/>
    <cellStyle name="60% - Акцент2 3 2" xfId="301"/>
    <cellStyle name="60% - Акцент2 3 2 2" xfId="7607"/>
    <cellStyle name="60% - Акцент2 3 2 3" xfId="10890"/>
    <cellStyle name="60% - Акцент2 3 2 4" xfId="2995"/>
    <cellStyle name="60% - Акцент2 3 20" xfId="11206"/>
    <cellStyle name="60% - Акцент2 3 21" xfId="11593"/>
    <cellStyle name="60% - Акцент2 3 22" xfId="11349"/>
    <cellStyle name="60% - Акцент2 3 23" xfId="11850"/>
    <cellStyle name="60% - Акцент2 3 3" xfId="302"/>
    <cellStyle name="60% - Акцент2 3 3 2" xfId="7608"/>
    <cellStyle name="60% - Акцент2 3 3 2 2" xfId="7609"/>
    <cellStyle name="60% - Акцент2 3 3 3" xfId="2996"/>
    <cellStyle name="60% - Акцент2 3 4" xfId="303"/>
    <cellStyle name="60% - Акцент2 3 4 2" xfId="2997"/>
    <cellStyle name="60% - Акцент2 3 5" xfId="304"/>
    <cellStyle name="60% - Акцент2 3 5 2" xfId="2998"/>
    <cellStyle name="60% - Акцент2 3 6" xfId="305"/>
    <cellStyle name="60% - Акцент2 3 6 2" xfId="2999"/>
    <cellStyle name="60% - Акцент2 3 7" xfId="306"/>
    <cellStyle name="60% - Акцент2 3 7 2" xfId="3000"/>
    <cellStyle name="60% - Акцент2 3 8" xfId="307"/>
    <cellStyle name="60% - Акцент2 3 8 2" xfId="3001"/>
    <cellStyle name="60% - Акцент2 3 9" xfId="308"/>
    <cellStyle name="60% - Акцент2 3 9 2" xfId="3002"/>
    <cellStyle name="60% - Акцент2 3_МФ тепловой баланс 2015 дубль 3" xfId="3003"/>
    <cellStyle name="60% - Акцент2 4" xfId="3004"/>
    <cellStyle name="60% — акцент2 4" xfId="3005"/>
    <cellStyle name="60% - Акцент2 4 2" xfId="3006"/>
    <cellStyle name="60% - Акцент2 4 3" xfId="6165"/>
    <cellStyle name="60% - Акцент2 4 3 2" xfId="7610"/>
    <cellStyle name="60% - Акцент2 4 3 3" xfId="7611"/>
    <cellStyle name="60% - Акцент2 4_МФ тепловой баланс 2015 дубль 3" xfId="3007"/>
    <cellStyle name="60% - Акцент2 5" xfId="3008"/>
    <cellStyle name="60% — акцент2 5" xfId="3009"/>
    <cellStyle name="60% - Акцент2 5 2" xfId="3010"/>
    <cellStyle name="60% - Акцент2 5 3" xfId="6166"/>
    <cellStyle name="60% - Акцент2 5 3 2" xfId="7612"/>
    <cellStyle name="60% - Акцент2 5 3 3" xfId="7613"/>
    <cellStyle name="60% - Акцент2 5_МФ тепловой баланс 2015 дубль 3" xfId="3011"/>
    <cellStyle name="60% - Акцент2 6" xfId="3012"/>
    <cellStyle name="60% — акцент2 6" xfId="3013"/>
    <cellStyle name="60% - Акцент2 6 2" xfId="3014"/>
    <cellStyle name="60% - Акцент2 6 3" xfId="6167"/>
    <cellStyle name="60% - Акцент2 6 3 2" xfId="7614"/>
    <cellStyle name="60% - Акцент2 6 3 3" xfId="7615"/>
    <cellStyle name="60% - Акцент2 6_МФ тепловой баланс 2015 дубль 3" xfId="3015"/>
    <cellStyle name="60% - Акцент2 7" xfId="3016"/>
    <cellStyle name="60% — акцент2 7" xfId="3017"/>
    <cellStyle name="60% - Акцент2 7 2" xfId="3018"/>
    <cellStyle name="60% - Акцент2 7 3" xfId="6168"/>
    <cellStyle name="60% - Акцент2 7 3 2" xfId="7616"/>
    <cellStyle name="60% - Акцент2 7 3 3" xfId="7617"/>
    <cellStyle name="60% - Акцент2 7_МФ тепловой баланс 2015 дубль 3" xfId="3019"/>
    <cellStyle name="60% - Акцент2 8" xfId="3020"/>
    <cellStyle name="60% — акцент2 8" xfId="3021"/>
    <cellStyle name="60% - Акцент2 8 2" xfId="3022"/>
    <cellStyle name="60% - Акцент2 8 3" xfId="7618"/>
    <cellStyle name="60% - Акцент2 8 4" xfId="7619"/>
    <cellStyle name="60% - Акцент2 9" xfId="3023"/>
    <cellStyle name="60% — акцент2 9" xfId="3024"/>
    <cellStyle name="60% - Акцент2 9 2" xfId="3025"/>
    <cellStyle name="60% - Акцент2 9 3" xfId="7620"/>
    <cellStyle name="60% — акцент3" xfId="309"/>
    <cellStyle name="60% - Акцент3 10" xfId="3027"/>
    <cellStyle name="60% — акцент3 10" xfId="3028"/>
    <cellStyle name="60% - Акцент3 10 2" xfId="7621"/>
    <cellStyle name="60% - Акцент3 10 3" xfId="7622"/>
    <cellStyle name="60% - Акцент3 11" xfId="7623"/>
    <cellStyle name="60% — акцент3 11" xfId="3029"/>
    <cellStyle name="60% - Акцент3 11 2" xfId="7624"/>
    <cellStyle name="60% - Акцент3 11 3" xfId="7625"/>
    <cellStyle name="60% - Акцент3 11 4" xfId="7626"/>
    <cellStyle name="60% - Акцент3 12" xfId="7627"/>
    <cellStyle name="60% — акцент3 12" xfId="3030"/>
    <cellStyle name="60% - Акцент3 12 2" xfId="7628"/>
    <cellStyle name="60% - Акцент3 12 3" xfId="7629"/>
    <cellStyle name="60% - Акцент3 12 4" xfId="7630"/>
    <cellStyle name="60% - Акцент3 13" xfId="7631"/>
    <cellStyle name="60% — акцент3 13" xfId="3031"/>
    <cellStyle name="60% - Акцент3 13 2" xfId="7632"/>
    <cellStyle name="60% - Акцент3 13 3" xfId="7633"/>
    <cellStyle name="60% - Акцент3 14" xfId="7634"/>
    <cellStyle name="60% — акцент3 14" xfId="3032"/>
    <cellStyle name="60% - Акцент3 14 2" xfId="7635"/>
    <cellStyle name="60% - Акцент3 14 3" xfId="7636"/>
    <cellStyle name="60% - Акцент3 15" xfId="7637"/>
    <cellStyle name="60% — акцент3 15" xfId="3033"/>
    <cellStyle name="60% - Акцент3 15 2" xfId="7638"/>
    <cellStyle name="60% - Акцент3 15 3" xfId="7639"/>
    <cellStyle name="60% - Акцент3 16" xfId="7640"/>
    <cellStyle name="60% — акцент3 16" xfId="3034"/>
    <cellStyle name="60% - Акцент3 16 2" xfId="7641"/>
    <cellStyle name="60% - Акцент3 16 3" xfId="7642"/>
    <cellStyle name="60% - Акцент3 17" xfId="7643"/>
    <cellStyle name="60% — акцент3 17" xfId="3035"/>
    <cellStyle name="60% - Акцент3 18" xfId="7644"/>
    <cellStyle name="60% — акцент3 18" xfId="3036"/>
    <cellStyle name="60% — акцент3 19" xfId="3037"/>
    <cellStyle name="60% - Акцент3 2" xfId="310"/>
    <cellStyle name="60% — акцент3 2" xfId="311"/>
    <cellStyle name="60% - Акцент3 2 1" xfId="7645"/>
    <cellStyle name="60% - Акцент3 2 10" xfId="312"/>
    <cellStyle name="60% - Акцент3 2 10 2" xfId="3040"/>
    <cellStyle name="60% - Акцент3 2 11" xfId="5832"/>
    <cellStyle name="60% - Акцент3 2 11 2" xfId="10891"/>
    <cellStyle name="60% - Акцент3 2 11 3" xfId="6170"/>
    <cellStyle name="60% - Акцент3 2 12" xfId="5900"/>
    <cellStyle name="60% - Акцент3 2 12 2" xfId="10892"/>
    <cellStyle name="60% - Акцент3 2 13" xfId="5953"/>
    <cellStyle name="60% - Акцент3 2 14" xfId="7646"/>
    <cellStyle name="60% - Акцент3 2 15" xfId="7647"/>
    <cellStyle name="60% - Акцент3 2 16" xfId="7648"/>
    <cellStyle name="60% - Акцент3 2 17" xfId="7649"/>
    <cellStyle name="60% - Акцент3 2 17 2" xfId="10893"/>
    <cellStyle name="60% - Акцент3 2 18" xfId="10894"/>
    <cellStyle name="60% - Акцент3 2 19" xfId="10895"/>
    <cellStyle name="60% - Акцент3 2 2" xfId="313"/>
    <cellStyle name="60% — акцент3 2 2" xfId="3039"/>
    <cellStyle name="60% - Акцент3 2 2 10" xfId="11093"/>
    <cellStyle name="60% - Акцент3 2 2 2" xfId="3042"/>
    <cellStyle name="60% - Акцент3 2 2 2 2" xfId="7650"/>
    <cellStyle name="60% - Акцент3 2 2 2 3" xfId="6171"/>
    <cellStyle name="60% - Акцент3 2 2 3" xfId="3041"/>
    <cellStyle name="60% - Акцент3 2 2 4" xfId="11338"/>
    <cellStyle name="60% - Акцент3 2 2 5" xfId="12063"/>
    <cellStyle name="60% - Акцент3 2 2 6" xfId="11766"/>
    <cellStyle name="60% - Акцент3 2 2 7" xfId="11644"/>
    <cellStyle name="60% - Акцент3 2 2 8" xfId="11296"/>
    <cellStyle name="60% - Акцент3 2 2 9" xfId="11502"/>
    <cellStyle name="60% - Акцент3 2 20" xfId="10896"/>
    <cellStyle name="60% - Акцент3 2 21" xfId="6169"/>
    <cellStyle name="60% - Акцент3 2 22" xfId="3038"/>
    <cellStyle name="60% - Акцент3 2 23" xfId="11336"/>
    <cellStyle name="60% - Акцент3 2 24" xfId="11728"/>
    <cellStyle name="60% - Акцент3 2 25" xfId="11765"/>
    <cellStyle name="60% - Акцент3 2 26" xfId="11863"/>
    <cellStyle name="60% - Акцент3 2 27" xfId="11076"/>
    <cellStyle name="60% - Акцент3 2 28" xfId="11234"/>
    <cellStyle name="60% - Акцент3 2 29" xfId="11624"/>
    <cellStyle name="60% - Акцент3 2 3" xfId="314"/>
    <cellStyle name="60% — акцент3 2 3" xfId="11337"/>
    <cellStyle name="60% - Акцент3 2 3 2" xfId="7651"/>
    <cellStyle name="60% - Акцент3 2 3 3" xfId="3043"/>
    <cellStyle name="60% - Акцент3 2 3 4" xfId="11537"/>
    <cellStyle name="60% - Акцент3 2 3 5" xfId="11464"/>
    <cellStyle name="60% - Акцент3 2 3 6" xfId="11493"/>
    <cellStyle name="60% - Акцент3 2 3 7" xfId="11786"/>
    <cellStyle name="60% - Акцент3 2 3 8" xfId="11632"/>
    <cellStyle name="60% - Акцент3 2 3 9" xfId="11814"/>
    <cellStyle name="60% - Акцент3 2 4" xfId="315"/>
    <cellStyle name="60% — акцент3 2 4" xfId="12064"/>
    <cellStyle name="60% - Акцент3 2 4 2" xfId="7652"/>
    <cellStyle name="60% - Акцент3 2 4 3" xfId="3044"/>
    <cellStyle name="60% - Акцент3 2 4 4" xfId="11465"/>
    <cellStyle name="60% - Акцент3 2 4 5" xfId="12006"/>
    <cellStyle name="60% - Акцент3 2 4 6" xfId="11484"/>
    <cellStyle name="60% - Акцент3 2 4 7" xfId="11486"/>
    <cellStyle name="60% - Акцент3 2 4 8" xfId="11860"/>
    <cellStyle name="60% - Акцент3 2 5" xfId="316"/>
    <cellStyle name="60% — акцент3 2 5" xfId="11880"/>
    <cellStyle name="60% - Акцент3 2 5 2" xfId="3045"/>
    <cellStyle name="60% - Акцент3 2 5 3" xfId="11492"/>
    <cellStyle name="60% - Акцент3 2 5 4" xfId="11787"/>
    <cellStyle name="60% - Акцент3 2 5 5" xfId="12125"/>
    <cellStyle name="60% - Акцент3 2 5 6" xfId="12062"/>
    <cellStyle name="60% - Акцент3 2 6" xfId="317"/>
    <cellStyle name="60% — акцент3 2 6" xfId="11396"/>
    <cellStyle name="60% - Акцент3 2 6 2" xfId="3046"/>
    <cellStyle name="60% - Акцент3 2 6 3" xfId="11988"/>
    <cellStyle name="60% - Акцент3 2 6 4" xfId="12075"/>
    <cellStyle name="60% - Акцент3 2 6 5" xfId="11770"/>
    <cellStyle name="60% - Акцент3 2 7" xfId="318"/>
    <cellStyle name="60% — акцент3 2 7" xfId="11817"/>
    <cellStyle name="60% - Акцент3 2 7 2" xfId="3047"/>
    <cellStyle name="60% - Акцент3 2 7 3" xfId="11993"/>
    <cellStyle name="60% - Акцент3 2 7 4" xfId="11490"/>
    <cellStyle name="60% - Акцент3 2 8" xfId="319"/>
    <cellStyle name="60% — акцент3 2 8" xfId="12028"/>
    <cellStyle name="60% - Акцент3 2 8 2" xfId="3048"/>
    <cellStyle name="60% - Акцент3 2 8 3" xfId="12220"/>
    <cellStyle name="60% - Акцент3 2 9" xfId="320"/>
    <cellStyle name="60% — акцент3 2 9" xfId="11992"/>
    <cellStyle name="60% - Акцент3 2 9 2" xfId="3049"/>
    <cellStyle name="60% - Акцент3 2_МФ тепловой баланс 2015 дубль 3" xfId="3050"/>
    <cellStyle name="60% — акцент3 20" xfId="3051"/>
    <cellStyle name="60% — акцент3 21" xfId="3052"/>
    <cellStyle name="60% — акцент3 22" xfId="3026"/>
    <cellStyle name="60% — акцент3 23" xfId="11335"/>
    <cellStyle name="60% — акцент3 24" xfId="11538"/>
    <cellStyle name="60% — акцент3 25" xfId="11921"/>
    <cellStyle name="60% — акцент3 26" xfId="11245"/>
    <cellStyle name="60% — акцент3 27" xfId="11840"/>
    <cellStyle name="60% — акцент3 28" xfId="12218"/>
    <cellStyle name="60% — акцент3 29" xfId="12179"/>
    <cellStyle name="60% - Акцент3 3" xfId="321"/>
    <cellStyle name="60% — акцент3 3" xfId="3054"/>
    <cellStyle name="60% - Акцент3 3 10" xfId="322"/>
    <cellStyle name="60% - Акцент3 3 10 2" xfId="3055"/>
    <cellStyle name="60% - Акцент3 3 11" xfId="3056"/>
    <cellStyle name="60% - Акцент3 3 11 2" xfId="7653"/>
    <cellStyle name="60% - Акцент3 3 12" xfId="5833"/>
    <cellStyle name="60% - Акцент3 3 12 2" xfId="10897"/>
    <cellStyle name="60% - Акцент3 3 13" xfId="5899"/>
    <cellStyle name="60% - Акцент3 3 14" xfId="5952"/>
    <cellStyle name="60% - Акцент3 3 15" xfId="6172"/>
    <cellStyle name="60% - Акцент3 3 16" xfId="3053"/>
    <cellStyle name="60% - Акцент3 3 17" xfId="11343"/>
    <cellStyle name="60% - Акцент3 3 18" xfId="12061"/>
    <cellStyle name="60% - Акцент3 3 19" xfId="11767"/>
    <cellStyle name="60% - Акцент3 3 2" xfId="323"/>
    <cellStyle name="60% - Акцент3 3 2 2" xfId="7654"/>
    <cellStyle name="60% - Акцент3 3 2 3" xfId="10898"/>
    <cellStyle name="60% - Акцент3 3 2 4" xfId="3057"/>
    <cellStyle name="60% - Акцент3 3 20" xfId="11643"/>
    <cellStyle name="60% - Акцент3 3 21" xfId="11427"/>
    <cellStyle name="60% - Акцент3 3 22" xfId="11819"/>
    <cellStyle name="60% - Акцент3 3 23" xfId="11757"/>
    <cellStyle name="60% - Акцент3 3 3" xfId="324"/>
    <cellStyle name="60% - Акцент3 3 3 2" xfId="7655"/>
    <cellStyle name="60% - Акцент3 3 3 2 2" xfId="7656"/>
    <cellStyle name="60% - Акцент3 3 3 3" xfId="3058"/>
    <cellStyle name="60% - Акцент3 3 4" xfId="325"/>
    <cellStyle name="60% - Акцент3 3 4 2" xfId="3059"/>
    <cellStyle name="60% - Акцент3 3 5" xfId="326"/>
    <cellStyle name="60% - Акцент3 3 5 2" xfId="3060"/>
    <cellStyle name="60% - Акцент3 3 6" xfId="327"/>
    <cellStyle name="60% - Акцент3 3 6 2" xfId="3061"/>
    <cellStyle name="60% - Акцент3 3 7" xfId="328"/>
    <cellStyle name="60% - Акцент3 3 7 2" xfId="3062"/>
    <cellStyle name="60% - Акцент3 3 8" xfId="329"/>
    <cellStyle name="60% - Акцент3 3 8 2" xfId="3063"/>
    <cellStyle name="60% - Акцент3 3 9" xfId="330"/>
    <cellStyle name="60% - Акцент3 3 9 2" xfId="3064"/>
    <cellStyle name="60% - Акцент3 3_МФ тепловой баланс 2015 дубль 3" xfId="3065"/>
    <cellStyle name="60% - Акцент3 4" xfId="3066"/>
    <cellStyle name="60% — акцент3 4" xfId="3067"/>
    <cellStyle name="60% - Акцент3 4 2" xfId="3068"/>
    <cellStyle name="60% - Акцент3 4 3" xfId="6173"/>
    <cellStyle name="60% - Акцент3 4 3 2" xfId="7657"/>
    <cellStyle name="60% - Акцент3 4 3 3" xfId="7658"/>
    <cellStyle name="60% - Акцент3 4_МФ тепловой баланс 2015 дубль 3" xfId="3069"/>
    <cellStyle name="60% - Акцент3 5" xfId="3070"/>
    <cellStyle name="60% — акцент3 5" xfId="3071"/>
    <cellStyle name="60% - Акцент3 5 2" xfId="3072"/>
    <cellStyle name="60% - Акцент3 5 3" xfId="6174"/>
    <cellStyle name="60% - Акцент3 5 3 2" xfId="7659"/>
    <cellStyle name="60% - Акцент3 5 3 3" xfId="7660"/>
    <cellStyle name="60% - Акцент3 5_МФ тепловой баланс 2015 дубль 3" xfId="3073"/>
    <cellStyle name="60% - Акцент3 6" xfId="3074"/>
    <cellStyle name="60% — акцент3 6" xfId="3075"/>
    <cellStyle name="60% - Акцент3 6 2" xfId="3076"/>
    <cellStyle name="60% - Акцент3 6 3" xfId="6175"/>
    <cellStyle name="60% - Акцент3 6 3 2" xfId="7661"/>
    <cellStyle name="60% - Акцент3 6 3 3" xfId="7662"/>
    <cellStyle name="60% - Акцент3 6_МФ тепловой баланс 2015 дубль 3" xfId="3077"/>
    <cellStyle name="60% - Акцент3 7" xfId="3078"/>
    <cellStyle name="60% — акцент3 7" xfId="3079"/>
    <cellStyle name="60% - Акцент3 7 2" xfId="3080"/>
    <cellStyle name="60% - Акцент3 7 3" xfId="6176"/>
    <cellStyle name="60% - Акцент3 7 3 2" xfId="7663"/>
    <cellStyle name="60% - Акцент3 7 3 3" xfId="7664"/>
    <cellStyle name="60% - Акцент3 7_МФ тепловой баланс 2015 дубль 3" xfId="3081"/>
    <cellStyle name="60% - Акцент3 8" xfId="3082"/>
    <cellStyle name="60% — акцент3 8" xfId="3083"/>
    <cellStyle name="60% - Акцент3 8 2" xfId="3084"/>
    <cellStyle name="60% - Акцент3 8 3" xfId="7665"/>
    <cellStyle name="60% - Акцент3 8 4" xfId="7666"/>
    <cellStyle name="60% - Акцент3 9" xfId="3085"/>
    <cellStyle name="60% — акцент3 9" xfId="3086"/>
    <cellStyle name="60% - Акцент3 9 2" xfId="3087"/>
    <cellStyle name="60% - Акцент3 9 3" xfId="7667"/>
    <cellStyle name="60% — акцент4" xfId="331"/>
    <cellStyle name="60% - Акцент4 10" xfId="3089"/>
    <cellStyle name="60% — акцент4 10" xfId="3090"/>
    <cellStyle name="60% - Акцент4 10 2" xfId="7668"/>
    <cellStyle name="60% - Акцент4 10 3" xfId="7669"/>
    <cellStyle name="60% - Акцент4 11" xfId="7670"/>
    <cellStyle name="60% — акцент4 11" xfId="3091"/>
    <cellStyle name="60% - Акцент4 11 2" xfId="7671"/>
    <cellStyle name="60% - Акцент4 11 3" xfId="7672"/>
    <cellStyle name="60% - Акцент4 11 4" xfId="7673"/>
    <cellStyle name="60% - Акцент4 12" xfId="7674"/>
    <cellStyle name="60% — акцент4 12" xfId="3092"/>
    <cellStyle name="60% - Акцент4 12 2" xfId="7675"/>
    <cellStyle name="60% - Акцент4 12 3" xfId="7676"/>
    <cellStyle name="60% - Акцент4 12 4" xfId="7677"/>
    <cellStyle name="60% - Акцент4 13" xfId="7678"/>
    <cellStyle name="60% — акцент4 13" xfId="3093"/>
    <cellStyle name="60% - Акцент4 13 2" xfId="7679"/>
    <cellStyle name="60% - Акцент4 13 3" xfId="7680"/>
    <cellStyle name="60% - Акцент4 14" xfId="7681"/>
    <cellStyle name="60% — акцент4 14" xfId="3094"/>
    <cellStyle name="60% - Акцент4 14 2" xfId="7682"/>
    <cellStyle name="60% - Акцент4 14 3" xfId="7683"/>
    <cellStyle name="60% - Акцент4 15" xfId="7684"/>
    <cellStyle name="60% — акцент4 15" xfId="3095"/>
    <cellStyle name="60% - Акцент4 15 2" xfId="7685"/>
    <cellStyle name="60% - Акцент4 15 3" xfId="7686"/>
    <cellStyle name="60% - Акцент4 16" xfId="7687"/>
    <cellStyle name="60% — акцент4 16" xfId="3096"/>
    <cellStyle name="60% - Акцент4 16 2" xfId="7688"/>
    <cellStyle name="60% - Акцент4 16 3" xfId="7689"/>
    <cellStyle name="60% - Акцент4 17" xfId="7690"/>
    <cellStyle name="60% — акцент4 17" xfId="3097"/>
    <cellStyle name="60% - Акцент4 18" xfId="7691"/>
    <cellStyle name="60% — акцент4 18" xfId="3098"/>
    <cellStyle name="60% — акцент4 19" xfId="3099"/>
    <cellStyle name="60% - Акцент4 2" xfId="332"/>
    <cellStyle name="60% — акцент4 2" xfId="333"/>
    <cellStyle name="60% - Акцент4 2 1" xfId="7692"/>
    <cellStyle name="60% - Акцент4 2 10" xfId="334"/>
    <cellStyle name="60% - Акцент4 2 10 2" xfId="3102"/>
    <cellStyle name="60% - Акцент4 2 11" xfId="5834"/>
    <cellStyle name="60% - Акцент4 2 11 2" xfId="10899"/>
    <cellStyle name="60% - Акцент4 2 11 3" xfId="6178"/>
    <cellStyle name="60% - Акцент4 2 12" xfId="5898"/>
    <cellStyle name="60% - Акцент4 2 12 2" xfId="10900"/>
    <cellStyle name="60% - Акцент4 2 13" xfId="5951"/>
    <cellStyle name="60% - Акцент4 2 14" xfId="7693"/>
    <cellStyle name="60% - Акцент4 2 15" xfId="7694"/>
    <cellStyle name="60% - Акцент4 2 16" xfId="7695"/>
    <cellStyle name="60% - Акцент4 2 17" xfId="7696"/>
    <cellStyle name="60% - Акцент4 2 17 2" xfId="10901"/>
    <cellStyle name="60% - Акцент4 2 18" xfId="10902"/>
    <cellStyle name="60% - Акцент4 2 19" xfId="10903"/>
    <cellStyle name="60% - Акцент4 2 2" xfId="335"/>
    <cellStyle name="60% — акцент4 2 2" xfId="3101"/>
    <cellStyle name="60% - Акцент4 2 2 10" xfId="11581"/>
    <cellStyle name="60% - Акцент4 2 2 2" xfId="3104"/>
    <cellStyle name="60% - Акцент4 2 2 2 2" xfId="7697"/>
    <cellStyle name="60% - Акцент4 2 2 2 3" xfId="6179"/>
    <cellStyle name="60% - Акцент4 2 2 3" xfId="3103"/>
    <cellStyle name="60% - Акцент4 2 2 4" xfId="11353"/>
    <cellStyle name="60% - Акцент4 2 2 5" xfId="12059"/>
    <cellStyle name="60% - Акцент4 2 2 6" xfId="11769"/>
    <cellStyle name="60% - Акцент4 2 2 7" xfId="11861"/>
    <cellStyle name="60% - Акцент4 2 2 8" xfId="11297"/>
    <cellStyle name="60% - Акцент4 2 2 9" xfId="12087"/>
    <cellStyle name="60% - Акцент4 2 20" xfId="10904"/>
    <cellStyle name="60% - Акцент4 2 21" xfId="6177"/>
    <cellStyle name="60% - Акцент4 2 22" xfId="3100"/>
    <cellStyle name="60% - Акцент4 2 23" xfId="11351"/>
    <cellStyle name="60% - Акцент4 2 24" xfId="11638"/>
    <cellStyle name="60% - Акцент4 2 25" xfId="11768"/>
    <cellStyle name="60% - Акцент4 2 26" xfId="12143"/>
    <cellStyle name="60% - Акцент4 2 27" xfId="11941"/>
    <cellStyle name="60% - Акцент4 2 28" xfId="11855"/>
    <cellStyle name="60% - Акцент4 2 29" xfId="11535"/>
    <cellStyle name="60% - Акцент4 2 3" xfId="336"/>
    <cellStyle name="60% — акцент4 2 3" xfId="11352"/>
    <cellStyle name="60% - Акцент4 2 3 2" xfId="7698"/>
    <cellStyle name="60% - Акцент4 2 3 3" xfId="3105"/>
    <cellStyle name="60% - Акцент4 2 3 4" xfId="12058"/>
    <cellStyle name="60% - Акцент4 2 3 5" xfId="11918"/>
    <cellStyle name="60% - Акцент4 2 3 6" xfId="11247"/>
    <cellStyle name="60% - Акцент4 2 3 7" xfId="11839"/>
    <cellStyle name="60% - Акцент4 2 3 8" xfId="11854"/>
    <cellStyle name="60% - Акцент4 2 3 9" xfId="11331"/>
    <cellStyle name="60% - Акцент4 2 4" xfId="337"/>
    <cellStyle name="60% — акцент4 2 4" xfId="11534"/>
    <cellStyle name="60% - Акцент4 2 4 2" xfId="7699"/>
    <cellStyle name="60% - Акцент4 2 4 3" xfId="3106"/>
    <cellStyle name="60% - Акцент4 2 4 4" xfId="12174"/>
    <cellStyle name="60% - Акцент4 2 4 5" xfId="11381"/>
    <cellStyle name="60% - Акцент4 2 4 6" xfId="11635"/>
    <cellStyle name="60% - Акцент4 2 4 7" xfId="11191"/>
    <cellStyle name="60% - Акцент4 2 4 8" xfId="12187"/>
    <cellStyle name="60% - Акцент4 2 5" xfId="338"/>
    <cellStyle name="60% — акцент4 2 5" xfId="12183"/>
    <cellStyle name="60% - Акцент4 2 5 2" xfId="3107"/>
    <cellStyle name="60% - Акцент4 2 5 3" xfId="12005"/>
    <cellStyle name="60% - Акцент4 2 5 4" xfId="11989"/>
    <cellStyle name="60% - Акцент4 2 5 5" xfId="11853"/>
    <cellStyle name="60% - Акцент4 2 5 6" xfId="11882"/>
    <cellStyle name="60% - Акцент4 2 6" xfId="339"/>
    <cellStyle name="60% — акцент4 2 6" xfId="12032"/>
    <cellStyle name="60% - Акцент4 2 6 2" xfId="3108"/>
    <cellStyle name="60% - Акцент4 2 6 3" xfId="11715"/>
    <cellStyle name="60% - Акцент4 2 6 4" xfId="11745"/>
    <cellStyle name="60% - Акцент4 2 6 5" xfId="12105"/>
    <cellStyle name="60% - Акцент4 2 7" xfId="340"/>
    <cellStyle name="60% — акцент4 2 7" xfId="11881"/>
    <cellStyle name="60% - Акцент4 2 7 2" xfId="3109"/>
    <cellStyle name="60% - Акцент4 2 7 3" xfId="11736"/>
    <cellStyle name="60% - Акцент4 2 7 4" xfId="11957"/>
    <cellStyle name="60% - Акцент4 2 8" xfId="341"/>
    <cellStyle name="60% — акцент4 2 8" xfId="11485"/>
    <cellStyle name="60% - Акцент4 2 8 2" xfId="3110"/>
    <cellStyle name="60% - Акцент4 2 8 3" xfId="11956"/>
    <cellStyle name="60% - Акцент4 2 9" xfId="342"/>
    <cellStyle name="60% — акцент4 2 9" xfId="11653"/>
    <cellStyle name="60% - Акцент4 2 9 2" xfId="3111"/>
    <cellStyle name="60% - Акцент4 2_МФ тепловой баланс 2015 дубль 3" xfId="3112"/>
    <cellStyle name="60% — акцент4 20" xfId="3113"/>
    <cellStyle name="60% — акцент4 21" xfId="3114"/>
    <cellStyle name="60% — акцент4 22" xfId="3088"/>
    <cellStyle name="60% — акцент4 23" xfId="11350"/>
    <cellStyle name="60% — акцент4 24" xfId="12060"/>
    <cellStyle name="60% — акцент4 25" xfId="11692"/>
    <cellStyle name="60% — акцент4 26" xfId="11862"/>
    <cellStyle name="60% — акцент4 27" xfId="11428"/>
    <cellStyle name="60% — акцент4 28" xfId="11803"/>
    <cellStyle name="60% — акцент4 29" xfId="11406"/>
    <cellStyle name="60% - Акцент4 3" xfId="343"/>
    <cellStyle name="60% — акцент4 3" xfId="3116"/>
    <cellStyle name="60% - Акцент4 3 10" xfId="344"/>
    <cellStyle name="60% - Акцент4 3 10 2" xfId="3117"/>
    <cellStyle name="60% - Акцент4 3 11" xfId="3118"/>
    <cellStyle name="60% - Акцент4 3 11 2" xfId="7700"/>
    <cellStyle name="60% - Акцент4 3 12" xfId="5835"/>
    <cellStyle name="60% - Акцент4 3 12 2" xfId="10905"/>
    <cellStyle name="60% - Акцент4 3 13" xfId="5897"/>
    <cellStyle name="60% - Акцент4 3 14" xfId="5950"/>
    <cellStyle name="60% - Акцент4 3 15" xfId="6180"/>
    <cellStyle name="60% - Акцент4 3 16" xfId="3115"/>
    <cellStyle name="60% - Акцент4 3 17" xfId="11354"/>
    <cellStyle name="60% - Акцент4 3 18" xfId="12056"/>
    <cellStyle name="60% - Акцент4 3 19" xfId="11967"/>
    <cellStyle name="60% - Акцент4 3 2" xfId="345"/>
    <cellStyle name="60% - Акцент4 3 2 2" xfId="7701"/>
    <cellStyle name="60% - Акцент4 3 2 3" xfId="10906"/>
    <cellStyle name="60% - Акцент4 3 2 4" xfId="3119"/>
    <cellStyle name="60% - Акцент4 3 20" xfId="11491"/>
    <cellStyle name="60% - Акцент4 3 21" xfId="11788"/>
    <cellStyle name="60% - Акцент4 3 22" xfId="11916"/>
    <cellStyle name="60% - Акцент4 3 23" xfId="11758"/>
    <cellStyle name="60% - Акцент4 3 3" xfId="346"/>
    <cellStyle name="60% - Акцент4 3 3 2" xfId="7702"/>
    <cellStyle name="60% - Акцент4 3 3 2 2" xfId="7703"/>
    <cellStyle name="60% - Акцент4 3 3 3" xfId="3120"/>
    <cellStyle name="60% - Акцент4 3 4" xfId="347"/>
    <cellStyle name="60% - Акцент4 3 4 2" xfId="3121"/>
    <cellStyle name="60% - Акцент4 3 5" xfId="348"/>
    <cellStyle name="60% - Акцент4 3 5 2" xfId="3122"/>
    <cellStyle name="60% - Акцент4 3 6" xfId="349"/>
    <cellStyle name="60% - Акцент4 3 6 2" xfId="3123"/>
    <cellStyle name="60% - Акцент4 3 7" xfId="350"/>
    <cellStyle name="60% - Акцент4 3 7 2" xfId="3124"/>
    <cellStyle name="60% - Акцент4 3 8" xfId="351"/>
    <cellStyle name="60% - Акцент4 3 8 2" xfId="3125"/>
    <cellStyle name="60% - Акцент4 3 9" xfId="352"/>
    <cellStyle name="60% - Акцент4 3 9 2" xfId="3126"/>
    <cellStyle name="60% - Акцент4 3_МФ тепловой баланс 2015 дубль 3" xfId="3127"/>
    <cellStyle name="60% - Акцент4 4" xfId="3128"/>
    <cellStyle name="60% — акцент4 4" xfId="3129"/>
    <cellStyle name="60% - Акцент4 4 2" xfId="3130"/>
    <cellStyle name="60% - Акцент4 4 3" xfId="6181"/>
    <cellStyle name="60% - Акцент4 4 3 2" xfId="7704"/>
    <cellStyle name="60% - Акцент4 4 3 3" xfId="7705"/>
    <cellStyle name="60% - Акцент4 4_МФ тепловой баланс 2015 дубль 3" xfId="3131"/>
    <cellStyle name="60% - Акцент4 5" xfId="3132"/>
    <cellStyle name="60% — акцент4 5" xfId="3133"/>
    <cellStyle name="60% - Акцент4 5 2" xfId="3134"/>
    <cellStyle name="60% - Акцент4 5 3" xfId="6182"/>
    <cellStyle name="60% - Акцент4 5 3 2" xfId="7706"/>
    <cellStyle name="60% - Акцент4 5 3 3" xfId="7707"/>
    <cellStyle name="60% - Акцент4 5_МФ тепловой баланс 2015 дубль 3" xfId="3135"/>
    <cellStyle name="60% - Акцент4 6" xfId="3136"/>
    <cellStyle name="60% — акцент4 6" xfId="3137"/>
    <cellStyle name="60% - Акцент4 6 2" xfId="3138"/>
    <cellStyle name="60% - Акцент4 6 3" xfId="6183"/>
    <cellStyle name="60% - Акцент4 6 3 2" xfId="7708"/>
    <cellStyle name="60% - Акцент4 6 3 3" xfId="7709"/>
    <cellStyle name="60% - Акцент4 6_МФ тепловой баланс 2015 дубль 3" xfId="3139"/>
    <cellStyle name="60% - Акцент4 7" xfId="3140"/>
    <cellStyle name="60% — акцент4 7" xfId="3141"/>
    <cellStyle name="60% - Акцент4 7 2" xfId="3142"/>
    <cellStyle name="60% - Акцент4 7 3" xfId="6184"/>
    <cellStyle name="60% - Акцент4 7 3 2" xfId="7710"/>
    <cellStyle name="60% - Акцент4 7 3 3" xfId="7711"/>
    <cellStyle name="60% - Акцент4 7_МФ тепловой баланс 2015 дубль 3" xfId="3143"/>
    <cellStyle name="60% - Акцент4 8" xfId="3144"/>
    <cellStyle name="60% — акцент4 8" xfId="3145"/>
    <cellStyle name="60% - Акцент4 8 2" xfId="3146"/>
    <cellStyle name="60% - Акцент4 8 3" xfId="7712"/>
    <cellStyle name="60% - Акцент4 8 4" xfId="7713"/>
    <cellStyle name="60% - Акцент4 9" xfId="3147"/>
    <cellStyle name="60% — акцент4 9" xfId="3148"/>
    <cellStyle name="60% - Акцент4 9 2" xfId="3149"/>
    <cellStyle name="60% - Акцент4 9 3" xfId="7714"/>
    <cellStyle name="60% — акцент5" xfId="353"/>
    <cellStyle name="60% - Акцент5 10" xfId="3151"/>
    <cellStyle name="60% — акцент5 10" xfId="3152"/>
    <cellStyle name="60% - Акцент5 10 2" xfId="7715"/>
    <cellStyle name="60% - Акцент5 10 3" xfId="7716"/>
    <cellStyle name="60% - Акцент5 11" xfId="7717"/>
    <cellStyle name="60% — акцент5 11" xfId="3153"/>
    <cellStyle name="60% - Акцент5 11 2" xfId="7718"/>
    <cellStyle name="60% - Акцент5 11 3" xfId="7719"/>
    <cellStyle name="60% - Акцент5 11 4" xfId="7720"/>
    <cellStyle name="60% - Акцент5 12" xfId="7721"/>
    <cellStyle name="60% — акцент5 12" xfId="3154"/>
    <cellStyle name="60% - Акцент5 12 2" xfId="7722"/>
    <cellStyle name="60% - Акцент5 12 3" xfId="7723"/>
    <cellStyle name="60% - Акцент5 12 4" xfId="7724"/>
    <cellStyle name="60% - Акцент5 13" xfId="7725"/>
    <cellStyle name="60% — акцент5 13" xfId="3155"/>
    <cellStyle name="60% - Акцент5 13 2" xfId="7726"/>
    <cellStyle name="60% - Акцент5 13 3" xfId="7727"/>
    <cellStyle name="60% - Акцент5 14" xfId="7728"/>
    <cellStyle name="60% — акцент5 14" xfId="3156"/>
    <cellStyle name="60% - Акцент5 14 2" xfId="7729"/>
    <cellStyle name="60% - Акцент5 14 3" xfId="7730"/>
    <cellStyle name="60% - Акцент5 15" xfId="7731"/>
    <cellStyle name="60% — акцент5 15" xfId="3157"/>
    <cellStyle name="60% - Акцент5 15 2" xfId="7732"/>
    <cellStyle name="60% - Акцент5 15 3" xfId="7733"/>
    <cellStyle name="60% - Акцент5 16" xfId="7734"/>
    <cellStyle name="60% — акцент5 16" xfId="3158"/>
    <cellStyle name="60% - Акцент5 16 2" xfId="7735"/>
    <cellStyle name="60% - Акцент5 16 3" xfId="7736"/>
    <cellStyle name="60% - Акцент5 17" xfId="7737"/>
    <cellStyle name="60% — акцент5 17" xfId="3159"/>
    <cellStyle name="60% - Акцент5 18" xfId="7738"/>
    <cellStyle name="60% — акцент5 18" xfId="3160"/>
    <cellStyle name="60% — акцент5 19" xfId="3161"/>
    <cellStyle name="60% - Акцент5 2" xfId="354"/>
    <cellStyle name="60% — акцент5 2" xfId="355"/>
    <cellStyle name="60% - Акцент5 2 1" xfId="7739"/>
    <cellStyle name="60% - Акцент5 2 10" xfId="356"/>
    <cellStyle name="60% - Акцент5 2 10 2" xfId="3164"/>
    <cellStyle name="60% - Акцент5 2 11" xfId="5836"/>
    <cellStyle name="60% - Акцент5 2 11 2" xfId="10907"/>
    <cellStyle name="60% - Акцент5 2 11 3" xfId="6186"/>
    <cellStyle name="60% - Акцент5 2 12" xfId="5895"/>
    <cellStyle name="60% - Акцент5 2 12 2" xfId="10908"/>
    <cellStyle name="60% - Акцент5 2 13" xfId="5949"/>
    <cellStyle name="60% - Акцент5 2 14" xfId="7740"/>
    <cellStyle name="60% - Акцент5 2 15" xfId="7741"/>
    <cellStyle name="60% - Акцент5 2 16" xfId="7742"/>
    <cellStyle name="60% - Акцент5 2 17" xfId="7743"/>
    <cellStyle name="60% - Акцент5 2 17 2" xfId="10909"/>
    <cellStyle name="60% - Акцент5 2 18" xfId="10910"/>
    <cellStyle name="60% - Акцент5 2 19" xfId="10911"/>
    <cellStyle name="60% - Акцент5 2 2" xfId="357"/>
    <cellStyle name="60% — акцент5 2 2" xfId="3163"/>
    <cellStyle name="60% - Акцент5 2 2 10" xfId="11825"/>
    <cellStyle name="60% - Акцент5 2 2 2" xfId="3166"/>
    <cellStyle name="60% - Акцент5 2 2 2 2" xfId="7744"/>
    <cellStyle name="60% - Акцент5 2 2 2 3" xfId="6187"/>
    <cellStyle name="60% - Акцент5 2 2 3" xfId="3165"/>
    <cellStyle name="60% - Акцент5 2 2 4" xfId="11362"/>
    <cellStyle name="60% - Акцент5 2 2 5" xfId="11529"/>
    <cellStyle name="60% - Акцент5 2 2 6" xfId="11968"/>
    <cellStyle name="60% - Акцент5 2 2 7" xfId="12002"/>
    <cellStyle name="60% - Акцент5 2 2 8" xfId="11671"/>
    <cellStyle name="60% - Акцент5 2 2 9" xfId="11045"/>
    <cellStyle name="60% - Акцент5 2 20" xfId="10912"/>
    <cellStyle name="60% - Акцент5 2 21" xfId="6185"/>
    <cellStyle name="60% - Акцент5 2 22" xfId="3162"/>
    <cellStyle name="60% - Акцент5 2 23" xfId="11360"/>
    <cellStyle name="60% - Акцент5 2 24" xfId="11531"/>
    <cellStyle name="60% - Акцент5 2 25" xfId="11467"/>
    <cellStyle name="60% - Акцент5 2 26" xfId="12003"/>
    <cellStyle name="60% - Акцент5 2 27" xfId="11180"/>
    <cellStyle name="60% - Акцент5 2 28" xfId="11379"/>
    <cellStyle name="60% - Акцент5 2 29" xfId="11828"/>
    <cellStyle name="60% - Акцент5 2 3" xfId="358"/>
    <cellStyle name="60% — акцент5 2 3" xfId="11361"/>
    <cellStyle name="60% - Акцент5 2 3 2" xfId="7745"/>
    <cellStyle name="60% - Акцент5 2 3 3" xfId="3167"/>
    <cellStyle name="60% - Акцент5 2 3 4" xfId="11528"/>
    <cellStyle name="60% - Акцент5 2 3 5" xfId="11969"/>
    <cellStyle name="60% - Акцент5 2 3 6" xfId="11205"/>
    <cellStyle name="60% - Акцент5 2 3 7" xfId="11594"/>
    <cellStyle name="60% - Акцент5 2 3 8" xfId="11906"/>
    <cellStyle name="60% - Акцент5 2 3 9" xfId="11536"/>
    <cellStyle name="60% - Акцент5 2 4" xfId="359"/>
    <cellStyle name="60% — акцент5 2 4" xfId="11530"/>
    <cellStyle name="60% - Акцент5 2 4 2" xfId="7746"/>
    <cellStyle name="60% - Акцент5 2 4 3" xfId="3168"/>
    <cellStyle name="60% - Акцент5 2 4 4" xfId="11970"/>
    <cellStyle name="60% - Акцент5 2 4 5" xfId="11203"/>
    <cellStyle name="60% - Акцент5 2 4 6" xfId="11849"/>
    <cellStyle name="60% - Акцент5 2 4 7" xfId="11521"/>
    <cellStyle name="60% - Акцент5 2 4 8" xfId="11851"/>
    <cellStyle name="60% - Акцент5 2 5" xfId="360"/>
    <cellStyle name="60% — акцент5 2 5" xfId="11468"/>
    <cellStyle name="60% - Акцент5 2 5 2" xfId="3169"/>
    <cellStyle name="60% - Акцент5 2 5 3" xfId="11202"/>
    <cellStyle name="60% - Акцент5 2 5 4" xfId="12110"/>
    <cellStyle name="60% - Акцент5 2 5 5" xfId="12219"/>
    <cellStyle name="60% - Акцент5 2 5 6" xfId="11742"/>
    <cellStyle name="60% - Акцент5 2 6" xfId="361"/>
    <cellStyle name="60% — акцент5 2 6" xfId="11672"/>
    <cellStyle name="60% - Акцент5 2 6 2" xfId="3170"/>
    <cellStyle name="60% - Акцент5 2 6 3" xfId="11942"/>
    <cellStyle name="60% - Акцент5 2 6 4" xfId="11402"/>
    <cellStyle name="60% - Акцент5 2 6 5" xfId="11833"/>
    <cellStyle name="60% - Акцент5 2 7" xfId="362"/>
    <cellStyle name="60% — акцент5 2 7" xfId="11848"/>
    <cellStyle name="60% - Акцент5 2 7 2" xfId="3171"/>
    <cellStyle name="60% - Акцент5 2 7 3" xfId="11829"/>
    <cellStyle name="60% - Акцент5 2 7 4" xfId="11577"/>
    <cellStyle name="60% - Акцент5 2 8" xfId="363"/>
    <cellStyle name="60% — акцент5 2 8" xfId="11600"/>
    <cellStyle name="60% - Акцент5 2 8 2" xfId="3172"/>
    <cellStyle name="60% - Акцент5 2 8 3" xfId="11852"/>
    <cellStyle name="60% - Акцент5 2 9" xfId="364"/>
    <cellStyle name="60% — акцент5 2 9" xfId="11684"/>
    <cellStyle name="60% - Акцент5 2 9 2" xfId="3173"/>
    <cellStyle name="60% - Акцент5 2_МФ тепловой баланс 2015 дубль 3" xfId="3174"/>
    <cellStyle name="60% — акцент5 20" xfId="3175"/>
    <cellStyle name="60% — акцент5 21" xfId="3176"/>
    <cellStyle name="60% — акцент5 22" xfId="3150"/>
    <cellStyle name="60% — акцент5 23" xfId="11356"/>
    <cellStyle name="60% — акцент5 24" xfId="11532"/>
    <cellStyle name="60% — акцент5 25" xfId="11466"/>
    <cellStyle name="60% — акцент5 26" xfId="12004"/>
    <cellStyle name="60% — акцент5 27" xfId="11789"/>
    <cellStyle name="60% — акцент5 28" xfId="11380"/>
    <cellStyle name="60% — акцент5 29" xfId="11189"/>
    <cellStyle name="60% - Акцент5 3" xfId="365"/>
    <cellStyle name="60% — акцент5 3" xfId="3178"/>
    <cellStyle name="60% - Акцент5 3 10" xfId="366"/>
    <cellStyle name="60% - Акцент5 3 10 2" xfId="3179"/>
    <cellStyle name="60% - Акцент5 3 11" xfId="3180"/>
    <cellStyle name="60% - Акцент5 3 11 2" xfId="7747"/>
    <cellStyle name="60% - Акцент5 3 12" xfId="5837"/>
    <cellStyle name="60% - Акцент5 3 12 2" xfId="10913"/>
    <cellStyle name="60% - Акцент5 3 13" xfId="5894"/>
    <cellStyle name="60% - Акцент5 3 14" xfId="5948"/>
    <cellStyle name="60% - Акцент5 3 15" xfId="6188"/>
    <cellStyle name="60% - Акцент5 3 16" xfId="3177"/>
    <cellStyle name="60% - Акцент5 3 17" xfId="11365"/>
    <cellStyle name="60% - Акцент5 3 18" xfId="12055"/>
    <cellStyle name="60% - Акцент5 3 19" xfId="11971"/>
    <cellStyle name="60% - Акцент5 3 2" xfId="367"/>
    <cellStyle name="60% - Акцент5 3 2 2" xfId="7748"/>
    <cellStyle name="60% - Акцент5 3 2 3" xfId="10914"/>
    <cellStyle name="60% - Акцент5 3 2 4" xfId="3181"/>
    <cellStyle name="60% - Акцент5 3 20" xfId="11201"/>
    <cellStyle name="60% - Акцент5 3 21" xfId="12111"/>
    <cellStyle name="60% - Акцент5 3 22" xfId="11044"/>
    <cellStyle name="60% - Акцент5 3 23" xfId="11698"/>
    <cellStyle name="60% - Акцент5 3 3" xfId="368"/>
    <cellStyle name="60% - Акцент5 3 3 2" xfId="7749"/>
    <cellStyle name="60% - Акцент5 3 3 2 2" xfId="7750"/>
    <cellStyle name="60% - Акцент5 3 3 3" xfId="3182"/>
    <cellStyle name="60% - Акцент5 3 4" xfId="369"/>
    <cellStyle name="60% - Акцент5 3 4 2" xfId="3183"/>
    <cellStyle name="60% - Акцент5 3 5" xfId="370"/>
    <cellStyle name="60% - Акцент5 3 5 2" xfId="3184"/>
    <cellStyle name="60% - Акцент5 3 6" xfId="371"/>
    <cellStyle name="60% - Акцент5 3 6 2" xfId="3185"/>
    <cellStyle name="60% - Акцент5 3 7" xfId="372"/>
    <cellStyle name="60% - Акцент5 3 7 2" xfId="3186"/>
    <cellStyle name="60% - Акцент5 3 8" xfId="373"/>
    <cellStyle name="60% - Акцент5 3 8 2" xfId="3187"/>
    <cellStyle name="60% - Акцент5 3 9" xfId="374"/>
    <cellStyle name="60% - Акцент5 3 9 2" xfId="3188"/>
    <cellStyle name="60% - Акцент5 3_МФ тепловой баланс 2015 дубль 3" xfId="3189"/>
    <cellStyle name="60% - Акцент5 4" xfId="3190"/>
    <cellStyle name="60% — акцент5 4" xfId="3191"/>
    <cellStyle name="60% - Акцент5 4 2" xfId="3192"/>
    <cellStyle name="60% - Акцент5 4 3" xfId="6189"/>
    <cellStyle name="60% - Акцент5 4 3 2" xfId="7751"/>
    <cellStyle name="60% - Акцент5 4 3 3" xfId="7752"/>
    <cellStyle name="60% - Акцент5 4_МФ тепловой баланс 2015 дубль 3" xfId="3193"/>
    <cellStyle name="60% - Акцент5 5" xfId="3194"/>
    <cellStyle name="60% — акцент5 5" xfId="3195"/>
    <cellStyle name="60% - Акцент5 5 2" xfId="3196"/>
    <cellStyle name="60% - Акцент5 5 3" xfId="6190"/>
    <cellStyle name="60% - Акцент5 5 3 2" xfId="7753"/>
    <cellStyle name="60% - Акцент5 5 3 3" xfId="7754"/>
    <cellStyle name="60% - Акцент5 5_МФ тепловой баланс 2015 дубль 3" xfId="3197"/>
    <cellStyle name="60% - Акцент5 6" xfId="3198"/>
    <cellStyle name="60% — акцент5 6" xfId="3199"/>
    <cellStyle name="60% - Акцент5 6 2" xfId="3200"/>
    <cellStyle name="60% - Акцент5 6 3" xfId="6191"/>
    <cellStyle name="60% - Акцент5 6 3 2" xfId="7755"/>
    <cellStyle name="60% - Акцент5 6 3 3" xfId="7756"/>
    <cellStyle name="60% - Акцент5 6_МФ тепловой баланс 2015 дубль 3" xfId="3201"/>
    <cellStyle name="60% - Акцент5 7" xfId="3202"/>
    <cellStyle name="60% — акцент5 7" xfId="3203"/>
    <cellStyle name="60% - Акцент5 7 2" xfId="3204"/>
    <cellStyle name="60% - Акцент5 7 3" xfId="6192"/>
    <cellStyle name="60% - Акцент5 7 3 2" xfId="7757"/>
    <cellStyle name="60% - Акцент5 7 3 3" xfId="7758"/>
    <cellStyle name="60% - Акцент5 7_МФ тепловой баланс 2015 дубль 3" xfId="3205"/>
    <cellStyle name="60% - Акцент5 8" xfId="3206"/>
    <cellStyle name="60% — акцент5 8" xfId="3207"/>
    <cellStyle name="60% - Акцент5 8 2" xfId="3208"/>
    <cellStyle name="60% - Акцент5 8 3" xfId="7759"/>
    <cellStyle name="60% - Акцент5 8 4" xfId="7760"/>
    <cellStyle name="60% - Акцент5 9" xfId="3209"/>
    <cellStyle name="60% — акцент5 9" xfId="3210"/>
    <cellStyle name="60% - Акцент5 9 2" xfId="3211"/>
    <cellStyle name="60% - Акцент5 9 3" xfId="7761"/>
    <cellStyle name="60% — акцент6" xfId="375"/>
    <cellStyle name="60% - Акцент6 10" xfId="3213"/>
    <cellStyle name="60% — акцент6 10" xfId="3214"/>
    <cellStyle name="60% - Акцент6 10 2" xfId="7762"/>
    <cellStyle name="60% - Акцент6 10 3" xfId="7763"/>
    <cellStyle name="60% - Акцент6 11" xfId="7764"/>
    <cellStyle name="60% — акцент6 11" xfId="3215"/>
    <cellStyle name="60% - Акцент6 11 2" xfId="7765"/>
    <cellStyle name="60% - Акцент6 11 3" xfId="7766"/>
    <cellStyle name="60% - Акцент6 11 4" xfId="7767"/>
    <cellStyle name="60% - Акцент6 12" xfId="7768"/>
    <cellStyle name="60% — акцент6 12" xfId="3216"/>
    <cellStyle name="60% - Акцент6 12 2" xfId="7769"/>
    <cellStyle name="60% - Акцент6 12 3" xfId="7770"/>
    <cellStyle name="60% - Акцент6 12 4" xfId="7771"/>
    <cellStyle name="60% - Акцент6 13" xfId="7772"/>
    <cellStyle name="60% — акцент6 13" xfId="3217"/>
    <cellStyle name="60% - Акцент6 13 2" xfId="7773"/>
    <cellStyle name="60% - Акцент6 13 3" xfId="7774"/>
    <cellStyle name="60% - Акцент6 14" xfId="7775"/>
    <cellStyle name="60% — акцент6 14" xfId="3218"/>
    <cellStyle name="60% - Акцент6 14 2" xfId="7776"/>
    <cellStyle name="60% - Акцент6 14 3" xfId="7777"/>
    <cellStyle name="60% - Акцент6 15" xfId="7778"/>
    <cellStyle name="60% — акцент6 15" xfId="3219"/>
    <cellStyle name="60% - Акцент6 15 2" xfId="7779"/>
    <cellStyle name="60% - Акцент6 15 3" xfId="7780"/>
    <cellStyle name="60% - Акцент6 16" xfId="7781"/>
    <cellStyle name="60% — акцент6 16" xfId="3220"/>
    <cellStyle name="60% - Акцент6 16 2" xfId="7782"/>
    <cellStyle name="60% - Акцент6 16 3" xfId="7783"/>
    <cellStyle name="60% - Акцент6 17" xfId="7784"/>
    <cellStyle name="60% — акцент6 17" xfId="3221"/>
    <cellStyle name="60% - Акцент6 18" xfId="7785"/>
    <cellStyle name="60% — акцент6 18" xfId="3222"/>
    <cellStyle name="60% — акцент6 19" xfId="3223"/>
    <cellStyle name="60% - Акцент6 2" xfId="376"/>
    <cellStyle name="60% — акцент6 2" xfId="377"/>
    <cellStyle name="60% - Акцент6 2 1" xfId="7786"/>
    <cellStyle name="60% - Акцент6 2 10" xfId="378"/>
    <cellStyle name="60% - Акцент6 2 10 2" xfId="3226"/>
    <cellStyle name="60% - Акцент6 2 11" xfId="5838"/>
    <cellStyle name="60% - Акцент6 2 11 2" xfId="10915"/>
    <cellStyle name="60% - Акцент6 2 11 3" xfId="6194"/>
    <cellStyle name="60% - Акцент6 2 12" xfId="5892"/>
    <cellStyle name="60% - Акцент6 2 12 2" xfId="10916"/>
    <cellStyle name="60% - Акцент6 2 13" xfId="5947"/>
    <cellStyle name="60% - Акцент6 2 14" xfId="7787"/>
    <cellStyle name="60% - Акцент6 2 15" xfId="7788"/>
    <cellStyle name="60% - Акцент6 2 16" xfId="7789"/>
    <cellStyle name="60% - Акцент6 2 17" xfId="7790"/>
    <cellStyle name="60% - Акцент6 2 17 2" xfId="10917"/>
    <cellStyle name="60% - Акцент6 2 18" xfId="10918"/>
    <cellStyle name="60% - Акцент6 2 19" xfId="10919"/>
    <cellStyle name="60% - Акцент6 2 2" xfId="379"/>
    <cellStyle name="60% — акцент6 2 2" xfId="3225"/>
    <cellStyle name="60% - Акцент6 2 2 10" xfId="11552"/>
    <cellStyle name="60% - Акцент6 2 2 2" xfId="3228"/>
    <cellStyle name="60% - Акцент6 2 2 2 2" xfId="7791"/>
    <cellStyle name="60% - Акцент6 2 2 2 3" xfId="6195"/>
    <cellStyle name="60% - Акцент6 2 2 3" xfId="3227"/>
    <cellStyle name="60% - Акцент6 2 2 4" xfId="11375"/>
    <cellStyle name="60% - Акцент6 2 2 5" xfId="11518"/>
    <cellStyle name="60% - Акцент6 2 2 6" xfId="11477"/>
    <cellStyle name="60% - Акцент6 2 2 7" xfId="11998"/>
    <cellStyle name="60% - Акцент6 2 2 8" xfId="11183"/>
    <cellStyle name="60% - Акцент6 2 2 9" xfId="11389"/>
    <cellStyle name="60% - Акцент6 2 20" xfId="10920"/>
    <cellStyle name="60% - Акцент6 2 21" xfId="6193"/>
    <cellStyle name="60% - Акцент6 2 22" xfId="3224"/>
    <cellStyle name="60% - Акцент6 2 23" xfId="11373"/>
    <cellStyle name="60% - Акцент6 2 24" xfId="11520"/>
    <cellStyle name="60% - Акцент6 2 25" xfId="11475"/>
    <cellStyle name="60% - Акцент6 2 26" xfId="12000"/>
    <cellStyle name="60% - Акцент6 2 27" xfId="11182"/>
    <cellStyle name="60% - Акцент6 2 28" xfId="11436"/>
    <cellStyle name="60% - Акцент6 2 29" xfId="11834"/>
    <cellStyle name="60% - Акцент6 2 3" xfId="380"/>
    <cellStyle name="60% — акцент6 2 3" xfId="11374"/>
    <cellStyle name="60% - Акцент6 2 3 2" xfId="7792"/>
    <cellStyle name="60% - Акцент6 2 3 3" xfId="3229"/>
    <cellStyle name="60% - Акцент6 2 3 4" xfId="11517"/>
    <cellStyle name="60% - Акцент6 2 3 5" xfId="11478"/>
    <cellStyle name="60% - Акцент6 2 3 6" xfId="11884"/>
    <cellStyle name="60% - Акцент6 2 3 7" xfId="11279"/>
    <cellStyle name="60% - Акцент6 2 3 8" xfId="11102"/>
    <cellStyle name="60% - Акцент6 2 3 9" xfId="11333"/>
    <cellStyle name="60% - Акцент6 2 4" xfId="381"/>
    <cellStyle name="60% — акцент6 2 4" xfId="11519"/>
    <cellStyle name="60% - Акцент6 2 4 2" xfId="7793"/>
    <cellStyle name="60% - Акцент6 2 4 3" xfId="3230"/>
    <cellStyle name="60% - Акцент6 2 4 4" xfId="11719"/>
    <cellStyle name="60% - Акцент6 2 4 5" xfId="12177"/>
    <cellStyle name="60% - Акцент6 2 4 6" xfId="11372"/>
    <cellStyle name="60% - Акцент6 2 4 7" xfId="11101"/>
    <cellStyle name="60% - Акцент6 2 4 8" xfId="11472"/>
    <cellStyle name="60% - Акцент6 2 5" xfId="382"/>
    <cellStyle name="60% — акцент6 2 5" xfId="11476"/>
    <cellStyle name="60% - Акцент6 2 5 2" xfId="3231"/>
    <cellStyle name="60% - Акцент6 2 5 3" xfId="11997"/>
    <cellStyle name="60% - Акцент6 2 5 4" xfId="11184"/>
    <cellStyle name="60% - Акцент6 2 5 5" xfId="11946"/>
    <cellStyle name="60% - Акцент6 2 5 6" xfId="11334"/>
    <cellStyle name="60% - Акцент6 2 6" xfId="383"/>
    <cellStyle name="60% — акцент6 2 6" xfId="11999"/>
    <cellStyle name="60% - Акцент6 2 6 2" xfId="3232"/>
    <cellStyle name="60% - Акцент6 2 6 3" xfId="11185"/>
    <cellStyle name="60% - Акцент6 2 6 4" xfId="12121"/>
    <cellStyle name="60% - Акцент6 2 6 5" xfId="11095"/>
    <cellStyle name="60% - Акцент6 2 7" xfId="384"/>
    <cellStyle name="60% — акцент6 2 7" xfId="11791"/>
    <cellStyle name="60% - Акцент6 2 7 2" xfId="3233"/>
    <cellStyle name="60% - Акцент6 2 7 3" xfId="12170"/>
    <cellStyle name="60% - Акцент6 2 7 4" xfId="11473"/>
    <cellStyle name="60% - Акцент6 2 8" xfId="385"/>
    <cellStyle name="60% — акцент6 2 8" xfId="11103"/>
    <cellStyle name="60% - Акцент6 2 8 2" xfId="3234"/>
    <cellStyle name="60% - Акцент6 2 8 3" xfId="11310"/>
    <cellStyle name="60% - Акцент6 2 9" xfId="386"/>
    <cellStyle name="60% — акцент6 2 9" xfId="11973"/>
    <cellStyle name="60% - Акцент6 2 9 2" xfId="3235"/>
    <cellStyle name="60% - Акцент6 2_МФ тепловой баланс 2015 дубль 3" xfId="3236"/>
    <cellStyle name="60% — акцент6 20" xfId="3237"/>
    <cellStyle name="60% — акцент6 21" xfId="3238"/>
    <cellStyle name="60% — акцент6 22" xfId="3212"/>
    <cellStyle name="60% — акцент6 23" xfId="11371"/>
    <cellStyle name="60% — акцент6 24" xfId="11522"/>
    <cellStyle name="60% — акцент6 25" xfId="11470"/>
    <cellStyle name="60% — акцент6 26" xfId="12001"/>
    <cellStyle name="60% — акцент6 27" xfId="11790"/>
    <cellStyle name="60% — акцент6 28" xfId="11947"/>
    <cellStyle name="60% — акцент6 29" xfId="11332"/>
    <cellStyle name="60% - Акцент6 3" xfId="387"/>
    <cellStyle name="60% — акцент6 3" xfId="3240"/>
    <cellStyle name="60% - Акцент6 3 10" xfId="388"/>
    <cellStyle name="60% - Акцент6 3 10 2" xfId="3241"/>
    <cellStyle name="60% - Акцент6 3 11" xfId="3242"/>
    <cellStyle name="60% - Акцент6 3 11 2" xfId="7794"/>
    <cellStyle name="60% - Акцент6 3 12" xfId="5839"/>
    <cellStyle name="60% - Акцент6 3 12 2" xfId="10921"/>
    <cellStyle name="60% - Акцент6 3 13" xfId="5891"/>
    <cellStyle name="60% - Акцент6 3 14" xfId="5946"/>
    <cellStyle name="60% - Акцент6 3 15" xfId="6196"/>
    <cellStyle name="60% - Акцент6 3 16" xfId="3239"/>
    <cellStyle name="60% - Акцент6 3 17" xfId="11377"/>
    <cellStyle name="60% - Акцент6 3 18" xfId="11516"/>
    <cellStyle name="60% - Акцент6 3 19" xfId="11479"/>
    <cellStyle name="60% - Акцент6 3 2" xfId="389"/>
    <cellStyle name="60% - Акцент6 3 2 2" xfId="7795"/>
    <cellStyle name="60% - Акцент6 3 2 3" xfId="10922"/>
    <cellStyle name="60% - Акцент6 3 2 4" xfId="3243"/>
    <cellStyle name="60% - Акцент6 3 20" xfId="11883"/>
    <cellStyle name="60% - Акцент6 3 21" xfId="11280"/>
    <cellStyle name="60% - Акцент6 3 22" xfId="11917"/>
    <cellStyle name="60% - Акцент6 3 23" xfId="11474"/>
    <cellStyle name="60% - Акцент6 3 3" xfId="390"/>
    <cellStyle name="60% - Акцент6 3 3 2" xfId="7796"/>
    <cellStyle name="60% - Акцент6 3 3 2 2" xfId="7797"/>
    <cellStyle name="60% - Акцент6 3 3 3" xfId="3244"/>
    <cellStyle name="60% - Акцент6 3 4" xfId="391"/>
    <cellStyle name="60% - Акцент6 3 4 2" xfId="3245"/>
    <cellStyle name="60% - Акцент6 3 5" xfId="392"/>
    <cellStyle name="60% - Акцент6 3 5 2" xfId="3246"/>
    <cellStyle name="60% - Акцент6 3 6" xfId="393"/>
    <cellStyle name="60% - Акцент6 3 6 2" xfId="3247"/>
    <cellStyle name="60% - Акцент6 3 7" xfId="394"/>
    <cellStyle name="60% - Акцент6 3 7 2" xfId="3248"/>
    <cellStyle name="60% - Акцент6 3 8" xfId="395"/>
    <cellStyle name="60% - Акцент6 3 8 2" xfId="3249"/>
    <cellStyle name="60% - Акцент6 3 9" xfId="396"/>
    <cellStyle name="60% - Акцент6 3 9 2" xfId="3250"/>
    <cellStyle name="60% - Акцент6 3_МФ тепловой баланс 2015 дубль 3" xfId="3251"/>
    <cellStyle name="60% - Акцент6 4" xfId="3252"/>
    <cellStyle name="60% — акцент6 4" xfId="3253"/>
    <cellStyle name="60% - Акцент6 4 2" xfId="3254"/>
    <cellStyle name="60% - Акцент6 4 3" xfId="6197"/>
    <cellStyle name="60% - Акцент6 4 3 2" xfId="7798"/>
    <cellStyle name="60% - Акцент6 4 3 3" xfId="7799"/>
    <cellStyle name="60% - Акцент6 4_МФ тепловой баланс 2015 дубль 3" xfId="3255"/>
    <cellStyle name="60% - Акцент6 5" xfId="3256"/>
    <cellStyle name="60% — акцент6 5" xfId="3257"/>
    <cellStyle name="60% - Акцент6 5 2" xfId="3258"/>
    <cellStyle name="60% - Акцент6 5 3" xfId="6198"/>
    <cellStyle name="60% - Акцент6 5 3 2" xfId="7800"/>
    <cellStyle name="60% - Акцент6 5 3 3" xfId="7801"/>
    <cellStyle name="60% - Акцент6 5_МФ тепловой баланс 2015 дубль 3" xfId="3259"/>
    <cellStyle name="60% - Акцент6 6" xfId="3260"/>
    <cellStyle name="60% — акцент6 6" xfId="3261"/>
    <cellStyle name="60% - Акцент6 6 2" xfId="3262"/>
    <cellStyle name="60% - Акцент6 6 3" xfId="6199"/>
    <cellStyle name="60% - Акцент6 6 3 2" xfId="7802"/>
    <cellStyle name="60% - Акцент6 6 3 3" xfId="7803"/>
    <cellStyle name="60% - Акцент6 6_МФ тепловой баланс 2015 дубль 3" xfId="3263"/>
    <cellStyle name="60% - Акцент6 7" xfId="3264"/>
    <cellStyle name="60% — акцент6 7" xfId="3265"/>
    <cellStyle name="60% - Акцент6 7 2" xfId="3266"/>
    <cellStyle name="60% - Акцент6 7 3" xfId="6200"/>
    <cellStyle name="60% - Акцент6 7 3 2" xfId="7804"/>
    <cellStyle name="60% - Акцент6 7 3 3" xfId="7805"/>
    <cellStyle name="60% - Акцент6 7_МФ тепловой баланс 2015 дубль 3" xfId="3267"/>
    <cellStyle name="60% - Акцент6 8" xfId="3268"/>
    <cellStyle name="60% — акцент6 8" xfId="3269"/>
    <cellStyle name="60% - Акцент6 8 2" xfId="3270"/>
    <cellStyle name="60% - Акцент6 8 3" xfId="7806"/>
    <cellStyle name="60% - Акцент6 8 4" xfId="7807"/>
    <cellStyle name="60% - Акцент6 9" xfId="3271"/>
    <cellStyle name="60% — акцент6 9" xfId="3272"/>
    <cellStyle name="60% - Акцент6 9 2" xfId="3273"/>
    <cellStyle name="60% - Акцент6 9 3" xfId="7808"/>
    <cellStyle name="8pt" xfId="7809"/>
    <cellStyle name="Aaia?iue [0]_vaqduGfTSN7qyUJNWHRlcWo3H" xfId="7810"/>
    <cellStyle name="Aaia?iue_vaqduGfTSN7qyUJNWHRlcWo3H" xfId="7811"/>
    <cellStyle name="Äåíåæíûé [0]_vaqduGfTSN7qyUJNWHRlcWo3H" xfId="7812"/>
    <cellStyle name="Äåíåæíûé_vaqduGfTSN7qyUJNWHRlcWo3H" xfId="7813"/>
    <cellStyle name="Accent1" xfId="3274"/>
    <cellStyle name="Accent1 - 20%" xfId="7814"/>
    <cellStyle name="Accent1 - 20% 2" xfId="7815"/>
    <cellStyle name="Accent1 - 20% 3" xfId="7816"/>
    <cellStyle name="Accent1 - 20% 4" xfId="7817"/>
    <cellStyle name="Accent1 - 20% 5" xfId="7818"/>
    <cellStyle name="Accent1 - 20% 6" xfId="7819"/>
    <cellStyle name="Accent1 - 40%" xfId="7820"/>
    <cellStyle name="Accent1 - 40% 2" xfId="7821"/>
    <cellStyle name="Accent1 - 40% 3" xfId="7822"/>
    <cellStyle name="Accent1 - 40% 4" xfId="7823"/>
    <cellStyle name="Accent1 - 40% 5" xfId="7824"/>
    <cellStyle name="Accent1 - 40% 6" xfId="7825"/>
    <cellStyle name="Accent1 - 60%" xfId="7826"/>
    <cellStyle name="Accent1 - 60% 2" xfId="7827"/>
    <cellStyle name="Accent1 - 60% 3" xfId="7828"/>
    <cellStyle name="Accent1 - 60% 4" xfId="7829"/>
    <cellStyle name="Accent1 - 60% 5" xfId="7830"/>
    <cellStyle name="Accent1 - 60% 6" xfId="7831"/>
    <cellStyle name="Accent1 1" xfId="7832"/>
    <cellStyle name="Accent1 2" xfId="7833"/>
    <cellStyle name="Accent1 3" xfId="7834"/>
    <cellStyle name="Accent1 4" xfId="7835"/>
    <cellStyle name="Accent1_акции по годам 2009-2012" xfId="7836"/>
    <cellStyle name="Accent2" xfId="3275"/>
    <cellStyle name="Accent2 - 20%" xfId="7837"/>
    <cellStyle name="Accent2 - 20% 2" xfId="7838"/>
    <cellStyle name="Accent2 - 20% 3" xfId="7839"/>
    <cellStyle name="Accent2 - 20% 4" xfId="7840"/>
    <cellStyle name="Accent2 - 20% 5" xfId="7841"/>
    <cellStyle name="Accent2 - 20% 6" xfId="7842"/>
    <cellStyle name="Accent2 - 40%" xfId="7843"/>
    <cellStyle name="Accent2 - 40% 2" xfId="7844"/>
    <cellStyle name="Accent2 - 40% 3" xfId="7845"/>
    <cellStyle name="Accent2 - 40% 4" xfId="7846"/>
    <cellStyle name="Accent2 - 40% 5" xfId="7847"/>
    <cellStyle name="Accent2 - 40% 6" xfId="7848"/>
    <cellStyle name="Accent2 - 60%" xfId="7849"/>
    <cellStyle name="Accent2 - 60% 2" xfId="7850"/>
    <cellStyle name="Accent2 - 60% 3" xfId="7851"/>
    <cellStyle name="Accent2 - 60% 4" xfId="7852"/>
    <cellStyle name="Accent2 - 60% 5" xfId="7853"/>
    <cellStyle name="Accent2 - 60% 6" xfId="7854"/>
    <cellStyle name="Accent2 1" xfId="7855"/>
    <cellStyle name="Accent2 2" xfId="7856"/>
    <cellStyle name="Accent2 2 2" xfId="7857"/>
    <cellStyle name="Accent2 3" xfId="7858"/>
    <cellStyle name="Accent2 4" xfId="7859"/>
    <cellStyle name="Accent2_акции по годам 2009-2012" xfId="7860"/>
    <cellStyle name="Accent3" xfId="3276"/>
    <cellStyle name="Accent3 - 20%" xfId="7861"/>
    <cellStyle name="Accent3 - 20% 2" xfId="7862"/>
    <cellStyle name="Accent3 - 20% 3" xfId="7863"/>
    <cellStyle name="Accent3 - 20% 4" xfId="7864"/>
    <cellStyle name="Accent3 - 20% 5" xfId="7865"/>
    <cellStyle name="Accent3 - 20% 6" xfId="7866"/>
    <cellStyle name="Accent3 - 40%" xfId="7867"/>
    <cellStyle name="Accent3 - 40% 2" xfId="7868"/>
    <cellStyle name="Accent3 - 40% 3" xfId="7869"/>
    <cellStyle name="Accent3 - 40% 4" xfId="7870"/>
    <cellStyle name="Accent3 - 40% 5" xfId="7871"/>
    <cellStyle name="Accent3 - 40% 6" xfId="7872"/>
    <cellStyle name="Accent3 - 60%" xfId="7873"/>
    <cellStyle name="Accent3 - 60% 2" xfId="7874"/>
    <cellStyle name="Accent3 - 60% 3" xfId="7875"/>
    <cellStyle name="Accent3 - 60% 4" xfId="7876"/>
    <cellStyle name="Accent3 - 60% 5" xfId="7877"/>
    <cellStyle name="Accent3 - 60% 6" xfId="7878"/>
    <cellStyle name="Accent3 1" xfId="7879"/>
    <cellStyle name="Accent3 2" xfId="7880"/>
    <cellStyle name="Accent3 3" xfId="7881"/>
    <cellStyle name="Accent3 4" xfId="7882"/>
    <cellStyle name="Accent3_7-р" xfId="7883"/>
    <cellStyle name="Accent4" xfId="3277"/>
    <cellStyle name="Accent4 - 20%" xfId="7884"/>
    <cellStyle name="Accent4 - 20% 2" xfId="7885"/>
    <cellStyle name="Accent4 - 20% 3" xfId="7886"/>
    <cellStyle name="Accent4 - 20% 4" xfId="7887"/>
    <cellStyle name="Accent4 - 20% 5" xfId="7888"/>
    <cellStyle name="Accent4 - 20% 6" xfId="7889"/>
    <cellStyle name="Accent4 - 40%" xfId="7890"/>
    <cellStyle name="Accent4 - 40% 2" xfId="7891"/>
    <cellStyle name="Accent4 - 40% 3" xfId="7892"/>
    <cellStyle name="Accent4 - 40% 4" xfId="7893"/>
    <cellStyle name="Accent4 - 40% 5" xfId="7894"/>
    <cellStyle name="Accent4 - 40% 6" xfId="7895"/>
    <cellStyle name="Accent4 - 60%" xfId="7896"/>
    <cellStyle name="Accent4 - 60% 2" xfId="7897"/>
    <cellStyle name="Accent4 - 60% 3" xfId="7898"/>
    <cellStyle name="Accent4 - 60% 4" xfId="7899"/>
    <cellStyle name="Accent4 - 60% 5" xfId="7900"/>
    <cellStyle name="Accent4 - 60% 6" xfId="7901"/>
    <cellStyle name="Accent4 1" xfId="7902"/>
    <cellStyle name="Accent4 2" xfId="7903"/>
    <cellStyle name="Accent4 3" xfId="7904"/>
    <cellStyle name="Accent4 4" xfId="7905"/>
    <cellStyle name="Accent4_7-р" xfId="7906"/>
    <cellStyle name="Accent5" xfId="3278"/>
    <cellStyle name="Accent5 - 20%" xfId="7907"/>
    <cellStyle name="Accent5 - 20% 2" xfId="7908"/>
    <cellStyle name="Accent5 - 20% 3" xfId="7909"/>
    <cellStyle name="Accent5 - 20% 4" xfId="7910"/>
    <cellStyle name="Accent5 - 20% 5" xfId="7911"/>
    <cellStyle name="Accent5 - 20% 6" xfId="7912"/>
    <cellStyle name="Accent5 - 40%" xfId="7913"/>
    <cellStyle name="Accent5 - 60%" xfId="7914"/>
    <cellStyle name="Accent5 - 60% 2" xfId="7915"/>
    <cellStyle name="Accent5 - 60% 3" xfId="7916"/>
    <cellStyle name="Accent5 - 60% 4" xfId="7917"/>
    <cellStyle name="Accent5 - 60% 5" xfId="7918"/>
    <cellStyle name="Accent5 - 60% 6" xfId="7919"/>
    <cellStyle name="Accent5 1" xfId="7920"/>
    <cellStyle name="Accent5 2" xfId="7921"/>
    <cellStyle name="Accent5 3" xfId="7922"/>
    <cellStyle name="Accent5 4" xfId="7923"/>
    <cellStyle name="Accent5_7-р" xfId="7924"/>
    <cellStyle name="Accent6" xfId="3279"/>
    <cellStyle name="Accent6 - 20%" xfId="7925"/>
    <cellStyle name="Accent6 - 40%" xfId="7926"/>
    <cellStyle name="Accent6 - 40% 2" xfId="7927"/>
    <cellStyle name="Accent6 - 40% 3" xfId="7928"/>
    <cellStyle name="Accent6 - 40% 4" xfId="7929"/>
    <cellStyle name="Accent6 - 40% 5" xfId="7930"/>
    <cellStyle name="Accent6 - 40% 6" xfId="7931"/>
    <cellStyle name="Accent6 - 60%" xfId="7932"/>
    <cellStyle name="Accent6 - 60% 2" xfId="7933"/>
    <cellStyle name="Accent6 - 60% 3" xfId="7934"/>
    <cellStyle name="Accent6 - 60% 4" xfId="7935"/>
    <cellStyle name="Accent6 - 60% 5" xfId="7936"/>
    <cellStyle name="Accent6 - 60% 6" xfId="7937"/>
    <cellStyle name="Accent6 1" xfId="7938"/>
    <cellStyle name="Accent6 2" xfId="7939"/>
    <cellStyle name="Accent6 3" xfId="7940"/>
    <cellStyle name="Accent6 4" xfId="7941"/>
    <cellStyle name="Accent6_7-р" xfId="7942"/>
    <cellStyle name="acct" xfId="7943"/>
    <cellStyle name="Ăčďĺđńńűëęŕ" xfId="3280"/>
    <cellStyle name="Action" xfId="3281"/>
    <cellStyle name="AeE­ [0]_?A°??µAoC?" xfId="7944"/>
    <cellStyle name="AeE­_?A°??µAoC?" xfId="7945"/>
    <cellStyle name="AFE" xfId="3282"/>
    <cellStyle name="Áĺççŕůčňíűé" xfId="3283"/>
    <cellStyle name="Äĺíĺćíűé [0]_(ňŕá 3č)" xfId="3284"/>
    <cellStyle name="Äĺíĺćíűé_(ňŕá 3č)" xfId="3285"/>
    <cellStyle name="Annotations Cell - PerformancePoint" xfId="7946"/>
    <cellStyle name="Arial 10" xfId="7947"/>
    <cellStyle name="Arial 12" xfId="7948"/>
    <cellStyle name="Arial007000001514155735" xfId="7949"/>
    <cellStyle name="Arial007000001514155735 2" xfId="7950"/>
    <cellStyle name="Arial0070000015536870911" xfId="7951"/>
    <cellStyle name="Arial0070000015536870911 2" xfId="7952"/>
    <cellStyle name="Arial007000001565535" xfId="7953"/>
    <cellStyle name="Arial007000001565535 2" xfId="7954"/>
    <cellStyle name="Arial0110010000536870911" xfId="7955"/>
    <cellStyle name="Arial01101000015536870911" xfId="7956"/>
    <cellStyle name="Arial017010000536870911" xfId="7957"/>
    <cellStyle name="Arial018000000536870911" xfId="7958"/>
    <cellStyle name="Arial10170100015536870911" xfId="7959"/>
    <cellStyle name="Arial10170100015536870911 2" xfId="7960"/>
    <cellStyle name="Arial107000000536870911" xfId="7961"/>
    <cellStyle name="Arial107000001514155735" xfId="7962"/>
    <cellStyle name="Arial107000001514155735 2" xfId="7963"/>
    <cellStyle name="Arial107000001514155735FMT" xfId="7964"/>
    <cellStyle name="Arial107000001514155735FMT 2" xfId="7965"/>
    <cellStyle name="Arial1070000015536870911" xfId="7966"/>
    <cellStyle name="Arial1070000015536870911 2" xfId="7967"/>
    <cellStyle name="Arial1070000015536870911FMT" xfId="7968"/>
    <cellStyle name="Arial1070000015536870911FMT 2" xfId="7969"/>
    <cellStyle name="Arial107000001565535" xfId="7970"/>
    <cellStyle name="Arial107000001565535 2" xfId="7971"/>
    <cellStyle name="Arial107000001565535FMT" xfId="7972"/>
    <cellStyle name="Arial107000001565535FMT 2" xfId="7973"/>
    <cellStyle name="Arial117100000536870911" xfId="7974"/>
    <cellStyle name="Arial118000000536870911" xfId="7975"/>
    <cellStyle name="Arial2110100000536870911" xfId="7976"/>
    <cellStyle name="Arial21101000015536870911" xfId="7977"/>
    <cellStyle name="Arial2170000015536870911" xfId="7978"/>
    <cellStyle name="Arial2170000015536870911 2" xfId="7979"/>
    <cellStyle name="Arial2170000015536870911FMT" xfId="7980"/>
    <cellStyle name="Arial2170000015536870911FMT 2" xfId="7981"/>
    <cellStyle name="Bad" xfId="3286"/>
    <cellStyle name="Bad 1" xfId="7982"/>
    <cellStyle name="Bad 2" xfId="7983"/>
    <cellStyle name="Bad 3" xfId="7984"/>
    <cellStyle name="Bad 4" xfId="7985"/>
    <cellStyle name="BLACK" xfId="7986"/>
    <cellStyle name="Blue" xfId="3287"/>
    <cellStyle name="Body" xfId="7987"/>
    <cellStyle name="British Pound" xfId="7988"/>
    <cellStyle name="C?AO_?A°??µAoC?" xfId="7989"/>
    <cellStyle name="Calc Currency (0)" xfId="7990"/>
    <cellStyle name="Calc Currency (2)" xfId="7991"/>
    <cellStyle name="Calc Percent (0)" xfId="7992"/>
    <cellStyle name="Calc Percent (1)" xfId="7993"/>
    <cellStyle name="Calc Percent (2)" xfId="7994"/>
    <cellStyle name="Calc Units (0)" xfId="7995"/>
    <cellStyle name="Calc Units (1)" xfId="7996"/>
    <cellStyle name="Calc Units (2)" xfId="7997"/>
    <cellStyle name="Calculation" xfId="3288"/>
    <cellStyle name="Calculation 1" xfId="7998"/>
    <cellStyle name="Calculation 2" xfId="7999"/>
    <cellStyle name="Calculation 3" xfId="8000"/>
    <cellStyle name="Calculation 4" xfId="8001"/>
    <cellStyle name="Case" xfId="8002"/>
    <cellStyle name="Cells" xfId="3289"/>
    <cellStyle name="Cells 2" xfId="3290"/>
    <cellStyle name="Cells 2 2" xfId="3291"/>
    <cellStyle name="Cells 3" xfId="3292"/>
    <cellStyle name="Center Across" xfId="8003"/>
    <cellStyle name="Check" xfId="8004"/>
    <cellStyle name="Check Cell" xfId="3293"/>
    <cellStyle name="Check Cell 1" xfId="8005"/>
    <cellStyle name="Check Cell 2" xfId="8006"/>
    <cellStyle name="Check Cell 3" xfId="8007"/>
    <cellStyle name="Check Cell 4" xfId="8008"/>
    <cellStyle name="Chek" xfId="3294"/>
    <cellStyle name="Column Heading" xfId="8009"/>
    <cellStyle name="Comma [0]_0_Cash" xfId="3295"/>
    <cellStyle name="Comma [00]" xfId="8010"/>
    <cellStyle name="Comma [1]" xfId="8011"/>
    <cellStyle name="Comma 0" xfId="3296"/>
    <cellStyle name="Comma 0*" xfId="3297"/>
    <cellStyle name="Comma 2" xfId="3298"/>
    <cellStyle name="Comma 2 2" xfId="8012"/>
    <cellStyle name="Comma 3" xfId="8013"/>
    <cellStyle name="Comma 3*" xfId="3299"/>
    <cellStyle name="Comma_0_Cash" xfId="3300"/>
    <cellStyle name="Comma0" xfId="3301"/>
    <cellStyle name="Çŕůčňíűé" xfId="3302"/>
    <cellStyle name="Currency [0]" xfId="3303"/>
    <cellStyle name="Currency [0] 2" xfId="3304"/>
    <cellStyle name="Currency [0] 2 10" xfId="6201"/>
    <cellStyle name="Currency [0] 2 11" xfId="6202"/>
    <cellStyle name="Currency [0] 2 2" xfId="3305"/>
    <cellStyle name="Currency [0] 2 2 2" xfId="6203"/>
    <cellStyle name="Currency [0] 2 2 3" xfId="6204"/>
    <cellStyle name="Currency [0] 2 2 4" xfId="6205"/>
    <cellStyle name="Currency [0] 2 3" xfId="3306"/>
    <cellStyle name="Currency [0] 2 3 2" xfId="6206"/>
    <cellStyle name="Currency [0] 2 3 3" xfId="6207"/>
    <cellStyle name="Currency [0] 2 3 4" xfId="6208"/>
    <cellStyle name="Currency [0] 2 4" xfId="3307"/>
    <cellStyle name="Currency [0] 2 4 2" xfId="6209"/>
    <cellStyle name="Currency [0] 2 4 3" xfId="6210"/>
    <cellStyle name="Currency [0] 2 4 4" xfId="6211"/>
    <cellStyle name="Currency [0] 2 5" xfId="3308"/>
    <cellStyle name="Currency [0] 2 5 2" xfId="6212"/>
    <cellStyle name="Currency [0] 2 5 3" xfId="6213"/>
    <cellStyle name="Currency [0] 2 5 4" xfId="6214"/>
    <cellStyle name="Currency [0] 2 6" xfId="3309"/>
    <cellStyle name="Currency [0] 2 6 2" xfId="6215"/>
    <cellStyle name="Currency [0] 2 6 3" xfId="6216"/>
    <cellStyle name="Currency [0] 2 6 4" xfId="6217"/>
    <cellStyle name="Currency [0] 2 7" xfId="3310"/>
    <cellStyle name="Currency [0] 2 7 2" xfId="6218"/>
    <cellStyle name="Currency [0] 2 7 3" xfId="6219"/>
    <cellStyle name="Currency [0] 2 7 4" xfId="6220"/>
    <cellStyle name="Currency [0] 2 8" xfId="3311"/>
    <cellStyle name="Currency [0] 2 8 2" xfId="6221"/>
    <cellStyle name="Currency [0] 2 8 3" xfId="6222"/>
    <cellStyle name="Currency [0] 2 8 4" xfId="6223"/>
    <cellStyle name="Currency [0] 2 9" xfId="3312"/>
    <cellStyle name="Currency [0] 3" xfId="3313"/>
    <cellStyle name="Currency [0] 3 10" xfId="6224"/>
    <cellStyle name="Currency [0] 3 11" xfId="6225"/>
    <cellStyle name="Currency [0] 3 2" xfId="3314"/>
    <cellStyle name="Currency [0] 3 2 2" xfId="6226"/>
    <cellStyle name="Currency [0] 3 2 3" xfId="6227"/>
    <cellStyle name="Currency [0] 3 2 4" xfId="6228"/>
    <cellStyle name="Currency [0] 3 3" xfId="3315"/>
    <cellStyle name="Currency [0] 3 3 2" xfId="6229"/>
    <cellStyle name="Currency [0] 3 3 3" xfId="6230"/>
    <cellStyle name="Currency [0] 3 3 4" xfId="6231"/>
    <cellStyle name="Currency [0] 3 4" xfId="3316"/>
    <cellStyle name="Currency [0] 3 4 2" xfId="6232"/>
    <cellStyle name="Currency [0] 3 4 3" xfId="6233"/>
    <cellStyle name="Currency [0] 3 4 4" xfId="6234"/>
    <cellStyle name="Currency [0] 3 5" xfId="3317"/>
    <cellStyle name="Currency [0] 3 5 2" xfId="6235"/>
    <cellStyle name="Currency [0] 3 5 3" xfId="6236"/>
    <cellStyle name="Currency [0] 3 5 4" xfId="6237"/>
    <cellStyle name="Currency [0] 3 6" xfId="3318"/>
    <cellStyle name="Currency [0] 3 6 2" xfId="6238"/>
    <cellStyle name="Currency [0] 3 6 3" xfId="6239"/>
    <cellStyle name="Currency [0] 3 6 4" xfId="6240"/>
    <cellStyle name="Currency [0] 3 7" xfId="3319"/>
    <cellStyle name="Currency [0] 3 7 2" xfId="6241"/>
    <cellStyle name="Currency [0] 3 7 3" xfId="6242"/>
    <cellStyle name="Currency [0] 3 7 4" xfId="6243"/>
    <cellStyle name="Currency [0] 3 8" xfId="3320"/>
    <cellStyle name="Currency [0] 3 8 2" xfId="6244"/>
    <cellStyle name="Currency [0] 3 8 3" xfId="6245"/>
    <cellStyle name="Currency [0] 3 8 4" xfId="6246"/>
    <cellStyle name="Currency [0] 3 9" xfId="3321"/>
    <cellStyle name="Currency [0] 4" xfId="3322"/>
    <cellStyle name="Currency [0] 4 10" xfId="6247"/>
    <cellStyle name="Currency [0] 4 11" xfId="6248"/>
    <cellStyle name="Currency [0] 4 2" xfId="3323"/>
    <cellStyle name="Currency [0] 4 2 2" xfId="6249"/>
    <cellStyle name="Currency [0] 4 2 3" xfId="6250"/>
    <cellStyle name="Currency [0] 4 2 4" xfId="6251"/>
    <cellStyle name="Currency [0] 4 3" xfId="3324"/>
    <cellStyle name="Currency [0] 4 3 2" xfId="6252"/>
    <cellStyle name="Currency [0] 4 3 3" xfId="6253"/>
    <cellStyle name="Currency [0] 4 3 4" xfId="6254"/>
    <cellStyle name="Currency [0] 4 4" xfId="3325"/>
    <cellStyle name="Currency [0] 4 4 2" xfId="6255"/>
    <cellStyle name="Currency [0] 4 4 3" xfId="6256"/>
    <cellStyle name="Currency [0] 4 4 4" xfId="6257"/>
    <cellStyle name="Currency [0] 4 5" xfId="3326"/>
    <cellStyle name="Currency [0] 4 5 2" xfId="6258"/>
    <cellStyle name="Currency [0] 4 5 3" xfId="6259"/>
    <cellStyle name="Currency [0] 4 5 4" xfId="6260"/>
    <cellStyle name="Currency [0] 4 6" xfId="3327"/>
    <cellStyle name="Currency [0] 4 6 2" xfId="6261"/>
    <cellStyle name="Currency [0] 4 6 3" xfId="6262"/>
    <cellStyle name="Currency [0] 4 6 4" xfId="6263"/>
    <cellStyle name="Currency [0] 4 7" xfId="3328"/>
    <cellStyle name="Currency [0] 4 7 2" xfId="6264"/>
    <cellStyle name="Currency [0] 4 7 3" xfId="6265"/>
    <cellStyle name="Currency [0] 4 7 4" xfId="6266"/>
    <cellStyle name="Currency [0] 4 8" xfId="3329"/>
    <cellStyle name="Currency [0] 4 8 2" xfId="6267"/>
    <cellStyle name="Currency [0] 4 8 3" xfId="6268"/>
    <cellStyle name="Currency [0] 4 8 4" xfId="6269"/>
    <cellStyle name="Currency [0] 4 9" xfId="3330"/>
    <cellStyle name="Currency [0] 5" xfId="3331"/>
    <cellStyle name="Currency [0] 5 10" xfId="6270"/>
    <cellStyle name="Currency [0] 5 11" xfId="6271"/>
    <cellStyle name="Currency [0] 5 2" xfId="3332"/>
    <cellStyle name="Currency [0] 5 2 2" xfId="6272"/>
    <cellStyle name="Currency [0] 5 2 3" xfId="6273"/>
    <cellStyle name="Currency [0] 5 2 4" xfId="6274"/>
    <cellStyle name="Currency [0] 5 3" xfId="3333"/>
    <cellStyle name="Currency [0] 5 3 2" xfId="6275"/>
    <cellStyle name="Currency [0] 5 3 3" xfId="6276"/>
    <cellStyle name="Currency [0] 5 3 4" xfId="6277"/>
    <cellStyle name="Currency [0] 5 4" xfId="3334"/>
    <cellStyle name="Currency [0] 5 4 2" xfId="6278"/>
    <cellStyle name="Currency [0] 5 4 3" xfId="6279"/>
    <cellStyle name="Currency [0] 5 4 4" xfId="6280"/>
    <cellStyle name="Currency [0] 5 5" xfId="3335"/>
    <cellStyle name="Currency [0] 5 5 2" xfId="6281"/>
    <cellStyle name="Currency [0] 5 5 3" xfId="6282"/>
    <cellStyle name="Currency [0] 5 5 4" xfId="6283"/>
    <cellStyle name="Currency [0] 5 6" xfId="3336"/>
    <cellStyle name="Currency [0] 5 6 2" xfId="6284"/>
    <cellStyle name="Currency [0] 5 6 3" xfId="6285"/>
    <cellStyle name="Currency [0] 5 6 4" xfId="6286"/>
    <cellStyle name="Currency [0] 5 7" xfId="3337"/>
    <cellStyle name="Currency [0] 5 7 2" xfId="6287"/>
    <cellStyle name="Currency [0] 5 7 3" xfId="6288"/>
    <cellStyle name="Currency [0] 5 7 4" xfId="6289"/>
    <cellStyle name="Currency [0] 5 8" xfId="3338"/>
    <cellStyle name="Currency [0] 5 8 2" xfId="6290"/>
    <cellStyle name="Currency [0] 5 8 3" xfId="6291"/>
    <cellStyle name="Currency [0] 5 8 4" xfId="6292"/>
    <cellStyle name="Currency [0] 5 9" xfId="3339"/>
    <cellStyle name="Currency [0] 6" xfId="3340"/>
    <cellStyle name="Currency [0] 6 2" xfId="3341"/>
    <cellStyle name="Currency [0] 6 3" xfId="3342"/>
    <cellStyle name="Currency [0] 6 4" xfId="6293"/>
    <cellStyle name="Currency [0] 7" xfId="3343"/>
    <cellStyle name="Currency [0] 7 2" xfId="3344"/>
    <cellStyle name="Currency [0] 7 3" xfId="3345"/>
    <cellStyle name="Currency [0] 7 4" xfId="6294"/>
    <cellStyle name="Currency [0] 8" xfId="3346"/>
    <cellStyle name="Currency [0] 8 2" xfId="3347"/>
    <cellStyle name="Currency [0] 8 3" xfId="3348"/>
    <cellStyle name="Currency [0] 8 4" xfId="6295"/>
    <cellStyle name="Currency [0] 9" xfId="8014"/>
    <cellStyle name="Currency [0]_Приложения ЛФ корр" xfId="3349"/>
    <cellStyle name="Currency [00]" xfId="8015"/>
    <cellStyle name="Currency [1]" xfId="8016"/>
    <cellStyle name="Currency 0" xfId="3350"/>
    <cellStyle name="Currency 2" xfId="3351"/>
    <cellStyle name="Currency_0_Cash" xfId="3352"/>
    <cellStyle name="Currency0" xfId="3353"/>
    <cellStyle name="currency1" xfId="3354"/>
    <cellStyle name="Currency2" xfId="3355"/>
    <cellStyle name="currency3" xfId="3356"/>
    <cellStyle name="currency4" xfId="3357"/>
    <cellStyle name="Đ_x0010_" xfId="5866"/>
    <cellStyle name="Data Cell - PerformancePoint" xfId="8017"/>
    <cellStyle name="Data Entry Cell - PerformancePoint" xfId="8018"/>
    <cellStyle name="Date" xfId="3358"/>
    <cellStyle name="Date 10" xfId="8019"/>
    <cellStyle name="date 11" xfId="10923"/>
    <cellStyle name="date 12" xfId="10924"/>
    <cellStyle name="date 13" xfId="10925"/>
    <cellStyle name="date 2" xfId="5880"/>
    <cellStyle name="Date 2 2" xfId="8020"/>
    <cellStyle name="Date 3" xfId="8021"/>
    <cellStyle name="Date 4" xfId="8022"/>
    <cellStyle name="Date 5" xfId="8023"/>
    <cellStyle name="Date 6" xfId="8024"/>
    <cellStyle name="Date 7" xfId="8025"/>
    <cellStyle name="Date 8" xfId="8026"/>
    <cellStyle name="Date 9" xfId="8027"/>
    <cellStyle name="Date Aligned" xfId="3359"/>
    <cellStyle name="Date Short" xfId="8028"/>
    <cellStyle name="Date_LRP Model (13.05.02)" xfId="8029"/>
    <cellStyle name="Dates" xfId="3360"/>
    <cellStyle name="DblClick" xfId="3361"/>
    <cellStyle name="DblClick 2" xfId="3362"/>
    <cellStyle name="Dec_0" xfId="8030"/>
    <cellStyle name="Default" xfId="8031"/>
    <cellStyle name="Dezimal [0]_NEGS" xfId="3363"/>
    <cellStyle name="Dezimal_NEGS" xfId="3364"/>
    <cellStyle name="Dollars" xfId="8032"/>
    <cellStyle name="Dotted Line" xfId="3365"/>
    <cellStyle name="Double Accounting" xfId="8033"/>
    <cellStyle name="E&amp;Y House" xfId="3366"/>
    <cellStyle name="E-mail" xfId="3367"/>
    <cellStyle name="E-mail 2" xfId="3368"/>
    <cellStyle name="E-mail 2 2" xfId="8034"/>
    <cellStyle name="E-mail 3" xfId="8035"/>
    <cellStyle name="E-mail 3 2" xfId="8036"/>
    <cellStyle name="E-mail 4" xfId="8037"/>
    <cellStyle name="E-mail 5" xfId="10926"/>
    <cellStyle name="E-mail_46EP.2011(v2.0)" xfId="3369"/>
    <cellStyle name="Emphasis 1" xfId="8038"/>
    <cellStyle name="Emphasis 1 2" xfId="8039"/>
    <cellStyle name="Emphasis 1 3" xfId="8040"/>
    <cellStyle name="Emphasis 1 4" xfId="8041"/>
    <cellStyle name="Emphasis 1 5" xfId="8042"/>
    <cellStyle name="Emphasis 1 6" xfId="8043"/>
    <cellStyle name="Emphasis 2" xfId="8044"/>
    <cellStyle name="Emphasis 2 2" xfId="8045"/>
    <cellStyle name="Emphasis 2 3" xfId="8046"/>
    <cellStyle name="Emphasis 2 4" xfId="8047"/>
    <cellStyle name="Emphasis 2 5" xfId="8048"/>
    <cellStyle name="Emphasis 2 6" xfId="8049"/>
    <cellStyle name="Emphasis 3" xfId="8050"/>
    <cellStyle name="Enter Currency (0)" xfId="8051"/>
    <cellStyle name="Enter Currency (2)" xfId="8052"/>
    <cellStyle name="Enter Units (0)" xfId="8053"/>
    <cellStyle name="Enter Units (1)" xfId="8054"/>
    <cellStyle name="Enter Units (2)" xfId="8055"/>
    <cellStyle name="Euro" xfId="3370"/>
    <cellStyle name="Euro 2" xfId="3371"/>
    <cellStyle name="Euro 2 2" xfId="10927"/>
    <cellStyle name="Euro 3" xfId="3372"/>
    <cellStyle name="Euro 3 2" xfId="10928"/>
    <cellStyle name="Euro 4" xfId="3373"/>
    <cellStyle name="Euro 4 2" xfId="10929"/>
    <cellStyle name="Euro 5" xfId="5881"/>
    <cellStyle name="Euro 5 2" xfId="8056"/>
    <cellStyle name="Euro 5 3" xfId="8057"/>
    <cellStyle name="Euro 6" xfId="8058"/>
    <cellStyle name="Euro 7" xfId="8059"/>
    <cellStyle name="ew" xfId="3374"/>
    <cellStyle name="ew 2" xfId="8060"/>
    <cellStyle name="Excel Built-in Normal" xfId="3375"/>
    <cellStyle name="Excel Built-in Normal 1" xfId="3376"/>
    <cellStyle name="Excel Built-in Normal 2" xfId="3377"/>
    <cellStyle name="Excel Built-in Normal 2 2" xfId="10930"/>
    <cellStyle name="Excel Built-in Normal 2 3" xfId="10931"/>
    <cellStyle name="Excel Built-in Normal 2 4" xfId="6296"/>
    <cellStyle name="Excel Built-in Normal 3" xfId="8061"/>
    <cellStyle name="Excel Built-in Normal 4" xfId="8062"/>
    <cellStyle name="Explanatory Text" xfId="3378"/>
    <cellStyle name="Explanatory Text 1" xfId="8063"/>
    <cellStyle name="Explanatory Text 2" xfId="8064"/>
    <cellStyle name="Explanatory Text 3" xfId="8065"/>
    <cellStyle name="Ezres [0]_Document" xfId="8066"/>
    <cellStyle name="Ezres_Document" xfId="8067"/>
    <cellStyle name="F2" xfId="3379"/>
    <cellStyle name="F3" xfId="3380"/>
    <cellStyle name="F4" xfId="3381"/>
    <cellStyle name="F5" xfId="3382"/>
    <cellStyle name="F6" xfId="3383"/>
    <cellStyle name="F7" xfId="3384"/>
    <cellStyle name="F8" xfId="3385"/>
    <cellStyle name="Fixed" xfId="3386"/>
    <cellStyle name="fo]_x000d__x000a_UserName=Murat Zelef_x000d__x000a_UserCompany=Bumerang_x000d__x000a__x000d__x000a_[File Paths]_x000d__x000a_WorkingDirectory=C:\EQUIS\DLWIN_x000d__x000a_DownLoader=C" xfId="3387"/>
    <cellStyle name="Followed Hyperlink" xfId="3388"/>
    <cellStyle name="footer" xfId="8068"/>
    <cellStyle name="Footnote" xfId="3389"/>
    <cellStyle name="Formuls" xfId="3390"/>
    <cellStyle name="Formuls 2" xfId="3391"/>
    <cellStyle name="Good" xfId="3392"/>
    <cellStyle name="Good 1" xfId="8069"/>
    <cellStyle name="Good 2" xfId="8070"/>
    <cellStyle name="Good 2 2" xfId="8071"/>
    <cellStyle name="Good 3" xfId="8072"/>
    <cellStyle name="Good 3 2" xfId="8073"/>
    <cellStyle name="Good 4" xfId="8074"/>
    <cellStyle name="Good 5" xfId="8075"/>
    <cellStyle name="Good_7-р_Из_Системы" xfId="8076"/>
    <cellStyle name="Green" xfId="8077"/>
    <cellStyle name="Green 2" xfId="8078"/>
    <cellStyle name="hard no" xfId="3393"/>
    <cellStyle name="Hard Percent" xfId="3394"/>
    <cellStyle name="hardno" xfId="3395"/>
    <cellStyle name="Head 1" xfId="3396"/>
    <cellStyle name="Header" xfId="3397"/>
    <cellStyle name="Header 3" xfId="3398"/>
    <cellStyle name="Header 3 2" xfId="3399"/>
    <cellStyle name="header1" xfId="3400"/>
    <cellStyle name="Header1 2" xfId="8079"/>
    <cellStyle name="header2" xfId="3401"/>
    <cellStyle name="Header2 2" xfId="8080"/>
    <cellStyle name="Heading" xfId="3402"/>
    <cellStyle name="Heading 1" xfId="3403"/>
    <cellStyle name="Heading 1 1" xfId="8081"/>
    <cellStyle name="Heading 1 2" xfId="3404"/>
    <cellStyle name="Heading 1 2 2" xfId="8082"/>
    <cellStyle name="Heading 1 2 3" xfId="6297"/>
    <cellStyle name="Heading 1 3" xfId="5840"/>
    <cellStyle name="Heading 1 3 2" xfId="8083"/>
    <cellStyle name="Heading 1 4" xfId="10932"/>
    <cellStyle name="Heading 2" xfId="3405"/>
    <cellStyle name="Heading 2 1" xfId="8084"/>
    <cellStyle name="Heading 2 2" xfId="3406"/>
    <cellStyle name="Heading 2 2 2" xfId="8085"/>
    <cellStyle name="Heading 2 2 3" xfId="6298"/>
    <cellStyle name="Heading 2 3" xfId="5841"/>
    <cellStyle name="Heading 2 3 2" xfId="8086"/>
    <cellStyle name="Heading 2 4" xfId="10933"/>
    <cellStyle name="Heading 3" xfId="3407"/>
    <cellStyle name="Heading 3 1" xfId="8087"/>
    <cellStyle name="Heading 3 2" xfId="8088"/>
    <cellStyle name="Heading 3 3" xfId="8089"/>
    <cellStyle name="Heading 4" xfId="3408"/>
    <cellStyle name="Heading 4 1" xfId="8090"/>
    <cellStyle name="Heading 4 2" xfId="8091"/>
    <cellStyle name="Heading 4 3" xfId="8092"/>
    <cellStyle name="heading_a2" xfId="8093"/>
    <cellStyle name="Heading2" xfId="3409"/>
    <cellStyle name="Heading2 2" xfId="3410"/>
    <cellStyle name="Heading2 2 2" xfId="8094"/>
    <cellStyle name="Heading2 3" xfId="8095"/>
    <cellStyle name="Heading2 3 2" xfId="8096"/>
    <cellStyle name="Heading2 4" xfId="8097"/>
    <cellStyle name="Heading2 5" xfId="10934"/>
    <cellStyle name="Heading2_46EP.2011(v2.0)" xfId="3411"/>
    <cellStyle name="HeadingS" xfId="8098"/>
    <cellStyle name="Headline I" xfId="3412"/>
    <cellStyle name="Headline II" xfId="3413"/>
    <cellStyle name="Headline III" xfId="3414"/>
    <cellStyle name="Hide" xfId="8099"/>
    <cellStyle name="Hyperlink" xfId="3415"/>
    <cellStyle name="Hyperlink1" xfId="8100"/>
    <cellStyle name="Hyperlink2" xfId="8101"/>
    <cellStyle name="Hyperlink3" xfId="8102"/>
    <cellStyle name="Iau?iue_130 nnd. are." xfId="3416"/>
    <cellStyle name="Îáű÷íűé__FES" xfId="3417"/>
    <cellStyle name="Îáû÷íûé_cogs" xfId="3418"/>
    <cellStyle name="Îňęđűâŕâřŕ˙ń˙ ăčďĺđńńűëęŕ" xfId="3419"/>
    <cellStyle name="Info" xfId="3420"/>
    <cellStyle name="Input" xfId="3421"/>
    <cellStyle name="Input 1" xfId="8103"/>
    <cellStyle name="Input 2" xfId="8104"/>
    <cellStyle name="Input 3" xfId="8105"/>
    <cellStyle name="Input 4" xfId="8106"/>
    <cellStyle name="InputCurrency" xfId="3422"/>
    <cellStyle name="InputCurrency2" xfId="3423"/>
    <cellStyle name="InputMultiple1" xfId="3424"/>
    <cellStyle name="InputPercent1" xfId="3425"/>
    <cellStyle name="Inputs" xfId="3426"/>
    <cellStyle name="Inputs (const)" xfId="3427"/>
    <cellStyle name="Inputs (const) 2" xfId="3428"/>
    <cellStyle name="Inputs (const) 2 2" xfId="8107"/>
    <cellStyle name="Inputs (const) 3" xfId="8108"/>
    <cellStyle name="Inputs (const) 3 2" xfId="8109"/>
    <cellStyle name="Inputs (const) 4" xfId="8110"/>
    <cellStyle name="Inputs (const) 5" xfId="10935"/>
    <cellStyle name="Inputs (const)_46EP.2011(v2.0)" xfId="3429"/>
    <cellStyle name="Inputs 10" xfId="8111"/>
    <cellStyle name="Inputs 11" xfId="8112"/>
    <cellStyle name="Inputs 12" xfId="8113"/>
    <cellStyle name="Inputs 13" xfId="8114"/>
    <cellStyle name="Inputs 14" xfId="8115"/>
    <cellStyle name="Inputs 15" xfId="8116"/>
    <cellStyle name="Inputs 16" xfId="8117"/>
    <cellStyle name="Inputs 17" xfId="8118"/>
    <cellStyle name="Inputs 18" xfId="8119"/>
    <cellStyle name="Inputs 19" xfId="8120"/>
    <cellStyle name="Inputs 2" xfId="3430"/>
    <cellStyle name="Inputs 2 2" xfId="8121"/>
    <cellStyle name="Inputs 20" xfId="8122"/>
    <cellStyle name="Inputs 21" xfId="10936"/>
    <cellStyle name="Inputs 22" xfId="10937"/>
    <cellStyle name="Inputs 23" xfId="10938"/>
    <cellStyle name="Inputs 24" xfId="10939"/>
    <cellStyle name="Inputs 25" xfId="6299"/>
    <cellStyle name="Inputs 3" xfId="5882"/>
    <cellStyle name="Inputs 3 2" xfId="8123"/>
    <cellStyle name="Inputs 4" xfId="5878"/>
    <cellStyle name="Inputs 5" xfId="5879"/>
    <cellStyle name="Inputs 6" xfId="8124"/>
    <cellStyle name="Inputs 7" xfId="8125"/>
    <cellStyle name="Inputs 8" xfId="8126"/>
    <cellStyle name="Inputs 9" xfId="8127"/>
    <cellStyle name="Inputs Co" xfId="3431"/>
    <cellStyle name="Inputs_46EE.2011(v1.0)" xfId="3432"/>
    <cellStyle name="Komma [0]_Arcen" xfId="8128"/>
    <cellStyle name="Komma_Arcen" xfId="8129"/>
    <cellStyle name="Link Currency (0)" xfId="8130"/>
    <cellStyle name="Link Currency (2)" xfId="8131"/>
    <cellStyle name="Link Units (0)" xfId="8132"/>
    <cellStyle name="Link Units (1)" xfId="8133"/>
    <cellStyle name="Link Units (2)" xfId="8134"/>
    <cellStyle name="Linked Cell" xfId="3433"/>
    <cellStyle name="Linked Cell 1" xfId="8135"/>
    <cellStyle name="Linked Cell 2" xfId="8136"/>
    <cellStyle name="Linked Cell 3" xfId="8137"/>
    <cellStyle name="Locked Cell - PerformancePoint" xfId="8138"/>
    <cellStyle name="Millares [0]_CARAT SAPIC" xfId="8139"/>
    <cellStyle name="Millares_CARAT SAPIC" xfId="8140"/>
    <cellStyle name="Milliers [0]_BUDGET" xfId="8141"/>
    <cellStyle name="Milliers_BUDGET" xfId="8142"/>
    <cellStyle name="mnb" xfId="3434"/>
    <cellStyle name="Moneda [0]_CARAT SAPIC" xfId="8143"/>
    <cellStyle name="Moneda_CARAT SAPIC" xfId="8144"/>
    <cellStyle name="Monétaire [0]_BUDGET" xfId="8145"/>
    <cellStyle name="Monétaire_BUDGET" xfId="8146"/>
    <cellStyle name="Multiple" xfId="3435"/>
    <cellStyle name="Multiple [0]" xfId="8147"/>
    <cellStyle name="Multiple [1]" xfId="8148"/>
    <cellStyle name="Multiple_1 Dec" xfId="8149"/>
    <cellStyle name="Multiple1" xfId="3436"/>
    <cellStyle name="MultipleBelow" xfId="3437"/>
    <cellStyle name="namber" xfId="3438"/>
    <cellStyle name="namber 2" xfId="10940"/>
    <cellStyle name="Neutral" xfId="3439"/>
    <cellStyle name="Neutral 1" xfId="8150"/>
    <cellStyle name="Neutral 2" xfId="8151"/>
    <cellStyle name="Neutral 2 2" xfId="8152"/>
    <cellStyle name="Neutral 3" xfId="8153"/>
    <cellStyle name="Neutral 3 2" xfId="8154"/>
    <cellStyle name="Neutral 4" xfId="8155"/>
    <cellStyle name="Neutral 5" xfId="8156"/>
    <cellStyle name="Neutral_7-р_Из_Системы" xfId="8157"/>
    <cellStyle name="no dec" xfId="8158"/>
    <cellStyle name="Norma11l" xfId="3440"/>
    <cellStyle name="Norma11l 2" xfId="8159"/>
    <cellStyle name="Norma11l 3" xfId="8160"/>
    <cellStyle name="normal" xfId="3441"/>
    <cellStyle name="Normal - Style1" xfId="3442"/>
    <cellStyle name="Normal - Style1 2" xfId="10941"/>
    <cellStyle name="Normal [0]" xfId="8161"/>
    <cellStyle name="Normal [0] 2" xfId="8162"/>
    <cellStyle name="normal 10" xfId="3443"/>
    <cellStyle name="normal 11" xfId="6300"/>
    <cellStyle name="normal 12" xfId="6301"/>
    <cellStyle name="normal 13" xfId="6302"/>
    <cellStyle name="normal 14" xfId="6303"/>
    <cellStyle name="normal 15" xfId="6304"/>
    <cellStyle name="normal 16" xfId="6305"/>
    <cellStyle name="normal 17" xfId="6306"/>
    <cellStyle name="normal 18" xfId="6307"/>
    <cellStyle name="normal 19" xfId="6308"/>
    <cellStyle name="Normal 2" xfId="3444"/>
    <cellStyle name="Normal 2 2" xfId="3445"/>
    <cellStyle name="Normal 2 2 2" xfId="8163"/>
    <cellStyle name="Normal 2 3" xfId="3446"/>
    <cellStyle name="Normal 2 3 2" xfId="10942"/>
    <cellStyle name="Normal 2 4" xfId="6309"/>
    <cellStyle name="Normal 2 4 2" xfId="8164"/>
    <cellStyle name="Normal 2_БВП" xfId="8165"/>
    <cellStyle name="normal 20" xfId="6310"/>
    <cellStyle name="normal 21" xfId="6311"/>
    <cellStyle name="normal 22" xfId="6312"/>
    <cellStyle name="normal 23" xfId="6313"/>
    <cellStyle name="normal 24" xfId="6314"/>
    <cellStyle name="normal 25" xfId="6315"/>
    <cellStyle name="normal 26" xfId="6316"/>
    <cellStyle name="normal 3" xfId="3447"/>
    <cellStyle name="Normal 3 2" xfId="8166"/>
    <cellStyle name="Normal 3 3" xfId="8167"/>
    <cellStyle name="normal 4" xfId="3448"/>
    <cellStyle name="Normal 4 2" xfId="8168"/>
    <cellStyle name="normal 5" xfId="3449"/>
    <cellStyle name="Normal 5 2" xfId="8169"/>
    <cellStyle name="normal 6" xfId="3450"/>
    <cellStyle name="normal 7" xfId="3451"/>
    <cellStyle name="normal 8" xfId="3452"/>
    <cellStyle name="normal 9" xfId="3453"/>
    <cellStyle name="Normal." xfId="3454"/>
    <cellStyle name="Normal_06_9m" xfId="3455"/>
    <cellStyle name="Normál_1." xfId="8170"/>
    <cellStyle name="Normal_38" xfId="8171"/>
    <cellStyle name="Normal1" xfId="3456"/>
    <cellStyle name="Normal2" xfId="3457"/>
    <cellStyle name="NormalGB" xfId="3458"/>
    <cellStyle name="Normalny_24. 02. 97." xfId="3459"/>
    <cellStyle name="normбlnм_laroux" xfId="3460"/>
    <cellStyle name="Note" xfId="3461"/>
    <cellStyle name="Note 1" xfId="8172"/>
    <cellStyle name="Note 2" xfId="3462"/>
    <cellStyle name="Note 2 2" xfId="8173"/>
    <cellStyle name="Note 2 3" xfId="8174"/>
    <cellStyle name="Note 2 4" xfId="8175"/>
    <cellStyle name="Note 3" xfId="3463"/>
    <cellStyle name="Note 3 2" xfId="8176"/>
    <cellStyle name="Note 3 2 2" xfId="8177"/>
    <cellStyle name="Note 3 3" xfId="8178"/>
    <cellStyle name="Note 3 4" xfId="8179"/>
    <cellStyle name="Note 4" xfId="8180"/>
    <cellStyle name="Note 5" xfId="8181"/>
    <cellStyle name="Note 6" xfId="8182"/>
    <cellStyle name="Note_7-р_Из_Системы" xfId="8183"/>
    <cellStyle name="number" xfId="3464"/>
    <cellStyle name="number 2" xfId="10943"/>
    <cellStyle name="Ôčíŕíńîâűé [0]_(ňŕá 3č)" xfId="3465"/>
    <cellStyle name="Ôčíŕíńîâűé_(ňŕá 3č)" xfId="3466"/>
    <cellStyle name="Option" xfId="3467"/>
    <cellStyle name="Òûñÿ÷è [0]_cogs" xfId="3468"/>
    <cellStyle name="Òûñÿ÷è_cogs" xfId="3469"/>
    <cellStyle name="Output" xfId="3470"/>
    <cellStyle name="Output 1" xfId="8184"/>
    <cellStyle name="Output 2" xfId="8185"/>
    <cellStyle name="Output 3" xfId="8186"/>
    <cellStyle name="Output 4" xfId="8187"/>
    <cellStyle name="Output Amounts" xfId="8188"/>
    <cellStyle name="Output Column Headings" xfId="8189"/>
    <cellStyle name="Output Line Items" xfId="8190"/>
    <cellStyle name="Output Report Heading" xfId="8191"/>
    <cellStyle name="Output Report Title" xfId="8192"/>
    <cellStyle name="Outputtitle" xfId="8193"/>
    <cellStyle name="Page Number" xfId="3471"/>
    <cellStyle name="pb_page_heading_LS" xfId="3472"/>
    <cellStyle name="Pénznem [0]_Document" xfId="8194"/>
    <cellStyle name="Pénznem_Document" xfId="8195"/>
    <cellStyle name="Percent [0]" xfId="8196"/>
    <cellStyle name="Percent [0] 2" xfId="8197"/>
    <cellStyle name="Percent [00]" xfId="8198"/>
    <cellStyle name="Percent [1]" xfId="8199"/>
    <cellStyle name="Percent 2" xfId="8200"/>
    <cellStyle name="Percent 3" xfId="8201"/>
    <cellStyle name="Percent_RS_Lianozovo-Samara_9m01" xfId="3473"/>
    <cellStyle name="Percent1" xfId="3474"/>
    <cellStyle name="Piug" xfId="3475"/>
    <cellStyle name="Plug" xfId="3476"/>
    <cellStyle name="Porcentual_PROVBRID (2)" xfId="8202"/>
    <cellStyle name="PrePop Currency (0)" xfId="8203"/>
    <cellStyle name="PrePop Currency (2)" xfId="8204"/>
    <cellStyle name="PrePop Units (0)" xfId="8205"/>
    <cellStyle name="PrePop Units (1)" xfId="8206"/>
    <cellStyle name="PrePop Units (2)" xfId="8207"/>
    <cellStyle name="Price_Body" xfId="3477"/>
    <cellStyle name="prochrek" xfId="3478"/>
    <cellStyle name="Protected" xfId="3479"/>
    <cellStyle name="Red" xfId="8208"/>
    <cellStyle name="S0" xfId="8209"/>
    <cellStyle name="S1" xfId="8210"/>
    <cellStyle name="S10" xfId="8211"/>
    <cellStyle name="S2" xfId="8212"/>
    <cellStyle name="S3" xfId="8213"/>
    <cellStyle name="S4" xfId="8214"/>
    <cellStyle name="S5" xfId="8215"/>
    <cellStyle name="S6" xfId="8216"/>
    <cellStyle name="S7" xfId="8217"/>
    <cellStyle name="S8" xfId="8218"/>
    <cellStyle name="S9" xfId="8219"/>
    <cellStyle name="Salomon Logo" xfId="3480"/>
    <cellStyle name="SAPBEXaggData" xfId="3481"/>
    <cellStyle name="SAPBEXaggData 2" xfId="8220"/>
    <cellStyle name="SAPBEXaggData 3" xfId="8221"/>
    <cellStyle name="SAPBEXaggData 4" xfId="8222"/>
    <cellStyle name="SAPBEXaggData 5" xfId="8223"/>
    <cellStyle name="SAPBEXaggData 6" xfId="8224"/>
    <cellStyle name="SAPBEXaggDataEmph" xfId="3482"/>
    <cellStyle name="SAPBEXaggDataEmph 2" xfId="8225"/>
    <cellStyle name="SAPBEXaggDataEmph 3" xfId="8226"/>
    <cellStyle name="SAPBEXaggDataEmph 4" xfId="8227"/>
    <cellStyle name="SAPBEXaggDataEmph 5" xfId="8228"/>
    <cellStyle name="SAPBEXaggDataEmph 6" xfId="8229"/>
    <cellStyle name="SAPBEXaggItem" xfId="3483"/>
    <cellStyle name="SAPBEXaggItem 2" xfId="8230"/>
    <cellStyle name="SAPBEXaggItem 3" xfId="8231"/>
    <cellStyle name="SAPBEXaggItem 4" xfId="8232"/>
    <cellStyle name="SAPBEXaggItem 5" xfId="8233"/>
    <cellStyle name="SAPBEXaggItem 6" xfId="8234"/>
    <cellStyle name="SAPBEXaggItemX" xfId="3484"/>
    <cellStyle name="SAPBEXaggItemX 2" xfId="8235"/>
    <cellStyle name="SAPBEXaggItemX 3" xfId="8236"/>
    <cellStyle name="SAPBEXaggItemX 4" xfId="8237"/>
    <cellStyle name="SAPBEXaggItemX 5" xfId="8238"/>
    <cellStyle name="SAPBEXaggItemX 6" xfId="8239"/>
    <cellStyle name="SAPBEXchaText" xfId="3485"/>
    <cellStyle name="SAPBEXchaText 2" xfId="8240"/>
    <cellStyle name="SAPBEXchaText 3" xfId="8241"/>
    <cellStyle name="SAPBEXchaText 4" xfId="8242"/>
    <cellStyle name="SAPBEXchaText 5" xfId="8243"/>
    <cellStyle name="SAPBEXchaText 6" xfId="8244"/>
    <cellStyle name="SAPBEXchaText 7" xfId="8245"/>
    <cellStyle name="SAPBEXchaText_Приложение_1_к_7-у-о_2009_Кв_1_ФСТ" xfId="8246"/>
    <cellStyle name="SAPBEXexcBad7" xfId="3486"/>
    <cellStyle name="SAPBEXexcBad7 2" xfId="8247"/>
    <cellStyle name="SAPBEXexcBad7 3" xfId="8248"/>
    <cellStyle name="SAPBEXexcBad7 4" xfId="8249"/>
    <cellStyle name="SAPBEXexcBad7 5" xfId="8250"/>
    <cellStyle name="SAPBEXexcBad7 6" xfId="8251"/>
    <cellStyle name="SAPBEXexcBad8" xfId="3487"/>
    <cellStyle name="SAPBEXexcBad8 2" xfId="8252"/>
    <cellStyle name="SAPBEXexcBad8 3" xfId="8253"/>
    <cellStyle name="SAPBEXexcBad8 4" xfId="8254"/>
    <cellStyle name="SAPBEXexcBad8 5" xfId="8255"/>
    <cellStyle name="SAPBEXexcBad8 6" xfId="8256"/>
    <cellStyle name="SAPBEXexcBad9" xfId="3488"/>
    <cellStyle name="SAPBEXexcBad9 2" xfId="8257"/>
    <cellStyle name="SAPBEXexcBad9 3" xfId="8258"/>
    <cellStyle name="SAPBEXexcBad9 4" xfId="8259"/>
    <cellStyle name="SAPBEXexcBad9 5" xfId="8260"/>
    <cellStyle name="SAPBEXexcBad9 6" xfId="8261"/>
    <cellStyle name="SAPBEXexcCritical4" xfId="3489"/>
    <cellStyle name="SAPBEXexcCritical4 2" xfId="8262"/>
    <cellStyle name="SAPBEXexcCritical4 3" xfId="8263"/>
    <cellStyle name="SAPBEXexcCritical4 4" xfId="8264"/>
    <cellStyle name="SAPBEXexcCritical4 5" xfId="8265"/>
    <cellStyle name="SAPBEXexcCritical4 6" xfId="8266"/>
    <cellStyle name="SAPBEXexcCritical5" xfId="3490"/>
    <cellStyle name="SAPBEXexcCritical5 2" xfId="8267"/>
    <cellStyle name="SAPBEXexcCritical5 3" xfId="8268"/>
    <cellStyle name="SAPBEXexcCritical5 4" xfId="8269"/>
    <cellStyle name="SAPBEXexcCritical5 5" xfId="8270"/>
    <cellStyle name="SAPBEXexcCritical5 6" xfId="8271"/>
    <cellStyle name="SAPBEXexcCritical6" xfId="3491"/>
    <cellStyle name="SAPBEXexcCritical6 2" xfId="8272"/>
    <cellStyle name="SAPBEXexcCritical6 3" xfId="8273"/>
    <cellStyle name="SAPBEXexcCritical6 4" xfId="8274"/>
    <cellStyle name="SAPBEXexcCritical6 5" xfId="8275"/>
    <cellStyle name="SAPBEXexcCritical6 6" xfId="8276"/>
    <cellStyle name="SAPBEXexcGood1" xfId="3492"/>
    <cellStyle name="SAPBEXexcGood1 2" xfId="8277"/>
    <cellStyle name="SAPBEXexcGood1 3" xfId="8278"/>
    <cellStyle name="SAPBEXexcGood1 4" xfId="8279"/>
    <cellStyle name="SAPBEXexcGood1 5" xfId="8280"/>
    <cellStyle name="SAPBEXexcGood1 6" xfId="8281"/>
    <cellStyle name="SAPBEXexcGood2" xfId="3493"/>
    <cellStyle name="SAPBEXexcGood2 2" xfId="8282"/>
    <cellStyle name="SAPBEXexcGood2 3" xfId="8283"/>
    <cellStyle name="SAPBEXexcGood2 4" xfId="8284"/>
    <cellStyle name="SAPBEXexcGood2 5" xfId="8285"/>
    <cellStyle name="SAPBEXexcGood2 6" xfId="8286"/>
    <cellStyle name="SAPBEXexcGood3" xfId="3494"/>
    <cellStyle name="SAPBEXexcGood3 2" xfId="8287"/>
    <cellStyle name="SAPBEXexcGood3 3" xfId="8288"/>
    <cellStyle name="SAPBEXexcGood3 4" xfId="8289"/>
    <cellStyle name="SAPBEXexcGood3 5" xfId="8290"/>
    <cellStyle name="SAPBEXexcGood3 6" xfId="8291"/>
    <cellStyle name="SAPBEXfilterDrill" xfId="3495"/>
    <cellStyle name="SAPBEXfilterDrill 2" xfId="8292"/>
    <cellStyle name="SAPBEXfilterDrill 3" xfId="8293"/>
    <cellStyle name="SAPBEXfilterDrill 4" xfId="8294"/>
    <cellStyle name="SAPBEXfilterDrill 5" xfId="8295"/>
    <cellStyle name="SAPBEXfilterDrill 6" xfId="8296"/>
    <cellStyle name="SAPBEXfilterItem" xfId="3496"/>
    <cellStyle name="SAPBEXfilterItem 2" xfId="8297"/>
    <cellStyle name="SAPBEXfilterItem 3" xfId="8298"/>
    <cellStyle name="SAPBEXfilterItem 4" xfId="8299"/>
    <cellStyle name="SAPBEXfilterItem 5" xfId="8300"/>
    <cellStyle name="SAPBEXfilterItem 6" xfId="8301"/>
    <cellStyle name="SAPBEXfilterText" xfId="3497"/>
    <cellStyle name="SAPBEXfilterText 2" xfId="8302"/>
    <cellStyle name="SAPBEXfilterText 3" xfId="8303"/>
    <cellStyle name="SAPBEXfilterText 4" xfId="8304"/>
    <cellStyle name="SAPBEXfilterText 5" xfId="8305"/>
    <cellStyle name="SAPBEXfilterText 6" xfId="8306"/>
    <cellStyle name="SAPBEXformats" xfId="3498"/>
    <cellStyle name="SAPBEXformats 2" xfId="8307"/>
    <cellStyle name="SAPBEXformats 3" xfId="8308"/>
    <cellStyle name="SAPBEXformats 4" xfId="8309"/>
    <cellStyle name="SAPBEXformats 5" xfId="8310"/>
    <cellStyle name="SAPBEXformats 6" xfId="8311"/>
    <cellStyle name="SAPBEXformats 7" xfId="8312"/>
    <cellStyle name="SAPBEXheaderItem" xfId="3499"/>
    <cellStyle name="SAPBEXheaderItem 2" xfId="8313"/>
    <cellStyle name="SAPBEXheaderItem 3" xfId="8314"/>
    <cellStyle name="SAPBEXheaderItem 4" xfId="8315"/>
    <cellStyle name="SAPBEXheaderItem 5" xfId="8316"/>
    <cellStyle name="SAPBEXheaderItem 6" xfId="8317"/>
    <cellStyle name="SAPBEXheaderItem 7" xfId="8318"/>
    <cellStyle name="SAPBEXheaderText" xfId="3500"/>
    <cellStyle name="SAPBEXheaderText 2" xfId="8319"/>
    <cellStyle name="SAPBEXheaderText 3" xfId="8320"/>
    <cellStyle name="SAPBEXheaderText 4" xfId="8321"/>
    <cellStyle name="SAPBEXheaderText 5" xfId="8322"/>
    <cellStyle name="SAPBEXheaderText 6" xfId="8323"/>
    <cellStyle name="SAPBEXheaderText 7" xfId="8324"/>
    <cellStyle name="SAPBEXHLevel0" xfId="3501"/>
    <cellStyle name="SAPBEXHLevel0 2" xfId="8325"/>
    <cellStyle name="SAPBEXHLevel0 3" xfId="8326"/>
    <cellStyle name="SAPBEXHLevel0 4" xfId="8327"/>
    <cellStyle name="SAPBEXHLevel0 5" xfId="8328"/>
    <cellStyle name="SAPBEXHLevel0 6" xfId="8329"/>
    <cellStyle name="SAPBEXHLevel0 7" xfId="8330"/>
    <cellStyle name="SAPBEXHLevel0 8" xfId="8331"/>
    <cellStyle name="SAPBEXHLevel0_7y-отчетная_РЖД_2009_04" xfId="8332"/>
    <cellStyle name="SAPBEXHLevel0X" xfId="3502"/>
    <cellStyle name="SAPBEXHLevel0X 10" xfId="8333"/>
    <cellStyle name="SAPBEXHLevel0X 2" xfId="8334"/>
    <cellStyle name="SAPBEXHLevel0X 3" xfId="8335"/>
    <cellStyle name="SAPBEXHLevel0X 4" xfId="8336"/>
    <cellStyle name="SAPBEXHLevel0X 5" xfId="8337"/>
    <cellStyle name="SAPBEXHLevel0X 6" xfId="8338"/>
    <cellStyle name="SAPBEXHLevel0X 7" xfId="8339"/>
    <cellStyle name="SAPBEXHLevel0X 8" xfId="8340"/>
    <cellStyle name="SAPBEXHLevel0X 9" xfId="8341"/>
    <cellStyle name="SAPBEXHLevel0X_7-р_Из_Системы" xfId="8342"/>
    <cellStyle name="SAPBEXHLevel1" xfId="3503"/>
    <cellStyle name="SAPBEXHLevel1 2" xfId="8343"/>
    <cellStyle name="SAPBEXHLevel1 3" xfId="8344"/>
    <cellStyle name="SAPBEXHLevel1 4" xfId="8345"/>
    <cellStyle name="SAPBEXHLevel1 5" xfId="8346"/>
    <cellStyle name="SAPBEXHLevel1 6" xfId="8347"/>
    <cellStyle name="SAPBEXHLevel1 7" xfId="8348"/>
    <cellStyle name="SAPBEXHLevel1 8" xfId="8349"/>
    <cellStyle name="SAPBEXHLevel1_7y-отчетная_РЖД_2009_04" xfId="8350"/>
    <cellStyle name="SAPBEXHLevel1X" xfId="3504"/>
    <cellStyle name="SAPBEXHLevel1X 10" xfId="8351"/>
    <cellStyle name="SAPBEXHLevel1X 2" xfId="8352"/>
    <cellStyle name="SAPBEXHLevel1X 3" xfId="8353"/>
    <cellStyle name="SAPBEXHLevel1X 4" xfId="8354"/>
    <cellStyle name="SAPBEXHLevel1X 5" xfId="8355"/>
    <cellStyle name="SAPBEXHLevel1X 6" xfId="8356"/>
    <cellStyle name="SAPBEXHLevel1X 7" xfId="8357"/>
    <cellStyle name="SAPBEXHLevel1X 8" xfId="8358"/>
    <cellStyle name="SAPBEXHLevel1X 9" xfId="8359"/>
    <cellStyle name="SAPBEXHLevel1X_7-р_Из_Системы" xfId="8360"/>
    <cellStyle name="SAPBEXHLevel2" xfId="3505"/>
    <cellStyle name="SAPBEXHLevel2 2" xfId="8361"/>
    <cellStyle name="SAPBEXHLevel2 3" xfId="8362"/>
    <cellStyle name="SAPBEXHLevel2 4" xfId="8363"/>
    <cellStyle name="SAPBEXHLevel2 5" xfId="8364"/>
    <cellStyle name="SAPBEXHLevel2 6" xfId="8365"/>
    <cellStyle name="SAPBEXHLevel2 7" xfId="8366"/>
    <cellStyle name="SAPBEXHLevel2_Приложение_1_к_7-у-о_2009_Кв_1_ФСТ" xfId="8367"/>
    <cellStyle name="SAPBEXHLevel2X" xfId="3506"/>
    <cellStyle name="SAPBEXHLevel2X 2" xfId="8368"/>
    <cellStyle name="SAPBEXHLevel2X 3" xfId="8369"/>
    <cellStyle name="SAPBEXHLevel2X 4" xfId="8370"/>
    <cellStyle name="SAPBEXHLevel2X 5" xfId="8371"/>
    <cellStyle name="SAPBEXHLevel2X 6" xfId="8372"/>
    <cellStyle name="SAPBEXHLevel2X 7" xfId="8373"/>
    <cellStyle name="SAPBEXHLevel2X 8" xfId="8374"/>
    <cellStyle name="SAPBEXHLevel2X 9" xfId="8375"/>
    <cellStyle name="SAPBEXHLevel2X_7-р_Из_Системы" xfId="8376"/>
    <cellStyle name="SAPBEXHLevel3" xfId="3507"/>
    <cellStyle name="SAPBEXHLevel3 2" xfId="8377"/>
    <cellStyle name="SAPBEXHLevel3 3" xfId="8378"/>
    <cellStyle name="SAPBEXHLevel3 4" xfId="8379"/>
    <cellStyle name="SAPBEXHLevel3 5" xfId="8380"/>
    <cellStyle name="SAPBEXHLevel3 6" xfId="8381"/>
    <cellStyle name="SAPBEXHLevel3 7" xfId="8382"/>
    <cellStyle name="SAPBEXHLevel3_Приложение_1_к_7-у-о_2009_Кв_1_ФСТ" xfId="8383"/>
    <cellStyle name="SAPBEXHLevel3X" xfId="3508"/>
    <cellStyle name="SAPBEXHLevel3X 2" xfId="8384"/>
    <cellStyle name="SAPBEXHLevel3X 3" xfId="8385"/>
    <cellStyle name="SAPBEXHLevel3X 4" xfId="8386"/>
    <cellStyle name="SAPBEXHLevel3X 5" xfId="8387"/>
    <cellStyle name="SAPBEXHLevel3X 6" xfId="8388"/>
    <cellStyle name="SAPBEXHLevel3X 7" xfId="8389"/>
    <cellStyle name="SAPBEXHLevel3X 8" xfId="8390"/>
    <cellStyle name="SAPBEXHLevel3X 9" xfId="8391"/>
    <cellStyle name="SAPBEXHLevel3X_7-р_Из_Системы" xfId="8392"/>
    <cellStyle name="SAPBEXinputData" xfId="3509"/>
    <cellStyle name="SAPBEXinputData 10" xfId="8393"/>
    <cellStyle name="SAPBEXinputData 11" xfId="8394"/>
    <cellStyle name="SAPBEXinputData 2" xfId="6317"/>
    <cellStyle name="SAPBEXinputData 2 2" xfId="8395"/>
    <cellStyle name="SAPBEXinputData 3" xfId="6318"/>
    <cellStyle name="SAPBEXinputData 3 2" xfId="8396"/>
    <cellStyle name="SAPBEXinputData 4" xfId="6319"/>
    <cellStyle name="SAPBEXinputData 4 2" xfId="8397"/>
    <cellStyle name="SAPBEXinputData 5" xfId="8398"/>
    <cellStyle name="SAPBEXinputData 6" xfId="8399"/>
    <cellStyle name="SAPBEXinputData 7" xfId="8400"/>
    <cellStyle name="SAPBEXinputData 8" xfId="8401"/>
    <cellStyle name="SAPBEXinputData 9" xfId="8402"/>
    <cellStyle name="SAPBEXinputData_7-р_Из_Системы" xfId="8403"/>
    <cellStyle name="SAPBEXItemHeader" xfId="8404"/>
    <cellStyle name="SAPBEXresData" xfId="3510"/>
    <cellStyle name="SAPBEXresData 2" xfId="8405"/>
    <cellStyle name="SAPBEXresData 3" xfId="8406"/>
    <cellStyle name="SAPBEXresData 4" xfId="8407"/>
    <cellStyle name="SAPBEXresData 5" xfId="8408"/>
    <cellStyle name="SAPBEXresData 6" xfId="8409"/>
    <cellStyle name="SAPBEXresDataEmph" xfId="3511"/>
    <cellStyle name="SAPBEXresDataEmph 2" xfId="8410"/>
    <cellStyle name="SAPBEXresDataEmph 2 2" xfId="8411"/>
    <cellStyle name="SAPBEXresDataEmph 3" xfId="8412"/>
    <cellStyle name="SAPBEXresDataEmph 3 2" xfId="8413"/>
    <cellStyle name="SAPBEXresDataEmph 4" xfId="8414"/>
    <cellStyle name="SAPBEXresDataEmph 4 2" xfId="8415"/>
    <cellStyle name="SAPBEXresDataEmph 5" xfId="8416"/>
    <cellStyle name="SAPBEXresDataEmph 5 2" xfId="8417"/>
    <cellStyle name="SAPBEXresDataEmph 6" xfId="8418"/>
    <cellStyle name="SAPBEXresDataEmph 6 2" xfId="8419"/>
    <cellStyle name="SAPBEXresItem" xfId="3512"/>
    <cellStyle name="SAPBEXresItem 2" xfId="8420"/>
    <cellStyle name="SAPBEXresItem 3" xfId="8421"/>
    <cellStyle name="SAPBEXresItem 4" xfId="8422"/>
    <cellStyle name="SAPBEXresItem 5" xfId="8423"/>
    <cellStyle name="SAPBEXresItem 6" xfId="8424"/>
    <cellStyle name="SAPBEXresItemX" xfId="3513"/>
    <cellStyle name="SAPBEXresItemX 2" xfId="8425"/>
    <cellStyle name="SAPBEXresItemX 3" xfId="8426"/>
    <cellStyle name="SAPBEXresItemX 4" xfId="8427"/>
    <cellStyle name="SAPBEXresItemX 5" xfId="8428"/>
    <cellStyle name="SAPBEXresItemX 6" xfId="8429"/>
    <cellStyle name="SAPBEXstdData" xfId="3514"/>
    <cellStyle name="SAPBEXstdData 2" xfId="8430"/>
    <cellStyle name="SAPBEXstdData 3" xfId="8431"/>
    <cellStyle name="SAPBEXstdData 4" xfId="8432"/>
    <cellStyle name="SAPBEXstdData 5" xfId="8433"/>
    <cellStyle name="SAPBEXstdData 6" xfId="8434"/>
    <cellStyle name="SAPBEXstdData_Приложение_1_к_7-у-о_2009_Кв_1_ФСТ" xfId="8435"/>
    <cellStyle name="SAPBEXstdDataEmph" xfId="3515"/>
    <cellStyle name="SAPBEXstdDataEmph 2" xfId="8436"/>
    <cellStyle name="SAPBEXstdDataEmph 3" xfId="8437"/>
    <cellStyle name="SAPBEXstdDataEmph 4" xfId="8438"/>
    <cellStyle name="SAPBEXstdDataEmph 5" xfId="8439"/>
    <cellStyle name="SAPBEXstdDataEmph 6" xfId="8440"/>
    <cellStyle name="SAPBEXstdItem" xfId="3516"/>
    <cellStyle name="SAPBEXstdItem 2" xfId="8441"/>
    <cellStyle name="SAPBEXstdItem 3" xfId="8442"/>
    <cellStyle name="SAPBEXstdItem 4" xfId="8443"/>
    <cellStyle name="SAPBEXstdItem 5" xfId="8444"/>
    <cellStyle name="SAPBEXstdItem 6" xfId="8445"/>
    <cellStyle name="SAPBEXstdItem 7" xfId="8446"/>
    <cellStyle name="SAPBEXstdItem 8" xfId="8447"/>
    <cellStyle name="SAPBEXstdItem_7-р" xfId="8448"/>
    <cellStyle name="SAPBEXstdItemX" xfId="3517"/>
    <cellStyle name="SAPBEXstdItemX 2" xfId="8449"/>
    <cellStyle name="SAPBEXstdItemX 3" xfId="8450"/>
    <cellStyle name="SAPBEXstdItemX 4" xfId="8451"/>
    <cellStyle name="SAPBEXstdItemX 5" xfId="8452"/>
    <cellStyle name="SAPBEXstdItemX 6" xfId="8453"/>
    <cellStyle name="SAPBEXstdItemX 7" xfId="8454"/>
    <cellStyle name="SAPBEXtitle" xfId="3518"/>
    <cellStyle name="SAPBEXtitle 2" xfId="8455"/>
    <cellStyle name="SAPBEXtitle 3" xfId="8456"/>
    <cellStyle name="SAPBEXtitle 4" xfId="8457"/>
    <cellStyle name="SAPBEXtitle 5" xfId="8458"/>
    <cellStyle name="SAPBEXtitle 6" xfId="8459"/>
    <cellStyle name="SAPBEXtitle 7" xfId="8460"/>
    <cellStyle name="SAPBEXunassignedItem" xfId="8461"/>
    <cellStyle name="SAPBEXunassignedItem 2" xfId="8462"/>
    <cellStyle name="SAPBEXundefined" xfId="3519"/>
    <cellStyle name="SAPBEXundefined 2" xfId="8463"/>
    <cellStyle name="SAPBEXundefined 3" xfId="8464"/>
    <cellStyle name="SAPBEXundefined 4" xfId="8465"/>
    <cellStyle name="SAPBEXundefined 5" xfId="8466"/>
    <cellStyle name="SAPBEXundefined 6" xfId="8467"/>
    <cellStyle name="ScotchRule" xfId="8468"/>
    <cellStyle name="Sheet Title" xfId="8469"/>
    <cellStyle name="Single Accounting" xfId="8470"/>
    <cellStyle name="small" xfId="8471"/>
    <cellStyle name="st1" xfId="3520"/>
    <cellStyle name="stand_bord" xfId="3521"/>
    <cellStyle name="Standard_NEGS" xfId="3522"/>
    <cellStyle name="Style 1" xfId="3523"/>
    <cellStyle name="Style 1 2" xfId="8472"/>
    <cellStyle name="styleColumnTitles" xfId="3524"/>
    <cellStyle name="styleDateRange" xfId="3525"/>
    <cellStyle name="styleHidden" xfId="3526"/>
    <cellStyle name="styleNormal" xfId="3527"/>
    <cellStyle name="styleSeriesAttributes" xfId="3528"/>
    <cellStyle name="styleSeriesData" xfId="3529"/>
    <cellStyle name="styleSeriesDataForecast" xfId="3530"/>
    <cellStyle name="styleSeriesDataForecastNA" xfId="3531"/>
    <cellStyle name="styleSeriesDataNA" xfId="3532"/>
    <cellStyle name="Subtitle" xfId="8473"/>
    <cellStyle name="Table Head" xfId="3533"/>
    <cellStyle name="Table Head Aligned" xfId="3534"/>
    <cellStyle name="Table Head Blue" xfId="3535"/>
    <cellStyle name="Table Head Green" xfId="3536"/>
    <cellStyle name="Table Head_Val_Sum_Graph" xfId="3537"/>
    <cellStyle name="Table Heading" xfId="3538"/>
    <cellStyle name="Table Heading 2" xfId="3539"/>
    <cellStyle name="Table Heading 2 2" xfId="8474"/>
    <cellStyle name="Table Heading 3" xfId="8475"/>
    <cellStyle name="Table Heading 3 2" xfId="8476"/>
    <cellStyle name="Table Heading 4" xfId="8477"/>
    <cellStyle name="Table Heading 5" xfId="10944"/>
    <cellStyle name="Table Heading_46EP.2011(v2.0)" xfId="3540"/>
    <cellStyle name="Table Text" xfId="3541"/>
    <cellStyle name="Table Title" xfId="3542"/>
    <cellStyle name="Table Units" xfId="3543"/>
    <cellStyle name="Table_Header" xfId="3544"/>
    <cellStyle name="TableStyleLight1" xfId="3545"/>
    <cellStyle name="TableStyleLight1 2" xfId="3546"/>
    <cellStyle name="TableStyleLight1 2 2" xfId="8478"/>
    <cellStyle name="TableStyleLight1 3" xfId="10945"/>
    <cellStyle name="Text" xfId="3547"/>
    <cellStyle name="Text 1" xfId="3548"/>
    <cellStyle name="Text Head" xfId="3549"/>
    <cellStyle name="Text Head 1" xfId="3550"/>
    <cellStyle name="Text Indent A" xfId="8479"/>
    <cellStyle name="Text Indent B" xfId="8480"/>
    <cellStyle name="Text Indent C" xfId="8481"/>
    <cellStyle name="Times 10" xfId="8482"/>
    <cellStyle name="Times 12" xfId="8483"/>
    <cellStyle name="Times New Roman0181000015536870911" xfId="8484"/>
    <cellStyle name="Title" xfId="3551"/>
    <cellStyle name="Title 1" xfId="8485"/>
    <cellStyle name="Title 2" xfId="3552"/>
    <cellStyle name="Title 2 2" xfId="8486"/>
    <cellStyle name="Title 2 3" xfId="8487"/>
    <cellStyle name="Title 3" xfId="8488"/>
    <cellStyle name="Title 4" xfId="3553"/>
    <cellStyle name="Total" xfId="3554"/>
    <cellStyle name="Total 1" xfId="8489"/>
    <cellStyle name="Total 2" xfId="3555"/>
    <cellStyle name="Total 2 2" xfId="8490"/>
    <cellStyle name="Total 2 3" xfId="6320"/>
    <cellStyle name="Total 3" xfId="5842"/>
    <cellStyle name="Total 3 2" xfId="8491"/>
    <cellStyle name="Total 4" xfId="10946"/>
    <cellStyle name="TotalCurrency" xfId="3556"/>
    <cellStyle name="Underline_Single" xfId="3557"/>
    <cellStyle name="Unit" xfId="3558"/>
    <cellStyle name="Valuta [0]_Arcen" xfId="8492"/>
    <cellStyle name="Valuta_Arcen" xfId="8493"/>
    <cellStyle name="Warning Text" xfId="3559"/>
    <cellStyle name="Warning Text 1" xfId="8494"/>
    <cellStyle name="Warning Text 2" xfId="8495"/>
    <cellStyle name="Warning Text 3" xfId="8496"/>
    <cellStyle name="year" xfId="3560"/>
    <cellStyle name="Yen" xfId="8497"/>
    <cellStyle name="Акцент1" xfId="397"/>
    <cellStyle name="Акцент1 10" xfId="3561"/>
    <cellStyle name="Акцент1 10 2" xfId="8498"/>
    <cellStyle name="Акцент1 10 3" xfId="8499"/>
    <cellStyle name="Акцент1 11" xfId="8500"/>
    <cellStyle name="Акцент1 11 2" xfId="8501"/>
    <cellStyle name="Акцент1 11 3" xfId="8502"/>
    <cellStyle name="Акцент1 11 4" xfId="8503"/>
    <cellStyle name="Акцент1 12" xfId="8504"/>
    <cellStyle name="Акцент1 12 2" xfId="8505"/>
    <cellStyle name="Акцент1 12 3" xfId="8506"/>
    <cellStyle name="Акцент1 12 4" xfId="8507"/>
    <cellStyle name="Акцент1 13" xfId="8508"/>
    <cellStyle name="Акцент1 13 2" xfId="8509"/>
    <cellStyle name="Акцент1 13 3" xfId="8510"/>
    <cellStyle name="Акцент1 14" xfId="8511"/>
    <cellStyle name="Акцент1 14 2" xfId="8512"/>
    <cellStyle name="Акцент1 14 3" xfId="8513"/>
    <cellStyle name="Акцент1 15" xfId="8514"/>
    <cellStyle name="Акцент1 15 2" xfId="8515"/>
    <cellStyle name="Акцент1 15 3" xfId="8516"/>
    <cellStyle name="Акцент1 16" xfId="8517"/>
    <cellStyle name="Акцент1 16 2" xfId="8518"/>
    <cellStyle name="Акцент1 16 3" xfId="8519"/>
    <cellStyle name="Акцент1 17" xfId="8520"/>
    <cellStyle name="Акцент1 18" xfId="8521"/>
    <cellStyle name="Акцент1 2" xfId="398"/>
    <cellStyle name="Акцент1 2 1" xfId="8522"/>
    <cellStyle name="Акцент1 2 10" xfId="399"/>
    <cellStyle name="Акцент1 2 10 2" xfId="3563"/>
    <cellStyle name="Акцент1 2 11" xfId="8523"/>
    <cellStyle name="Акцент1 2 12" xfId="10947"/>
    <cellStyle name="Акцент1 2 13" xfId="3562"/>
    <cellStyle name="Акцент1 2 2" xfId="400"/>
    <cellStyle name="Акцент1 2 2 2" xfId="3565"/>
    <cellStyle name="Акцент1 2 2 2 2" xfId="8524"/>
    <cellStyle name="Акцент1 2 2 2 3" xfId="6321"/>
    <cellStyle name="Акцент1 2 2 3" xfId="3564"/>
    <cellStyle name="Акцент1 2 3" xfId="401"/>
    <cellStyle name="Акцент1 2 3 2" xfId="8525"/>
    <cellStyle name="Акцент1 2 3 3" xfId="3566"/>
    <cellStyle name="Акцент1 2 4" xfId="402"/>
    <cellStyle name="Акцент1 2 4 2" xfId="8526"/>
    <cellStyle name="Акцент1 2 4 3" xfId="3567"/>
    <cellStyle name="Акцент1 2 5" xfId="403"/>
    <cellStyle name="Акцент1 2 5 2" xfId="3568"/>
    <cellStyle name="Акцент1 2 6" xfId="404"/>
    <cellStyle name="Акцент1 2 6 2" xfId="3569"/>
    <cellStyle name="Акцент1 2 7" xfId="405"/>
    <cellStyle name="Акцент1 2 7 2" xfId="3570"/>
    <cellStyle name="Акцент1 2 8" xfId="406"/>
    <cellStyle name="Акцент1 2 8 2" xfId="3571"/>
    <cellStyle name="Акцент1 2 9" xfId="407"/>
    <cellStyle name="Акцент1 2 9 2" xfId="3572"/>
    <cellStyle name="Акцент1 2_МФ тепловой баланс 2015 дубль 3" xfId="3573"/>
    <cellStyle name="Акцент1 3" xfId="408"/>
    <cellStyle name="Акцент1 3 10" xfId="409"/>
    <cellStyle name="Акцент1 3 10 2" xfId="3575"/>
    <cellStyle name="Акцент1 3 11" xfId="3576"/>
    <cellStyle name="Акцент1 3 11 2" xfId="8527"/>
    <cellStyle name="Акцент1 3 12" xfId="10948"/>
    <cellStyle name="Акцент1 3 13" xfId="3574"/>
    <cellStyle name="Акцент1 3 2" xfId="410"/>
    <cellStyle name="Акцент1 3 2 2" xfId="8528"/>
    <cellStyle name="Акцент1 3 2 3" xfId="10949"/>
    <cellStyle name="Акцент1 3 2 4" xfId="3577"/>
    <cellStyle name="Акцент1 3 3" xfId="411"/>
    <cellStyle name="Акцент1 3 3 2" xfId="8529"/>
    <cellStyle name="Акцент1 3 3 2 2" xfId="8530"/>
    <cellStyle name="Акцент1 3 3 3" xfId="3578"/>
    <cellStyle name="Акцент1 3 4" xfId="412"/>
    <cellStyle name="Акцент1 3 4 2" xfId="3579"/>
    <cellStyle name="Акцент1 3 5" xfId="413"/>
    <cellStyle name="Акцент1 3 5 2" xfId="3580"/>
    <cellStyle name="Акцент1 3 6" xfId="414"/>
    <cellStyle name="Акцент1 3 6 2" xfId="3581"/>
    <cellStyle name="Акцент1 3 7" xfId="415"/>
    <cellStyle name="Акцент1 3 7 2" xfId="3582"/>
    <cellStyle name="Акцент1 3 8" xfId="416"/>
    <cellStyle name="Акцент1 3 8 2" xfId="3583"/>
    <cellStyle name="Акцент1 3 9" xfId="417"/>
    <cellStyle name="Акцент1 3 9 2" xfId="3584"/>
    <cellStyle name="Акцент1 3_МФ тепловой баланс 2015 дубль 3" xfId="3585"/>
    <cellStyle name="Акцент1 4" xfId="3586"/>
    <cellStyle name="Акцент1 4 2" xfId="3587"/>
    <cellStyle name="Акцент1 4 3" xfId="6322"/>
    <cellStyle name="Акцент1 4 3 2" xfId="8531"/>
    <cellStyle name="Акцент1 4 3 3" xfId="8532"/>
    <cellStyle name="Акцент1 4_МФ тепловой баланс 2015 дубль 3" xfId="3588"/>
    <cellStyle name="Акцент1 5" xfId="3589"/>
    <cellStyle name="Акцент1 5 2" xfId="3590"/>
    <cellStyle name="Акцент1 5 3" xfId="6323"/>
    <cellStyle name="Акцент1 5 3 2" xfId="8533"/>
    <cellStyle name="Акцент1 5 3 3" xfId="8534"/>
    <cellStyle name="Акцент1 5_МФ тепловой баланс 2015 дубль 3" xfId="3591"/>
    <cellStyle name="Акцент1 6" xfId="3592"/>
    <cellStyle name="Акцент1 6 2" xfId="3593"/>
    <cellStyle name="Акцент1 6 3" xfId="6324"/>
    <cellStyle name="Акцент1 6 3 2" xfId="8535"/>
    <cellStyle name="Акцент1 6 3 3" xfId="8536"/>
    <cellStyle name="Акцент1 6_МФ тепловой баланс 2015 дубль 3" xfId="3594"/>
    <cellStyle name="Акцент1 7" xfId="3595"/>
    <cellStyle name="Акцент1 7 2" xfId="3596"/>
    <cellStyle name="Акцент1 7 3" xfId="6325"/>
    <cellStyle name="Акцент1 7 3 2" xfId="8537"/>
    <cellStyle name="Акцент1 7 3 3" xfId="8538"/>
    <cellStyle name="Акцент1 7_МФ тепловой баланс 2015 дубль 3" xfId="3597"/>
    <cellStyle name="Акцент1 8" xfId="3598"/>
    <cellStyle name="Акцент1 8 2" xfId="3599"/>
    <cellStyle name="Акцент1 8 3" xfId="8539"/>
    <cellStyle name="Акцент1 8 4" xfId="8540"/>
    <cellStyle name="Акцент1 9" xfId="3600"/>
    <cellStyle name="Акцент1 9 2" xfId="3601"/>
    <cellStyle name="Акцент1 9 3" xfId="8541"/>
    <cellStyle name="Акцент2" xfId="418"/>
    <cellStyle name="Акцент2 10" xfId="3602"/>
    <cellStyle name="Акцент2 10 2" xfId="8542"/>
    <cellStyle name="Акцент2 10 3" xfId="8543"/>
    <cellStyle name="Акцент2 11" xfId="8544"/>
    <cellStyle name="Акцент2 11 2" xfId="8545"/>
    <cellStyle name="Акцент2 11 3" xfId="8546"/>
    <cellStyle name="Акцент2 11 4" xfId="8547"/>
    <cellStyle name="Акцент2 12" xfId="8548"/>
    <cellStyle name="Акцент2 12 2" xfId="8549"/>
    <cellStyle name="Акцент2 12 3" xfId="8550"/>
    <cellStyle name="Акцент2 12 4" xfId="8551"/>
    <cellStyle name="Акцент2 13" xfId="8552"/>
    <cellStyle name="Акцент2 13 2" xfId="8553"/>
    <cellStyle name="Акцент2 13 3" xfId="8554"/>
    <cellStyle name="Акцент2 14" xfId="8555"/>
    <cellStyle name="Акцент2 14 2" xfId="8556"/>
    <cellStyle name="Акцент2 14 3" xfId="8557"/>
    <cellStyle name="Акцент2 15" xfId="8558"/>
    <cellStyle name="Акцент2 15 2" xfId="8559"/>
    <cellStyle name="Акцент2 15 3" xfId="8560"/>
    <cellStyle name="Акцент2 16" xfId="8561"/>
    <cellStyle name="Акцент2 16 2" xfId="8562"/>
    <cellStyle name="Акцент2 16 3" xfId="8563"/>
    <cellStyle name="Акцент2 17" xfId="8564"/>
    <cellStyle name="Акцент2 18" xfId="8565"/>
    <cellStyle name="Акцент2 2" xfId="419"/>
    <cellStyle name="Акцент2 2 1" xfId="8566"/>
    <cellStyle name="Акцент2 2 10" xfId="420"/>
    <cellStyle name="Акцент2 2 10 2" xfId="3604"/>
    <cellStyle name="Акцент2 2 11" xfId="8567"/>
    <cellStyle name="Акцент2 2 12" xfId="10950"/>
    <cellStyle name="Акцент2 2 13" xfId="3603"/>
    <cellStyle name="Акцент2 2 2" xfId="421"/>
    <cellStyle name="Акцент2 2 2 2" xfId="3606"/>
    <cellStyle name="Акцент2 2 2 2 2" xfId="8568"/>
    <cellStyle name="Акцент2 2 2 2 3" xfId="6326"/>
    <cellStyle name="Акцент2 2 2 3" xfId="3605"/>
    <cellStyle name="Акцент2 2 3" xfId="422"/>
    <cellStyle name="Акцент2 2 3 2" xfId="8569"/>
    <cellStyle name="Акцент2 2 3 3" xfId="3607"/>
    <cellStyle name="Акцент2 2 4" xfId="423"/>
    <cellStyle name="Акцент2 2 4 2" xfId="8570"/>
    <cellStyle name="Акцент2 2 4 3" xfId="3608"/>
    <cellStyle name="Акцент2 2 5" xfId="424"/>
    <cellStyle name="Акцент2 2 5 2" xfId="3609"/>
    <cellStyle name="Акцент2 2 6" xfId="425"/>
    <cellStyle name="Акцент2 2 6 2" xfId="3610"/>
    <cellStyle name="Акцент2 2 7" xfId="426"/>
    <cellStyle name="Акцент2 2 7 2" xfId="3611"/>
    <cellStyle name="Акцент2 2 8" xfId="427"/>
    <cellStyle name="Акцент2 2 8 2" xfId="3612"/>
    <cellStyle name="Акцент2 2 9" xfId="428"/>
    <cellStyle name="Акцент2 2 9 2" xfId="3613"/>
    <cellStyle name="Акцент2 2_МФ тепловой баланс 2015 дубль 3" xfId="3614"/>
    <cellStyle name="Акцент2 3" xfId="429"/>
    <cellStyle name="Акцент2 3 10" xfId="430"/>
    <cellStyle name="Акцент2 3 10 2" xfId="3616"/>
    <cellStyle name="Акцент2 3 11" xfId="3617"/>
    <cellStyle name="Акцент2 3 11 2" xfId="8571"/>
    <cellStyle name="Акцент2 3 12" xfId="10951"/>
    <cellStyle name="Акцент2 3 13" xfId="3615"/>
    <cellStyle name="Акцент2 3 2" xfId="431"/>
    <cellStyle name="Акцент2 3 2 2" xfId="8572"/>
    <cellStyle name="Акцент2 3 2 3" xfId="10952"/>
    <cellStyle name="Акцент2 3 2 4" xfId="3618"/>
    <cellStyle name="Акцент2 3 3" xfId="432"/>
    <cellStyle name="Акцент2 3 3 2" xfId="8573"/>
    <cellStyle name="Акцент2 3 3 2 2" xfId="8574"/>
    <cellStyle name="Акцент2 3 3 3" xfId="3619"/>
    <cellStyle name="Акцент2 3 4" xfId="433"/>
    <cellStyle name="Акцент2 3 4 2" xfId="3620"/>
    <cellStyle name="Акцент2 3 5" xfId="434"/>
    <cellStyle name="Акцент2 3 5 2" xfId="3621"/>
    <cellStyle name="Акцент2 3 6" xfId="435"/>
    <cellStyle name="Акцент2 3 6 2" xfId="3622"/>
    <cellStyle name="Акцент2 3 7" xfId="436"/>
    <cellStyle name="Акцент2 3 7 2" xfId="3623"/>
    <cellStyle name="Акцент2 3 8" xfId="437"/>
    <cellStyle name="Акцент2 3 8 2" xfId="3624"/>
    <cellStyle name="Акцент2 3 9" xfId="438"/>
    <cellStyle name="Акцент2 3 9 2" xfId="3625"/>
    <cellStyle name="Акцент2 3_МФ тепловой баланс 2015 дубль 3" xfId="3626"/>
    <cellStyle name="Акцент2 4" xfId="3627"/>
    <cellStyle name="Акцент2 4 2" xfId="3628"/>
    <cellStyle name="Акцент2 4 3" xfId="6327"/>
    <cellStyle name="Акцент2 4 3 2" xfId="8575"/>
    <cellStyle name="Акцент2 4 3 3" xfId="8576"/>
    <cellStyle name="Акцент2 4_МФ тепловой баланс 2015 дубль 3" xfId="3629"/>
    <cellStyle name="Акцент2 5" xfId="3630"/>
    <cellStyle name="Акцент2 5 2" xfId="3631"/>
    <cellStyle name="Акцент2 5 3" xfId="6328"/>
    <cellStyle name="Акцент2 5 3 2" xfId="8577"/>
    <cellStyle name="Акцент2 5 3 3" xfId="8578"/>
    <cellStyle name="Акцент2 5_МФ тепловой баланс 2015 дубль 3" xfId="3632"/>
    <cellStyle name="Акцент2 6" xfId="3633"/>
    <cellStyle name="Акцент2 6 2" xfId="3634"/>
    <cellStyle name="Акцент2 6 3" xfId="6329"/>
    <cellStyle name="Акцент2 6 3 2" xfId="8579"/>
    <cellStyle name="Акцент2 6 3 3" xfId="8580"/>
    <cellStyle name="Акцент2 6_МФ тепловой баланс 2015 дубль 3" xfId="3635"/>
    <cellStyle name="Акцент2 7" xfId="3636"/>
    <cellStyle name="Акцент2 7 2" xfId="3637"/>
    <cellStyle name="Акцент2 7 3" xfId="6330"/>
    <cellStyle name="Акцент2 7 3 2" xfId="8581"/>
    <cellStyle name="Акцент2 7 3 3" xfId="8582"/>
    <cellStyle name="Акцент2 7_МФ тепловой баланс 2015 дубль 3" xfId="3638"/>
    <cellStyle name="Акцент2 8" xfId="3639"/>
    <cellStyle name="Акцент2 8 2" xfId="3640"/>
    <cellStyle name="Акцент2 8 3" xfId="8583"/>
    <cellStyle name="Акцент2 8 4" xfId="8584"/>
    <cellStyle name="Акцент2 9" xfId="3641"/>
    <cellStyle name="Акцент2 9 2" xfId="3642"/>
    <cellStyle name="Акцент2 9 3" xfId="8585"/>
    <cellStyle name="Акцент3" xfId="439"/>
    <cellStyle name="Акцент3 10" xfId="3643"/>
    <cellStyle name="Акцент3 10 2" xfId="8586"/>
    <cellStyle name="Акцент3 10 3" xfId="8587"/>
    <cellStyle name="Акцент3 11" xfId="8588"/>
    <cellStyle name="Акцент3 11 2" xfId="8589"/>
    <cellStyle name="Акцент3 11 3" xfId="8590"/>
    <cellStyle name="Акцент3 11 4" xfId="8591"/>
    <cellStyle name="Акцент3 12" xfId="8592"/>
    <cellStyle name="Акцент3 12 2" xfId="8593"/>
    <cellStyle name="Акцент3 12 3" xfId="8594"/>
    <cellStyle name="Акцент3 12 4" xfId="8595"/>
    <cellStyle name="Акцент3 13" xfId="8596"/>
    <cellStyle name="Акцент3 13 2" xfId="8597"/>
    <cellStyle name="Акцент3 13 3" xfId="8598"/>
    <cellStyle name="Акцент3 14" xfId="8599"/>
    <cellStyle name="Акцент3 14 2" xfId="8600"/>
    <cellStyle name="Акцент3 14 3" xfId="8601"/>
    <cellStyle name="Акцент3 15" xfId="8602"/>
    <cellStyle name="Акцент3 15 2" xfId="8603"/>
    <cellStyle name="Акцент3 15 3" xfId="8604"/>
    <cellStyle name="Акцент3 16" xfId="8605"/>
    <cellStyle name="Акцент3 16 2" xfId="8606"/>
    <cellStyle name="Акцент3 16 3" xfId="8607"/>
    <cellStyle name="Акцент3 17" xfId="8608"/>
    <cellStyle name="Акцент3 18" xfId="8609"/>
    <cellStyle name="Акцент3 2" xfId="440"/>
    <cellStyle name="Акцент3 2 1" xfId="8610"/>
    <cellStyle name="Акцент3 2 10" xfId="441"/>
    <cellStyle name="Акцент3 2 10 2" xfId="3645"/>
    <cellStyle name="Акцент3 2 11" xfId="8611"/>
    <cellStyle name="Акцент3 2 12" xfId="10953"/>
    <cellStyle name="Акцент3 2 13" xfId="3644"/>
    <cellStyle name="Акцент3 2 2" xfId="442"/>
    <cellStyle name="Акцент3 2 2 2" xfId="3647"/>
    <cellStyle name="Акцент3 2 2 2 2" xfId="8612"/>
    <cellStyle name="Акцент3 2 2 2 3" xfId="6331"/>
    <cellStyle name="Акцент3 2 2 3" xfId="3646"/>
    <cellStyle name="Акцент3 2 3" xfId="443"/>
    <cellStyle name="Акцент3 2 3 2" xfId="8613"/>
    <cellStyle name="Акцент3 2 3 3" xfId="3648"/>
    <cellStyle name="Акцент3 2 4" xfId="444"/>
    <cellStyle name="Акцент3 2 4 2" xfId="8614"/>
    <cellStyle name="Акцент3 2 4 3" xfId="3649"/>
    <cellStyle name="Акцент3 2 5" xfId="445"/>
    <cellStyle name="Акцент3 2 5 2" xfId="3650"/>
    <cellStyle name="Акцент3 2 6" xfId="446"/>
    <cellStyle name="Акцент3 2 6 2" xfId="3651"/>
    <cellStyle name="Акцент3 2 7" xfId="447"/>
    <cellStyle name="Акцент3 2 7 2" xfId="3652"/>
    <cellStyle name="Акцент3 2 8" xfId="448"/>
    <cellStyle name="Акцент3 2 8 2" xfId="3653"/>
    <cellStyle name="Акцент3 2 9" xfId="449"/>
    <cellStyle name="Акцент3 2 9 2" xfId="3654"/>
    <cellStyle name="Акцент3 2_МФ тепловой баланс 2015 дубль 3" xfId="3655"/>
    <cellStyle name="Акцент3 3" xfId="450"/>
    <cellStyle name="Акцент3 3 10" xfId="451"/>
    <cellStyle name="Акцент3 3 10 2" xfId="3657"/>
    <cellStyle name="Акцент3 3 11" xfId="3658"/>
    <cellStyle name="Акцент3 3 11 2" xfId="8615"/>
    <cellStyle name="Акцент3 3 12" xfId="10954"/>
    <cellStyle name="Акцент3 3 13" xfId="3656"/>
    <cellStyle name="Акцент3 3 2" xfId="452"/>
    <cellStyle name="Акцент3 3 2 2" xfId="8616"/>
    <cellStyle name="Акцент3 3 2 3" xfId="10955"/>
    <cellStyle name="Акцент3 3 2 4" xfId="3659"/>
    <cellStyle name="Акцент3 3 3" xfId="453"/>
    <cellStyle name="Акцент3 3 3 2" xfId="8617"/>
    <cellStyle name="Акцент3 3 3 2 2" xfId="8618"/>
    <cellStyle name="Акцент3 3 3 3" xfId="3660"/>
    <cellStyle name="Акцент3 3 4" xfId="454"/>
    <cellStyle name="Акцент3 3 4 2" xfId="3661"/>
    <cellStyle name="Акцент3 3 5" xfId="455"/>
    <cellStyle name="Акцент3 3 5 2" xfId="3662"/>
    <cellStyle name="Акцент3 3 6" xfId="456"/>
    <cellStyle name="Акцент3 3 6 2" xfId="3663"/>
    <cellStyle name="Акцент3 3 7" xfId="457"/>
    <cellStyle name="Акцент3 3 7 2" xfId="3664"/>
    <cellStyle name="Акцент3 3 8" xfId="458"/>
    <cellStyle name="Акцент3 3 8 2" xfId="3665"/>
    <cellStyle name="Акцент3 3 9" xfId="459"/>
    <cellStyle name="Акцент3 3 9 2" xfId="3666"/>
    <cellStyle name="Акцент3 3_МФ тепловой баланс 2015 дубль 3" xfId="3667"/>
    <cellStyle name="Акцент3 4" xfId="3668"/>
    <cellStyle name="Акцент3 4 2" xfId="3669"/>
    <cellStyle name="Акцент3 4 3" xfId="6332"/>
    <cellStyle name="Акцент3 4 3 2" xfId="8619"/>
    <cellStyle name="Акцент3 4 3 3" xfId="8620"/>
    <cellStyle name="Акцент3 4_МФ тепловой баланс 2015 дубль 3" xfId="3670"/>
    <cellStyle name="Акцент3 5" xfId="3671"/>
    <cellStyle name="Акцент3 5 2" xfId="3672"/>
    <cellStyle name="Акцент3 5 3" xfId="6333"/>
    <cellStyle name="Акцент3 5 3 2" xfId="8621"/>
    <cellStyle name="Акцент3 5 3 3" xfId="8622"/>
    <cellStyle name="Акцент3 5_МФ тепловой баланс 2015 дубль 3" xfId="3673"/>
    <cellStyle name="Акцент3 6" xfId="3674"/>
    <cellStyle name="Акцент3 6 2" xfId="3675"/>
    <cellStyle name="Акцент3 6 3" xfId="6334"/>
    <cellStyle name="Акцент3 6 3 2" xfId="8623"/>
    <cellStyle name="Акцент3 6 3 3" xfId="8624"/>
    <cellStyle name="Акцент3 6_МФ тепловой баланс 2015 дубль 3" xfId="3676"/>
    <cellStyle name="Акцент3 7" xfId="3677"/>
    <cellStyle name="Акцент3 7 2" xfId="3678"/>
    <cellStyle name="Акцент3 7 3" xfId="6335"/>
    <cellStyle name="Акцент3 7 3 2" xfId="8625"/>
    <cellStyle name="Акцент3 7 3 3" xfId="8626"/>
    <cellStyle name="Акцент3 7_МФ тепловой баланс 2015 дубль 3" xfId="3679"/>
    <cellStyle name="Акцент3 8" xfId="3680"/>
    <cellStyle name="Акцент3 8 2" xfId="3681"/>
    <cellStyle name="Акцент3 8 3" xfId="8627"/>
    <cellStyle name="Акцент3 8 4" xfId="8628"/>
    <cellStyle name="Акцент3 9" xfId="3682"/>
    <cellStyle name="Акцент3 9 2" xfId="3683"/>
    <cellStyle name="Акцент3 9 3" xfId="8629"/>
    <cellStyle name="Акцент4" xfId="460"/>
    <cellStyle name="Акцент4 10" xfId="3684"/>
    <cellStyle name="Акцент4 10 2" xfId="8630"/>
    <cellStyle name="Акцент4 10 3" xfId="8631"/>
    <cellStyle name="Акцент4 11" xfId="8632"/>
    <cellStyle name="Акцент4 11 2" xfId="8633"/>
    <cellStyle name="Акцент4 11 3" xfId="8634"/>
    <cellStyle name="Акцент4 11 4" xfId="8635"/>
    <cellStyle name="Акцент4 12" xfId="8636"/>
    <cellStyle name="Акцент4 12 2" xfId="8637"/>
    <cellStyle name="Акцент4 12 3" xfId="8638"/>
    <cellStyle name="Акцент4 12 4" xfId="8639"/>
    <cellStyle name="Акцент4 13" xfId="8640"/>
    <cellStyle name="Акцент4 13 2" xfId="8641"/>
    <cellStyle name="Акцент4 13 3" xfId="8642"/>
    <cellStyle name="Акцент4 14" xfId="8643"/>
    <cellStyle name="Акцент4 14 2" xfId="8644"/>
    <cellStyle name="Акцент4 14 3" xfId="8645"/>
    <cellStyle name="Акцент4 15" xfId="8646"/>
    <cellStyle name="Акцент4 15 2" xfId="8647"/>
    <cellStyle name="Акцент4 15 3" xfId="8648"/>
    <cellStyle name="Акцент4 16" xfId="8649"/>
    <cellStyle name="Акцент4 16 2" xfId="8650"/>
    <cellStyle name="Акцент4 16 3" xfId="8651"/>
    <cellStyle name="Акцент4 17" xfId="8652"/>
    <cellStyle name="Акцент4 18" xfId="8653"/>
    <cellStyle name="Акцент4 2" xfId="461"/>
    <cellStyle name="Акцент4 2 1" xfId="8654"/>
    <cellStyle name="Акцент4 2 10" xfId="462"/>
    <cellStyle name="Акцент4 2 10 2" xfId="3686"/>
    <cellStyle name="Акцент4 2 11" xfId="8655"/>
    <cellStyle name="Акцент4 2 12" xfId="10956"/>
    <cellStyle name="Акцент4 2 13" xfId="3685"/>
    <cellStyle name="Акцент4 2 2" xfId="463"/>
    <cellStyle name="Акцент4 2 2 2" xfId="3688"/>
    <cellStyle name="Акцент4 2 2 2 2" xfId="8656"/>
    <cellStyle name="Акцент4 2 2 2 3" xfId="6336"/>
    <cellStyle name="Акцент4 2 2 3" xfId="3687"/>
    <cellStyle name="Акцент4 2 3" xfId="464"/>
    <cellStyle name="Акцент4 2 3 2" xfId="8657"/>
    <cellStyle name="Акцент4 2 3 3" xfId="3689"/>
    <cellStyle name="Акцент4 2 4" xfId="465"/>
    <cellStyle name="Акцент4 2 4 2" xfId="8658"/>
    <cellStyle name="Акцент4 2 4 3" xfId="3690"/>
    <cellStyle name="Акцент4 2 5" xfId="466"/>
    <cellStyle name="Акцент4 2 5 2" xfId="3691"/>
    <cellStyle name="Акцент4 2 6" xfId="467"/>
    <cellStyle name="Акцент4 2 6 2" xfId="3692"/>
    <cellStyle name="Акцент4 2 7" xfId="468"/>
    <cellStyle name="Акцент4 2 7 2" xfId="3693"/>
    <cellStyle name="Акцент4 2 8" xfId="469"/>
    <cellStyle name="Акцент4 2 8 2" xfId="3694"/>
    <cellStyle name="Акцент4 2 9" xfId="470"/>
    <cellStyle name="Акцент4 2 9 2" xfId="3695"/>
    <cellStyle name="Акцент4 2_МФ тепловой баланс 2015 дубль 3" xfId="3696"/>
    <cellStyle name="Акцент4 3" xfId="471"/>
    <cellStyle name="Акцент4 3 10" xfId="472"/>
    <cellStyle name="Акцент4 3 10 2" xfId="3698"/>
    <cellStyle name="Акцент4 3 11" xfId="3699"/>
    <cellStyle name="Акцент4 3 11 2" xfId="8659"/>
    <cellStyle name="Акцент4 3 12" xfId="10957"/>
    <cellStyle name="Акцент4 3 13" xfId="3697"/>
    <cellStyle name="Акцент4 3 2" xfId="473"/>
    <cellStyle name="Акцент4 3 2 2" xfId="8660"/>
    <cellStyle name="Акцент4 3 2 3" xfId="10958"/>
    <cellStyle name="Акцент4 3 2 4" xfId="3700"/>
    <cellStyle name="Акцент4 3 3" xfId="474"/>
    <cellStyle name="Акцент4 3 3 2" xfId="8661"/>
    <cellStyle name="Акцент4 3 3 2 2" xfId="8662"/>
    <cellStyle name="Акцент4 3 3 3" xfId="3701"/>
    <cellStyle name="Акцент4 3 4" xfId="475"/>
    <cellStyle name="Акцент4 3 4 2" xfId="3702"/>
    <cellStyle name="Акцент4 3 5" xfId="476"/>
    <cellStyle name="Акцент4 3 5 2" xfId="3703"/>
    <cellStyle name="Акцент4 3 6" xfId="477"/>
    <cellStyle name="Акцент4 3 6 2" xfId="3704"/>
    <cellStyle name="Акцент4 3 7" xfId="478"/>
    <cellStyle name="Акцент4 3 7 2" xfId="3705"/>
    <cellStyle name="Акцент4 3 8" xfId="479"/>
    <cellStyle name="Акцент4 3 8 2" xfId="3706"/>
    <cellStyle name="Акцент4 3 9" xfId="480"/>
    <cellStyle name="Акцент4 3 9 2" xfId="3707"/>
    <cellStyle name="Акцент4 3_МФ тепловой баланс 2015 дубль 3" xfId="3708"/>
    <cellStyle name="Акцент4 4" xfId="3709"/>
    <cellStyle name="Акцент4 4 2" xfId="3710"/>
    <cellStyle name="Акцент4 4 3" xfId="6337"/>
    <cellStyle name="Акцент4 4 3 2" xfId="8663"/>
    <cellStyle name="Акцент4 4 3 3" xfId="8664"/>
    <cellStyle name="Акцент4 4_МФ тепловой баланс 2015 дубль 3" xfId="3711"/>
    <cellStyle name="Акцент4 5" xfId="3712"/>
    <cellStyle name="Акцент4 5 2" xfId="3713"/>
    <cellStyle name="Акцент4 5 3" xfId="6338"/>
    <cellStyle name="Акцент4 5 3 2" xfId="8665"/>
    <cellStyle name="Акцент4 5 3 3" xfId="8666"/>
    <cellStyle name="Акцент4 5_МФ тепловой баланс 2015 дубль 3" xfId="3714"/>
    <cellStyle name="Акцент4 6" xfId="3715"/>
    <cellStyle name="Акцент4 6 2" xfId="3716"/>
    <cellStyle name="Акцент4 6 3" xfId="6339"/>
    <cellStyle name="Акцент4 6 3 2" xfId="8667"/>
    <cellStyle name="Акцент4 6 3 3" xfId="8668"/>
    <cellStyle name="Акцент4 6_МФ тепловой баланс 2015 дубль 3" xfId="3717"/>
    <cellStyle name="Акцент4 7" xfId="3718"/>
    <cellStyle name="Акцент4 7 2" xfId="3719"/>
    <cellStyle name="Акцент4 7 3" xfId="6340"/>
    <cellStyle name="Акцент4 7 3 2" xfId="8669"/>
    <cellStyle name="Акцент4 7 3 3" xfId="8670"/>
    <cellStyle name="Акцент4 7_МФ тепловой баланс 2015 дубль 3" xfId="3720"/>
    <cellStyle name="Акцент4 8" xfId="3721"/>
    <cellStyle name="Акцент4 8 2" xfId="3722"/>
    <cellStyle name="Акцент4 8 3" xfId="8671"/>
    <cellStyle name="Акцент4 8 4" xfId="8672"/>
    <cellStyle name="Акцент4 9" xfId="3723"/>
    <cellStyle name="Акцент4 9 2" xfId="3724"/>
    <cellStyle name="Акцент4 9 3" xfId="8673"/>
    <cellStyle name="Акцент5" xfId="481"/>
    <cellStyle name="Акцент5 10" xfId="3725"/>
    <cellStyle name="Акцент5 10 2" xfId="8674"/>
    <cellStyle name="Акцент5 10 3" xfId="8675"/>
    <cellStyle name="Акцент5 11" xfId="8676"/>
    <cellStyle name="Акцент5 11 2" xfId="8677"/>
    <cellStyle name="Акцент5 11 3" xfId="8678"/>
    <cellStyle name="Акцент5 11 4" xfId="8679"/>
    <cellStyle name="Акцент5 12" xfId="8680"/>
    <cellStyle name="Акцент5 12 2" xfId="8681"/>
    <cellStyle name="Акцент5 12 3" xfId="8682"/>
    <cellStyle name="Акцент5 12 4" xfId="8683"/>
    <cellStyle name="Акцент5 13" xfId="8684"/>
    <cellStyle name="Акцент5 13 2" xfId="8685"/>
    <cellStyle name="Акцент5 13 3" xfId="8686"/>
    <cellStyle name="Акцент5 14" xfId="8687"/>
    <cellStyle name="Акцент5 14 2" xfId="8688"/>
    <cellStyle name="Акцент5 14 3" xfId="8689"/>
    <cellStyle name="Акцент5 15" xfId="8690"/>
    <cellStyle name="Акцент5 15 2" xfId="8691"/>
    <cellStyle name="Акцент5 15 3" xfId="8692"/>
    <cellStyle name="Акцент5 16" xfId="8693"/>
    <cellStyle name="Акцент5 16 2" xfId="8694"/>
    <cellStyle name="Акцент5 16 3" xfId="8695"/>
    <cellStyle name="Акцент5 17" xfId="8696"/>
    <cellStyle name="Акцент5 18" xfId="8697"/>
    <cellStyle name="Акцент5 2" xfId="482"/>
    <cellStyle name="Акцент5 2 1" xfId="8698"/>
    <cellStyle name="Акцент5 2 10" xfId="483"/>
    <cellStyle name="Акцент5 2 10 2" xfId="3727"/>
    <cellStyle name="Акцент5 2 11" xfId="8699"/>
    <cellStyle name="Акцент5 2 12" xfId="10959"/>
    <cellStyle name="Акцент5 2 13" xfId="3726"/>
    <cellStyle name="Акцент5 2 2" xfId="484"/>
    <cellStyle name="Акцент5 2 2 2" xfId="3729"/>
    <cellStyle name="Акцент5 2 2 2 2" xfId="8700"/>
    <cellStyle name="Акцент5 2 2 2 3" xfId="6341"/>
    <cellStyle name="Акцент5 2 2 3" xfId="3728"/>
    <cellStyle name="Акцент5 2 3" xfId="485"/>
    <cellStyle name="Акцент5 2 3 2" xfId="8701"/>
    <cellStyle name="Акцент5 2 3 3" xfId="3730"/>
    <cellStyle name="Акцент5 2 4" xfId="486"/>
    <cellStyle name="Акцент5 2 4 2" xfId="8702"/>
    <cellStyle name="Акцент5 2 4 3" xfId="3731"/>
    <cellStyle name="Акцент5 2 5" xfId="487"/>
    <cellStyle name="Акцент5 2 5 2" xfId="3732"/>
    <cellStyle name="Акцент5 2 6" xfId="488"/>
    <cellStyle name="Акцент5 2 6 2" xfId="3733"/>
    <cellStyle name="Акцент5 2 7" xfId="489"/>
    <cellStyle name="Акцент5 2 7 2" xfId="3734"/>
    <cellStyle name="Акцент5 2 8" xfId="490"/>
    <cellStyle name="Акцент5 2 8 2" xfId="3735"/>
    <cellStyle name="Акцент5 2 9" xfId="491"/>
    <cellStyle name="Акцент5 2 9 2" xfId="3736"/>
    <cellStyle name="Акцент5 2_МФ тепловой баланс 2015 дубль 3" xfId="3737"/>
    <cellStyle name="Акцент5 3" xfId="492"/>
    <cellStyle name="Акцент5 3 10" xfId="493"/>
    <cellStyle name="Акцент5 3 10 2" xfId="3739"/>
    <cellStyle name="Акцент5 3 11" xfId="3740"/>
    <cellStyle name="Акцент5 3 11 2" xfId="8703"/>
    <cellStyle name="Акцент5 3 12" xfId="10960"/>
    <cellStyle name="Акцент5 3 13" xfId="3738"/>
    <cellStyle name="Акцент5 3 2" xfId="494"/>
    <cellStyle name="Акцент5 3 2 2" xfId="8704"/>
    <cellStyle name="Акцент5 3 2 3" xfId="10961"/>
    <cellStyle name="Акцент5 3 2 4" xfId="3741"/>
    <cellStyle name="Акцент5 3 3" xfId="495"/>
    <cellStyle name="Акцент5 3 3 2" xfId="8705"/>
    <cellStyle name="Акцент5 3 3 2 2" xfId="8706"/>
    <cellStyle name="Акцент5 3 3 3" xfId="3742"/>
    <cellStyle name="Акцент5 3 4" xfId="496"/>
    <cellStyle name="Акцент5 3 4 2" xfId="3743"/>
    <cellStyle name="Акцент5 3 5" xfId="497"/>
    <cellStyle name="Акцент5 3 5 2" xfId="3744"/>
    <cellStyle name="Акцент5 3 6" xfId="498"/>
    <cellStyle name="Акцент5 3 6 2" xfId="3745"/>
    <cellStyle name="Акцент5 3 7" xfId="499"/>
    <cellStyle name="Акцент5 3 7 2" xfId="3746"/>
    <cellStyle name="Акцент5 3 8" xfId="500"/>
    <cellStyle name="Акцент5 3 8 2" xfId="3747"/>
    <cellStyle name="Акцент5 3 9" xfId="501"/>
    <cellStyle name="Акцент5 3 9 2" xfId="3748"/>
    <cellStyle name="Акцент5 3_МФ тепловой баланс 2015 дубль 3" xfId="3749"/>
    <cellStyle name="Акцент5 4" xfId="3750"/>
    <cellStyle name="Акцент5 4 2" xfId="3751"/>
    <cellStyle name="Акцент5 4 3" xfId="6342"/>
    <cellStyle name="Акцент5 4 3 2" xfId="8707"/>
    <cellStyle name="Акцент5 4 3 3" xfId="8708"/>
    <cellStyle name="Акцент5 4_МФ тепловой баланс 2015 дубль 3" xfId="3752"/>
    <cellStyle name="Акцент5 5" xfId="3753"/>
    <cellStyle name="Акцент5 5 2" xfId="3754"/>
    <cellStyle name="Акцент5 5 3" xfId="6343"/>
    <cellStyle name="Акцент5 5 3 2" xfId="8709"/>
    <cellStyle name="Акцент5 5 3 3" xfId="8710"/>
    <cellStyle name="Акцент5 5_МФ тепловой баланс 2015 дубль 3" xfId="3755"/>
    <cellStyle name="Акцент5 6" xfId="3756"/>
    <cellStyle name="Акцент5 6 2" xfId="3757"/>
    <cellStyle name="Акцент5 6 3" xfId="6344"/>
    <cellStyle name="Акцент5 6 3 2" xfId="8711"/>
    <cellStyle name="Акцент5 6 3 3" xfId="8712"/>
    <cellStyle name="Акцент5 6_МФ тепловой баланс 2015 дубль 3" xfId="3758"/>
    <cellStyle name="Акцент5 7" xfId="3759"/>
    <cellStyle name="Акцент5 7 2" xfId="3760"/>
    <cellStyle name="Акцент5 7 3" xfId="6345"/>
    <cellStyle name="Акцент5 7 3 2" xfId="8713"/>
    <cellStyle name="Акцент5 7 3 3" xfId="8714"/>
    <cellStyle name="Акцент5 7_МФ тепловой баланс 2015 дубль 3" xfId="3761"/>
    <cellStyle name="Акцент5 8" xfId="3762"/>
    <cellStyle name="Акцент5 8 2" xfId="3763"/>
    <cellStyle name="Акцент5 8 3" xfId="8715"/>
    <cellStyle name="Акцент5 8 4" xfId="8716"/>
    <cellStyle name="Акцент5 9" xfId="3764"/>
    <cellStyle name="Акцент5 9 2" xfId="3765"/>
    <cellStyle name="Акцент5 9 3" xfId="8717"/>
    <cellStyle name="Акцент6" xfId="502"/>
    <cellStyle name="Акцент6 10" xfId="3766"/>
    <cellStyle name="Акцент6 10 2" xfId="8718"/>
    <cellStyle name="Акцент6 10 3" xfId="8719"/>
    <cellStyle name="Акцент6 11" xfId="8720"/>
    <cellStyle name="Акцент6 11 2" xfId="8721"/>
    <cellStyle name="Акцент6 11 3" xfId="8722"/>
    <cellStyle name="Акцент6 11 4" xfId="8723"/>
    <cellStyle name="Акцент6 12" xfId="8724"/>
    <cellStyle name="Акцент6 12 2" xfId="8725"/>
    <cellStyle name="Акцент6 12 3" xfId="8726"/>
    <cellStyle name="Акцент6 12 4" xfId="8727"/>
    <cellStyle name="Акцент6 13" xfId="8728"/>
    <cellStyle name="Акцент6 13 2" xfId="8729"/>
    <cellStyle name="Акцент6 13 3" xfId="8730"/>
    <cellStyle name="Акцент6 14" xfId="8731"/>
    <cellStyle name="Акцент6 14 2" xfId="8732"/>
    <cellStyle name="Акцент6 14 3" xfId="8733"/>
    <cellStyle name="Акцент6 15" xfId="8734"/>
    <cellStyle name="Акцент6 15 2" xfId="8735"/>
    <cellStyle name="Акцент6 15 3" xfId="8736"/>
    <cellStyle name="Акцент6 16" xfId="8737"/>
    <cellStyle name="Акцент6 16 2" xfId="8738"/>
    <cellStyle name="Акцент6 16 3" xfId="8739"/>
    <cellStyle name="Акцент6 17" xfId="8740"/>
    <cellStyle name="Акцент6 18" xfId="8741"/>
    <cellStyle name="Акцент6 2" xfId="503"/>
    <cellStyle name="Акцент6 2 1" xfId="8742"/>
    <cellStyle name="Акцент6 2 10" xfId="504"/>
    <cellStyle name="Акцент6 2 10 2" xfId="3768"/>
    <cellStyle name="Акцент6 2 11" xfId="8743"/>
    <cellStyle name="Акцент6 2 12" xfId="10962"/>
    <cellStyle name="Акцент6 2 13" xfId="3767"/>
    <cellStyle name="Акцент6 2 2" xfId="505"/>
    <cellStyle name="Акцент6 2 2 2" xfId="3770"/>
    <cellStyle name="Акцент6 2 2 2 2" xfId="8744"/>
    <cellStyle name="Акцент6 2 2 2 3" xfId="6346"/>
    <cellStyle name="Акцент6 2 2 3" xfId="3769"/>
    <cellStyle name="Акцент6 2 3" xfId="506"/>
    <cellStyle name="Акцент6 2 3 2" xfId="8745"/>
    <cellStyle name="Акцент6 2 3 3" xfId="3771"/>
    <cellStyle name="Акцент6 2 4" xfId="507"/>
    <cellStyle name="Акцент6 2 4 2" xfId="8746"/>
    <cellStyle name="Акцент6 2 4 3" xfId="3772"/>
    <cellStyle name="Акцент6 2 5" xfId="508"/>
    <cellStyle name="Акцент6 2 5 2" xfId="3773"/>
    <cellStyle name="Акцент6 2 6" xfId="509"/>
    <cellStyle name="Акцент6 2 6 2" xfId="3774"/>
    <cellStyle name="Акцент6 2 7" xfId="510"/>
    <cellStyle name="Акцент6 2 7 2" xfId="3775"/>
    <cellStyle name="Акцент6 2 8" xfId="511"/>
    <cellStyle name="Акцент6 2 8 2" xfId="3776"/>
    <cellStyle name="Акцент6 2 9" xfId="512"/>
    <cellStyle name="Акцент6 2 9 2" xfId="3777"/>
    <cellStyle name="Акцент6 2_МФ тепловой баланс 2015 дубль 3" xfId="3778"/>
    <cellStyle name="Акцент6 3" xfId="513"/>
    <cellStyle name="Акцент6 3 10" xfId="514"/>
    <cellStyle name="Акцент6 3 10 2" xfId="3780"/>
    <cellStyle name="Акцент6 3 11" xfId="3781"/>
    <cellStyle name="Акцент6 3 11 2" xfId="8747"/>
    <cellStyle name="Акцент6 3 12" xfId="10963"/>
    <cellStyle name="Акцент6 3 13" xfId="3779"/>
    <cellStyle name="Акцент6 3 2" xfId="515"/>
    <cellStyle name="Акцент6 3 2 2" xfId="8748"/>
    <cellStyle name="Акцент6 3 2 3" xfId="10964"/>
    <cellStyle name="Акцент6 3 2 4" xfId="3782"/>
    <cellStyle name="Акцент6 3 3" xfId="516"/>
    <cellStyle name="Акцент6 3 3 2" xfId="8749"/>
    <cellStyle name="Акцент6 3 3 2 2" xfId="8750"/>
    <cellStyle name="Акцент6 3 3 3" xfId="3783"/>
    <cellStyle name="Акцент6 3 4" xfId="517"/>
    <cellStyle name="Акцент6 3 4 2" xfId="3784"/>
    <cellStyle name="Акцент6 3 5" xfId="518"/>
    <cellStyle name="Акцент6 3 5 2" xfId="3785"/>
    <cellStyle name="Акцент6 3 6" xfId="519"/>
    <cellStyle name="Акцент6 3 6 2" xfId="3786"/>
    <cellStyle name="Акцент6 3 7" xfId="520"/>
    <cellStyle name="Акцент6 3 7 2" xfId="3787"/>
    <cellStyle name="Акцент6 3 8" xfId="521"/>
    <cellStyle name="Акцент6 3 8 2" xfId="3788"/>
    <cellStyle name="Акцент6 3 9" xfId="522"/>
    <cellStyle name="Акцент6 3 9 2" xfId="3789"/>
    <cellStyle name="Акцент6 3_МФ тепловой баланс 2015 дубль 3" xfId="3790"/>
    <cellStyle name="Акцент6 4" xfId="3791"/>
    <cellStyle name="Акцент6 4 2" xfId="3792"/>
    <cellStyle name="Акцент6 4 3" xfId="6347"/>
    <cellStyle name="Акцент6 4 3 2" xfId="8751"/>
    <cellStyle name="Акцент6 4 3 3" xfId="8752"/>
    <cellStyle name="Акцент6 4_МФ тепловой баланс 2015 дубль 3" xfId="3793"/>
    <cellStyle name="Акцент6 5" xfId="3794"/>
    <cellStyle name="Акцент6 5 2" xfId="3795"/>
    <cellStyle name="Акцент6 5 3" xfId="6348"/>
    <cellStyle name="Акцент6 5 3 2" xfId="8753"/>
    <cellStyle name="Акцент6 5 3 3" xfId="8754"/>
    <cellStyle name="Акцент6 5_МФ тепловой баланс 2015 дубль 3" xfId="3796"/>
    <cellStyle name="Акцент6 6" xfId="3797"/>
    <cellStyle name="Акцент6 6 2" xfId="3798"/>
    <cellStyle name="Акцент6 6 3" xfId="6349"/>
    <cellStyle name="Акцент6 6 3 2" xfId="8755"/>
    <cellStyle name="Акцент6 6 3 3" xfId="8756"/>
    <cellStyle name="Акцент6 6_МФ тепловой баланс 2015 дубль 3" xfId="3799"/>
    <cellStyle name="Акцент6 7" xfId="3800"/>
    <cellStyle name="Акцент6 7 2" xfId="3801"/>
    <cellStyle name="Акцент6 7 3" xfId="6350"/>
    <cellStyle name="Акцент6 7 3 2" xfId="8757"/>
    <cellStyle name="Акцент6 7 3 3" xfId="8758"/>
    <cellStyle name="Акцент6 7_МФ тепловой баланс 2015 дубль 3" xfId="3802"/>
    <cellStyle name="Акцент6 8" xfId="3803"/>
    <cellStyle name="Акцент6 8 2" xfId="3804"/>
    <cellStyle name="Акцент6 8 3" xfId="8759"/>
    <cellStyle name="Акцент6 8 4" xfId="8760"/>
    <cellStyle name="Акцент6 9" xfId="3805"/>
    <cellStyle name="Акцент6 9 2" xfId="3806"/>
    <cellStyle name="Акцент6 9 3" xfId="8761"/>
    <cellStyle name="Беззащитный" xfId="3807"/>
    <cellStyle name="Ввод " xfId="523"/>
    <cellStyle name="Ввод  10" xfId="3808"/>
    <cellStyle name="Ввод  10 2" xfId="3809"/>
    <cellStyle name="Ввод  10 3" xfId="8762"/>
    <cellStyle name="Ввод  11" xfId="3810"/>
    <cellStyle name="Ввод  11 2" xfId="8763"/>
    <cellStyle name="Ввод  11 3" xfId="8764"/>
    <cellStyle name="Ввод  12" xfId="3811"/>
    <cellStyle name="Ввод  12 2" xfId="8765"/>
    <cellStyle name="Ввод  12 3" xfId="8766"/>
    <cellStyle name="Ввод  13" xfId="3812"/>
    <cellStyle name="Ввод  13 2" xfId="8767"/>
    <cellStyle name="Ввод  13 3" xfId="8768"/>
    <cellStyle name="Ввод  14" xfId="3813"/>
    <cellStyle name="Ввод  14 2" xfId="8769"/>
    <cellStyle name="Ввод  14 3" xfId="8770"/>
    <cellStyle name="Ввод  15" xfId="3814"/>
    <cellStyle name="Ввод  15 2" xfId="8771"/>
    <cellStyle name="Ввод  15 3" xfId="8772"/>
    <cellStyle name="Ввод  16" xfId="3815"/>
    <cellStyle name="Ввод  16 2" xfId="8773"/>
    <cellStyle name="Ввод  16 3" xfId="8774"/>
    <cellStyle name="Ввод  17" xfId="3816"/>
    <cellStyle name="Ввод  18" xfId="8775"/>
    <cellStyle name="Ввод  18 2" xfId="8776"/>
    <cellStyle name="Ввод  2" xfId="524"/>
    <cellStyle name="Ввод  2 1" xfId="8777"/>
    <cellStyle name="Ввод  2 10" xfId="525"/>
    <cellStyle name="Ввод  2 10 2" xfId="3818"/>
    <cellStyle name="Ввод  2 11" xfId="8778"/>
    <cellStyle name="Ввод  2 12" xfId="10965"/>
    <cellStyle name="Ввод  2 13" xfId="3817"/>
    <cellStyle name="Ввод  2 2" xfId="526"/>
    <cellStyle name="Ввод  2 2 2" xfId="3820"/>
    <cellStyle name="Ввод  2 2 2 2" xfId="8779"/>
    <cellStyle name="Ввод  2 2 2 3" xfId="6351"/>
    <cellStyle name="Ввод  2 2 3" xfId="3819"/>
    <cellStyle name="Ввод  2 3" xfId="527"/>
    <cellStyle name="Ввод  2 3 2" xfId="8780"/>
    <cellStyle name="Ввод  2 3 3" xfId="3821"/>
    <cellStyle name="Ввод  2 4" xfId="528"/>
    <cellStyle name="Ввод  2 4 2" xfId="8781"/>
    <cellStyle name="Ввод  2 4 3" xfId="3822"/>
    <cellStyle name="Ввод  2 5" xfId="529"/>
    <cellStyle name="Ввод  2 5 2" xfId="3823"/>
    <cellStyle name="Ввод  2 6" xfId="530"/>
    <cellStyle name="Ввод  2 6 2" xfId="3824"/>
    <cellStyle name="Ввод  2 7" xfId="531"/>
    <cellStyle name="Ввод  2 7 2" xfId="3825"/>
    <cellStyle name="Ввод  2 8" xfId="532"/>
    <cellStyle name="Ввод  2 8 2" xfId="3826"/>
    <cellStyle name="Ввод  2 9" xfId="533"/>
    <cellStyle name="Ввод  2 9 2" xfId="3827"/>
    <cellStyle name="Ввод  2_46EE.2011(v1.0)" xfId="3828"/>
    <cellStyle name="Ввод  3" xfId="534"/>
    <cellStyle name="Ввод  3 10" xfId="535"/>
    <cellStyle name="Ввод  3 10 2" xfId="3830"/>
    <cellStyle name="Ввод  3 11" xfId="3831"/>
    <cellStyle name="Ввод  3 11 2" xfId="8782"/>
    <cellStyle name="Ввод  3 12" xfId="10966"/>
    <cellStyle name="Ввод  3 12 2" xfId="10967"/>
    <cellStyle name="Ввод  3 13" xfId="3829"/>
    <cellStyle name="Ввод  3 2" xfId="536"/>
    <cellStyle name="Ввод  3 2 2" xfId="8783"/>
    <cellStyle name="Ввод  3 2 3" xfId="10968"/>
    <cellStyle name="Ввод  3 2 4" xfId="3832"/>
    <cellStyle name="Ввод  3 3" xfId="537"/>
    <cellStyle name="Ввод  3 3 2" xfId="3834"/>
    <cellStyle name="Ввод  3 3 2 2" xfId="8784"/>
    <cellStyle name="Ввод  3 3 2 3" xfId="6352"/>
    <cellStyle name="Ввод  3 3 3" xfId="8785"/>
    <cellStyle name="Ввод  3 3 4" xfId="3833"/>
    <cellStyle name="Ввод  3 4" xfId="538"/>
    <cellStyle name="Ввод  3 4 2" xfId="8786"/>
    <cellStyle name="Ввод  3 4 3" xfId="3835"/>
    <cellStyle name="Ввод  3 5" xfId="539"/>
    <cellStyle name="Ввод  3 5 2" xfId="3836"/>
    <cellStyle name="Ввод  3 6" xfId="540"/>
    <cellStyle name="Ввод  3 6 2" xfId="3837"/>
    <cellStyle name="Ввод  3 7" xfId="541"/>
    <cellStyle name="Ввод  3 7 2" xfId="3838"/>
    <cellStyle name="Ввод  3 8" xfId="542"/>
    <cellStyle name="Ввод  3 8 2" xfId="3839"/>
    <cellStyle name="Ввод  3 9" xfId="543"/>
    <cellStyle name="Ввод  3 9 2" xfId="3840"/>
    <cellStyle name="Ввод  3_46EE.2011(v1.0)" xfId="3841"/>
    <cellStyle name="Ввод  4" xfId="3842"/>
    <cellStyle name="Ввод  4 2" xfId="3843"/>
    <cellStyle name="Ввод  4 3" xfId="3844"/>
    <cellStyle name="Ввод  4 4" xfId="8787"/>
    <cellStyle name="Ввод  4 5" xfId="10969"/>
    <cellStyle name="Ввод  4_46EE.2011(v1.0)" xfId="3845"/>
    <cellStyle name="Ввод  5" xfId="3846"/>
    <cellStyle name="Ввод  5 2" xfId="3847"/>
    <cellStyle name="Ввод  5 3" xfId="3848"/>
    <cellStyle name="Ввод  5 4" xfId="8788"/>
    <cellStyle name="Ввод  5 5" xfId="10970"/>
    <cellStyle name="Ввод  5_46EE.2011(v1.0)" xfId="3849"/>
    <cellStyle name="Ввод  6" xfId="3850"/>
    <cellStyle name="Ввод  6 2" xfId="3851"/>
    <cellStyle name="Ввод  6 3" xfId="3852"/>
    <cellStyle name="Ввод  6 4" xfId="8789"/>
    <cellStyle name="Ввод  6 5" xfId="10971"/>
    <cellStyle name="Ввод  6_46EE.2011(v1.0)" xfId="3853"/>
    <cellStyle name="Ввод  7" xfId="3854"/>
    <cellStyle name="Ввод  7 2" xfId="3855"/>
    <cellStyle name="Ввод  7 3" xfId="3856"/>
    <cellStyle name="Ввод  7 4" xfId="8790"/>
    <cellStyle name="Ввод  7 5" xfId="10972"/>
    <cellStyle name="Ввод  7_46EE.2011(v1.0)" xfId="3857"/>
    <cellStyle name="Ввод  8" xfId="3858"/>
    <cellStyle name="Ввод  8 2" xfId="3859"/>
    <cellStyle name="Ввод  8 3" xfId="3860"/>
    <cellStyle name="Ввод  8 4" xfId="8791"/>
    <cellStyle name="Ввод  8 5" xfId="8792"/>
    <cellStyle name="Ввод  8_46EE.2011(v1.0)" xfId="3861"/>
    <cellStyle name="Ввод  9" xfId="3862"/>
    <cellStyle name="Ввод  9 2" xfId="3863"/>
    <cellStyle name="Ввод  9 3" xfId="3864"/>
    <cellStyle name="Ввод  9_46EE.2011(v1.0)" xfId="3865"/>
    <cellStyle name="Ввод данных" xfId="8793"/>
    <cellStyle name="Верт. заголовок" xfId="3866"/>
    <cellStyle name="Вес_продукта" xfId="3867"/>
    <cellStyle name="Вывод" xfId="544"/>
    <cellStyle name="Вывод 10" xfId="3868"/>
    <cellStyle name="Вывод 10 2" xfId="8794"/>
    <cellStyle name="Вывод 10 3" xfId="8795"/>
    <cellStyle name="Вывод 11" xfId="8796"/>
    <cellStyle name="Вывод 11 2" xfId="8797"/>
    <cellStyle name="Вывод 11 3" xfId="8798"/>
    <cellStyle name="Вывод 11 4" xfId="8799"/>
    <cellStyle name="Вывод 12" xfId="8800"/>
    <cellStyle name="Вывод 12 2" xfId="8801"/>
    <cellStyle name="Вывод 12 3" xfId="8802"/>
    <cellStyle name="Вывод 12 4" xfId="8803"/>
    <cellStyle name="Вывод 13" xfId="8804"/>
    <cellStyle name="Вывод 13 2" xfId="8805"/>
    <cellStyle name="Вывод 13 3" xfId="8806"/>
    <cellStyle name="Вывод 14" xfId="8807"/>
    <cellStyle name="Вывод 14 2" xfId="8808"/>
    <cellStyle name="Вывод 14 3" xfId="8809"/>
    <cellStyle name="Вывод 15" xfId="8810"/>
    <cellStyle name="Вывод 15 2" xfId="8811"/>
    <cellStyle name="Вывод 15 3" xfId="8812"/>
    <cellStyle name="Вывод 16" xfId="8813"/>
    <cellStyle name="Вывод 16 2" xfId="8814"/>
    <cellStyle name="Вывод 16 3" xfId="8815"/>
    <cellStyle name="Вывод 17" xfId="8816"/>
    <cellStyle name="Вывод 18" xfId="8817"/>
    <cellStyle name="Вывод 2" xfId="545"/>
    <cellStyle name="Вывод 2 1" xfId="8818"/>
    <cellStyle name="Вывод 2 10" xfId="546"/>
    <cellStyle name="Вывод 2 10 2" xfId="3870"/>
    <cellStyle name="Вывод 2 11" xfId="8819"/>
    <cellStyle name="Вывод 2 12" xfId="10973"/>
    <cellStyle name="Вывод 2 13" xfId="3869"/>
    <cellStyle name="Вывод 2 2" xfId="547"/>
    <cellStyle name="Вывод 2 2 2" xfId="3872"/>
    <cellStyle name="Вывод 2 2 2 2" xfId="8820"/>
    <cellStyle name="Вывод 2 2 2 3" xfId="6353"/>
    <cellStyle name="Вывод 2 2 3" xfId="3871"/>
    <cellStyle name="Вывод 2 3" xfId="548"/>
    <cellStyle name="Вывод 2 3 2" xfId="8821"/>
    <cellStyle name="Вывод 2 3 3" xfId="3873"/>
    <cellStyle name="Вывод 2 4" xfId="549"/>
    <cellStyle name="Вывод 2 4 2" xfId="8822"/>
    <cellStyle name="Вывод 2 4 3" xfId="3874"/>
    <cellStyle name="Вывод 2 5" xfId="550"/>
    <cellStyle name="Вывод 2 5 2" xfId="3875"/>
    <cellStyle name="Вывод 2 6" xfId="551"/>
    <cellStyle name="Вывод 2 6 2" xfId="3876"/>
    <cellStyle name="Вывод 2 7" xfId="552"/>
    <cellStyle name="Вывод 2 7 2" xfId="3877"/>
    <cellStyle name="Вывод 2 8" xfId="553"/>
    <cellStyle name="Вывод 2 8 2" xfId="3878"/>
    <cellStyle name="Вывод 2 9" xfId="554"/>
    <cellStyle name="Вывод 2 9 2" xfId="3879"/>
    <cellStyle name="Вывод 2_46EE.2011(v1.0)" xfId="3880"/>
    <cellStyle name="Вывод 3" xfId="555"/>
    <cellStyle name="Вывод 3 10" xfId="556"/>
    <cellStyle name="Вывод 3 10 2" xfId="3882"/>
    <cellStyle name="Вывод 3 11" xfId="3883"/>
    <cellStyle name="Вывод 3 11 2" xfId="8823"/>
    <cellStyle name="Вывод 3 12" xfId="10974"/>
    <cellStyle name="Вывод 3 13" xfId="3881"/>
    <cellStyle name="Вывод 3 2" xfId="557"/>
    <cellStyle name="Вывод 3 2 2" xfId="8824"/>
    <cellStyle name="Вывод 3 2 3" xfId="10975"/>
    <cellStyle name="Вывод 3 2 4" xfId="3884"/>
    <cellStyle name="Вывод 3 3" xfId="558"/>
    <cellStyle name="Вывод 3 3 2" xfId="8825"/>
    <cellStyle name="Вывод 3 3 2 2" xfId="8826"/>
    <cellStyle name="Вывод 3 3 3" xfId="3885"/>
    <cellStyle name="Вывод 3 4" xfId="559"/>
    <cellStyle name="Вывод 3 4 2" xfId="3886"/>
    <cellStyle name="Вывод 3 5" xfId="560"/>
    <cellStyle name="Вывод 3 5 2" xfId="3887"/>
    <cellStyle name="Вывод 3 6" xfId="561"/>
    <cellStyle name="Вывод 3 6 2" xfId="3888"/>
    <cellStyle name="Вывод 3 7" xfId="562"/>
    <cellStyle name="Вывод 3 7 2" xfId="3889"/>
    <cellStyle name="Вывод 3 8" xfId="563"/>
    <cellStyle name="Вывод 3 8 2" xfId="3890"/>
    <cellStyle name="Вывод 3 9" xfId="564"/>
    <cellStyle name="Вывод 3 9 2" xfId="3891"/>
    <cellStyle name="Вывод 3_46EE.2011(v1.0)" xfId="3892"/>
    <cellStyle name="Вывод 4" xfId="3893"/>
    <cellStyle name="Вывод 4 2" xfId="3894"/>
    <cellStyle name="Вывод 4 3" xfId="6354"/>
    <cellStyle name="Вывод 4 3 2" xfId="8827"/>
    <cellStyle name="Вывод 4 3 3" xfId="8828"/>
    <cellStyle name="Вывод 4_46EE.2011(v1.0)" xfId="3895"/>
    <cellStyle name="Вывод 5" xfId="3896"/>
    <cellStyle name="Вывод 5 2" xfId="3897"/>
    <cellStyle name="Вывод 5 3" xfId="6355"/>
    <cellStyle name="Вывод 5 3 2" xfId="8829"/>
    <cellStyle name="Вывод 5 3 3" xfId="8830"/>
    <cellStyle name="Вывод 5_46EE.2011(v1.0)" xfId="3898"/>
    <cellStyle name="Вывод 6" xfId="3899"/>
    <cellStyle name="Вывод 6 2" xfId="3900"/>
    <cellStyle name="Вывод 6 3" xfId="6356"/>
    <cellStyle name="Вывод 6 3 2" xfId="8831"/>
    <cellStyle name="Вывод 6 3 3" xfId="8832"/>
    <cellStyle name="Вывод 6_46EE.2011(v1.0)" xfId="3901"/>
    <cellStyle name="Вывод 7" xfId="3902"/>
    <cellStyle name="Вывод 7 2" xfId="3903"/>
    <cellStyle name="Вывод 7 3" xfId="6357"/>
    <cellStyle name="Вывод 7 3 2" xfId="8833"/>
    <cellStyle name="Вывод 7 3 3" xfId="8834"/>
    <cellStyle name="Вывод 7_46EE.2011(v1.0)" xfId="3904"/>
    <cellStyle name="Вывод 8" xfId="3905"/>
    <cellStyle name="Вывод 8 2" xfId="3906"/>
    <cellStyle name="Вывод 8 3" xfId="8835"/>
    <cellStyle name="Вывод 8 4" xfId="8836"/>
    <cellStyle name="Вывод 8_46EE.2011(v1.0)" xfId="3907"/>
    <cellStyle name="Вывод 9" xfId="3908"/>
    <cellStyle name="Вывод 9 2" xfId="3909"/>
    <cellStyle name="Вывод 9 3" xfId="8837"/>
    <cellStyle name="Вывод 9_46EE.2011(v1.0)" xfId="3910"/>
    <cellStyle name="Вычисление" xfId="565"/>
    <cellStyle name="Вычисление 10" xfId="3911"/>
    <cellStyle name="Вычисление 10 2" xfId="8838"/>
    <cellStyle name="Вычисление 10 3" xfId="8839"/>
    <cellStyle name="Вычисление 11" xfId="8840"/>
    <cellStyle name="Вычисление 11 2" xfId="8841"/>
    <cellStyle name="Вычисление 11 3" xfId="8842"/>
    <cellStyle name="Вычисление 11 4" xfId="8843"/>
    <cellStyle name="Вычисление 12" xfId="8844"/>
    <cellStyle name="Вычисление 12 2" xfId="8845"/>
    <cellStyle name="Вычисление 12 3" xfId="8846"/>
    <cellStyle name="Вычисление 12 4" xfId="8847"/>
    <cellStyle name="Вычисление 13" xfId="8848"/>
    <cellStyle name="Вычисление 13 2" xfId="8849"/>
    <cellStyle name="Вычисление 13 3" xfId="8850"/>
    <cellStyle name="Вычисление 14" xfId="8851"/>
    <cellStyle name="Вычисление 14 2" xfId="8852"/>
    <cellStyle name="Вычисление 14 3" xfId="8853"/>
    <cellStyle name="Вычисление 15" xfId="8854"/>
    <cellStyle name="Вычисление 15 2" xfId="8855"/>
    <cellStyle name="Вычисление 15 3" xfId="8856"/>
    <cellStyle name="Вычисление 16" xfId="8857"/>
    <cellStyle name="Вычисление 16 2" xfId="8858"/>
    <cellStyle name="Вычисление 16 3" xfId="8859"/>
    <cellStyle name="Вычисление 17" xfId="8860"/>
    <cellStyle name="Вычисление 18" xfId="8861"/>
    <cellStyle name="Вычисление 2" xfId="566"/>
    <cellStyle name="Вычисление 2 1" xfId="8862"/>
    <cellStyle name="Вычисление 2 10" xfId="567"/>
    <cellStyle name="Вычисление 2 10 2" xfId="3913"/>
    <cellStyle name="Вычисление 2 11" xfId="8863"/>
    <cellStyle name="Вычисление 2 12" xfId="10976"/>
    <cellStyle name="Вычисление 2 13" xfId="3912"/>
    <cellStyle name="Вычисление 2 2" xfId="568"/>
    <cellStyle name="Вычисление 2 2 2" xfId="3915"/>
    <cellStyle name="Вычисление 2 2 2 2" xfId="8864"/>
    <cellStyle name="Вычисление 2 2 2 3" xfId="6358"/>
    <cellStyle name="Вычисление 2 2 3" xfId="3914"/>
    <cellStyle name="Вычисление 2 3" xfId="569"/>
    <cellStyle name="Вычисление 2 3 2" xfId="8865"/>
    <cellStyle name="Вычисление 2 3 3" xfId="3916"/>
    <cellStyle name="Вычисление 2 4" xfId="570"/>
    <cellStyle name="Вычисление 2 4 2" xfId="8866"/>
    <cellStyle name="Вычисление 2 4 3" xfId="3917"/>
    <cellStyle name="Вычисление 2 5" xfId="571"/>
    <cellStyle name="Вычисление 2 5 2" xfId="3918"/>
    <cellStyle name="Вычисление 2 6" xfId="572"/>
    <cellStyle name="Вычисление 2 6 2" xfId="3919"/>
    <cellStyle name="Вычисление 2 7" xfId="573"/>
    <cellStyle name="Вычисление 2 7 2" xfId="3920"/>
    <cellStyle name="Вычисление 2 8" xfId="574"/>
    <cellStyle name="Вычисление 2 8 2" xfId="3921"/>
    <cellStyle name="Вычисление 2 9" xfId="575"/>
    <cellStyle name="Вычисление 2 9 2" xfId="3922"/>
    <cellStyle name="Вычисление 2_46EE.2011(v1.0)" xfId="3923"/>
    <cellStyle name="Вычисление 3" xfId="576"/>
    <cellStyle name="Вычисление 3 10" xfId="577"/>
    <cellStyle name="Вычисление 3 10 2" xfId="3925"/>
    <cellStyle name="Вычисление 3 11" xfId="3926"/>
    <cellStyle name="Вычисление 3 11 2" xfId="8867"/>
    <cellStyle name="Вычисление 3 12" xfId="10977"/>
    <cellStyle name="Вычисление 3 13" xfId="3924"/>
    <cellStyle name="Вычисление 3 2" xfId="578"/>
    <cellStyle name="Вычисление 3 2 2" xfId="8868"/>
    <cellStyle name="Вычисление 3 2 3" xfId="10978"/>
    <cellStyle name="Вычисление 3 2 4" xfId="3927"/>
    <cellStyle name="Вычисление 3 3" xfId="579"/>
    <cellStyle name="Вычисление 3 3 2" xfId="8869"/>
    <cellStyle name="Вычисление 3 3 2 2" xfId="8870"/>
    <cellStyle name="Вычисление 3 3 3" xfId="3928"/>
    <cellStyle name="Вычисление 3 4" xfId="580"/>
    <cellStyle name="Вычисление 3 4 2" xfId="3929"/>
    <cellStyle name="Вычисление 3 5" xfId="581"/>
    <cellStyle name="Вычисление 3 5 2" xfId="3930"/>
    <cellStyle name="Вычисление 3 6" xfId="582"/>
    <cellStyle name="Вычисление 3 6 2" xfId="3931"/>
    <cellStyle name="Вычисление 3 7" xfId="583"/>
    <cellStyle name="Вычисление 3 7 2" xfId="3932"/>
    <cellStyle name="Вычисление 3 8" xfId="584"/>
    <cellStyle name="Вычисление 3 8 2" xfId="3933"/>
    <cellStyle name="Вычисление 3 9" xfId="585"/>
    <cellStyle name="Вычисление 3 9 2" xfId="3934"/>
    <cellStyle name="Вычисление 3_46EE.2011(v1.0)" xfId="3935"/>
    <cellStyle name="Вычисление 4" xfId="3936"/>
    <cellStyle name="Вычисление 4 2" xfId="3937"/>
    <cellStyle name="Вычисление 4 3" xfId="6359"/>
    <cellStyle name="Вычисление 4 3 2" xfId="8871"/>
    <cellStyle name="Вычисление 4 3 3" xfId="8872"/>
    <cellStyle name="Вычисление 4_46EE.2011(v1.0)" xfId="3938"/>
    <cellStyle name="Вычисление 5" xfId="3939"/>
    <cellStyle name="Вычисление 5 2" xfId="3940"/>
    <cellStyle name="Вычисление 5 3" xfId="6360"/>
    <cellStyle name="Вычисление 5 3 2" xfId="8873"/>
    <cellStyle name="Вычисление 5 3 3" xfId="8874"/>
    <cellStyle name="Вычисление 5_46EE.2011(v1.0)" xfId="3941"/>
    <cellStyle name="Вычисление 6" xfId="3942"/>
    <cellStyle name="Вычисление 6 2" xfId="3943"/>
    <cellStyle name="Вычисление 6 3" xfId="6361"/>
    <cellStyle name="Вычисление 6 3 2" xfId="8875"/>
    <cellStyle name="Вычисление 6 3 3" xfId="8876"/>
    <cellStyle name="Вычисление 6_46EE.2011(v1.0)" xfId="3944"/>
    <cellStyle name="Вычисление 7" xfId="3945"/>
    <cellStyle name="Вычисление 7 2" xfId="3946"/>
    <cellStyle name="Вычисление 7 3" xfId="6362"/>
    <cellStyle name="Вычисление 7 3 2" xfId="8877"/>
    <cellStyle name="Вычисление 7 3 3" xfId="8878"/>
    <cellStyle name="Вычисление 7_46EE.2011(v1.0)" xfId="3947"/>
    <cellStyle name="Вычисление 8" xfId="3948"/>
    <cellStyle name="Вычисление 8 2" xfId="3949"/>
    <cellStyle name="Вычисление 8 3" xfId="8879"/>
    <cellStyle name="Вычисление 8 4" xfId="8880"/>
    <cellStyle name="Вычисление 8_46EE.2011(v1.0)" xfId="3950"/>
    <cellStyle name="Вычисление 9" xfId="3951"/>
    <cellStyle name="Вычисление 9 2" xfId="3952"/>
    <cellStyle name="Вычисление 9 3" xfId="8881"/>
    <cellStyle name="Вычисление 9_46EE.2011(v1.0)" xfId="3953"/>
    <cellStyle name="Гиперссылка 2" xfId="3954"/>
    <cellStyle name="Гиперссылка 2 10" xfId="3955"/>
    <cellStyle name="Гиперссылка 2 11" xfId="3956"/>
    <cellStyle name="Гиперссылка 2 12" xfId="3957"/>
    <cellStyle name="Гиперссылка 2 13" xfId="3958"/>
    <cellStyle name="Гиперссылка 2 14" xfId="3959"/>
    <cellStyle name="Гиперссылка 2 15" xfId="3960"/>
    <cellStyle name="Гиперссылка 2 16" xfId="3961"/>
    <cellStyle name="Гиперссылка 2 17" xfId="3962"/>
    <cellStyle name="Гиперссылка 2 18" xfId="6650"/>
    <cellStyle name="Гиперссылка 2 2" xfId="3963"/>
    <cellStyle name="Гиперссылка 2 2 10" xfId="3964"/>
    <cellStyle name="Гиперссылка 2 2 11" xfId="3965"/>
    <cellStyle name="Гиперссылка 2 2 12" xfId="3966"/>
    <cellStyle name="Гиперссылка 2 2 13" xfId="3967"/>
    <cellStyle name="Гиперссылка 2 2 14" xfId="3968"/>
    <cellStyle name="Гиперссылка 2 2 15" xfId="3969"/>
    <cellStyle name="Гиперссылка 2 2 16" xfId="3970"/>
    <cellStyle name="Гиперссылка 2 2 17" xfId="3971"/>
    <cellStyle name="Гиперссылка 2 2 18" xfId="8882"/>
    <cellStyle name="Гиперссылка 2 2 19" xfId="8883"/>
    <cellStyle name="Гиперссылка 2 2 2" xfId="3972"/>
    <cellStyle name="Гиперссылка 2 2 2 2" xfId="3973"/>
    <cellStyle name="Гиперссылка 2 2 2 3" xfId="3974"/>
    <cellStyle name="Гиперссылка 2 2 20" xfId="10979"/>
    <cellStyle name="Гиперссылка 2 2 3" xfId="3975"/>
    <cellStyle name="Гиперссылка 2 2 4" xfId="3976"/>
    <cellStyle name="Гиперссылка 2 2 5" xfId="3977"/>
    <cellStyle name="Гиперссылка 2 2 6" xfId="3978"/>
    <cellStyle name="Гиперссылка 2 2 7" xfId="3979"/>
    <cellStyle name="Гиперссылка 2 2 8" xfId="3980"/>
    <cellStyle name="Гиперссылка 2 2 9" xfId="3981"/>
    <cellStyle name="Гиперссылка 2 3" xfId="3982"/>
    <cellStyle name="Гиперссылка 2 4" xfId="3983"/>
    <cellStyle name="Гиперссылка 2 5" xfId="3984"/>
    <cellStyle name="Гиперссылка 2 6" xfId="3985"/>
    <cellStyle name="Гиперссылка 2 7" xfId="3986"/>
    <cellStyle name="Гиперссылка 2 8" xfId="3987"/>
    <cellStyle name="Гиперссылка 2 9" xfId="3988"/>
    <cellStyle name="Гиперссылка 3" xfId="3989"/>
    <cellStyle name="Гиперссылка 3 2" xfId="3990"/>
    <cellStyle name="Гиперссылка 3 3" xfId="8884"/>
    <cellStyle name="Гиперссылка 4" xfId="3991"/>
    <cellStyle name="Гиперссылка 4 2" xfId="3992"/>
    <cellStyle name="Гиперссылка 5" xfId="6363"/>
    <cellStyle name="Гиперссылка 5 2" xfId="10980"/>
    <cellStyle name="Гиперссылка 6" xfId="6364"/>
    <cellStyle name="Гиперссылка 7" xfId="6365"/>
    <cellStyle name="Гиперссылка 7 2" xfId="8885"/>
    <cellStyle name="Группа" xfId="3993"/>
    <cellStyle name="Группа 0" xfId="3994"/>
    <cellStyle name="Группа 1" xfId="3995"/>
    <cellStyle name="Группа 2" xfId="3996"/>
    <cellStyle name="Группа 3" xfId="3997"/>
    <cellStyle name="Группа 4" xfId="3998"/>
    <cellStyle name="Группа 5" xfId="3999"/>
    <cellStyle name="Группа 6" xfId="4000"/>
    <cellStyle name="Группа 7" xfId="4001"/>
    <cellStyle name="Группа 8" xfId="4002"/>
    <cellStyle name="Группа_4DNS.UPDATE.EXAMPLE" xfId="4003"/>
    <cellStyle name="ДАТА" xfId="4004"/>
    <cellStyle name="ДАТА 2" xfId="4005"/>
    <cellStyle name="ДАТА 3" xfId="4006"/>
    <cellStyle name="ДАТА 4" xfId="4007"/>
    <cellStyle name="ДАТА 5" xfId="4008"/>
    <cellStyle name="ДАТА 6" xfId="4009"/>
    <cellStyle name="ДАТА 7" xfId="4010"/>
    <cellStyle name="ДАТА 8" xfId="4011"/>
    <cellStyle name="ДАТА 9" xfId="4012"/>
    <cellStyle name="ДАТА_1" xfId="4013"/>
    <cellStyle name="Денежный 2" xfId="4014"/>
    <cellStyle name="Денежный 2 2" xfId="4015"/>
    <cellStyle name="Денежный 2 2 2" xfId="4016"/>
    <cellStyle name="Денежный 2 2 2 2" xfId="8887"/>
    <cellStyle name="Денежный 2 2 2 3" xfId="8888"/>
    <cellStyle name="Денежный 2 2 2 4" xfId="8886"/>
    <cellStyle name="Денежный 2 2 3" xfId="8889"/>
    <cellStyle name="Денежный 2 3" xfId="6367"/>
    <cellStyle name="Денежный 2 3 2" xfId="8890"/>
    <cellStyle name="Денежный 2 4" xfId="6368"/>
    <cellStyle name="Денежный 2 5" xfId="6369"/>
    <cellStyle name="Денежный 2 6" xfId="8891"/>
    <cellStyle name="Денежный 2 7" xfId="8892"/>
    <cellStyle name="Денежный 2 8" xfId="10981"/>
    <cellStyle name="Денежный 2 9" xfId="6366"/>
    <cellStyle name="Денежный 2_INDEX.STATION.2012(v1.0)_" xfId="4017"/>
    <cellStyle name="Денежный 3" xfId="8893"/>
    <cellStyle name="Денежный 3 2" xfId="8894"/>
    <cellStyle name="Денежный 3 3" xfId="8895"/>
    <cellStyle name="Денежный 4" xfId="8896"/>
    <cellStyle name="Денежный 4 2" xfId="8897"/>
    <cellStyle name="Денежный 5" xfId="8898"/>
    <cellStyle name="Денежный 6" xfId="8899"/>
    <cellStyle name="Є_x0004_ЄЄЄЄ_x0004_ЄЄ_x0004_" xfId="4018"/>
    <cellStyle name="Є_x0004_ЄЄЄЄ_x0004_ЄЄ_x0004_ 2" xfId="4019"/>
    <cellStyle name="Є_x0004_ЄЄЄЄ_x0004_ЄЄ_x0004_ 2 2" xfId="8900"/>
    <cellStyle name="Є_x0004_ЄЄЄЄ_x0004_ЄЄ_x0004_ 3" xfId="8901"/>
    <cellStyle name="Заголовок" xfId="4020"/>
    <cellStyle name="Заголовок 1" xfId="586"/>
    <cellStyle name="Заголовок 1 10" xfId="4021"/>
    <cellStyle name="Заголовок 1 10 2" xfId="8902"/>
    <cellStyle name="Заголовок 1 10 3" xfId="8903"/>
    <cellStyle name="Заголовок 1 11" xfId="8904"/>
    <cellStyle name="Заголовок 1 11 2" xfId="8905"/>
    <cellStyle name="Заголовок 1 11 3" xfId="8906"/>
    <cellStyle name="Заголовок 1 11 4" xfId="8907"/>
    <cellStyle name="Заголовок 1 12" xfId="8908"/>
    <cellStyle name="Заголовок 1 12 2" xfId="8909"/>
    <cellStyle name="Заголовок 1 12 3" xfId="8910"/>
    <cellStyle name="Заголовок 1 12 4" xfId="8911"/>
    <cellStyle name="Заголовок 1 13" xfId="8912"/>
    <cellStyle name="Заголовок 1 13 2" xfId="8913"/>
    <cellStyle name="Заголовок 1 13 3" xfId="8914"/>
    <cellStyle name="Заголовок 1 14" xfId="8915"/>
    <cellStyle name="Заголовок 1 14 2" xfId="8916"/>
    <cellStyle name="Заголовок 1 14 3" xfId="8917"/>
    <cellStyle name="Заголовок 1 15" xfId="8918"/>
    <cellStyle name="Заголовок 1 15 2" xfId="8919"/>
    <cellStyle name="Заголовок 1 15 3" xfId="8920"/>
    <cellStyle name="Заголовок 1 16" xfId="8921"/>
    <cellStyle name="Заголовок 1 16 2" xfId="8922"/>
    <cellStyle name="Заголовок 1 16 3" xfId="8923"/>
    <cellStyle name="Заголовок 1 17" xfId="8924"/>
    <cellStyle name="Заголовок 1 18" xfId="8925"/>
    <cellStyle name="Заголовок 1 2" xfId="587"/>
    <cellStyle name="Заголовок 1 2 1" xfId="8926"/>
    <cellStyle name="Заголовок 1 2 10" xfId="588"/>
    <cellStyle name="Заголовок 1 2 10 2" xfId="4023"/>
    <cellStyle name="Заголовок 1 2 11" xfId="8927"/>
    <cellStyle name="Заголовок 1 2 12" xfId="10982"/>
    <cellStyle name="Заголовок 1 2 13" xfId="4022"/>
    <cellStyle name="Заголовок 1 2 2" xfId="589"/>
    <cellStyle name="Заголовок 1 2 2 2" xfId="4025"/>
    <cellStyle name="Заголовок 1 2 2 2 2" xfId="8928"/>
    <cellStyle name="Заголовок 1 2 2 2 3" xfId="6370"/>
    <cellStyle name="Заголовок 1 2 2 3" xfId="4024"/>
    <cellStyle name="Заголовок 1 2 3" xfId="590"/>
    <cellStyle name="Заголовок 1 2 3 2" xfId="8929"/>
    <cellStyle name="Заголовок 1 2 3 3" xfId="4026"/>
    <cellStyle name="Заголовок 1 2 4" xfId="591"/>
    <cellStyle name="Заголовок 1 2 4 2" xfId="4027"/>
    <cellStyle name="Заголовок 1 2 5" xfId="592"/>
    <cellStyle name="Заголовок 1 2 5 2" xfId="4028"/>
    <cellStyle name="Заголовок 1 2 6" xfId="593"/>
    <cellStyle name="Заголовок 1 2 6 2" xfId="4029"/>
    <cellStyle name="Заголовок 1 2 7" xfId="594"/>
    <cellStyle name="Заголовок 1 2 7 2" xfId="4030"/>
    <cellStyle name="Заголовок 1 2 8" xfId="595"/>
    <cellStyle name="Заголовок 1 2 8 2" xfId="4031"/>
    <cellStyle name="Заголовок 1 2 9" xfId="596"/>
    <cellStyle name="Заголовок 1 2 9 2" xfId="4032"/>
    <cellStyle name="Заголовок 1 2_46EE.2011(v1.0)" xfId="4033"/>
    <cellStyle name="Заголовок 1 3" xfId="597"/>
    <cellStyle name="Заголовок 1 3 10" xfId="598"/>
    <cellStyle name="Заголовок 1 3 10 2" xfId="4035"/>
    <cellStyle name="Заголовок 1 3 11" xfId="4036"/>
    <cellStyle name="Заголовок 1 3 11 2" xfId="8930"/>
    <cellStyle name="Заголовок 1 3 12" xfId="4034"/>
    <cellStyle name="Заголовок 1 3 2" xfId="599"/>
    <cellStyle name="Заголовок 1 3 2 2" xfId="8931"/>
    <cellStyle name="Заголовок 1 3 2 3" xfId="10983"/>
    <cellStyle name="Заголовок 1 3 2 4" xfId="4037"/>
    <cellStyle name="Заголовок 1 3 3" xfId="600"/>
    <cellStyle name="Заголовок 1 3 3 2" xfId="8932"/>
    <cellStyle name="Заголовок 1 3 3 3" xfId="4038"/>
    <cellStyle name="Заголовок 1 3 4" xfId="601"/>
    <cellStyle name="Заголовок 1 3 4 2" xfId="4039"/>
    <cellStyle name="Заголовок 1 3 5" xfId="602"/>
    <cellStyle name="Заголовок 1 3 5 2" xfId="4040"/>
    <cellStyle name="Заголовок 1 3 6" xfId="603"/>
    <cellStyle name="Заголовок 1 3 6 2" xfId="4041"/>
    <cellStyle name="Заголовок 1 3 7" xfId="604"/>
    <cellStyle name="Заголовок 1 3 7 2" xfId="4042"/>
    <cellStyle name="Заголовок 1 3 8" xfId="605"/>
    <cellStyle name="Заголовок 1 3 8 2" xfId="4043"/>
    <cellStyle name="Заголовок 1 3 9" xfId="606"/>
    <cellStyle name="Заголовок 1 3 9 2" xfId="4044"/>
    <cellStyle name="Заголовок 1 3_46EE.2011(v1.0)" xfId="4045"/>
    <cellStyle name="Заголовок 1 4" xfId="4046"/>
    <cellStyle name="Заголовок 1 4 2" xfId="4047"/>
    <cellStyle name="Заголовок 1 4 3" xfId="6371"/>
    <cellStyle name="Заголовок 1 4 3 2" xfId="8933"/>
    <cellStyle name="Заголовок 1 4_46EE.2011(v1.0)" xfId="4048"/>
    <cellStyle name="Заголовок 1 5" xfId="4049"/>
    <cellStyle name="Заголовок 1 5 2" xfId="4050"/>
    <cellStyle name="Заголовок 1 5 3" xfId="6372"/>
    <cellStyle name="Заголовок 1 5 3 2" xfId="8934"/>
    <cellStyle name="Заголовок 1 5_46EE.2011(v1.0)" xfId="4051"/>
    <cellStyle name="Заголовок 1 6" xfId="4052"/>
    <cellStyle name="Заголовок 1 6 2" xfId="4053"/>
    <cellStyle name="Заголовок 1 6 3" xfId="6373"/>
    <cellStyle name="Заголовок 1 6 3 2" xfId="8935"/>
    <cellStyle name="Заголовок 1 6_46EE.2011(v1.0)" xfId="4054"/>
    <cellStyle name="Заголовок 1 7" xfId="4055"/>
    <cellStyle name="Заголовок 1 7 2" xfId="4056"/>
    <cellStyle name="Заголовок 1 7 3" xfId="6374"/>
    <cellStyle name="Заголовок 1 7 3 2" xfId="8936"/>
    <cellStyle name="Заголовок 1 7_46EE.2011(v1.0)" xfId="4057"/>
    <cellStyle name="Заголовок 1 8" xfId="4058"/>
    <cellStyle name="Заголовок 1 8 2" xfId="4059"/>
    <cellStyle name="Заголовок 1 8 3" xfId="8937"/>
    <cellStyle name="Заголовок 1 8_46EE.2011(v1.0)" xfId="4060"/>
    <cellStyle name="Заголовок 1 9" xfId="4061"/>
    <cellStyle name="Заголовок 1 9 2" xfId="4062"/>
    <cellStyle name="Заголовок 1 9 3" xfId="8938"/>
    <cellStyle name="Заголовок 1 9_46EE.2011(v1.0)" xfId="4063"/>
    <cellStyle name="Заголовок 10" xfId="8939"/>
    <cellStyle name="Заголовок 2" xfId="607"/>
    <cellStyle name="Заголовок 2 10" xfId="4064"/>
    <cellStyle name="Заголовок 2 10 2" xfId="8940"/>
    <cellStyle name="Заголовок 2 10 3" xfId="8941"/>
    <cellStyle name="Заголовок 2 11" xfId="4065"/>
    <cellStyle name="Заголовок 2 11 2" xfId="8942"/>
    <cellStyle name="Заголовок 2 11 3" xfId="8943"/>
    <cellStyle name="Заголовок 2 12" xfId="8944"/>
    <cellStyle name="Заголовок 2 12 2" xfId="8945"/>
    <cellStyle name="Заголовок 2 12 3" xfId="8946"/>
    <cellStyle name="Заголовок 2 12 4" xfId="8947"/>
    <cellStyle name="Заголовок 2 13" xfId="8948"/>
    <cellStyle name="Заголовок 2 13 2" xfId="8949"/>
    <cellStyle name="Заголовок 2 13 3" xfId="8950"/>
    <cellStyle name="Заголовок 2 13 4" xfId="8951"/>
    <cellStyle name="Заголовок 2 14" xfId="8952"/>
    <cellStyle name="Заголовок 2 14 2" xfId="8953"/>
    <cellStyle name="Заголовок 2 14 3" xfId="8954"/>
    <cellStyle name="Заголовок 2 15" xfId="8955"/>
    <cellStyle name="Заголовок 2 15 2" xfId="8956"/>
    <cellStyle name="Заголовок 2 15 3" xfId="8957"/>
    <cellStyle name="Заголовок 2 16" xfId="8958"/>
    <cellStyle name="Заголовок 2 16 2" xfId="8959"/>
    <cellStyle name="Заголовок 2 16 3" xfId="8960"/>
    <cellStyle name="Заголовок 2 17" xfId="8961"/>
    <cellStyle name="Заголовок 2 18" xfId="8962"/>
    <cellStyle name="Заголовок 2 2" xfId="608"/>
    <cellStyle name="Заголовок 2 2 1" xfId="8963"/>
    <cellStyle name="Заголовок 2 2 10" xfId="609"/>
    <cellStyle name="Заголовок 2 2 10 2" xfId="4067"/>
    <cellStyle name="Заголовок 2 2 11" xfId="8964"/>
    <cellStyle name="Заголовок 2 2 12" xfId="10984"/>
    <cellStyle name="Заголовок 2 2 13" xfId="4066"/>
    <cellStyle name="Заголовок 2 2 2" xfId="610"/>
    <cellStyle name="Заголовок 2 2 2 2" xfId="4069"/>
    <cellStyle name="Заголовок 2 2 2 2 2" xfId="8965"/>
    <cellStyle name="Заголовок 2 2 2 2 3" xfId="6375"/>
    <cellStyle name="Заголовок 2 2 2 3" xfId="4068"/>
    <cellStyle name="Заголовок 2 2 3" xfId="611"/>
    <cellStyle name="Заголовок 2 2 3 2" xfId="8966"/>
    <cellStyle name="Заголовок 2 2 3 3" xfId="4070"/>
    <cellStyle name="Заголовок 2 2 4" xfId="612"/>
    <cellStyle name="Заголовок 2 2 4 2" xfId="4071"/>
    <cellStyle name="Заголовок 2 2 5" xfId="613"/>
    <cellStyle name="Заголовок 2 2 5 2" xfId="4072"/>
    <cellStyle name="Заголовок 2 2 6" xfId="614"/>
    <cellStyle name="Заголовок 2 2 6 2" xfId="4073"/>
    <cellStyle name="Заголовок 2 2 7" xfId="615"/>
    <cellStyle name="Заголовок 2 2 7 2" xfId="4074"/>
    <cellStyle name="Заголовок 2 2 8" xfId="616"/>
    <cellStyle name="Заголовок 2 2 8 2" xfId="4075"/>
    <cellStyle name="Заголовок 2 2 9" xfId="617"/>
    <cellStyle name="Заголовок 2 2 9 2" xfId="4076"/>
    <cellStyle name="Заголовок 2 2_46EE.2011(v1.0)" xfId="4077"/>
    <cellStyle name="Заголовок 2 3" xfId="618"/>
    <cellStyle name="Заголовок 2 3 10" xfId="619"/>
    <cellStyle name="Заголовок 2 3 10 2" xfId="4079"/>
    <cellStyle name="Заголовок 2 3 11" xfId="4080"/>
    <cellStyle name="Заголовок 2 3 11 2" xfId="8967"/>
    <cellStyle name="Заголовок 2 3 12" xfId="4078"/>
    <cellStyle name="Заголовок 2 3 2" xfId="620"/>
    <cellStyle name="Заголовок 2 3 2 2" xfId="8968"/>
    <cellStyle name="Заголовок 2 3 2 3" xfId="10985"/>
    <cellStyle name="Заголовок 2 3 2 4" xfId="4081"/>
    <cellStyle name="Заголовок 2 3 3" xfId="621"/>
    <cellStyle name="Заголовок 2 3 3 2" xfId="8969"/>
    <cellStyle name="Заголовок 2 3 3 3" xfId="4082"/>
    <cellStyle name="Заголовок 2 3 4" xfId="622"/>
    <cellStyle name="Заголовок 2 3 4 2" xfId="4083"/>
    <cellStyle name="Заголовок 2 3 5" xfId="623"/>
    <cellStyle name="Заголовок 2 3 5 2" xfId="4084"/>
    <cellStyle name="Заголовок 2 3 6" xfId="624"/>
    <cellStyle name="Заголовок 2 3 6 2" xfId="4085"/>
    <cellStyle name="Заголовок 2 3 7" xfId="625"/>
    <cellStyle name="Заголовок 2 3 7 2" xfId="4086"/>
    <cellStyle name="Заголовок 2 3 8" xfId="626"/>
    <cellStyle name="Заголовок 2 3 8 2" xfId="4087"/>
    <cellStyle name="Заголовок 2 3 9" xfId="627"/>
    <cellStyle name="Заголовок 2 3 9 2" xfId="4088"/>
    <cellStyle name="Заголовок 2 3_46EE.2011(v1.0)" xfId="4089"/>
    <cellStyle name="Заголовок 2 4" xfId="4090"/>
    <cellStyle name="Заголовок 2 4 2" xfId="4091"/>
    <cellStyle name="Заголовок 2 4 3" xfId="6376"/>
    <cellStyle name="Заголовок 2 4 3 2" xfId="8970"/>
    <cellStyle name="Заголовок 2 4_46EE.2011(v1.0)" xfId="4092"/>
    <cellStyle name="Заголовок 2 5" xfId="4093"/>
    <cellStyle name="Заголовок 2 5 2" xfId="4094"/>
    <cellStyle name="Заголовок 2 5 3" xfId="6377"/>
    <cellStyle name="Заголовок 2 5 3 2" xfId="8971"/>
    <cellStyle name="Заголовок 2 5_46EE.2011(v1.0)" xfId="4095"/>
    <cellStyle name="Заголовок 2 6" xfId="4096"/>
    <cellStyle name="Заголовок 2 6 2" xfId="4097"/>
    <cellStyle name="Заголовок 2 6 3" xfId="6378"/>
    <cellStyle name="Заголовок 2 6 3 2" xfId="8972"/>
    <cellStyle name="Заголовок 2 6_46EE.2011(v1.0)" xfId="4098"/>
    <cellStyle name="Заголовок 2 7" xfId="4099"/>
    <cellStyle name="Заголовок 2 7 2" xfId="4100"/>
    <cellStyle name="Заголовок 2 7 3" xfId="6379"/>
    <cellStyle name="Заголовок 2 7 3 2" xfId="8973"/>
    <cellStyle name="Заголовок 2 7_46EE.2011(v1.0)" xfId="4101"/>
    <cellStyle name="Заголовок 2 8" xfId="4102"/>
    <cellStyle name="Заголовок 2 8 2" xfId="4103"/>
    <cellStyle name="Заголовок 2 8 3" xfId="8974"/>
    <cellStyle name="Заголовок 2 8_46EE.2011(v1.0)" xfId="4104"/>
    <cellStyle name="Заголовок 2 9" xfId="4105"/>
    <cellStyle name="Заголовок 2 9 2" xfId="4106"/>
    <cellStyle name="Заголовок 2 9 3" xfId="8975"/>
    <cellStyle name="Заголовок 2 9_46EE.2011(v1.0)" xfId="4107"/>
    <cellStyle name="Заголовок 3" xfId="628"/>
    <cellStyle name="Заголовок 3 10" xfId="4108"/>
    <cellStyle name="Заголовок 3 10 2" xfId="8976"/>
    <cellStyle name="Заголовок 3 10 3" xfId="8977"/>
    <cellStyle name="Заголовок 3 11" xfId="4109"/>
    <cellStyle name="Заголовок 3 11 2" xfId="8978"/>
    <cellStyle name="Заголовок 3 11 3" xfId="8979"/>
    <cellStyle name="Заголовок 3 12" xfId="8980"/>
    <cellStyle name="Заголовок 3 12 2" xfId="8981"/>
    <cellStyle name="Заголовок 3 12 3" xfId="8982"/>
    <cellStyle name="Заголовок 3 12 4" xfId="8983"/>
    <cellStyle name="Заголовок 3 13" xfId="8984"/>
    <cellStyle name="Заголовок 3 13 2" xfId="8985"/>
    <cellStyle name="Заголовок 3 13 3" xfId="8986"/>
    <cellStyle name="Заголовок 3 13 4" xfId="8987"/>
    <cellStyle name="Заголовок 3 14" xfId="8988"/>
    <cellStyle name="Заголовок 3 14 2" xfId="8989"/>
    <cellStyle name="Заголовок 3 14 3" xfId="8990"/>
    <cellStyle name="Заголовок 3 15" xfId="8991"/>
    <cellStyle name="Заголовок 3 15 2" xfId="8992"/>
    <cellStyle name="Заголовок 3 15 3" xfId="8993"/>
    <cellStyle name="Заголовок 3 16" xfId="8994"/>
    <cellStyle name="Заголовок 3 16 2" xfId="8995"/>
    <cellStyle name="Заголовок 3 16 3" xfId="8996"/>
    <cellStyle name="Заголовок 3 17" xfId="8997"/>
    <cellStyle name="Заголовок 3 18" xfId="8998"/>
    <cellStyle name="Заголовок 3 2" xfId="629"/>
    <cellStyle name="Заголовок 3 2 1" xfId="8999"/>
    <cellStyle name="Заголовок 3 2 10" xfId="630"/>
    <cellStyle name="Заголовок 3 2 10 2" xfId="4111"/>
    <cellStyle name="Заголовок 3 2 11" xfId="9000"/>
    <cellStyle name="Заголовок 3 2 12" xfId="10986"/>
    <cellStyle name="Заголовок 3 2 13" xfId="4110"/>
    <cellStyle name="Заголовок 3 2 2" xfId="631"/>
    <cellStyle name="Заголовок 3 2 2 2" xfId="4113"/>
    <cellStyle name="Заголовок 3 2 2 2 2" xfId="9001"/>
    <cellStyle name="Заголовок 3 2 2 2 3" xfId="6380"/>
    <cellStyle name="Заголовок 3 2 2 3" xfId="4112"/>
    <cellStyle name="Заголовок 3 2 3" xfId="632"/>
    <cellStyle name="Заголовок 3 2 3 2" xfId="9002"/>
    <cellStyle name="Заголовок 3 2 3 3" xfId="4114"/>
    <cellStyle name="Заголовок 3 2 4" xfId="633"/>
    <cellStyle name="Заголовок 3 2 4 2" xfId="4115"/>
    <cellStyle name="Заголовок 3 2 5" xfId="634"/>
    <cellStyle name="Заголовок 3 2 5 2" xfId="4116"/>
    <cellStyle name="Заголовок 3 2 6" xfId="635"/>
    <cellStyle name="Заголовок 3 2 6 2" xfId="4117"/>
    <cellStyle name="Заголовок 3 2 7" xfId="636"/>
    <cellStyle name="Заголовок 3 2 7 2" xfId="4118"/>
    <cellStyle name="Заголовок 3 2 8" xfId="637"/>
    <cellStyle name="Заголовок 3 2 8 2" xfId="4119"/>
    <cellStyle name="Заголовок 3 2 9" xfId="638"/>
    <cellStyle name="Заголовок 3 2 9 2" xfId="4120"/>
    <cellStyle name="Заголовок 3 2_46EE.2011(v1.0)" xfId="4121"/>
    <cellStyle name="Заголовок 3 3" xfId="639"/>
    <cellStyle name="Заголовок 3 3 10" xfId="640"/>
    <cellStyle name="Заголовок 3 3 10 2" xfId="4123"/>
    <cellStyle name="Заголовок 3 3 11" xfId="4124"/>
    <cellStyle name="Заголовок 3 3 11 2" xfId="9003"/>
    <cellStyle name="Заголовок 3 3 12" xfId="4122"/>
    <cellStyle name="Заголовок 3 3 2" xfId="641"/>
    <cellStyle name="Заголовок 3 3 2 2" xfId="9004"/>
    <cellStyle name="Заголовок 3 3 2 3" xfId="10987"/>
    <cellStyle name="Заголовок 3 3 2 4" xfId="4125"/>
    <cellStyle name="Заголовок 3 3 3" xfId="642"/>
    <cellStyle name="Заголовок 3 3 3 2" xfId="9005"/>
    <cellStyle name="Заголовок 3 3 3 3" xfId="4126"/>
    <cellStyle name="Заголовок 3 3 4" xfId="643"/>
    <cellStyle name="Заголовок 3 3 4 2" xfId="4127"/>
    <cellStyle name="Заголовок 3 3 5" xfId="644"/>
    <cellStyle name="Заголовок 3 3 5 2" xfId="4128"/>
    <cellStyle name="Заголовок 3 3 6" xfId="645"/>
    <cellStyle name="Заголовок 3 3 6 2" xfId="4129"/>
    <cellStyle name="Заголовок 3 3 7" xfId="646"/>
    <cellStyle name="Заголовок 3 3 7 2" xfId="4130"/>
    <cellStyle name="Заголовок 3 3 8" xfId="647"/>
    <cellStyle name="Заголовок 3 3 8 2" xfId="4131"/>
    <cellStyle name="Заголовок 3 3 9" xfId="648"/>
    <cellStyle name="Заголовок 3 3 9 2" xfId="4132"/>
    <cellStyle name="Заголовок 3 3_46EE.2011(v1.0)" xfId="4133"/>
    <cellStyle name="Заголовок 3 4" xfId="4134"/>
    <cellStyle name="Заголовок 3 4 2" xfId="4135"/>
    <cellStyle name="Заголовок 3 4 3" xfId="6381"/>
    <cellStyle name="Заголовок 3 4 3 2" xfId="9006"/>
    <cellStyle name="Заголовок 3 4_46EE.2011(v1.0)" xfId="4136"/>
    <cellStyle name="Заголовок 3 5" xfId="4137"/>
    <cellStyle name="Заголовок 3 5 2" xfId="4138"/>
    <cellStyle name="Заголовок 3 5 3" xfId="6382"/>
    <cellStyle name="Заголовок 3 5 3 2" xfId="9007"/>
    <cellStyle name="Заголовок 3 5_46EE.2011(v1.0)" xfId="4139"/>
    <cellStyle name="Заголовок 3 6" xfId="4140"/>
    <cellStyle name="Заголовок 3 6 2" xfId="4141"/>
    <cellStyle name="Заголовок 3 6 3" xfId="6383"/>
    <cellStyle name="Заголовок 3 6 3 2" xfId="9008"/>
    <cellStyle name="Заголовок 3 6_46EE.2011(v1.0)" xfId="4142"/>
    <cellStyle name="Заголовок 3 7" xfId="4143"/>
    <cellStyle name="Заголовок 3 7 2" xfId="4144"/>
    <cellStyle name="Заголовок 3 7 3" xfId="6384"/>
    <cellStyle name="Заголовок 3 7 3 2" xfId="9009"/>
    <cellStyle name="Заголовок 3 7_46EE.2011(v1.0)" xfId="4145"/>
    <cellStyle name="Заголовок 3 8" xfId="4146"/>
    <cellStyle name="Заголовок 3 8 2" xfId="4147"/>
    <cellStyle name="Заголовок 3 8 3" xfId="9010"/>
    <cellStyle name="Заголовок 3 8_46EE.2011(v1.0)" xfId="4148"/>
    <cellStyle name="Заголовок 3 9" xfId="4149"/>
    <cellStyle name="Заголовок 3 9 2" xfId="4150"/>
    <cellStyle name="Заголовок 3 9 3" xfId="9011"/>
    <cellStyle name="Заголовок 3 9_46EE.2011(v1.0)" xfId="4151"/>
    <cellStyle name="Заголовок 4" xfId="649"/>
    <cellStyle name="Заголовок 4 10" xfId="4152"/>
    <cellStyle name="Заголовок 4 10 2" xfId="9012"/>
    <cellStyle name="Заголовок 4 10 3" xfId="9013"/>
    <cellStyle name="Заголовок 4 11" xfId="9014"/>
    <cellStyle name="Заголовок 4 11 2" xfId="9015"/>
    <cellStyle name="Заголовок 4 11 3" xfId="9016"/>
    <cellStyle name="Заголовок 4 11 4" xfId="9017"/>
    <cellStyle name="Заголовок 4 12" xfId="9018"/>
    <cellStyle name="Заголовок 4 12 2" xfId="9019"/>
    <cellStyle name="Заголовок 4 12 3" xfId="9020"/>
    <cellStyle name="Заголовок 4 12 4" xfId="9021"/>
    <cellStyle name="Заголовок 4 13" xfId="9022"/>
    <cellStyle name="Заголовок 4 13 2" xfId="9023"/>
    <cellStyle name="Заголовок 4 13 3" xfId="9024"/>
    <cellStyle name="Заголовок 4 14" xfId="9025"/>
    <cellStyle name="Заголовок 4 14 2" xfId="9026"/>
    <cellStyle name="Заголовок 4 14 3" xfId="9027"/>
    <cellStyle name="Заголовок 4 15" xfId="9028"/>
    <cellStyle name="Заголовок 4 15 2" xfId="9029"/>
    <cellStyle name="Заголовок 4 15 3" xfId="9030"/>
    <cellStyle name="Заголовок 4 16" xfId="9031"/>
    <cellStyle name="Заголовок 4 16 2" xfId="9032"/>
    <cellStyle name="Заголовок 4 16 3" xfId="9033"/>
    <cellStyle name="Заголовок 4 17" xfId="9034"/>
    <cellStyle name="Заголовок 4 18" xfId="9035"/>
    <cellStyle name="Заголовок 4 2" xfId="650"/>
    <cellStyle name="Заголовок 4 2 1" xfId="9036"/>
    <cellStyle name="Заголовок 4 2 10" xfId="651"/>
    <cellStyle name="Заголовок 4 2 10 2" xfId="4154"/>
    <cellStyle name="Заголовок 4 2 11" xfId="9037"/>
    <cellStyle name="Заголовок 4 2 12" xfId="10988"/>
    <cellStyle name="Заголовок 4 2 13" xfId="4153"/>
    <cellStyle name="Заголовок 4 2 2" xfId="652"/>
    <cellStyle name="Заголовок 4 2 2 2" xfId="4156"/>
    <cellStyle name="Заголовок 4 2 2 2 2" xfId="9038"/>
    <cellStyle name="Заголовок 4 2 2 2 3" xfId="6385"/>
    <cellStyle name="Заголовок 4 2 2 3" xfId="4155"/>
    <cellStyle name="Заголовок 4 2 3" xfId="653"/>
    <cellStyle name="Заголовок 4 2 3 2" xfId="9039"/>
    <cellStyle name="Заголовок 4 2 3 3" xfId="4157"/>
    <cellStyle name="Заголовок 4 2 4" xfId="654"/>
    <cellStyle name="Заголовок 4 2 4 2" xfId="4158"/>
    <cellStyle name="Заголовок 4 2 5" xfId="655"/>
    <cellStyle name="Заголовок 4 2 5 2" xfId="4159"/>
    <cellStyle name="Заголовок 4 2 6" xfId="656"/>
    <cellStyle name="Заголовок 4 2 6 2" xfId="4160"/>
    <cellStyle name="Заголовок 4 2 7" xfId="657"/>
    <cellStyle name="Заголовок 4 2 7 2" xfId="4161"/>
    <cellStyle name="Заголовок 4 2 8" xfId="658"/>
    <cellStyle name="Заголовок 4 2 8 2" xfId="4162"/>
    <cellStyle name="Заголовок 4 2 9" xfId="659"/>
    <cellStyle name="Заголовок 4 2 9 2" xfId="4163"/>
    <cellStyle name="Заголовок 4 2_МФ тепловой баланс 2015 дубль 3" xfId="4164"/>
    <cellStyle name="Заголовок 4 3" xfId="660"/>
    <cellStyle name="Заголовок 4 3 10" xfId="661"/>
    <cellStyle name="Заголовок 4 3 10 2" xfId="4166"/>
    <cellStyle name="Заголовок 4 3 11" xfId="4167"/>
    <cellStyle name="Заголовок 4 3 11 2" xfId="9040"/>
    <cellStyle name="Заголовок 4 3 12" xfId="4165"/>
    <cellStyle name="Заголовок 4 3 2" xfId="662"/>
    <cellStyle name="Заголовок 4 3 2 2" xfId="9041"/>
    <cellStyle name="Заголовок 4 3 2 3" xfId="10989"/>
    <cellStyle name="Заголовок 4 3 2 4" xfId="4168"/>
    <cellStyle name="Заголовок 4 3 3" xfId="663"/>
    <cellStyle name="Заголовок 4 3 3 2" xfId="9042"/>
    <cellStyle name="Заголовок 4 3 3 3" xfId="4169"/>
    <cellStyle name="Заголовок 4 3 4" xfId="664"/>
    <cellStyle name="Заголовок 4 3 4 2" xfId="4170"/>
    <cellStyle name="Заголовок 4 3 5" xfId="665"/>
    <cellStyle name="Заголовок 4 3 5 2" xfId="4171"/>
    <cellStyle name="Заголовок 4 3 6" xfId="666"/>
    <cellStyle name="Заголовок 4 3 6 2" xfId="4172"/>
    <cellStyle name="Заголовок 4 3 7" xfId="667"/>
    <cellStyle name="Заголовок 4 3 7 2" xfId="4173"/>
    <cellStyle name="Заголовок 4 3 8" xfId="668"/>
    <cellStyle name="Заголовок 4 3 8 2" xfId="4174"/>
    <cellStyle name="Заголовок 4 3 9" xfId="669"/>
    <cellStyle name="Заголовок 4 3 9 2" xfId="4175"/>
    <cellStyle name="Заголовок 4 3_МФ тепловой баланс 2015 дубль 3" xfId="4176"/>
    <cellStyle name="Заголовок 4 4" xfId="4177"/>
    <cellStyle name="Заголовок 4 4 2" xfId="4178"/>
    <cellStyle name="Заголовок 4 4 3" xfId="6386"/>
    <cellStyle name="Заголовок 4 4 3 2" xfId="9043"/>
    <cellStyle name="Заголовок 4 4_МФ тепловой баланс 2015 дубль 3" xfId="4179"/>
    <cellStyle name="Заголовок 4 5" xfId="4180"/>
    <cellStyle name="Заголовок 4 5 2" xfId="4181"/>
    <cellStyle name="Заголовок 4 5 3" xfId="6387"/>
    <cellStyle name="Заголовок 4 5 3 2" xfId="9044"/>
    <cellStyle name="Заголовок 4 5_МФ тепловой баланс 2015 дубль 3" xfId="4182"/>
    <cellStyle name="Заголовок 4 6" xfId="4183"/>
    <cellStyle name="Заголовок 4 6 2" xfId="4184"/>
    <cellStyle name="Заголовок 4 6 3" xfId="6388"/>
    <cellStyle name="Заголовок 4 6 3 2" xfId="9045"/>
    <cellStyle name="Заголовок 4 6_МФ тепловой баланс 2015 дубль 3" xfId="4185"/>
    <cellStyle name="Заголовок 4 7" xfId="4186"/>
    <cellStyle name="Заголовок 4 7 2" xfId="4187"/>
    <cellStyle name="Заголовок 4 7 3" xfId="6389"/>
    <cellStyle name="Заголовок 4 7 3 2" xfId="9046"/>
    <cellStyle name="Заголовок 4 7_МФ тепловой баланс 2015 дубль 3" xfId="4188"/>
    <cellStyle name="Заголовок 4 8" xfId="4189"/>
    <cellStyle name="Заголовок 4 8 2" xfId="4190"/>
    <cellStyle name="Заголовок 4 8 3" xfId="9047"/>
    <cellStyle name="Заголовок 4 9" xfId="4191"/>
    <cellStyle name="Заголовок 4 9 2" xfId="4192"/>
    <cellStyle name="Заголовок 4 9 3" xfId="9048"/>
    <cellStyle name="Заголовок 5" xfId="4193"/>
    <cellStyle name="Заголовок 5 2" xfId="9049"/>
    <cellStyle name="Заголовок 6" xfId="4194"/>
    <cellStyle name="Заголовок 7" xfId="6390"/>
    <cellStyle name="Заголовок 7 2" xfId="9050"/>
    <cellStyle name="Заголовок 8" xfId="6391"/>
    <cellStyle name="Заголовок 9" xfId="9051"/>
    <cellStyle name="ЗАГОЛОВОК1" xfId="4195"/>
    <cellStyle name="ЗАГОЛОВОК2" xfId="4196"/>
    <cellStyle name="ЗаголовокСтолбца" xfId="4197"/>
    <cellStyle name="Защитный" xfId="4198"/>
    <cellStyle name="Значение" xfId="4199"/>
    <cellStyle name="Зоголовок" xfId="4200"/>
    <cellStyle name="Итог" xfId="670"/>
    <cellStyle name="Итог 10" xfId="4201"/>
    <cellStyle name="Итог 10 2" xfId="9052"/>
    <cellStyle name="Итог 10 3" xfId="9053"/>
    <cellStyle name="Итог 11" xfId="9054"/>
    <cellStyle name="Итог 11 2" xfId="9055"/>
    <cellStyle name="Итог 11 3" xfId="9056"/>
    <cellStyle name="Итог 11 4" xfId="9057"/>
    <cellStyle name="Итог 12" xfId="9058"/>
    <cellStyle name="Итог 12 2" xfId="9059"/>
    <cellStyle name="Итог 12 3" xfId="9060"/>
    <cellStyle name="Итог 12 4" xfId="9061"/>
    <cellStyle name="Итог 13" xfId="9062"/>
    <cellStyle name="Итог 13 2" xfId="9063"/>
    <cellStyle name="Итог 13 3" xfId="9064"/>
    <cellStyle name="Итог 14" xfId="9065"/>
    <cellStyle name="Итог 14 2" xfId="9066"/>
    <cellStyle name="Итог 14 3" xfId="9067"/>
    <cellStyle name="Итог 15" xfId="9068"/>
    <cellStyle name="Итог 15 2" xfId="9069"/>
    <cellStyle name="Итог 15 3" xfId="9070"/>
    <cellStyle name="Итог 16" xfId="9071"/>
    <cellStyle name="Итог 16 2" xfId="9072"/>
    <cellStyle name="Итог 16 3" xfId="9073"/>
    <cellStyle name="Итог 17" xfId="9074"/>
    <cellStyle name="Итог 18" xfId="9075"/>
    <cellStyle name="Итог 2" xfId="671"/>
    <cellStyle name="Итог 2 1" xfId="9076"/>
    <cellStyle name="Итог 2 10" xfId="672"/>
    <cellStyle name="Итог 2 10 2" xfId="4203"/>
    <cellStyle name="Итог 2 11" xfId="9077"/>
    <cellStyle name="Итог 2 12" xfId="10990"/>
    <cellStyle name="Итог 2 13" xfId="4202"/>
    <cellStyle name="Итог 2 2" xfId="673"/>
    <cellStyle name="Итог 2 2 2" xfId="4205"/>
    <cellStyle name="Итог 2 2 2 2" xfId="9078"/>
    <cellStyle name="Итог 2 2 2 3" xfId="6392"/>
    <cellStyle name="Итог 2 2 3" xfId="4204"/>
    <cellStyle name="Итог 2 3" xfId="674"/>
    <cellStyle name="Итог 2 3 2" xfId="9079"/>
    <cellStyle name="Итог 2 3 3" xfId="4206"/>
    <cellStyle name="Итог 2 4" xfId="675"/>
    <cellStyle name="Итог 2 4 2" xfId="4207"/>
    <cellStyle name="Итог 2 5" xfId="676"/>
    <cellStyle name="Итог 2 5 2" xfId="4208"/>
    <cellStyle name="Итог 2 6" xfId="677"/>
    <cellStyle name="Итог 2 6 2" xfId="4209"/>
    <cellStyle name="Итог 2 7" xfId="678"/>
    <cellStyle name="Итог 2 7 2" xfId="4210"/>
    <cellStyle name="Итог 2 8" xfId="679"/>
    <cellStyle name="Итог 2 8 2" xfId="9080"/>
    <cellStyle name="Итог 2 8 3" xfId="4211"/>
    <cellStyle name="Итог 2 9" xfId="680"/>
    <cellStyle name="Итог 2 9 2" xfId="9081"/>
    <cellStyle name="Итог 2 9 3" xfId="4212"/>
    <cellStyle name="Итог 2_46EE.2011(v1.0)" xfId="4213"/>
    <cellStyle name="Итог 3" xfId="681"/>
    <cellStyle name="Итог 3 10" xfId="682"/>
    <cellStyle name="Итог 3 10 2" xfId="9082"/>
    <cellStyle name="Итог 3 10 3" xfId="4215"/>
    <cellStyle name="Итог 3 11" xfId="4216"/>
    <cellStyle name="Итог 3 11 2" xfId="9084"/>
    <cellStyle name="Итог 3 11 3" xfId="9083"/>
    <cellStyle name="Итог 3 12" xfId="9085"/>
    <cellStyle name="Итог 3 13" xfId="4214"/>
    <cellStyle name="Итог 3 2" xfId="683"/>
    <cellStyle name="Итог 3 2 2" xfId="9086"/>
    <cellStyle name="Итог 3 2 3" xfId="9087"/>
    <cellStyle name="Итог 3 2 4" xfId="4217"/>
    <cellStyle name="Итог 3 3" xfId="684"/>
    <cellStyle name="Итог 3 3 2" xfId="9088"/>
    <cellStyle name="Итог 3 3 2 2" xfId="9089"/>
    <cellStyle name="Итог 3 3 3" xfId="9090"/>
    <cellStyle name="Итог 3 3 4" xfId="4218"/>
    <cellStyle name="Итог 3 4" xfId="685"/>
    <cellStyle name="Итог 3 4 2" xfId="9091"/>
    <cellStyle name="Итог 3 4 3" xfId="4219"/>
    <cellStyle name="Итог 3 5" xfId="686"/>
    <cellStyle name="Итог 3 5 2" xfId="9092"/>
    <cellStyle name="Итог 3 5 3" xfId="4220"/>
    <cellStyle name="Итог 3 6" xfId="687"/>
    <cellStyle name="Итог 3 6 2" xfId="9093"/>
    <cellStyle name="Итог 3 6 3" xfId="4221"/>
    <cellStyle name="Итог 3 7" xfId="688"/>
    <cellStyle name="Итог 3 7 2" xfId="9094"/>
    <cellStyle name="Итог 3 7 3" xfId="4222"/>
    <cellStyle name="Итог 3 8" xfId="689"/>
    <cellStyle name="Итог 3 8 2" xfId="9095"/>
    <cellStyle name="Итог 3 8 3" xfId="4223"/>
    <cellStyle name="Итог 3 9" xfId="690"/>
    <cellStyle name="Итог 3 9 2" xfId="9096"/>
    <cellStyle name="Итог 3 9 3" xfId="4224"/>
    <cellStyle name="Итог 3_46EE.2011(v1.0)" xfId="4225"/>
    <cellStyle name="Итог 4" xfId="4226"/>
    <cellStyle name="Итог 4 2" xfId="4227"/>
    <cellStyle name="Итог 4 2 2" xfId="9097"/>
    <cellStyle name="Итог 4 3" xfId="6393"/>
    <cellStyle name="Итог 4 3 2" xfId="9098"/>
    <cellStyle name="Итог 4 4" xfId="9099"/>
    <cellStyle name="Итог 4_46EE.2011(v1.0)" xfId="4228"/>
    <cellStyle name="Итог 5" xfId="4229"/>
    <cellStyle name="Итог 5 2" xfId="4230"/>
    <cellStyle name="Итог 5 2 2" xfId="9100"/>
    <cellStyle name="Итог 5 3" xfId="6394"/>
    <cellStyle name="Итог 5 3 2" xfId="9101"/>
    <cellStyle name="Итог 5 4" xfId="9102"/>
    <cellStyle name="Итог 5_46EE.2011(v1.0)" xfId="4231"/>
    <cellStyle name="Итог 6" xfId="4232"/>
    <cellStyle name="Итог 6 2" xfId="4233"/>
    <cellStyle name="Итог 6 2 2" xfId="9103"/>
    <cellStyle name="Итог 6 3" xfId="6395"/>
    <cellStyle name="Итог 6 3 2" xfId="9104"/>
    <cellStyle name="Итог 6 4" xfId="9105"/>
    <cellStyle name="Итог 6_46EE.2011(v1.0)" xfId="4234"/>
    <cellStyle name="Итог 7" xfId="4235"/>
    <cellStyle name="Итог 7 2" xfId="4236"/>
    <cellStyle name="Итог 7 2 2" xfId="9106"/>
    <cellStyle name="Итог 7 3" xfId="6396"/>
    <cellStyle name="Итог 7 3 2" xfId="9107"/>
    <cellStyle name="Итог 7 4" xfId="9108"/>
    <cellStyle name="Итог 7_46EE.2011(v1.0)" xfId="4237"/>
    <cellStyle name="Итог 8" xfId="4238"/>
    <cellStyle name="Итог 8 2" xfId="4239"/>
    <cellStyle name="Итог 8 2 2" xfId="9109"/>
    <cellStyle name="Итог 8 3" xfId="9110"/>
    <cellStyle name="Итог 8 3 2" xfId="9111"/>
    <cellStyle name="Итог 8 4" xfId="9112"/>
    <cellStyle name="Итог 8_46EE.2011(v1.0)" xfId="4240"/>
    <cellStyle name="Итог 9" xfId="4241"/>
    <cellStyle name="Итог 9 2" xfId="4242"/>
    <cellStyle name="Итог 9 2 2" xfId="9113"/>
    <cellStyle name="Итог 9 3" xfId="9114"/>
    <cellStyle name="Итог 9 3 2" xfId="9115"/>
    <cellStyle name="Итог 9 4" xfId="9116"/>
    <cellStyle name="Итог 9_46EE.2011(v1.0)" xfId="4243"/>
    <cellStyle name="Итого" xfId="4244"/>
    <cellStyle name="Итого 2" xfId="9117"/>
    <cellStyle name="ИТОГОВЫЙ" xfId="4245"/>
    <cellStyle name="ИТОГОВЫЙ 10" xfId="9118"/>
    <cellStyle name="ИТОГОВЫЙ 2" xfId="4246"/>
    <cellStyle name="ИТОГОВЫЙ 2 2" xfId="9119"/>
    <cellStyle name="ИТОГОВЫЙ 3" xfId="4247"/>
    <cellStyle name="ИТОГОВЫЙ 3 2" xfId="9120"/>
    <cellStyle name="ИТОГОВЫЙ 4" xfId="4248"/>
    <cellStyle name="ИТОГОВЫЙ 4 2" xfId="9121"/>
    <cellStyle name="ИТОГОВЫЙ 5" xfId="4249"/>
    <cellStyle name="ИТОГОВЫЙ 5 2" xfId="9122"/>
    <cellStyle name="ИТОГОВЫЙ 6" xfId="4250"/>
    <cellStyle name="ИТОГОВЫЙ 6 2" xfId="9123"/>
    <cellStyle name="ИТОГОВЫЙ 7" xfId="4251"/>
    <cellStyle name="ИТОГОВЫЙ 7 2" xfId="9124"/>
    <cellStyle name="ИТОГОВЫЙ 8" xfId="4252"/>
    <cellStyle name="ИТОГОВЫЙ 8 2" xfId="9125"/>
    <cellStyle name="ИТОГОВЫЙ 9" xfId="4253"/>
    <cellStyle name="ИТОГОВЫЙ 9 2" xfId="9126"/>
    <cellStyle name="ИТОГОВЫЙ_1" xfId="4254"/>
    <cellStyle name="Контрольная ячейка" xfId="691"/>
    <cellStyle name="Контрольная ячейка 10" xfId="4255"/>
    <cellStyle name="Контрольная ячейка 10 2" xfId="9127"/>
    <cellStyle name="Контрольная ячейка 10 2 2" xfId="9128"/>
    <cellStyle name="Контрольная ячейка 10 3" xfId="9129"/>
    <cellStyle name="Контрольная ячейка 10 3 2" xfId="9130"/>
    <cellStyle name="Контрольная ячейка 10 4" xfId="9131"/>
    <cellStyle name="Контрольная ячейка 11" xfId="9132"/>
    <cellStyle name="Контрольная ячейка 11 2" xfId="9133"/>
    <cellStyle name="Контрольная ячейка 11 2 2" xfId="9134"/>
    <cellStyle name="Контрольная ячейка 11 3" xfId="9135"/>
    <cellStyle name="Контрольная ячейка 11 3 2" xfId="9136"/>
    <cellStyle name="Контрольная ячейка 11 4" xfId="9137"/>
    <cellStyle name="Контрольная ячейка 12" xfId="9138"/>
    <cellStyle name="Контрольная ячейка 12 2" xfId="9139"/>
    <cellStyle name="Контрольная ячейка 12 2 2" xfId="9140"/>
    <cellStyle name="Контрольная ячейка 12 3" xfId="9141"/>
    <cellStyle name="Контрольная ячейка 12 3 2" xfId="9142"/>
    <cellStyle name="Контрольная ячейка 12 4" xfId="9143"/>
    <cellStyle name="Контрольная ячейка 13" xfId="9144"/>
    <cellStyle name="Контрольная ячейка 13 2" xfId="9145"/>
    <cellStyle name="Контрольная ячейка 13 2 2" xfId="9146"/>
    <cellStyle name="Контрольная ячейка 13 3" xfId="9147"/>
    <cellStyle name="Контрольная ячейка 13 3 2" xfId="9148"/>
    <cellStyle name="Контрольная ячейка 13 4" xfId="9149"/>
    <cellStyle name="Контрольная ячейка 14" xfId="9150"/>
    <cellStyle name="Контрольная ячейка 14 2" xfId="9151"/>
    <cellStyle name="Контрольная ячейка 14 2 2" xfId="9152"/>
    <cellStyle name="Контрольная ячейка 14 3" xfId="9153"/>
    <cellStyle name="Контрольная ячейка 14 3 2" xfId="9154"/>
    <cellStyle name="Контрольная ячейка 14 4" xfId="9155"/>
    <cellStyle name="Контрольная ячейка 15" xfId="9156"/>
    <cellStyle name="Контрольная ячейка 15 2" xfId="9157"/>
    <cellStyle name="Контрольная ячейка 15 2 2" xfId="9158"/>
    <cellStyle name="Контрольная ячейка 15 3" xfId="9159"/>
    <cellStyle name="Контрольная ячейка 15 3 2" xfId="9160"/>
    <cellStyle name="Контрольная ячейка 15 4" xfId="9161"/>
    <cellStyle name="Контрольная ячейка 16" xfId="9162"/>
    <cellStyle name="Контрольная ячейка 16 2" xfId="9163"/>
    <cellStyle name="Контрольная ячейка 16 2 2" xfId="9164"/>
    <cellStyle name="Контрольная ячейка 16 3" xfId="9165"/>
    <cellStyle name="Контрольная ячейка 16 3 2" xfId="9166"/>
    <cellStyle name="Контрольная ячейка 16 4" xfId="9167"/>
    <cellStyle name="Контрольная ячейка 17" xfId="9168"/>
    <cellStyle name="Контрольная ячейка 17 2" xfId="9169"/>
    <cellStyle name="Контрольная ячейка 18" xfId="9170"/>
    <cellStyle name="Контрольная ячейка 18 2" xfId="9171"/>
    <cellStyle name="Контрольная ячейка 2" xfId="692"/>
    <cellStyle name="Контрольная ячейка 2 1" xfId="9172"/>
    <cellStyle name="Контрольная ячейка 2 1 2" xfId="9173"/>
    <cellStyle name="Контрольная ячейка 2 10" xfId="693"/>
    <cellStyle name="Контрольная ячейка 2 10 2" xfId="9174"/>
    <cellStyle name="Контрольная ячейка 2 10 3" xfId="4257"/>
    <cellStyle name="Контрольная ячейка 2 11" xfId="9175"/>
    <cellStyle name="Контрольная ячейка 2 12" xfId="9176"/>
    <cellStyle name="Контрольная ячейка 2 13" xfId="4256"/>
    <cellStyle name="Контрольная ячейка 2 2" xfId="694"/>
    <cellStyle name="Контрольная ячейка 2 2 2" xfId="4259"/>
    <cellStyle name="Контрольная ячейка 2 2 2 2" xfId="9177"/>
    <cellStyle name="Контрольная ячейка 2 2 2 2 2" xfId="9178"/>
    <cellStyle name="Контрольная ячейка 2 2 2 3" xfId="9179"/>
    <cellStyle name="Контрольная ячейка 2 2 2 4" xfId="6397"/>
    <cellStyle name="Контрольная ячейка 2 2 3" xfId="9180"/>
    <cellStyle name="Контрольная ячейка 2 2 4" xfId="4258"/>
    <cellStyle name="Контрольная ячейка 2 3" xfId="695"/>
    <cellStyle name="Контрольная ячейка 2 3 2" xfId="9181"/>
    <cellStyle name="Контрольная ячейка 2 3 3" xfId="9182"/>
    <cellStyle name="Контрольная ячейка 2 3 4" xfId="4260"/>
    <cellStyle name="Контрольная ячейка 2 4" xfId="696"/>
    <cellStyle name="Контрольная ячейка 2 4 2" xfId="9183"/>
    <cellStyle name="Контрольная ячейка 2 4 3" xfId="9184"/>
    <cellStyle name="Контрольная ячейка 2 4 4" xfId="4261"/>
    <cellStyle name="Контрольная ячейка 2 5" xfId="697"/>
    <cellStyle name="Контрольная ячейка 2 5 2" xfId="9185"/>
    <cellStyle name="Контрольная ячейка 2 5 3" xfId="4262"/>
    <cellStyle name="Контрольная ячейка 2 6" xfId="698"/>
    <cellStyle name="Контрольная ячейка 2 6 2" xfId="9186"/>
    <cellStyle name="Контрольная ячейка 2 6 3" xfId="4263"/>
    <cellStyle name="Контрольная ячейка 2 7" xfId="699"/>
    <cellStyle name="Контрольная ячейка 2 7 2" xfId="9187"/>
    <cellStyle name="Контрольная ячейка 2 7 3" xfId="4264"/>
    <cellStyle name="Контрольная ячейка 2 8" xfId="700"/>
    <cellStyle name="Контрольная ячейка 2 8 2" xfId="9188"/>
    <cellStyle name="Контрольная ячейка 2 8 3" xfId="4265"/>
    <cellStyle name="Контрольная ячейка 2 9" xfId="701"/>
    <cellStyle name="Контрольная ячейка 2 9 2" xfId="9189"/>
    <cellStyle name="Контрольная ячейка 2 9 3" xfId="4266"/>
    <cellStyle name="Контрольная ячейка 2_46EE.2011(v1.0)" xfId="4267"/>
    <cellStyle name="Контрольная ячейка 3" xfId="702"/>
    <cellStyle name="Контрольная ячейка 3 10" xfId="703"/>
    <cellStyle name="Контрольная ячейка 3 10 2" xfId="9190"/>
    <cellStyle name="Контрольная ячейка 3 10 3" xfId="4269"/>
    <cellStyle name="Контрольная ячейка 3 11" xfId="4270"/>
    <cellStyle name="Контрольная ячейка 3 11 2" xfId="9192"/>
    <cellStyle name="Контрольная ячейка 3 11 3" xfId="9191"/>
    <cellStyle name="Контрольная ячейка 3 12" xfId="9193"/>
    <cellStyle name="Контрольная ячейка 3 13" xfId="4268"/>
    <cellStyle name="Контрольная ячейка 3 2" xfId="704"/>
    <cellStyle name="Контрольная ячейка 3 2 2" xfId="9194"/>
    <cellStyle name="Контрольная ячейка 3 2 3" xfId="9195"/>
    <cellStyle name="Контрольная ячейка 3 2 4" xfId="4271"/>
    <cellStyle name="Контрольная ячейка 3 3" xfId="705"/>
    <cellStyle name="Контрольная ячейка 3 3 2" xfId="9196"/>
    <cellStyle name="Контрольная ячейка 3 3 2 2" xfId="9197"/>
    <cellStyle name="Контрольная ячейка 3 3 3" xfId="9198"/>
    <cellStyle name="Контрольная ячейка 3 3 4" xfId="4272"/>
    <cellStyle name="Контрольная ячейка 3 4" xfId="706"/>
    <cellStyle name="Контрольная ячейка 3 4 2" xfId="9199"/>
    <cellStyle name="Контрольная ячейка 3 4 3" xfId="4273"/>
    <cellStyle name="Контрольная ячейка 3 5" xfId="707"/>
    <cellStyle name="Контрольная ячейка 3 5 2" xfId="9200"/>
    <cellStyle name="Контрольная ячейка 3 5 3" xfId="4274"/>
    <cellStyle name="Контрольная ячейка 3 6" xfId="708"/>
    <cellStyle name="Контрольная ячейка 3 6 2" xfId="9201"/>
    <cellStyle name="Контрольная ячейка 3 6 3" xfId="4275"/>
    <cellStyle name="Контрольная ячейка 3 7" xfId="709"/>
    <cellStyle name="Контрольная ячейка 3 7 2" xfId="9202"/>
    <cellStyle name="Контрольная ячейка 3 7 3" xfId="4276"/>
    <cellStyle name="Контрольная ячейка 3 8" xfId="710"/>
    <cellStyle name="Контрольная ячейка 3 8 2" xfId="9203"/>
    <cellStyle name="Контрольная ячейка 3 8 3" xfId="4277"/>
    <cellStyle name="Контрольная ячейка 3 9" xfId="711"/>
    <cellStyle name="Контрольная ячейка 3 9 2" xfId="9204"/>
    <cellStyle name="Контрольная ячейка 3 9 3" xfId="4278"/>
    <cellStyle name="Контрольная ячейка 3_46EE.2011(v1.0)" xfId="4279"/>
    <cellStyle name="Контрольная ячейка 4" xfId="4280"/>
    <cellStyle name="Контрольная ячейка 4 2" xfId="4281"/>
    <cellStyle name="Контрольная ячейка 4 2 2" xfId="9205"/>
    <cellStyle name="Контрольная ячейка 4 3" xfId="6398"/>
    <cellStyle name="Контрольная ячейка 4 3 2" xfId="9206"/>
    <cellStyle name="Контрольная ячейка 4 3 3" xfId="9207"/>
    <cellStyle name="Контрольная ячейка 4 4" xfId="9208"/>
    <cellStyle name="Контрольная ячейка 4_46EE.2011(v1.0)" xfId="4282"/>
    <cellStyle name="Контрольная ячейка 5" xfId="4283"/>
    <cellStyle name="Контрольная ячейка 5 2" xfId="4284"/>
    <cellStyle name="Контрольная ячейка 5 2 2" xfId="9209"/>
    <cellStyle name="Контрольная ячейка 5 3" xfId="6399"/>
    <cellStyle name="Контрольная ячейка 5 3 2" xfId="9210"/>
    <cellStyle name="Контрольная ячейка 5 3 3" xfId="9211"/>
    <cellStyle name="Контрольная ячейка 5 4" xfId="9212"/>
    <cellStyle name="Контрольная ячейка 5_46EE.2011(v1.0)" xfId="4285"/>
    <cellStyle name="Контрольная ячейка 6" xfId="4286"/>
    <cellStyle name="Контрольная ячейка 6 2" xfId="4287"/>
    <cellStyle name="Контрольная ячейка 6 2 2" xfId="9213"/>
    <cellStyle name="Контрольная ячейка 6 3" xfId="6400"/>
    <cellStyle name="Контрольная ячейка 6 3 2" xfId="9214"/>
    <cellStyle name="Контрольная ячейка 6 3 3" xfId="9215"/>
    <cellStyle name="Контрольная ячейка 6 4" xfId="9216"/>
    <cellStyle name="Контрольная ячейка 6_46EE.2011(v1.0)" xfId="4288"/>
    <cellStyle name="Контрольная ячейка 7" xfId="4289"/>
    <cellStyle name="Контрольная ячейка 7 2" xfId="4290"/>
    <cellStyle name="Контрольная ячейка 7 2 2" xfId="9217"/>
    <cellStyle name="Контрольная ячейка 7 3" xfId="6401"/>
    <cellStyle name="Контрольная ячейка 7 3 2" xfId="9218"/>
    <cellStyle name="Контрольная ячейка 7 3 3" xfId="9219"/>
    <cellStyle name="Контрольная ячейка 7 4" xfId="9220"/>
    <cellStyle name="Контрольная ячейка 7_46EE.2011(v1.0)" xfId="4291"/>
    <cellStyle name="Контрольная ячейка 8" xfId="4292"/>
    <cellStyle name="Контрольная ячейка 8 2" xfId="4293"/>
    <cellStyle name="Контрольная ячейка 8 2 2" xfId="9221"/>
    <cellStyle name="Контрольная ячейка 8 3" xfId="9222"/>
    <cellStyle name="Контрольная ячейка 8 3 2" xfId="9223"/>
    <cellStyle name="Контрольная ячейка 8 4" xfId="9224"/>
    <cellStyle name="Контрольная ячейка 8_46EE.2011(v1.0)" xfId="4294"/>
    <cellStyle name="Контрольная ячейка 9" xfId="4295"/>
    <cellStyle name="Контрольная ячейка 9 2" xfId="4296"/>
    <cellStyle name="Контрольная ячейка 9 2 2" xfId="9225"/>
    <cellStyle name="Контрольная ячейка 9 3" xfId="9226"/>
    <cellStyle name="Контрольная ячейка 9 3 2" xfId="9227"/>
    <cellStyle name="Контрольная ячейка 9 4" xfId="9228"/>
    <cellStyle name="Контрольная ячейка 9_46EE.2011(v1.0)" xfId="4297"/>
    <cellStyle name="Миша (бланки отчетности)" xfId="4298"/>
    <cellStyle name="Миша (бланки отчетности) 2" xfId="9229"/>
    <cellStyle name="Мои наименования показателей" xfId="4299"/>
    <cellStyle name="Мои наименования показателей 10" xfId="6402"/>
    <cellStyle name="Мои наименования показателей 10 2" xfId="9233"/>
    <cellStyle name="Мои наименования показателей 11" xfId="6403"/>
    <cellStyle name="Мои наименования показателей 11 2" xfId="9234"/>
    <cellStyle name="Мои наименования показателей 12" xfId="9235"/>
    <cellStyle name="Мои наименования показателей 2" xfId="4300"/>
    <cellStyle name="Мои наименования показателей 2 10" xfId="9236"/>
    <cellStyle name="Мои наименования показателей 2 2" xfId="4301"/>
    <cellStyle name="Мои наименования показателей 2 2 2" xfId="9237"/>
    <cellStyle name="Мои наименования показателей 2 3" xfId="4302"/>
    <cellStyle name="Мои наименования показателей 2 3 2" xfId="9238"/>
    <cellStyle name="Мои наименования показателей 2 4" xfId="4303"/>
    <cellStyle name="Мои наименования показателей 2 4 2" xfId="9239"/>
    <cellStyle name="Мои наименования показателей 2 5" xfId="4304"/>
    <cellStyle name="Мои наименования показателей 2 5 2" xfId="9240"/>
    <cellStyle name="Мои наименования показателей 2 6" xfId="4305"/>
    <cellStyle name="Мои наименования показателей 2 6 2" xfId="9241"/>
    <cellStyle name="Мои наименования показателей 2 7" xfId="4306"/>
    <cellStyle name="Мои наименования показателей 2 7 2" xfId="9242"/>
    <cellStyle name="Мои наименования показателей 2 8" xfId="4307"/>
    <cellStyle name="Мои наименования показателей 2 8 2" xfId="9243"/>
    <cellStyle name="Мои наименования показателей 2 9" xfId="4308"/>
    <cellStyle name="Мои наименования показателей 2 9 2" xfId="9244"/>
    <cellStyle name="Мои наименования показателей 2_1" xfId="4309"/>
    <cellStyle name="Мои наименования показателей 3" xfId="4310"/>
    <cellStyle name="Мои наименования показателей 3 10" xfId="9245"/>
    <cellStyle name="Мои наименования показателей 3 2" xfId="4311"/>
    <cellStyle name="Мои наименования показателей 3 2 2" xfId="9246"/>
    <cellStyle name="Мои наименования показателей 3 3" xfId="4312"/>
    <cellStyle name="Мои наименования показателей 3 3 2" xfId="9247"/>
    <cellStyle name="Мои наименования показателей 3 4" xfId="4313"/>
    <cellStyle name="Мои наименования показателей 3 4 2" xfId="9248"/>
    <cellStyle name="Мои наименования показателей 3 5" xfId="4314"/>
    <cellStyle name="Мои наименования показателей 3 5 2" xfId="9249"/>
    <cellStyle name="Мои наименования показателей 3 6" xfId="4315"/>
    <cellStyle name="Мои наименования показателей 3 6 2" xfId="9250"/>
    <cellStyle name="Мои наименования показателей 3 7" xfId="4316"/>
    <cellStyle name="Мои наименования показателей 3 7 2" xfId="9251"/>
    <cellStyle name="Мои наименования показателей 3 8" xfId="4317"/>
    <cellStyle name="Мои наименования показателей 3 8 2" xfId="9252"/>
    <cellStyle name="Мои наименования показателей 3 9" xfId="4318"/>
    <cellStyle name="Мои наименования показателей 3 9 2" xfId="9253"/>
    <cellStyle name="Мои наименования показателей 3_1" xfId="4319"/>
    <cellStyle name="Мои наименования показателей 4" xfId="4320"/>
    <cellStyle name="Мои наименования показателей 4 10" xfId="9254"/>
    <cellStyle name="Мои наименования показателей 4 2" xfId="4321"/>
    <cellStyle name="Мои наименования показателей 4 2 2" xfId="9255"/>
    <cellStyle name="Мои наименования показателей 4 3" xfId="4322"/>
    <cellStyle name="Мои наименования показателей 4 3 2" xfId="9256"/>
    <cellStyle name="Мои наименования показателей 4 4" xfId="4323"/>
    <cellStyle name="Мои наименования показателей 4 4 2" xfId="9257"/>
    <cellStyle name="Мои наименования показателей 4 5" xfId="4324"/>
    <cellStyle name="Мои наименования показателей 4 5 2" xfId="9258"/>
    <cellStyle name="Мои наименования показателей 4 6" xfId="4325"/>
    <cellStyle name="Мои наименования показателей 4 6 2" xfId="9259"/>
    <cellStyle name="Мои наименования показателей 4 7" xfId="4326"/>
    <cellStyle name="Мои наименования показателей 4 7 2" xfId="9260"/>
    <cellStyle name="Мои наименования показателей 4 8" xfId="4327"/>
    <cellStyle name="Мои наименования показателей 4 8 2" xfId="9261"/>
    <cellStyle name="Мои наименования показателей 4 9" xfId="4328"/>
    <cellStyle name="Мои наименования показателей 4 9 2" xfId="9262"/>
    <cellStyle name="Мои наименования показателей 4_1" xfId="4329"/>
    <cellStyle name="Мои наименования показателей 5" xfId="4330"/>
    <cellStyle name="Мои наименования показателей 5 10" xfId="9263"/>
    <cellStyle name="Мои наименования показателей 5 2" xfId="4331"/>
    <cellStyle name="Мои наименования показателей 5 2 2" xfId="9264"/>
    <cellStyle name="Мои наименования показателей 5 3" xfId="4332"/>
    <cellStyle name="Мои наименования показателей 5 3 2" xfId="9265"/>
    <cellStyle name="Мои наименования показателей 5 4" xfId="4333"/>
    <cellStyle name="Мои наименования показателей 5 4 2" xfId="9266"/>
    <cellStyle name="Мои наименования показателей 5 5" xfId="4334"/>
    <cellStyle name="Мои наименования показателей 5 5 2" xfId="9267"/>
    <cellStyle name="Мои наименования показателей 5 6" xfId="4335"/>
    <cellStyle name="Мои наименования показателей 5 6 2" xfId="9268"/>
    <cellStyle name="Мои наименования показателей 5 7" xfId="4336"/>
    <cellStyle name="Мои наименования показателей 5 7 2" xfId="9269"/>
    <cellStyle name="Мои наименования показателей 5 8" xfId="4337"/>
    <cellStyle name="Мои наименования показателей 5 8 2" xfId="9270"/>
    <cellStyle name="Мои наименования показателей 5 9" xfId="4338"/>
    <cellStyle name="Мои наименования показателей 5 9 2" xfId="9271"/>
    <cellStyle name="Мои наименования показателей 5_1" xfId="4339"/>
    <cellStyle name="Мои наименования показателей 6" xfId="4340"/>
    <cellStyle name="Мои наименования показателей 6 2" xfId="4341"/>
    <cellStyle name="Мои наименования показателей 6 2 2" xfId="9272"/>
    <cellStyle name="Мои наименования показателей 6 3" xfId="4342"/>
    <cellStyle name="Мои наименования показателей 6 3 2" xfId="9273"/>
    <cellStyle name="Мои наименования показателей 6 4" xfId="9274"/>
    <cellStyle name="Мои наименования показателей 6_46EE.2011(v1.0)" xfId="4343"/>
    <cellStyle name="Мои наименования показателей 7" xfId="4344"/>
    <cellStyle name="Мои наименования показателей 7 2" xfId="4345"/>
    <cellStyle name="Мои наименования показателей 7 2 2" xfId="9275"/>
    <cellStyle name="Мои наименования показателей 7 3" xfId="4346"/>
    <cellStyle name="Мои наименования показателей 7 3 2" xfId="9276"/>
    <cellStyle name="Мои наименования показателей 7 4" xfId="9277"/>
    <cellStyle name="Мои наименования показателей 7_46EE.2011(v1.0)" xfId="4347"/>
    <cellStyle name="Мои наименования показателей 8" xfId="4348"/>
    <cellStyle name="Мои наименования показателей 8 2" xfId="4349"/>
    <cellStyle name="Мои наименования показателей 8 2 2" xfId="9278"/>
    <cellStyle name="Мои наименования показателей 8 3" xfId="4350"/>
    <cellStyle name="Мои наименования показателей 8 3 2" xfId="9279"/>
    <cellStyle name="Мои наименования показателей 8 4" xfId="9280"/>
    <cellStyle name="Мои наименования показателей 8_46EE.2011(v1.0)" xfId="4351"/>
    <cellStyle name="Мои наименования показателей 9" xfId="6404"/>
    <cellStyle name="Мои наименования показателей 9 2" xfId="9281"/>
    <cellStyle name="Мои наименования показателей_46EE.2011" xfId="4352"/>
    <cellStyle name="Мой заголовок" xfId="4353"/>
    <cellStyle name="Мой заголовок 2" xfId="9230"/>
    <cellStyle name="Мой заголовок листа" xfId="4354"/>
    <cellStyle name="Мой заголовок листа 2" xfId="4355"/>
    <cellStyle name="Мой заголовок листа 2 2" xfId="9231"/>
    <cellStyle name="Мой заголовок листа 2 3" xfId="6405"/>
    <cellStyle name="Мой заголовок листа 3" xfId="5843"/>
    <cellStyle name="Мой заголовок листа 3 2" xfId="9232"/>
    <cellStyle name="Мой заголовок_Новая инструкция1_фст" xfId="4356"/>
    <cellStyle name="назв фил" xfId="4357"/>
    <cellStyle name="назв фил 2" xfId="9282"/>
    <cellStyle name="Название" xfId="712"/>
    <cellStyle name="Название 10" xfId="4358"/>
    <cellStyle name="Название 10 2" xfId="9283"/>
    <cellStyle name="Название 10 2 2" xfId="9284"/>
    <cellStyle name="Название 10 3" xfId="9285"/>
    <cellStyle name="Название 10 3 2" xfId="9286"/>
    <cellStyle name="Название 10 4" xfId="9287"/>
    <cellStyle name="Название 11" xfId="6651" hidden="1"/>
    <cellStyle name="Название 11" xfId="9288"/>
    <cellStyle name="Название 11 2" xfId="9289"/>
    <cellStyle name="Название 11 2 2" xfId="9290"/>
    <cellStyle name="Название 11 3" xfId="9291"/>
    <cellStyle name="Название 11 3 2" xfId="9292"/>
    <cellStyle name="Название 11 4" xfId="9293"/>
    <cellStyle name="Название 11 5" xfId="11033" hidden="1"/>
    <cellStyle name="Название 11 5" xfId="12192" hidden="1"/>
    <cellStyle name="Название 11 5" xfId="12204" hidden="1"/>
    <cellStyle name="Название 11 5" xfId="12213" hidden="1"/>
    <cellStyle name="Название 11 5" xfId="12223" hidden="1"/>
    <cellStyle name="Название 11 5" xfId="12232" hidden="1"/>
    <cellStyle name="Название 11 5" xfId="12234" hidden="1"/>
    <cellStyle name="Название 11 5" xfId="12235"/>
    <cellStyle name="Название 12" xfId="9294"/>
    <cellStyle name="Название 12 2" xfId="9295"/>
    <cellStyle name="Название 12 2 2" xfId="9296"/>
    <cellStyle name="Название 12 3" xfId="9297"/>
    <cellStyle name="Название 12 3 2" xfId="9298"/>
    <cellStyle name="Название 12 4" xfId="9299"/>
    <cellStyle name="Название 13" xfId="9300"/>
    <cellStyle name="Название 13 2" xfId="9301"/>
    <cellStyle name="Название 13 2 2" xfId="9302"/>
    <cellStyle name="Название 13 3" xfId="9303"/>
    <cellStyle name="Название 13 3 2" xfId="9304"/>
    <cellStyle name="Название 13 4" xfId="9305"/>
    <cellStyle name="Название 14" xfId="9306"/>
    <cellStyle name="Название 14 2" xfId="9307"/>
    <cellStyle name="Название 14 2 2" xfId="9308"/>
    <cellStyle name="Название 14 3" xfId="9309"/>
    <cellStyle name="Название 14 3 2" xfId="9310"/>
    <cellStyle name="Название 14 4" xfId="9311"/>
    <cellStyle name="Название 15" xfId="9312"/>
    <cellStyle name="Название 15 2" xfId="9313"/>
    <cellStyle name="Название 15 2 2" xfId="9314"/>
    <cellStyle name="Название 15 3" xfId="9315"/>
    <cellStyle name="Название 15 3 2" xfId="9316"/>
    <cellStyle name="Название 15 4" xfId="9317"/>
    <cellStyle name="Название 16" xfId="9318"/>
    <cellStyle name="Название 16 2" xfId="9319"/>
    <cellStyle name="Название 16 2 2" xfId="9320"/>
    <cellStyle name="Название 16 3" xfId="9321"/>
    <cellStyle name="Название 16 3 2" xfId="9322"/>
    <cellStyle name="Название 16 4" xfId="9323"/>
    <cellStyle name="Название 17" xfId="9324"/>
    <cellStyle name="Название 17 2" xfId="9325"/>
    <cellStyle name="Название 18" xfId="9326"/>
    <cellStyle name="Название 18 2" xfId="9327"/>
    <cellStyle name="Название 2" xfId="713"/>
    <cellStyle name="Название 2 1" xfId="9328"/>
    <cellStyle name="Название 2 1 2" xfId="9329"/>
    <cellStyle name="Название 2 10" xfId="714"/>
    <cellStyle name="Название 2 10 2" xfId="9330"/>
    <cellStyle name="Название 2 10 3" xfId="4360"/>
    <cellStyle name="Название 2 11" xfId="9331"/>
    <cellStyle name="Название 2 12" xfId="4359"/>
    <cellStyle name="Название 2 2" xfId="715"/>
    <cellStyle name="Название 2 2 2" xfId="9332"/>
    <cellStyle name="Название 2 2 3" xfId="4361"/>
    <cellStyle name="Название 2 3" xfId="716"/>
    <cellStyle name="Название 2 3 2" xfId="9333"/>
    <cellStyle name="Название 2 3 3" xfId="4362"/>
    <cellStyle name="Название 2 4" xfId="717"/>
    <cellStyle name="Название 2 4 2" xfId="9334"/>
    <cellStyle name="Название 2 4 3" xfId="4363"/>
    <cellStyle name="Название 2 5" xfId="718"/>
    <cellStyle name="Название 2 5 2" xfId="9335"/>
    <cellStyle name="Название 2 5 3" xfId="4364"/>
    <cellStyle name="Название 2 6" xfId="719"/>
    <cellStyle name="Название 2 6 2" xfId="9336"/>
    <cellStyle name="Название 2 6 3" xfId="4365"/>
    <cellStyle name="Название 2 7" xfId="720"/>
    <cellStyle name="Название 2 7 2" xfId="9337"/>
    <cellStyle name="Название 2 7 3" xfId="4366"/>
    <cellStyle name="Название 2 8" xfId="721"/>
    <cellStyle name="Название 2 8 2" xfId="9338"/>
    <cellStyle name="Название 2 8 3" xfId="4367"/>
    <cellStyle name="Название 2 9" xfId="722"/>
    <cellStyle name="Название 2 9 2" xfId="9339"/>
    <cellStyle name="Название 2 9 3" xfId="4368"/>
    <cellStyle name="Название 3" xfId="723"/>
    <cellStyle name="Название 3 10" xfId="724"/>
    <cellStyle name="Название 3 10 2" xfId="9340"/>
    <cellStyle name="Название 3 10 3" xfId="4370"/>
    <cellStyle name="Название 3 11" xfId="9341"/>
    <cellStyle name="Название 3 12" xfId="4369"/>
    <cellStyle name="Название 3 2" xfId="725"/>
    <cellStyle name="Название 3 2 2" xfId="9342"/>
    <cellStyle name="Название 3 2 3" xfId="4371"/>
    <cellStyle name="Название 3 3" xfId="726"/>
    <cellStyle name="Название 3 3 2" xfId="9343"/>
    <cellStyle name="Название 3 3 3" xfId="4372"/>
    <cellStyle name="Название 3 4" xfId="727"/>
    <cellStyle name="Название 3 4 2" xfId="9344"/>
    <cellStyle name="Название 3 4 3" xfId="4373"/>
    <cellStyle name="Название 3 5" xfId="728"/>
    <cellStyle name="Название 3 5 2" xfId="9345"/>
    <cellStyle name="Название 3 5 3" xfId="4374"/>
    <cellStyle name="Название 3 6" xfId="729"/>
    <cellStyle name="Название 3 6 2" xfId="9346"/>
    <cellStyle name="Название 3 6 3" xfId="4375"/>
    <cellStyle name="Название 3 7" xfId="730"/>
    <cellStyle name="Название 3 7 2" xfId="9347"/>
    <cellStyle name="Название 3 7 3" xfId="4376"/>
    <cellStyle name="Название 3 8" xfId="731"/>
    <cellStyle name="Название 3 8 2" xfId="9348"/>
    <cellStyle name="Название 3 8 3" xfId="4377"/>
    <cellStyle name="Название 3 9" xfId="732"/>
    <cellStyle name="Название 3 9 2" xfId="9349"/>
    <cellStyle name="Название 3 9 3" xfId="4378"/>
    <cellStyle name="Название 4" xfId="4379"/>
    <cellStyle name="Название 4 2" xfId="4380"/>
    <cellStyle name="Название 4 2 2" xfId="9350"/>
    <cellStyle name="Название 4 3" xfId="9351"/>
    <cellStyle name="Название 4 3 2" xfId="9352"/>
    <cellStyle name="Название 4 4" xfId="9353"/>
    <cellStyle name="Название 5" xfId="4381"/>
    <cellStyle name="Название 5 2" xfId="4382"/>
    <cellStyle name="Название 5 2 2" xfId="9354"/>
    <cellStyle name="Название 5 3" xfId="9355"/>
    <cellStyle name="Название 5 3 2" xfId="9356"/>
    <cellStyle name="Название 5 4" xfId="9357"/>
    <cellStyle name="Название 6" xfId="4383"/>
    <cellStyle name="Название 6 2" xfId="4384"/>
    <cellStyle name="Название 6 2 2" xfId="9358"/>
    <cellStyle name="Название 6 3" xfId="9359"/>
    <cellStyle name="Название 6 3 2" xfId="9360"/>
    <cellStyle name="Название 6 4" xfId="9361"/>
    <cellStyle name="Название 7" xfId="4385"/>
    <cellStyle name="Название 7 2" xfId="4386"/>
    <cellStyle name="Название 7 2 2" xfId="9362"/>
    <cellStyle name="Название 7 3" xfId="9363"/>
    <cellStyle name="Название 7 3 2" xfId="9364"/>
    <cellStyle name="Название 7 4" xfId="9365"/>
    <cellStyle name="Название 8" xfId="4387"/>
    <cellStyle name="Название 8 2" xfId="4388"/>
    <cellStyle name="Название 8 2 2" xfId="9366"/>
    <cellStyle name="Название 8 3" xfId="9367"/>
    <cellStyle name="Название 8 3 2" xfId="9368"/>
    <cellStyle name="Название 8 4" xfId="9369"/>
    <cellStyle name="Название 9" xfId="4389"/>
    <cellStyle name="Название 9 2" xfId="4390"/>
    <cellStyle name="Название 9 2 2" xfId="9370"/>
    <cellStyle name="Название 9 3" xfId="9371"/>
    <cellStyle name="Название 9 3 2" xfId="9372"/>
    <cellStyle name="Название 9 4" xfId="9373"/>
    <cellStyle name="Невидимый" xfId="4391"/>
    <cellStyle name="Невидимый 2" xfId="9374"/>
    <cellStyle name="Нейтральный" xfId="733"/>
    <cellStyle name="Нейтральный 10" xfId="4392"/>
    <cellStyle name="Нейтральный 10 2" xfId="9375"/>
    <cellStyle name="Нейтральный 10 2 2" xfId="9376"/>
    <cellStyle name="Нейтральный 10 3" xfId="9377"/>
    <cellStyle name="Нейтральный 10 3 2" xfId="9378"/>
    <cellStyle name="Нейтральный 10 4" xfId="9379"/>
    <cellStyle name="Нейтральный 11" xfId="9380"/>
    <cellStyle name="Нейтральный 11 2" xfId="9381"/>
    <cellStyle name="Нейтральный 11 2 2" xfId="9382"/>
    <cellStyle name="Нейтральный 11 3" xfId="9383"/>
    <cellStyle name="Нейтральный 11 3 2" xfId="9384"/>
    <cellStyle name="Нейтральный 11 4" xfId="9385"/>
    <cellStyle name="Нейтральный 12" xfId="9386"/>
    <cellStyle name="Нейтральный 12 2" xfId="9387"/>
    <cellStyle name="Нейтральный 12 2 2" xfId="9388"/>
    <cellStyle name="Нейтральный 12 3" xfId="9389"/>
    <cellStyle name="Нейтральный 12 3 2" xfId="9390"/>
    <cellStyle name="Нейтральный 12 4" xfId="9391"/>
    <cellStyle name="Нейтральный 13" xfId="9392"/>
    <cellStyle name="Нейтральный 13 2" xfId="9393"/>
    <cellStyle name="Нейтральный 13 2 2" xfId="9394"/>
    <cellStyle name="Нейтральный 13 3" xfId="9395"/>
    <cellStyle name="Нейтральный 13 3 2" xfId="9396"/>
    <cellStyle name="Нейтральный 13 4" xfId="9397"/>
    <cellStyle name="Нейтральный 14" xfId="9398"/>
    <cellStyle name="Нейтральный 14 2" xfId="9399"/>
    <cellStyle name="Нейтральный 14 2 2" xfId="9400"/>
    <cellStyle name="Нейтральный 14 3" xfId="9401"/>
    <cellStyle name="Нейтральный 14 3 2" xfId="9402"/>
    <cellStyle name="Нейтральный 14 4" xfId="9403"/>
    <cellStyle name="Нейтральный 15" xfId="9404"/>
    <cellStyle name="Нейтральный 15 2" xfId="9405"/>
    <cellStyle name="Нейтральный 15 2 2" xfId="9406"/>
    <cellStyle name="Нейтральный 15 3" xfId="9407"/>
    <cellStyle name="Нейтральный 15 3 2" xfId="9408"/>
    <cellStyle name="Нейтральный 15 4" xfId="9409"/>
    <cellStyle name="Нейтральный 16" xfId="9410"/>
    <cellStyle name="Нейтральный 16 2" xfId="9411"/>
    <cellStyle name="Нейтральный 16 2 2" xfId="9412"/>
    <cellStyle name="Нейтральный 16 3" xfId="9413"/>
    <cellStyle name="Нейтральный 16 3 2" xfId="9414"/>
    <cellStyle name="Нейтральный 16 4" xfId="9415"/>
    <cellStyle name="Нейтральный 17" xfId="9416"/>
    <cellStyle name="Нейтральный 17 2" xfId="9417"/>
    <cellStyle name="Нейтральный 18" xfId="9418"/>
    <cellStyle name="Нейтральный 18 2" xfId="9419"/>
    <cellStyle name="Нейтральный 2" xfId="734"/>
    <cellStyle name="Нейтральный 2 1" xfId="9420"/>
    <cellStyle name="Нейтральный 2 1 2" xfId="9421"/>
    <cellStyle name="Нейтральный 2 10" xfId="735"/>
    <cellStyle name="Нейтральный 2 10 2" xfId="9422"/>
    <cellStyle name="Нейтральный 2 10 3" xfId="4394"/>
    <cellStyle name="Нейтральный 2 11" xfId="9423"/>
    <cellStyle name="Нейтральный 2 12" xfId="9424"/>
    <cellStyle name="Нейтральный 2 13" xfId="4393"/>
    <cellStyle name="Нейтральный 2 2" xfId="736"/>
    <cellStyle name="Нейтральный 2 2 2" xfId="4396"/>
    <cellStyle name="Нейтральный 2 2 2 2" xfId="9425"/>
    <cellStyle name="Нейтральный 2 2 2 2 2" xfId="9426"/>
    <cellStyle name="Нейтральный 2 2 2 3" xfId="9427"/>
    <cellStyle name="Нейтральный 2 2 2 4" xfId="6406"/>
    <cellStyle name="Нейтральный 2 2 3" xfId="9428"/>
    <cellStyle name="Нейтральный 2 2 4" xfId="4395"/>
    <cellStyle name="Нейтральный 2 3" xfId="737"/>
    <cellStyle name="Нейтральный 2 3 2" xfId="9429"/>
    <cellStyle name="Нейтральный 2 3 3" xfId="9430"/>
    <cellStyle name="Нейтральный 2 3 4" xfId="4397"/>
    <cellStyle name="Нейтральный 2 4" xfId="738"/>
    <cellStyle name="Нейтральный 2 4 2" xfId="9431"/>
    <cellStyle name="Нейтральный 2 4 3" xfId="9432"/>
    <cellStyle name="Нейтральный 2 4 4" xfId="4398"/>
    <cellStyle name="Нейтральный 2 5" xfId="739"/>
    <cellStyle name="Нейтральный 2 5 2" xfId="9433"/>
    <cellStyle name="Нейтральный 2 5 3" xfId="4399"/>
    <cellStyle name="Нейтральный 2 6" xfId="740"/>
    <cellStyle name="Нейтральный 2 6 2" xfId="9434"/>
    <cellStyle name="Нейтральный 2 6 3" xfId="4400"/>
    <cellStyle name="Нейтральный 2 7" xfId="741"/>
    <cellStyle name="Нейтральный 2 7 2" xfId="9435"/>
    <cellStyle name="Нейтральный 2 7 3" xfId="4401"/>
    <cellStyle name="Нейтральный 2 8" xfId="742"/>
    <cellStyle name="Нейтральный 2 8 2" xfId="9436"/>
    <cellStyle name="Нейтральный 2 8 3" xfId="4402"/>
    <cellStyle name="Нейтральный 2 9" xfId="743"/>
    <cellStyle name="Нейтральный 2 9 2" xfId="9437"/>
    <cellStyle name="Нейтральный 2 9 3" xfId="4403"/>
    <cellStyle name="Нейтральный 2_МФ тепловой баланс 2015 дубль 3" xfId="4404"/>
    <cellStyle name="Нейтральный 3" xfId="744"/>
    <cellStyle name="Нейтральный 3 10" xfId="745"/>
    <cellStyle name="Нейтральный 3 10 2" xfId="9438"/>
    <cellStyle name="Нейтральный 3 10 3" xfId="4406"/>
    <cellStyle name="Нейтральный 3 11" xfId="4407"/>
    <cellStyle name="Нейтральный 3 11 2" xfId="9440"/>
    <cellStyle name="Нейтральный 3 11 3" xfId="9439"/>
    <cellStyle name="Нейтральный 3 12" xfId="9441"/>
    <cellStyle name="Нейтральный 3 13" xfId="4405"/>
    <cellStyle name="Нейтральный 3 2" xfId="746"/>
    <cellStyle name="Нейтральный 3 2 2" xfId="9442"/>
    <cellStyle name="Нейтральный 3 2 3" xfId="9443"/>
    <cellStyle name="Нейтральный 3 2 4" xfId="4408"/>
    <cellStyle name="Нейтральный 3 3" xfId="747"/>
    <cellStyle name="Нейтральный 3 3 2" xfId="9444"/>
    <cellStyle name="Нейтральный 3 3 2 2" xfId="9445"/>
    <cellStyle name="Нейтральный 3 3 3" xfId="9446"/>
    <cellStyle name="Нейтральный 3 3 4" xfId="4409"/>
    <cellStyle name="Нейтральный 3 4" xfId="748"/>
    <cellStyle name="Нейтральный 3 4 2" xfId="9447"/>
    <cellStyle name="Нейтральный 3 4 3" xfId="4410"/>
    <cellStyle name="Нейтральный 3 5" xfId="749"/>
    <cellStyle name="Нейтральный 3 5 2" xfId="9448"/>
    <cellStyle name="Нейтральный 3 5 3" xfId="4411"/>
    <cellStyle name="Нейтральный 3 6" xfId="750"/>
    <cellStyle name="Нейтральный 3 6 2" xfId="9449"/>
    <cellStyle name="Нейтральный 3 6 3" xfId="4412"/>
    <cellStyle name="Нейтральный 3 7" xfId="751"/>
    <cellStyle name="Нейтральный 3 7 2" xfId="9450"/>
    <cellStyle name="Нейтральный 3 7 3" xfId="4413"/>
    <cellStyle name="Нейтральный 3 8" xfId="752"/>
    <cellStyle name="Нейтральный 3 8 2" xfId="9451"/>
    <cellStyle name="Нейтральный 3 8 3" xfId="4414"/>
    <cellStyle name="Нейтральный 3 9" xfId="753"/>
    <cellStyle name="Нейтральный 3 9 2" xfId="9452"/>
    <cellStyle name="Нейтральный 3 9 3" xfId="4415"/>
    <cellStyle name="Нейтральный 3_МФ тепловой баланс 2015 дубль 3" xfId="4416"/>
    <cellStyle name="Нейтральный 4" xfId="4417"/>
    <cellStyle name="Нейтральный 4 2" xfId="4418"/>
    <cellStyle name="Нейтральный 4 2 2" xfId="9453"/>
    <cellStyle name="Нейтральный 4 3" xfId="6407"/>
    <cellStyle name="Нейтральный 4 3 2" xfId="9454"/>
    <cellStyle name="Нейтральный 4 3 3" xfId="9455"/>
    <cellStyle name="Нейтральный 4 4" xfId="9456"/>
    <cellStyle name="Нейтральный 4_МФ тепловой баланс 2015 дубль 3" xfId="4419"/>
    <cellStyle name="Нейтральный 5" xfId="4420"/>
    <cellStyle name="Нейтральный 5 2" xfId="4421"/>
    <cellStyle name="Нейтральный 5 2 2" xfId="9457"/>
    <cellStyle name="Нейтральный 5 3" xfId="6408"/>
    <cellStyle name="Нейтральный 5 3 2" xfId="9458"/>
    <cellStyle name="Нейтральный 5 3 3" xfId="9459"/>
    <cellStyle name="Нейтральный 5 4" xfId="9460"/>
    <cellStyle name="Нейтральный 5_МФ тепловой баланс 2015 дубль 3" xfId="4422"/>
    <cellStyle name="Нейтральный 6" xfId="4423"/>
    <cellStyle name="Нейтральный 6 2" xfId="4424"/>
    <cellStyle name="Нейтральный 6 2 2" xfId="9461"/>
    <cellStyle name="Нейтральный 6 3" xfId="6409"/>
    <cellStyle name="Нейтральный 6 3 2" xfId="9462"/>
    <cellStyle name="Нейтральный 6 3 3" xfId="9463"/>
    <cellStyle name="Нейтральный 6 4" xfId="9464"/>
    <cellStyle name="Нейтральный 6_МФ тепловой баланс 2015 дубль 3" xfId="4425"/>
    <cellStyle name="Нейтральный 7" xfId="4426"/>
    <cellStyle name="Нейтральный 7 2" xfId="4427"/>
    <cellStyle name="Нейтральный 7 2 2" xfId="9465"/>
    <cellStyle name="Нейтральный 7 3" xfId="6410"/>
    <cellStyle name="Нейтральный 7 3 2" xfId="9466"/>
    <cellStyle name="Нейтральный 7 3 3" xfId="9467"/>
    <cellStyle name="Нейтральный 7 4" xfId="9468"/>
    <cellStyle name="Нейтральный 7_МФ тепловой баланс 2015 дубль 3" xfId="4428"/>
    <cellStyle name="Нейтральный 8" xfId="4429"/>
    <cellStyle name="Нейтральный 8 2" xfId="4430"/>
    <cellStyle name="Нейтральный 8 2 2" xfId="9469"/>
    <cellStyle name="Нейтральный 8 3" xfId="9470"/>
    <cellStyle name="Нейтральный 8 3 2" xfId="9471"/>
    <cellStyle name="Нейтральный 8 4" xfId="9472"/>
    <cellStyle name="Нейтральный 9" xfId="4431"/>
    <cellStyle name="Нейтральный 9 2" xfId="4432"/>
    <cellStyle name="Нейтральный 9 2 2" xfId="9473"/>
    <cellStyle name="Нейтральный 9 3" xfId="9474"/>
    <cellStyle name="Нейтральный 9 3 2" xfId="9475"/>
    <cellStyle name="Нейтральный 9 4" xfId="9476"/>
    <cellStyle name="Низ1" xfId="4433"/>
    <cellStyle name="Низ1 2" xfId="9477"/>
    <cellStyle name="Низ2" xfId="4434"/>
    <cellStyle name="Низ2 2" xfId="9478"/>
    <cellStyle name="Обычный" xfId="0" builtinId="0"/>
    <cellStyle name="Обычный 10" xfId="754"/>
    <cellStyle name="Обычный 10 2" xfId="4435"/>
    <cellStyle name="Обычный 10 2 2" xfId="4436"/>
    <cellStyle name="Обычный 10 2 2 2" xfId="4437"/>
    <cellStyle name="Обычный 10 2 2 3" xfId="9479"/>
    <cellStyle name="Обычный 10 2 2 4" xfId="6411"/>
    <cellStyle name="Обычный 10 2 3" xfId="4438"/>
    <cellStyle name="Обычный 10 2 3 2" xfId="9481"/>
    <cellStyle name="Обычный 10 2 3 3" xfId="9480"/>
    <cellStyle name="Обычный 10 2 4" xfId="4439"/>
    <cellStyle name="Обычный 10 2 4 2" xfId="965"/>
    <cellStyle name="Обычный 10 2 4 3" xfId="9482"/>
    <cellStyle name="Обычный 10 2 5" xfId="4440"/>
    <cellStyle name="Обычный 10 3" xfId="4441"/>
    <cellStyle name="Обычный 10 3 2" xfId="4442"/>
    <cellStyle name="Обычный 10 3 3" xfId="5525"/>
    <cellStyle name="Обычный 10 4" xfId="4443"/>
    <cellStyle name="Обычный 10 4 2" xfId="5526"/>
    <cellStyle name="Обычный 10 4 2 2" xfId="5944"/>
    <cellStyle name="Обычный 10 4 3" xfId="5926"/>
    <cellStyle name="Обычный 10 4 3 2" xfId="9483"/>
    <cellStyle name="Обычный 10 4 4" xfId="9484"/>
    <cellStyle name="Обычный 10 4 5" xfId="6412"/>
    <cellStyle name="Обычный 10 5" xfId="4444"/>
    <cellStyle name="Обычный 10 5 2" xfId="9485"/>
    <cellStyle name="Обычный 10 5 3" xfId="9486"/>
    <cellStyle name="Обычный 10 5 4" xfId="6413"/>
    <cellStyle name="Обычный 10 6" xfId="4445"/>
    <cellStyle name="Обычный 10 6 2" xfId="4446"/>
    <cellStyle name="Обычный 10 6 2 2" xfId="9487"/>
    <cellStyle name="Обычный 10 6 3" xfId="6414"/>
    <cellStyle name="Обычный 10 6 4" xfId="5801"/>
    <cellStyle name="Обычный 10 7" xfId="4447"/>
    <cellStyle name="Обычный 10 7 2" xfId="9489"/>
    <cellStyle name="Обычный 10 7 3" xfId="9488"/>
    <cellStyle name="Обычный 10 8" xfId="9490"/>
    <cellStyle name="Обычный 10 9" xfId="963"/>
    <cellStyle name="Обычный 11" xfId="4448"/>
    <cellStyle name="Обычный 11 2" xfId="4449"/>
    <cellStyle name="Обычный 11 2 2" xfId="9491"/>
    <cellStyle name="Обычный 11 2 3" xfId="5942"/>
    <cellStyle name="Обычный 11 3" xfId="4450"/>
    <cellStyle name="Обычный 11 3 2" xfId="5527"/>
    <cellStyle name="Обычный 11 4" xfId="4451"/>
    <cellStyle name="Обычный 11 4 2" xfId="4452"/>
    <cellStyle name="Обычный 11 5" xfId="4453"/>
    <cellStyle name="Обычный 11 5 2" xfId="4454"/>
    <cellStyle name="Обычный 11 6" xfId="4455"/>
    <cellStyle name="Обычный 11 6 2" xfId="9492"/>
    <cellStyle name="Обычный 11 6 3" xfId="9493"/>
    <cellStyle name="Обычный 11 6 4" xfId="6415"/>
    <cellStyle name="Обычный 11 7" xfId="4456"/>
    <cellStyle name="Обычный 11 7 2" xfId="9494"/>
    <cellStyle name="Обычный 11 8" xfId="4457"/>
    <cellStyle name="Обычный 11_46EE.2011(v1.2)" xfId="4458"/>
    <cellStyle name="Обычный 12" xfId="4459"/>
    <cellStyle name="Обычный 12 2" xfId="4460"/>
    <cellStyle name="Обычный 12 2 2" xfId="4461"/>
    <cellStyle name="Обычный 12 2 2 2" xfId="4462"/>
    <cellStyle name="Обычный 12 2 2 3" xfId="9495"/>
    <cellStyle name="Обычный 12 2 3" xfId="4463"/>
    <cellStyle name="Обычный 12 2 4" xfId="9496"/>
    <cellStyle name="Обычный 12 3" xfId="4464"/>
    <cellStyle name="Обычный 12 3 2" xfId="4465"/>
    <cellStyle name="Обычный 12 3 2 2" xfId="4466"/>
    <cellStyle name="Обычный 12 3 2 3" xfId="9497"/>
    <cellStyle name="Обычный 12 3 3" xfId="9498"/>
    <cellStyle name="Обычный 12 4" xfId="4467"/>
    <cellStyle name="Обычный 12 4 2" xfId="9499"/>
    <cellStyle name="Обычный 12 4 3" xfId="9500"/>
    <cellStyle name="Обычный 12 5" xfId="4468"/>
    <cellStyle name="Обычный 12 5 2" xfId="4469"/>
    <cellStyle name="Обычный 12 5 2 2" xfId="4470"/>
    <cellStyle name="Обычный 12 5 3" xfId="4471"/>
    <cellStyle name="Обычный 12 5 4" xfId="6416"/>
    <cellStyle name="Обычный 12 6" xfId="4472"/>
    <cellStyle name="Обычный 12 6 2" xfId="10991"/>
    <cellStyle name="Обычный 12 7" xfId="5867"/>
    <cellStyle name="Обычный 12 7 2" xfId="9501"/>
    <cellStyle name="Обычный 12 8" xfId="9502"/>
    <cellStyle name="Обычный 12 9" xfId="10992"/>
    <cellStyle name="Обычный 12_амортизация2017" xfId="10993"/>
    <cellStyle name="Обычный 13" xfId="4473"/>
    <cellStyle name="Обычный 13 2" xfId="4474"/>
    <cellStyle name="Обычный 13 2 2" xfId="9503"/>
    <cellStyle name="Обычный 13 2 3" xfId="9504"/>
    <cellStyle name="Обычный 13 2 4" xfId="10994"/>
    <cellStyle name="Обычный 13 3" xfId="5528"/>
    <cellStyle name="Обычный 13 3 2" xfId="9506"/>
    <cellStyle name="Обычный 13 3 3" xfId="9507"/>
    <cellStyle name="Обычный 13 3 4" xfId="9505"/>
    <cellStyle name="Обычный 13 4" xfId="5800"/>
    <cellStyle name="Обычный 13 4 2" xfId="9508"/>
    <cellStyle name="Обычный 13 5" xfId="9509"/>
    <cellStyle name="Обычный 13 6" xfId="9510"/>
    <cellStyle name="Обычный 13 7" xfId="6417"/>
    <cellStyle name="Обычный 14" xfId="4475"/>
    <cellStyle name="Обычный 14 2" xfId="4476"/>
    <cellStyle name="Обычный 14 2 2" xfId="9511"/>
    <cellStyle name="Обычный 14 2 3" xfId="9512"/>
    <cellStyle name="Обычный 14 2 4" xfId="9513"/>
    <cellStyle name="Обычный 14 2 5" xfId="10995"/>
    <cellStyle name="Обычный 14 3" xfId="5529"/>
    <cellStyle name="Обычный 14 3 2" xfId="9515"/>
    <cellStyle name="Обычный 14 3 3" xfId="9516"/>
    <cellStyle name="Обычный 14 3 4" xfId="9514"/>
    <cellStyle name="Обычный 14 4" xfId="9517"/>
    <cellStyle name="Обычный 14 5" xfId="9518"/>
    <cellStyle name="Обычный 14 6" xfId="9519"/>
    <cellStyle name="Обычный 15" xfId="4477"/>
    <cellStyle name="Обычный 15 2" xfId="4478"/>
    <cellStyle name="Обычный 15 2 2" xfId="4479"/>
    <cellStyle name="Обычный 15 2 3" xfId="9520"/>
    <cellStyle name="Обычный 15 3" xfId="4480"/>
    <cellStyle name="Обычный 15 3 2" xfId="9521"/>
    <cellStyle name="Обычный 15 4" xfId="5530"/>
    <cellStyle name="Обычный 15 4 2" xfId="9522"/>
    <cellStyle name="Обычный 15 5" xfId="5928"/>
    <cellStyle name="Обычный 15 5 2" xfId="9523"/>
    <cellStyle name="Обычный 15 6" xfId="9524"/>
    <cellStyle name="Обычный 16" xfId="4481"/>
    <cellStyle name="Обычный 16 2" xfId="4482"/>
    <cellStyle name="Обычный 16 2 2" xfId="9525"/>
    <cellStyle name="Обычный 16 3" xfId="4483"/>
    <cellStyle name="Обычный 16 3 2" xfId="9526"/>
    <cellStyle name="Обычный 16 4" xfId="5927"/>
    <cellStyle name="Обычный 16 4 2" xfId="9527"/>
    <cellStyle name="Обычный 16 5" xfId="9528"/>
    <cellStyle name="Обычный 16 6" xfId="6418"/>
    <cellStyle name="Обычный 17" xfId="4484"/>
    <cellStyle name="Обычный 17 2" xfId="4485"/>
    <cellStyle name="Обычный 17 2 2" xfId="9529"/>
    <cellStyle name="Обычный 17 3" xfId="4486"/>
    <cellStyle name="Обычный 17 3 2" xfId="9530"/>
    <cellStyle name="Обычный 17 4" xfId="9531"/>
    <cellStyle name="Обычный 17 5" xfId="6419"/>
    <cellStyle name="Обычный 18" xfId="4487"/>
    <cellStyle name="Обычный 18 2" xfId="4488"/>
    <cellStyle name="Обычный 18 2 2" xfId="9532"/>
    <cellStyle name="Обычный 18 3" xfId="9533"/>
    <cellStyle name="Обычный 18 3 2" xfId="9534"/>
    <cellStyle name="Обычный 18 4" xfId="6420"/>
    <cellStyle name="Обычный 19" xfId="5453"/>
    <cellStyle name="Обычный 19 2" xfId="4489"/>
    <cellStyle name="Обычный 19 2 2" xfId="9535"/>
    <cellStyle name="Обычный 19 3" xfId="5760"/>
    <cellStyle name="Обычный 19 3 2" xfId="9537"/>
    <cellStyle name="Обычный 19 3 3" xfId="9536"/>
    <cellStyle name="Обычный 19 4" xfId="6421"/>
    <cellStyle name="Обычный 2" xfId="755"/>
    <cellStyle name="Обычный 2 1" xfId="9538"/>
    <cellStyle name="Обычный 2 1 2" xfId="9539"/>
    <cellStyle name="Обычный 2 10" xfId="756"/>
    <cellStyle name="Обычный 2 10 2" xfId="4491"/>
    <cellStyle name="Обычный 2 10 2 2" xfId="9540"/>
    <cellStyle name="Обычный 2 10 3" xfId="4492"/>
    <cellStyle name="Обычный 2 10 3 2" xfId="9542"/>
    <cellStyle name="Обычный 2 10 3 3" xfId="9541"/>
    <cellStyle name="Обычный 2 10 4" xfId="9543"/>
    <cellStyle name="Обычный 2 10 5" xfId="4490"/>
    <cellStyle name="Обычный 2 11" xfId="757"/>
    <cellStyle name="Обычный 2 11 2" xfId="4494"/>
    <cellStyle name="Обычный 2 11 2 2" xfId="9544"/>
    <cellStyle name="Обычный 2 11 2 2 2" xfId="9545"/>
    <cellStyle name="Обычный 2 11 2 3" xfId="9546"/>
    <cellStyle name="Обычный 2 11 2 4" xfId="6422"/>
    <cellStyle name="Обычный 2 11 3" xfId="9547"/>
    <cellStyle name="Обычный 2 11 3 2" xfId="9548"/>
    <cellStyle name="Обычный 2 11 4" xfId="9549"/>
    <cellStyle name="Обычный 2 11 5" xfId="4493"/>
    <cellStyle name="Обычный 2 11_Т-НахВТО-газ-28.09.12" xfId="9550"/>
    <cellStyle name="Обычный 2 12" xfId="758"/>
    <cellStyle name="Обычный 2 12 2" xfId="4496"/>
    <cellStyle name="Обычный 2 12 2 2" xfId="9551"/>
    <cellStyle name="Обычный 2 12 2 3" xfId="9552"/>
    <cellStyle name="Обычный 2 12 3" xfId="6423"/>
    <cellStyle name="Обычный 2 12 3 2" xfId="9553"/>
    <cellStyle name="Обычный 2 12 3 3" xfId="9554"/>
    <cellStyle name="Обычный 2 12 4" xfId="9555"/>
    <cellStyle name="Обычный 2 12 5" xfId="9556"/>
    <cellStyle name="Обычный 2 12 6" xfId="4495"/>
    <cellStyle name="Обычный 2 12_Т-НахВТО-газ-28.09.12" xfId="9557"/>
    <cellStyle name="Обычный 2 13" xfId="759"/>
    <cellStyle name="Обычный 2 13 2" xfId="4498"/>
    <cellStyle name="Обычный 2 13 2 2" xfId="9558"/>
    <cellStyle name="Обычный 2 13 2 2 2" xfId="9559"/>
    <cellStyle name="Обычный 2 13 2 3" xfId="9560"/>
    <cellStyle name="Обычный 2 13 2 4" xfId="6424"/>
    <cellStyle name="Обычный 2 13 3" xfId="9561"/>
    <cellStyle name="Обычный 2 13 4" xfId="9562"/>
    <cellStyle name="Обычный 2 13 5" xfId="4497"/>
    <cellStyle name="Обычный 2 14" xfId="4499"/>
    <cellStyle name="Обычный 2 14 2" xfId="9563"/>
    <cellStyle name="Обычный 2 14 2 2" xfId="9564"/>
    <cellStyle name="Обычный 2 14 3" xfId="9565"/>
    <cellStyle name="Обычный 2 14 4" xfId="9566"/>
    <cellStyle name="Обычный 2 15" xfId="4500"/>
    <cellStyle name="Обычный 2 15 2" xfId="5925"/>
    <cellStyle name="Обычный 2 15 2 2" xfId="9567"/>
    <cellStyle name="Обычный 2 15 3" xfId="9568"/>
    <cellStyle name="Обычный 2 15 4" xfId="9569"/>
    <cellStyle name="Обычный 2 16" xfId="4501"/>
    <cellStyle name="Обычный 2 16 2" xfId="9570"/>
    <cellStyle name="Обычный 2 17" xfId="5463"/>
    <cellStyle name="Обычный 2 17 2" xfId="5493"/>
    <cellStyle name="Обычный 2 17 2 2" xfId="9571"/>
    <cellStyle name="Обычный 2 18" xfId="9572"/>
    <cellStyle name="Обычный 2 19" xfId="964"/>
    <cellStyle name="Обычный 2 2" xfId="760"/>
    <cellStyle name="Обычный 2 2 1" xfId="9573"/>
    <cellStyle name="Обычный 2 2 1 2" xfId="9574"/>
    <cellStyle name="Обычный 2 2 10" xfId="9575"/>
    <cellStyle name="Обычный 2 2 11" xfId="9576"/>
    <cellStyle name="Обычный 2 2 12" xfId="9577"/>
    <cellStyle name="Обычный 2 2 13" xfId="4502"/>
    <cellStyle name="Обычный 2 2 2" xfId="4503"/>
    <cellStyle name="Обычный 2 2 2 2" xfId="4504"/>
    <cellStyle name="Обычный 2 2 2 2 2" xfId="6425"/>
    <cellStyle name="Обычный 2 2 2 2 2 2" xfId="9578"/>
    <cellStyle name="Обычный 2 2 2 2 3" xfId="9579"/>
    <cellStyle name="Обычный 2 2 2 2 4" xfId="9580"/>
    <cellStyle name="Обычный 2 2 2 2 5" xfId="10996"/>
    <cellStyle name="Обычный 2 2 2 3" xfId="5868"/>
    <cellStyle name="Обычный 2 2 2 3 2" xfId="9581"/>
    <cellStyle name="Обычный 2 2 2 3 2 2" xfId="9582"/>
    <cellStyle name="Обычный 2 2 2 3 3" xfId="9583"/>
    <cellStyle name="Обычный 2 2 2 3 3 2" xfId="9584"/>
    <cellStyle name="Обычный 2 2 2 3 4" xfId="9585"/>
    <cellStyle name="Обычный 2 2 2 3 5" xfId="6426"/>
    <cellStyle name="Обычный 2 2 2 4" xfId="6427"/>
    <cellStyle name="Обычный 2 2 2 4 2" xfId="9586"/>
    <cellStyle name="Обычный 2 2 2 4 2 2" xfId="9587"/>
    <cellStyle name="Обычный 2 2 2 5" xfId="6428"/>
    <cellStyle name="Обычный 2 2 2 5 2" xfId="9588"/>
    <cellStyle name="Обычный 2 2 2 6" xfId="6429"/>
    <cellStyle name="Обычный 2 2 2 6 2" xfId="9589"/>
    <cellStyle name="Обычный 2 2 2 7" xfId="9590"/>
    <cellStyle name="Обычный 2 2 2 7 2" xfId="9591"/>
    <cellStyle name="Обычный 2 2 2 8" xfId="9592"/>
    <cellStyle name="Обычный 2 2 2 8 2" xfId="10997"/>
    <cellStyle name="Обычный 2 2 2_Расчет тарифа 2016 тепло МО Шилегское" xfId="6430"/>
    <cellStyle name="Обычный 2 2 3" xfId="4505"/>
    <cellStyle name="Обычный 2 2 3 2" xfId="6431"/>
    <cellStyle name="Обычный 2 2 3 2 2" xfId="9593"/>
    <cellStyle name="Обычный 2 2 3 2 2 2" xfId="9594"/>
    <cellStyle name="Обычный 2 2 3 2 3" xfId="9595"/>
    <cellStyle name="Обычный 2 2 3 3" xfId="9596"/>
    <cellStyle name="Обычный 2 2 3 4" xfId="9597"/>
    <cellStyle name="Обычный 2 2 4" xfId="4506"/>
    <cellStyle name="Обычный 2 2 4 2" xfId="4507"/>
    <cellStyle name="Обычный 2 2 4 3" xfId="9598"/>
    <cellStyle name="Обычный 2 2 5" xfId="4508"/>
    <cellStyle name="Обычный 2 2 5 2" xfId="9599"/>
    <cellStyle name="Обычный 2 2 6" xfId="4509"/>
    <cellStyle name="Обычный 2 2 6 2" xfId="9600"/>
    <cellStyle name="Обычный 2 2 7" xfId="4510"/>
    <cellStyle name="Обычный 2 2 7 2" xfId="9601"/>
    <cellStyle name="Обычный 2 2 8" xfId="4511"/>
    <cellStyle name="Обычный 2 2 8 2" xfId="5929"/>
    <cellStyle name="Обычный 2 2 8 2 2" xfId="9602"/>
    <cellStyle name="Обычный 2 2 8 3" xfId="9603"/>
    <cellStyle name="Обычный 2 2 8 4" xfId="9604"/>
    <cellStyle name="Обычный 2 2 8 5" xfId="6655"/>
    <cellStyle name="Обычный 2 2 9" xfId="9605"/>
    <cellStyle name="Обычный 2 2_!!!!!ТАРИФ на 2013 ТеплоСнаб" xfId="9606"/>
    <cellStyle name="Обычный 2 20" xfId="11040"/>
    <cellStyle name="Обычный 2 21" xfId="12169"/>
    <cellStyle name="Обычный 2 22" xfId="11051"/>
    <cellStyle name="Обычный 2 23" xfId="12168"/>
    <cellStyle name="Обычный 2 24" xfId="11415"/>
    <cellStyle name="Обычный 2 25" xfId="12216"/>
    <cellStyle name="Обычный 2 26" xfId="11482"/>
    <cellStyle name="Обычный 2 3" xfId="761"/>
    <cellStyle name="Обычный 2 3 10" xfId="4512"/>
    <cellStyle name="Обычный 2 3 2" xfId="4513"/>
    <cellStyle name="Обычный 2 3 2 2" xfId="6432"/>
    <cellStyle name="Обычный 2 3 2 2 2" xfId="9607"/>
    <cellStyle name="Обычный 2 3 2 3" xfId="9608"/>
    <cellStyle name="Обычный 2 3 2 3 2" xfId="9609"/>
    <cellStyle name="Обычный 2 3 2 4" xfId="9610"/>
    <cellStyle name="Обычный 2 3 2 5" xfId="9611"/>
    <cellStyle name="Обычный 2 3 3" xfId="4514"/>
    <cellStyle name="Обычный 2 3 3 2" xfId="4515"/>
    <cellStyle name="Обычный 2 3 3 3" xfId="9612"/>
    <cellStyle name="Обычный 2 3 4" xfId="4516"/>
    <cellStyle name="Обычный 2 3 4 2" xfId="9613"/>
    <cellStyle name="Обычный 2 3 5" xfId="4517"/>
    <cellStyle name="Обычный 2 3 5 2" xfId="4518"/>
    <cellStyle name="Обычный 2 3 5 2 2" xfId="9614"/>
    <cellStyle name="Обычный 2 3 5 3" xfId="10998"/>
    <cellStyle name="Обычный 2 3 6" xfId="4519"/>
    <cellStyle name="Обычный 2 3 6 2" xfId="9615"/>
    <cellStyle name="Обычный 2 3 6 3" xfId="6433"/>
    <cellStyle name="Обычный 2 3 7" xfId="9616"/>
    <cellStyle name="Обычный 2 3 8" xfId="9617"/>
    <cellStyle name="Обычный 2 3 9" xfId="9618"/>
    <cellStyle name="Обычный 2 3_46EE.2011(v1.0)" xfId="4520"/>
    <cellStyle name="Обычный 2 4" xfId="762"/>
    <cellStyle name="Обычный 2 4 2" xfId="4522"/>
    <cellStyle name="Обычный 2 4 2 2" xfId="4523"/>
    <cellStyle name="Обычный 2 4 2 2 2" xfId="4524"/>
    <cellStyle name="Обычный 2 4 2 2 3" xfId="9619"/>
    <cellStyle name="Обычный 2 4 2 3" xfId="6434"/>
    <cellStyle name="Обычный 2 4 2 3 2" xfId="9620"/>
    <cellStyle name="Обычный 2 4 2 4" xfId="9621"/>
    <cellStyle name="Обычный 2 4 3" xfId="4525"/>
    <cellStyle name="Обычный 2 4 3 2" xfId="4526"/>
    <cellStyle name="Обычный 2 4 3 3" xfId="9622"/>
    <cellStyle name="Обычный 2 4 4" xfId="4527"/>
    <cellStyle name="Обычный 2 4 4 2" xfId="9623"/>
    <cellStyle name="Обычный 2 4 4 3" xfId="10999"/>
    <cellStyle name="Обычный 2 4 4 4" xfId="6435"/>
    <cellStyle name="Обычный 2 4 5" xfId="6436"/>
    <cellStyle name="Обычный 2 4 5 2" xfId="9624"/>
    <cellStyle name="Обычный 2 4 5 3" xfId="9625"/>
    <cellStyle name="Обычный 2 4 6" xfId="9626"/>
    <cellStyle name="Обычный 2 4 7" xfId="9627"/>
    <cellStyle name="Обычный 2 4 8" xfId="4521"/>
    <cellStyle name="Обычный 2 4_46EE.2011(v1.0)" xfId="4528"/>
    <cellStyle name="Обычный 2 5" xfId="763"/>
    <cellStyle name="Обычный 2 5 2" xfId="4530"/>
    <cellStyle name="Обычный 2 5 2 2" xfId="4531"/>
    <cellStyle name="Обычный 2 5 2 3" xfId="9628"/>
    <cellStyle name="Обычный 2 5 3" xfId="4532"/>
    <cellStyle name="Обычный 2 5 3 2" xfId="4533"/>
    <cellStyle name="Обычный 2 5 3 3" xfId="9629"/>
    <cellStyle name="Обычный 2 5 4" xfId="4534"/>
    <cellStyle name="Обычный 2 5 4 2" xfId="9630"/>
    <cellStyle name="Обычный 2 5 4 3" xfId="11000"/>
    <cellStyle name="Обычный 2 5 4 4" xfId="6437"/>
    <cellStyle name="Обычный 2 5 5" xfId="4535"/>
    <cellStyle name="Обычный 2 5 5 2" xfId="9632"/>
    <cellStyle name="Обычный 2 5 5 3" xfId="9633"/>
    <cellStyle name="Обычный 2 5 5 4" xfId="9631"/>
    <cellStyle name="Обычный 2 5 6" xfId="5869"/>
    <cellStyle name="Обычный 2 5 6 2" xfId="9634"/>
    <cellStyle name="Обычный 2 5 7" xfId="9635"/>
    <cellStyle name="Обычный 2 5 8" xfId="4529"/>
    <cellStyle name="Обычный 2 5_46EE.2011(v1.0)" xfId="4536"/>
    <cellStyle name="Обычный 2 6" xfId="764"/>
    <cellStyle name="Обычный 2 6 2" xfId="4538"/>
    <cellStyle name="Обычный 2 6 2 2" xfId="4539"/>
    <cellStyle name="Обычный 2 6 2 2 2" xfId="4540"/>
    <cellStyle name="Обычный 2 6 2 2 3" xfId="9636"/>
    <cellStyle name="Обычный 2 6 2 3" xfId="6438"/>
    <cellStyle name="Обычный 2 6 2 3 2" xfId="9637"/>
    <cellStyle name="Обычный 2 6 2 4" xfId="9638"/>
    <cellStyle name="Обычный 2 6 3" xfId="4541"/>
    <cellStyle name="Обычный 2 6 3 2" xfId="4542"/>
    <cellStyle name="Обычный 2 6 3 3" xfId="9639"/>
    <cellStyle name="Обычный 2 6 4" xfId="6439"/>
    <cellStyle name="Обычный 2 6 4 2" xfId="9640"/>
    <cellStyle name="Обычный 2 6 4 3" xfId="9641"/>
    <cellStyle name="Обычный 2 6 4 4" xfId="9642"/>
    <cellStyle name="Обычный 2 6 5" xfId="9643"/>
    <cellStyle name="Обычный 2 6 6" xfId="4537"/>
    <cellStyle name="Обычный 2 6_46EE.2011(v1.0)" xfId="4543"/>
    <cellStyle name="Обычный 2 7" xfId="765"/>
    <cellStyle name="Обычный 2 7 2" xfId="4545"/>
    <cellStyle name="Обычный 2 7 2 2" xfId="4546"/>
    <cellStyle name="Обычный 2 7 2 2 2" xfId="9644"/>
    <cellStyle name="Обычный 2 7 2 2 3" xfId="6442"/>
    <cellStyle name="Обычный 2 7 2 3" xfId="9645"/>
    <cellStyle name="Обычный 2 7 2 4" xfId="9646"/>
    <cellStyle name="Обычный 2 7 2 5" xfId="6441"/>
    <cellStyle name="Обычный 2 7 3" xfId="4547"/>
    <cellStyle name="Обычный 2 7 3 2" xfId="9648"/>
    <cellStyle name="Обычный 2 7 3 3" xfId="9647"/>
    <cellStyle name="Обычный 2 7 4" xfId="9649"/>
    <cellStyle name="Обычный 2 7 4 2" xfId="11001"/>
    <cellStyle name="Обычный 2 7 5" xfId="11002"/>
    <cellStyle name="Обычный 2 7 6" xfId="6440"/>
    <cellStyle name="Обычный 2 7 7" xfId="4544"/>
    <cellStyle name="Обычный 2 8" xfId="766"/>
    <cellStyle name="Обычный 2 8 2" xfId="4549"/>
    <cellStyle name="Обычный 2 8 2 2" xfId="9650"/>
    <cellStyle name="Обычный 2 8 2 3" xfId="9651"/>
    <cellStyle name="Обычный 2 8 2 4" xfId="6443"/>
    <cellStyle name="Обычный 2 8 3" xfId="9652"/>
    <cellStyle name="Обычный 2 8 4" xfId="9653"/>
    <cellStyle name="Обычный 2 8 5" xfId="4548"/>
    <cellStyle name="Обычный 2 9" xfId="767"/>
    <cellStyle name="Обычный 2 9 2" xfId="4551"/>
    <cellStyle name="Обычный 2 9 2 2" xfId="9654"/>
    <cellStyle name="Обычный 2 9 2 3" xfId="9655"/>
    <cellStyle name="Обычный 2 9 2 4" xfId="6444"/>
    <cellStyle name="Обычный 2 9 3" xfId="9656"/>
    <cellStyle name="Обычный 2 9 4" xfId="9657"/>
    <cellStyle name="Обычный 2 9 5" xfId="4550"/>
    <cellStyle name="Обычный 2_!!!!!ТАРИФ на 2013 ТеплоСнаб" xfId="9658"/>
    <cellStyle name="Обычный 20" xfId="4552"/>
    <cellStyle name="Обычный 20 2" xfId="4553"/>
    <cellStyle name="Обычный 20 2 2" xfId="9659"/>
    <cellStyle name="Обычный 20 3" xfId="4554"/>
    <cellStyle name="Обычный 20 3 2" xfId="9661"/>
    <cellStyle name="Обычный 20 3 3" xfId="9660"/>
    <cellStyle name="Обычный 20 4" xfId="9662"/>
    <cellStyle name="Обычный 21" xfId="4555"/>
    <cellStyle name="Обычный 21 2" xfId="4556"/>
    <cellStyle name="Обычный 21 2 2" xfId="9663"/>
    <cellStyle name="Обычный 21 3" xfId="4557"/>
    <cellStyle name="Обычный 21 3 2" xfId="9665"/>
    <cellStyle name="Обычный 21 3 3" xfId="9664"/>
    <cellStyle name="Обычный 21 4" xfId="9666"/>
    <cellStyle name="Обычный 22" xfId="4558"/>
    <cellStyle name="Обычный 22 2" xfId="4559"/>
    <cellStyle name="Обычный 22 2 2" xfId="9667"/>
    <cellStyle name="Обычный 22 3" xfId="4560"/>
    <cellStyle name="Обычный 22 3 2" xfId="9669"/>
    <cellStyle name="Обычный 22 3 3" xfId="9668"/>
    <cellStyle name="Обычный 22 4" xfId="9670"/>
    <cellStyle name="Обычный 23" xfId="4561"/>
    <cellStyle name="Обычный 23 2" xfId="4562"/>
    <cellStyle name="Обычный 23 2 2" xfId="9672"/>
    <cellStyle name="Обычный 23 2 3" xfId="9671"/>
    <cellStyle name="Обычный 23 3" xfId="9673"/>
    <cellStyle name="Обычный 24" xfId="4563"/>
    <cellStyle name="Обычный 24 2" xfId="4564"/>
    <cellStyle name="Обычный 24 2 2" xfId="9674"/>
    <cellStyle name="Обычный 24 3" xfId="9675"/>
    <cellStyle name="Обычный 24 4" xfId="6445"/>
    <cellStyle name="Обычный 25" xfId="5455"/>
    <cellStyle name="Обычный 25 2" xfId="5466"/>
    <cellStyle name="Обычный 25 2 2" xfId="9676"/>
    <cellStyle name="Обычный 25 3" xfId="5761"/>
    <cellStyle name="Обычный 25 3 2" xfId="9677"/>
    <cellStyle name="Обычный 25 4" xfId="6446"/>
    <cellStyle name="Обычный 26" xfId="5460"/>
    <cellStyle name="Обычный 26 2" xfId="5465"/>
    <cellStyle name="Обычный 26 2 2" xfId="9678"/>
    <cellStyle name="Обычный 26 3" xfId="9679"/>
    <cellStyle name="Обычный 26 4" xfId="6447"/>
    <cellStyle name="Обычный 27" xfId="4565"/>
    <cellStyle name="Обычный 27 2" xfId="9680"/>
    <cellStyle name="Обычный 28" xfId="5461"/>
    <cellStyle name="Обычный 28 2" xfId="9681"/>
    <cellStyle name="Обычный 28 3" xfId="9682"/>
    <cellStyle name="Обычный 28 4" xfId="6448"/>
    <cellStyle name="Обычный 29" xfId="5462"/>
    <cellStyle name="Обычный 29 2" xfId="5464"/>
    <cellStyle name="Обычный 29 2 2" xfId="9683"/>
    <cellStyle name="Обычный 29 3" xfId="6449"/>
    <cellStyle name="Обычный 3" xfId="768"/>
    <cellStyle name="Обычный 3 10" xfId="9684"/>
    <cellStyle name="Обычный 3 11" xfId="11003"/>
    <cellStyle name="Обычный 3 12" xfId="4566"/>
    <cellStyle name="Обычный 3 2" xfId="769"/>
    <cellStyle name="Обычный 3 2 2" xfId="4568"/>
    <cellStyle name="Обычный 3 2 2 2" xfId="9685"/>
    <cellStyle name="Обычный 3 2 2 3" xfId="9686"/>
    <cellStyle name="Обычный 3 2 3" xfId="4569"/>
    <cellStyle name="Обычный 3 2 3 2" xfId="6450"/>
    <cellStyle name="Обычный 3 2 3 2 2" xfId="9687"/>
    <cellStyle name="Обычный 3 2 3 3" xfId="9688"/>
    <cellStyle name="Обычный 3 2 4" xfId="4570"/>
    <cellStyle name="Обычный 3 2 5" xfId="9689"/>
    <cellStyle name="Обычный 3 2 6" xfId="9690"/>
    <cellStyle name="Обычный 3 2 7" xfId="4567"/>
    <cellStyle name="Обычный 3 3" xfId="770"/>
    <cellStyle name="Обычный 3 3 2" xfId="4572"/>
    <cellStyle name="Обычный 3 3 2 2" xfId="4573"/>
    <cellStyle name="Обычный 3 3 2 2 2" xfId="9691"/>
    <cellStyle name="Обычный 3 3 2 3" xfId="4574"/>
    <cellStyle name="Обычный 3 3 2 3 2" xfId="9692"/>
    <cellStyle name="Обычный 3 3 2 4" xfId="9693"/>
    <cellStyle name="Обычный 3 3 2 5" xfId="9694"/>
    <cellStyle name="Обычный 3 3 3" xfId="4575"/>
    <cellStyle name="Обычный 3 3 3 2" xfId="9695"/>
    <cellStyle name="Обычный 3 3 4" xfId="4576"/>
    <cellStyle name="Обычный 3 3 4 2" xfId="9696"/>
    <cellStyle name="Обычный 3 3 5" xfId="6452"/>
    <cellStyle name="Обычный 3 3 5 2" xfId="6453"/>
    <cellStyle name="Обычный 3 3 5 3" xfId="9697"/>
    <cellStyle name="Обычный 3 3 6" xfId="9698"/>
    <cellStyle name="Обычный 3 3 7" xfId="9699"/>
    <cellStyle name="Обычный 3 3 8" xfId="6451"/>
    <cellStyle name="Обычный 3 3 9" xfId="4571"/>
    <cellStyle name="Обычный 3 4" xfId="771"/>
    <cellStyle name="Обычный 3 4 2" xfId="4578"/>
    <cellStyle name="Обычный 3 4 2 2" xfId="9700"/>
    <cellStyle name="Обычный 3 4 2 3" xfId="9701"/>
    <cellStyle name="Обычный 3 4 3" xfId="4579"/>
    <cellStyle name="Обычный 3 4 3 2" xfId="9703"/>
    <cellStyle name="Обычный 3 4 3 3" xfId="9702"/>
    <cellStyle name="Обычный 3 4 4" xfId="9704"/>
    <cellStyle name="Обычный 3 4 5" xfId="11004"/>
    <cellStyle name="Обычный 3 4 6" xfId="4577"/>
    <cellStyle name="Обычный 3 5" xfId="772"/>
    <cellStyle name="Обычный 3 5 2" xfId="4581"/>
    <cellStyle name="Обычный 3 5 2 2" xfId="9705"/>
    <cellStyle name="Обычный 3 5 2 2 2" xfId="9706"/>
    <cellStyle name="Обычный 3 5 2 3" xfId="9707"/>
    <cellStyle name="Обычный 3 5 2 4" xfId="6454"/>
    <cellStyle name="Обычный 3 5 3" xfId="5871"/>
    <cellStyle name="Обычный 3 5 3 2" xfId="9708"/>
    <cellStyle name="Обычный 3 5 4" xfId="9709"/>
    <cellStyle name="Обычный 3 5 5" xfId="11005"/>
    <cellStyle name="Обычный 3 5 6" xfId="4580"/>
    <cellStyle name="Обычный 3 6" xfId="773"/>
    <cellStyle name="Обычный 3 6 2" xfId="4583"/>
    <cellStyle name="Обычный 3 6 2 2" xfId="4584"/>
    <cellStyle name="Обычный 3 6 3" xfId="9710"/>
    <cellStyle name="Обычный 3 6 4" xfId="4582"/>
    <cellStyle name="Обычный 3 7" xfId="774"/>
    <cellStyle name="Обычный 3 7 2" xfId="9711"/>
    <cellStyle name="Обычный 3 7 3" xfId="4585"/>
    <cellStyle name="Обычный 3 8" xfId="4586"/>
    <cellStyle name="Обычный 3 8 2" xfId="5531"/>
    <cellStyle name="Обычный 3 8 2 2" xfId="9712"/>
    <cellStyle name="Обычный 3 8 3" xfId="6455"/>
    <cellStyle name="Обычный 3 9" xfId="4587"/>
    <cellStyle name="Обычный 3 9 2" xfId="11006"/>
    <cellStyle name="Обычный 3 9 3" xfId="9713"/>
    <cellStyle name="Обычный 3___Тариф ТЭ 2012 Мезенский филиал 26.04.11" xfId="4588"/>
    <cellStyle name="Обычный 30" xfId="6456"/>
    <cellStyle name="Обычный 30 2" xfId="9714"/>
    <cellStyle name="Обычный 31" xfId="6457"/>
    <cellStyle name="Обычный 31 2" xfId="9715"/>
    <cellStyle name="Обычный 32" xfId="6458"/>
    <cellStyle name="Обычный 32 2" xfId="9716"/>
    <cellStyle name="Обычный 32 3" xfId="9717"/>
    <cellStyle name="Обычный 33" xfId="6459"/>
    <cellStyle name="Обычный 33 2" xfId="9718"/>
    <cellStyle name="Обычный 34" xfId="6460"/>
    <cellStyle name="Обычный 34 2" xfId="9719"/>
    <cellStyle name="Обычный 35" xfId="6461"/>
    <cellStyle name="Обычный 35 2" xfId="9720"/>
    <cellStyle name="Обычный 36" xfId="6462"/>
    <cellStyle name="Обычный 36 2" xfId="9721"/>
    <cellStyle name="Обычный 37" xfId="6463"/>
    <cellStyle name="Обычный 37 2" xfId="9722"/>
    <cellStyle name="Обычный 38" xfId="6464"/>
    <cellStyle name="Обычный 38 2" xfId="9723"/>
    <cellStyle name="Обычный 39" xfId="6465"/>
    <cellStyle name="Обычный 39 2" xfId="9724"/>
    <cellStyle name="Обычный 4" xfId="775"/>
    <cellStyle name="Обычный 4 10" xfId="4590"/>
    <cellStyle name="Обычный 4 10 2" xfId="5532"/>
    <cellStyle name="Обычный 4 10 2 2" xfId="9726"/>
    <cellStyle name="Обычный 4 10 2 3" xfId="9725"/>
    <cellStyle name="Обычный 4 10 3" xfId="5797"/>
    <cellStyle name="Обычный 4 10 3 2" xfId="9727"/>
    <cellStyle name="Обычный 4 10 4" xfId="6466"/>
    <cellStyle name="Обычный 4 11" xfId="4591"/>
    <cellStyle name="Обычный 4 11 2" xfId="4592"/>
    <cellStyle name="Обычный 4 11 2 2" xfId="9728"/>
    <cellStyle name="Обычный 4 11 3" xfId="9729"/>
    <cellStyle name="Обычный 4 11 4" xfId="6467"/>
    <cellStyle name="Обычный 4 12" xfId="9730"/>
    <cellStyle name="Обычный 4 13" xfId="9731"/>
    <cellStyle name="Обычный 4 14" xfId="4589"/>
    <cellStyle name="Обычный 4 2" xfId="776"/>
    <cellStyle name="Обычный 4 2 2" xfId="4594"/>
    <cellStyle name="Обычный 4 2 2 2" xfId="4595"/>
    <cellStyle name="Обычный 4 2 2 2 2" xfId="4596"/>
    <cellStyle name="Обычный 4 2 2 2 3" xfId="9732"/>
    <cellStyle name="Обычный 4 2 2 3" xfId="4597"/>
    <cellStyle name="Обычный 4 2 2 3 2" xfId="4598"/>
    <cellStyle name="Обычный 4 2 2 3 3" xfId="9733"/>
    <cellStyle name="Обычный 4 2 2 4" xfId="6468"/>
    <cellStyle name="Обычный 4 2 2 4 2" xfId="9734"/>
    <cellStyle name="Обычный 4 2 2 5" xfId="9735"/>
    <cellStyle name="Обычный 4 2 3" xfId="4599"/>
    <cellStyle name="Обычный 4 2 3 2" xfId="4600"/>
    <cellStyle name="Обычный 4 2 3 3" xfId="9736"/>
    <cellStyle name="Обычный 4 2 4" xfId="4601"/>
    <cellStyle name="Обычный 4 2 4 2" xfId="9737"/>
    <cellStyle name="Обычный 4 2 5" xfId="5886"/>
    <cellStyle name="Обычный 4 2 5 2" xfId="9738"/>
    <cellStyle name="Обычный 4 2 6" xfId="9739"/>
    <cellStyle name="Обычный 4 2 6 2" xfId="9740"/>
    <cellStyle name="Обычный 4 2 7" xfId="9741"/>
    <cellStyle name="Обычный 4 2 8" xfId="9742"/>
    <cellStyle name="Обычный 4 2 8 2" xfId="11007"/>
    <cellStyle name="Обычный 4 2 9" xfId="4593"/>
    <cellStyle name="Обычный 4 2_46EP.2012(v0.1)" xfId="4602"/>
    <cellStyle name="Обычный 4 3" xfId="777"/>
    <cellStyle name="Обычный 4 3 2" xfId="4604"/>
    <cellStyle name="Обычный 4 3 2 2" xfId="9743"/>
    <cellStyle name="Обычный 4 3 2 3" xfId="9744"/>
    <cellStyle name="Обычный 4 3 2 4" xfId="6469"/>
    <cellStyle name="Обычный 4 3 3" xfId="9745"/>
    <cellStyle name="Обычный 4 3 3 2" xfId="9746"/>
    <cellStyle name="Обычный 4 3 4" xfId="9747"/>
    <cellStyle name="Обычный 4 3 5" xfId="4603"/>
    <cellStyle name="Обычный 4 4" xfId="778"/>
    <cellStyle name="Обычный 4 4 2" xfId="4606"/>
    <cellStyle name="Обычный 4 4 2 2" xfId="9748"/>
    <cellStyle name="Обычный 4 4 2 3" xfId="9749"/>
    <cellStyle name="Обычный 4 4 2 4" xfId="6470"/>
    <cellStyle name="Обычный 4 4 3" xfId="9750"/>
    <cellStyle name="Обычный 4 4 3 2" xfId="9751"/>
    <cellStyle name="Обычный 4 4 4" xfId="9752"/>
    <cellStyle name="Обычный 4 4 5" xfId="4605"/>
    <cellStyle name="Обычный 4 5" xfId="779"/>
    <cellStyle name="Обычный 4 5 2" xfId="4608"/>
    <cellStyle name="Обычный 4 5 2 2" xfId="9753"/>
    <cellStyle name="Обычный 4 5 2 3" xfId="9754"/>
    <cellStyle name="Обычный 4 5 2 4" xfId="6471"/>
    <cellStyle name="Обычный 4 5 3" xfId="9755"/>
    <cellStyle name="Обычный 4 5 4" xfId="9756"/>
    <cellStyle name="Обычный 4 5 5" xfId="4607"/>
    <cellStyle name="Обычный 4 6" xfId="780"/>
    <cellStyle name="Обычный 4 6 10" xfId="4610"/>
    <cellStyle name="Обычный 4 6 10 2" xfId="4611"/>
    <cellStyle name="Обычный 4 6 11" xfId="4612"/>
    <cellStyle name="Обычный 4 6 11 2" xfId="4613"/>
    <cellStyle name="Обычный 4 6 11 2 2" xfId="9757"/>
    <cellStyle name="Обычный 4 6 11 3" xfId="5533"/>
    <cellStyle name="Обычный 4 6 12" xfId="4614"/>
    <cellStyle name="Обычный 4 6 12 2" xfId="4615"/>
    <cellStyle name="Обычный 4 6 12 3" xfId="9758"/>
    <cellStyle name="Обычный 4 6 13" xfId="4616"/>
    <cellStyle name="Обычный 4 6 13 2" xfId="11008"/>
    <cellStyle name="Обычный 4 6 14" xfId="4609"/>
    <cellStyle name="Обычный 4 6 2" xfId="781"/>
    <cellStyle name="Обычный 4 6 2 2" xfId="4618"/>
    <cellStyle name="Обычный 4 6 2 2 2" xfId="4619"/>
    <cellStyle name="Обычный 4 6 2 3" xfId="4620"/>
    <cellStyle name="Обычный 4 6 2 4" xfId="4617"/>
    <cellStyle name="Обычный 4 6 3" xfId="782"/>
    <cellStyle name="Обычный 4 6 3 2" xfId="4622"/>
    <cellStyle name="Обычный 4 6 3 2 2" xfId="4623"/>
    <cellStyle name="Обычный 4 6 3 3" xfId="4624"/>
    <cellStyle name="Обычный 4 6 3 4" xfId="4621"/>
    <cellStyle name="Обычный 4 6 4" xfId="783"/>
    <cellStyle name="Обычный 4 6 4 2" xfId="4626"/>
    <cellStyle name="Обычный 4 6 4 2 2" xfId="4627"/>
    <cellStyle name="Обычный 4 6 4 3" xfId="4628"/>
    <cellStyle name="Обычный 4 6 4 4" xfId="4625"/>
    <cellStyle name="Обычный 4 6 5" xfId="784"/>
    <cellStyle name="Обычный 4 6 5 2" xfId="4630"/>
    <cellStyle name="Обычный 4 6 5 2 2" xfId="4631"/>
    <cellStyle name="Обычный 4 6 5 3" xfId="4632"/>
    <cellStyle name="Обычный 4 6 5 4" xfId="4629"/>
    <cellStyle name="Обычный 4 6 6" xfId="785"/>
    <cellStyle name="Обычный 4 6 6 2" xfId="4634"/>
    <cellStyle name="Обычный 4 6 6 2 2" xfId="4635"/>
    <cellStyle name="Обычный 4 6 6 3" xfId="4636"/>
    <cellStyle name="Обычный 4 6 6 4" xfId="4633"/>
    <cellStyle name="Обычный 4 6 7" xfId="786"/>
    <cellStyle name="Обычный 4 6 7 2" xfId="4638"/>
    <cellStyle name="Обычный 4 6 7 2 2" xfId="4639"/>
    <cellStyle name="Обычный 4 6 7 3" xfId="4640"/>
    <cellStyle name="Обычный 4 6 7 4" xfId="4637"/>
    <cellStyle name="Обычный 4 6 8" xfId="787"/>
    <cellStyle name="Обычный 4 6 8 2" xfId="4642"/>
    <cellStyle name="Обычный 4 6 8 2 2" xfId="4643"/>
    <cellStyle name="Обычный 4 6 8 3" xfId="4644"/>
    <cellStyle name="Обычный 4 6 8 4" xfId="4641"/>
    <cellStyle name="Обычный 4 6 9" xfId="788"/>
    <cellStyle name="Обычный 4 6 9 2" xfId="4646"/>
    <cellStyle name="Обычный 4 6 9 2 2" xfId="4647"/>
    <cellStyle name="Обычный 4 6 9 3" xfId="4648"/>
    <cellStyle name="Обычный 4 6 9 4" xfId="4645"/>
    <cellStyle name="Обычный 4 7" xfId="789"/>
    <cellStyle name="Обычный 4 7 10" xfId="4650"/>
    <cellStyle name="Обычный 4 7 10 2" xfId="4651"/>
    <cellStyle name="Обычный 4 7 11" xfId="4652"/>
    <cellStyle name="Обычный 4 7 11 2" xfId="4653"/>
    <cellStyle name="Обычный 4 7 12" xfId="4654"/>
    <cellStyle name="Обычный 4 7 13" xfId="4649"/>
    <cellStyle name="Обычный 4 7 2" xfId="790"/>
    <cellStyle name="Обычный 4 7 2 2" xfId="4656"/>
    <cellStyle name="Обычный 4 7 2 2 2" xfId="4657"/>
    <cellStyle name="Обычный 4 7 2 3" xfId="4658"/>
    <cellStyle name="Обычный 4 7 2 4" xfId="4655"/>
    <cellStyle name="Обычный 4 7 3" xfId="791"/>
    <cellStyle name="Обычный 4 7 3 2" xfId="4660"/>
    <cellStyle name="Обычный 4 7 3 2 2" xfId="4661"/>
    <cellStyle name="Обычный 4 7 3 3" xfId="4662"/>
    <cellStyle name="Обычный 4 7 3 4" xfId="4659"/>
    <cellStyle name="Обычный 4 7 4" xfId="792"/>
    <cellStyle name="Обычный 4 7 4 2" xfId="4664"/>
    <cellStyle name="Обычный 4 7 4 2 2" xfId="4665"/>
    <cellStyle name="Обычный 4 7 4 3" xfId="4666"/>
    <cellStyle name="Обычный 4 7 4 4" xfId="4663"/>
    <cellStyle name="Обычный 4 7 5" xfId="793"/>
    <cellStyle name="Обычный 4 7 5 2" xfId="4668"/>
    <cellStyle name="Обычный 4 7 5 2 2" xfId="4669"/>
    <cellStyle name="Обычный 4 7 5 3" xfId="4670"/>
    <cellStyle name="Обычный 4 7 5 4" xfId="4667"/>
    <cellStyle name="Обычный 4 7 6" xfId="794"/>
    <cellStyle name="Обычный 4 7 6 2" xfId="4672"/>
    <cellStyle name="Обычный 4 7 6 2 2" xfId="4673"/>
    <cellStyle name="Обычный 4 7 6 3" xfId="4674"/>
    <cellStyle name="Обычный 4 7 6 4" xfId="4671"/>
    <cellStyle name="Обычный 4 7 7" xfId="795"/>
    <cellStyle name="Обычный 4 7 7 2" xfId="4676"/>
    <cellStyle name="Обычный 4 7 7 2 2" xfId="4677"/>
    <cellStyle name="Обычный 4 7 7 3" xfId="4678"/>
    <cellStyle name="Обычный 4 7 7 4" xfId="4675"/>
    <cellStyle name="Обычный 4 7 8" xfId="796"/>
    <cellStyle name="Обычный 4 7 8 2" xfId="4680"/>
    <cellStyle name="Обычный 4 7 8 2 2" xfId="4681"/>
    <cellStyle name="Обычный 4 7 8 3" xfId="4682"/>
    <cellStyle name="Обычный 4 7 8 4" xfId="4679"/>
    <cellStyle name="Обычный 4 7 9" xfId="797"/>
    <cellStyle name="Обычный 4 7 9 2" xfId="4684"/>
    <cellStyle name="Обычный 4 7 9 2 2" xfId="4685"/>
    <cellStyle name="Обычный 4 7 9 3" xfId="4686"/>
    <cellStyle name="Обычный 4 7 9 4" xfId="4683"/>
    <cellStyle name="Обычный 4 8" xfId="798"/>
    <cellStyle name="Обычный 4 8 10" xfId="4688"/>
    <cellStyle name="Обычный 4 8 10 2" xfId="4689"/>
    <cellStyle name="Обычный 4 8 11" xfId="4690"/>
    <cellStyle name="Обычный 4 8 11 2" xfId="4691"/>
    <cellStyle name="Обычный 4 8 12" xfId="4692"/>
    <cellStyle name="Обычный 4 8 13" xfId="4687"/>
    <cellStyle name="Обычный 4 8 2" xfId="799"/>
    <cellStyle name="Обычный 4 8 2 2" xfId="4694"/>
    <cellStyle name="Обычный 4 8 2 2 2" xfId="4695"/>
    <cellStyle name="Обычный 4 8 2 3" xfId="4696"/>
    <cellStyle name="Обычный 4 8 2 4" xfId="4693"/>
    <cellStyle name="Обычный 4 8 3" xfId="800"/>
    <cellStyle name="Обычный 4 8 3 2" xfId="4698"/>
    <cellStyle name="Обычный 4 8 3 2 2" xfId="4699"/>
    <cellStyle name="Обычный 4 8 3 3" xfId="4700"/>
    <cellStyle name="Обычный 4 8 3 4" xfId="4697"/>
    <cellStyle name="Обычный 4 8 4" xfId="801"/>
    <cellStyle name="Обычный 4 8 4 2" xfId="4702"/>
    <cellStyle name="Обычный 4 8 4 2 2" xfId="4703"/>
    <cellStyle name="Обычный 4 8 4 3" xfId="4704"/>
    <cellStyle name="Обычный 4 8 4 4" xfId="4701"/>
    <cellStyle name="Обычный 4 8 5" xfId="802"/>
    <cellStyle name="Обычный 4 8 5 2" xfId="4706"/>
    <cellStyle name="Обычный 4 8 5 2 2" xfId="4707"/>
    <cellStyle name="Обычный 4 8 5 3" xfId="4708"/>
    <cellStyle name="Обычный 4 8 5 4" xfId="4705"/>
    <cellStyle name="Обычный 4 8 6" xfId="803"/>
    <cellStyle name="Обычный 4 8 6 2" xfId="4710"/>
    <cellStyle name="Обычный 4 8 6 2 2" xfId="4711"/>
    <cellStyle name="Обычный 4 8 6 3" xfId="4712"/>
    <cellStyle name="Обычный 4 8 6 4" xfId="4709"/>
    <cellStyle name="Обычный 4 8 7" xfId="804"/>
    <cellStyle name="Обычный 4 8 7 2" xfId="4714"/>
    <cellStyle name="Обычный 4 8 7 2 2" xfId="4715"/>
    <cellStyle name="Обычный 4 8 7 3" xfId="4716"/>
    <cellStyle name="Обычный 4 8 7 4" xfId="4713"/>
    <cellStyle name="Обычный 4 8 8" xfId="805"/>
    <cellStyle name="Обычный 4 8 8 2" xfId="4718"/>
    <cellStyle name="Обычный 4 8 8 2 2" xfId="4719"/>
    <cellStyle name="Обычный 4 8 8 3" xfId="4720"/>
    <cellStyle name="Обычный 4 8 8 4" xfId="4717"/>
    <cellStyle name="Обычный 4 8 9" xfId="806"/>
    <cellStyle name="Обычный 4 8 9 2" xfId="4722"/>
    <cellStyle name="Обычный 4 8 9 2 2" xfId="4723"/>
    <cellStyle name="Обычный 4 8 9 3" xfId="4724"/>
    <cellStyle name="Обычный 4 8 9 4" xfId="4721"/>
    <cellStyle name="Обычный 4 9" xfId="807"/>
    <cellStyle name="Обычный 4 9 10" xfId="4726"/>
    <cellStyle name="Обычный 4 9 10 2" xfId="4727"/>
    <cellStyle name="Обычный 4 9 11" xfId="4728"/>
    <cellStyle name="Обычный 4 9 11 2" xfId="4729"/>
    <cellStyle name="Обычный 4 9 11 2 2" xfId="9760"/>
    <cellStyle name="Обычный 4 9 11 3" xfId="9759"/>
    <cellStyle name="Обычный 4 9 12" xfId="4730"/>
    <cellStyle name="Обычный 4 9 12 2" xfId="9761"/>
    <cellStyle name="Обычный 4 9 13" xfId="9762"/>
    <cellStyle name="Обычный 4 9 14" xfId="6472"/>
    <cellStyle name="Обычный 4 9 15" xfId="4725"/>
    <cellStyle name="Обычный 4 9 2" xfId="808"/>
    <cellStyle name="Обычный 4 9 2 2" xfId="4732"/>
    <cellStyle name="Обычный 4 9 2 2 2" xfId="4733"/>
    <cellStyle name="Обычный 4 9 2 2 2 2" xfId="9763"/>
    <cellStyle name="Обычный 4 9 2 3" xfId="4734"/>
    <cellStyle name="Обычный 4 9 2 4" xfId="4731"/>
    <cellStyle name="Обычный 4 9 3" xfId="809"/>
    <cellStyle name="Обычный 4 9 3 2" xfId="4736"/>
    <cellStyle name="Обычный 4 9 3 2 2" xfId="4737"/>
    <cellStyle name="Обычный 4 9 3 3" xfId="4738"/>
    <cellStyle name="Обычный 4 9 3 4" xfId="4735"/>
    <cellStyle name="Обычный 4 9 4" xfId="810"/>
    <cellStyle name="Обычный 4 9 4 2" xfId="4740"/>
    <cellStyle name="Обычный 4 9 4 2 2" xfId="4741"/>
    <cellStyle name="Обычный 4 9 4 3" xfId="4742"/>
    <cellStyle name="Обычный 4 9 4 4" xfId="4739"/>
    <cellStyle name="Обычный 4 9 5" xfId="811"/>
    <cellStyle name="Обычный 4 9 5 2" xfId="4744"/>
    <cellStyle name="Обычный 4 9 5 2 2" xfId="4745"/>
    <cellStyle name="Обычный 4 9 5 3" xfId="4746"/>
    <cellStyle name="Обычный 4 9 5 4" xfId="4743"/>
    <cellStyle name="Обычный 4 9 6" xfId="812"/>
    <cellStyle name="Обычный 4 9 6 2" xfId="4748"/>
    <cellStyle name="Обычный 4 9 6 2 2" xfId="4749"/>
    <cellStyle name="Обычный 4 9 6 3" xfId="4750"/>
    <cellStyle name="Обычный 4 9 6 4" xfId="4747"/>
    <cellStyle name="Обычный 4 9 7" xfId="813"/>
    <cellStyle name="Обычный 4 9 7 2" xfId="4752"/>
    <cellStyle name="Обычный 4 9 7 2 2" xfId="4753"/>
    <cellStyle name="Обычный 4 9 7 3" xfId="4754"/>
    <cellStyle name="Обычный 4 9 7 4" xfId="4751"/>
    <cellStyle name="Обычный 4 9 8" xfId="814"/>
    <cellStyle name="Обычный 4 9 8 2" xfId="4756"/>
    <cellStyle name="Обычный 4 9 8 2 2" xfId="4757"/>
    <cellStyle name="Обычный 4 9 8 3" xfId="4758"/>
    <cellStyle name="Обычный 4 9 8 4" xfId="4755"/>
    <cellStyle name="Обычный 4 9 9" xfId="815"/>
    <cellStyle name="Обычный 4 9 9 2" xfId="4760"/>
    <cellStyle name="Обычный 4 9 9 2 2" xfId="4761"/>
    <cellStyle name="Обычный 4 9 9 3" xfId="4762"/>
    <cellStyle name="Обычный 4 9 9 4" xfId="4759"/>
    <cellStyle name="Обычный 4_2014 АрхТепло Производственная" xfId="4763"/>
    <cellStyle name="Обычный 40" xfId="6473"/>
    <cellStyle name="Обычный 40 2" xfId="9764"/>
    <cellStyle name="Обычный 41" xfId="6474"/>
    <cellStyle name="Обычный 41 2" xfId="9765"/>
    <cellStyle name="Обычный 42" xfId="6475"/>
    <cellStyle name="Обычный 42 2" xfId="9766"/>
    <cellStyle name="Обычный 43" xfId="6476"/>
    <cellStyle name="Обычный 43 2" xfId="9767"/>
    <cellStyle name="Обычный 44" xfId="6648"/>
    <cellStyle name="Обычный 44 2" xfId="9768"/>
    <cellStyle name="Обычный 45" xfId="6654"/>
    <cellStyle name="Обычный 45 2" xfId="9769"/>
    <cellStyle name="Обычный 46" xfId="6649"/>
    <cellStyle name="Обычный 46 2" xfId="9770"/>
    <cellStyle name="Обычный 47" xfId="9771"/>
    <cellStyle name="Обычный 47 2" xfId="9772"/>
    <cellStyle name="Обычный 48" xfId="9773"/>
    <cellStyle name="Обычный 49" xfId="9774"/>
    <cellStyle name="Обычный 49 2" xfId="9775"/>
    <cellStyle name="Обычный 5" xfId="816"/>
    <cellStyle name="Обычный 5 10" xfId="9776"/>
    <cellStyle name="Обычный 5 11" xfId="9777"/>
    <cellStyle name="Обычный 5 12" xfId="9778"/>
    <cellStyle name="Обычный 5 13" xfId="9779"/>
    <cellStyle name="Обычный 5 14" xfId="4764"/>
    <cellStyle name="Обычный 5 2" xfId="4765"/>
    <cellStyle name="Обычный 5 2 2" xfId="4766"/>
    <cellStyle name="Обычный 5 2 2 2" xfId="9780"/>
    <cellStyle name="Обычный 5 2 2 3" xfId="9781"/>
    <cellStyle name="Обычный 5 2 2 4" xfId="9782"/>
    <cellStyle name="Обычный 5 2 3" xfId="4767"/>
    <cellStyle name="Обычный 5 2 3 2" xfId="9784"/>
    <cellStyle name="Обычный 5 2 3 3" xfId="9783"/>
    <cellStyle name="Обычный 5 2 4" xfId="4768"/>
    <cellStyle name="Обычный 5 2 4 2" xfId="9785"/>
    <cellStyle name="Обычный 5 2 4 3" xfId="5887"/>
    <cellStyle name="Обычный 5 2 5" xfId="9786"/>
    <cellStyle name="Обычный 5 2_Химреагенты" xfId="9787"/>
    <cellStyle name="Обычный 5 3" xfId="4769"/>
    <cellStyle name="Обычный 5 3 2" xfId="5534"/>
    <cellStyle name="Обычный 5 3 3" xfId="9788"/>
    <cellStyle name="Обычный 5 4" xfId="4770"/>
    <cellStyle name="Обычный 5 4 2" xfId="5535"/>
    <cellStyle name="Обычный 5 4 3" xfId="9789"/>
    <cellStyle name="Обычный 5 5" xfId="4771"/>
    <cellStyle name="Обычный 5 5 2" xfId="4772"/>
    <cellStyle name="Обычный 5 5 3" xfId="9790"/>
    <cellStyle name="Обычный 5 6" xfId="4773"/>
    <cellStyle name="Обычный 5 6 2" xfId="4774"/>
    <cellStyle name="Обычный 5 6 3" xfId="9791"/>
    <cellStyle name="Обычный 5 7" xfId="4775"/>
    <cellStyle name="Обычный 5 7 2" xfId="9792"/>
    <cellStyle name="Обычный 5 7 2 2" xfId="9793"/>
    <cellStyle name="Обычный 5 7 3" xfId="9794"/>
    <cellStyle name="Обычный 5 7 4" xfId="9795"/>
    <cellStyle name="Обычный 5 7 5" xfId="6477"/>
    <cellStyle name="Обычный 5 8" xfId="4776"/>
    <cellStyle name="Обычный 5 8 2" xfId="4777"/>
    <cellStyle name="Обычный 5 8 2 2" xfId="9796"/>
    <cellStyle name="Обычный 5 8 3" xfId="9797"/>
    <cellStyle name="Обычный 5 8 4" xfId="6656"/>
    <cellStyle name="Обычный 5 9" xfId="9798"/>
    <cellStyle name="Обычный 5_Мероприятия для тарифной каипании" xfId="4778"/>
    <cellStyle name="Обычный 50" xfId="9799"/>
    <cellStyle name="Обычный 51" xfId="11032"/>
    <cellStyle name="Обычный 52" xfId="5977"/>
    <cellStyle name="Обычный 53" xfId="961"/>
    <cellStyle name="Обычный 6" xfId="817"/>
    <cellStyle name="Обычный 6 10" xfId="4779"/>
    <cellStyle name="Обычный 6 2" xfId="4780"/>
    <cellStyle name="Обычный 6 2 2" xfId="4781"/>
    <cellStyle name="Обычный 6 2 2 2" xfId="9800"/>
    <cellStyle name="Обычный 6 2 3" xfId="4782"/>
    <cellStyle name="Обычный 6 2 3 2" xfId="9801"/>
    <cellStyle name="Обычный 6 2 3 3" xfId="9802"/>
    <cellStyle name="Обычный 6 2 3 4" xfId="6478"/>
    <cellStyle name="Обычный 6 2 4" xfId="9803"/>
    <cellStyle name="Обычный 6 2 4 2" xfId="11009"/>
    <cellStyle name="Обычный 6 2 5" xfId="9804"/>
    <cellStyle name="Обычный 6 2 6" xfId="9805"/>
    <cellStyle name="Обычный 6 2 7" xfId="9806"/>
    <cellStyle name="Обычный 6 3" xfId="4783"/>
    <cellStyle name="Обычный 6 3 2" xfId="4784"/>
    <cellStyle name="Обычный 6 3 2 2" xfId="9807"/>
    <cellStyle name="Обычный 6 3 2 3" xfId="6479"/>
    <cellStyle name="Обычный 6 3 3" xfId="5888"/>
    <cellStyle name="Обычный 6 3 3 2" xfId="9808"/>
    <cellStyle name="Обычный 6 3 3 3" xfId="6480"/>
    <cellStyle name="Обычный 6 3 4" xfId="9809"/>
    <cellStyle name="Обычный 6 3 5" xfId="9810"/>
    <cellStyle name="Обычный 6 3 6" xfId="9811"/>
    <cellStyle name="Обычный 6 3 7" xfId="9812"/>
    <cellStyle name="Обычный 6 4" xfId="4785"/>
    <cellStyle name="Обычный 6 4 2" xfId="4786"/>
    <cellStyle name="Обычный 6 4 3" xfId="9813"/>
    <cellStyle name="Обычный 6 5" xfId="4787"/>
    <cellStyle name="Обычный 6 5 2" xfId="4788"/>
    <cellStyle name="Обычный 6 6" xfId="4789"/>
    <cellStyle name="Обычный 6 6 2" xfId="4790"/>
    <cellStyle name="Обычный 6 7" xfId="4791"/>
    <cellStyle name="Обычный 6 7 2" xfId="9814"/>
    <cellStyle name="Обычный 6 7 2 2" xfId="9815"/>
    <cellStyle name="Обычный 6 7 3" xfId="9816"/>
    <cellStyle name="Обычный 6 7 4" xfId="6481"/>
    <cellStyle name="Обычный 6 8" xfId="9817"/>
    <cellStyle name="Обычный 6 9" xfId="9818"/>
    <cellStyle name="Обычный 6_Перерасчет тепловой энергии ООО Березниковское ТСП  на 2013" xfId="4792"/>
    <cellStyle name="Обычный 7" xfId="818"/>
    <cellStyle name="Обычный 7 10" xfId="4794"/>
    <cellStyle name="Обычный 7 10 2" xfId="4795"/>
    <cellStyle name="Обычный 7 10 2 2" xfId="9819"/>
    <cellStyle name="Обычный 7 10 3" xfId="5536"/>
    <cellStyle name="Обычный 7 11" xfId="4796"/>
    <cellStyle name="Обычный 7 11 2" xfId="4797"/>
    <cellStyle name="Обычный 7 11 2 2" xfId="9820"/>
    <cellStyle name="Обычный 7 12" xfId="4798"/>
    <cellStyle name="Обычный 7 12 2" xfId="5845"/>
    <cellStyle name="Обычный 7 13" xfId="4793"/>
    <cellStyle name="Обычный 7 2" xfId="819"/>
    <cellStyle name="Обычный 7 2 2" xfId="4800"/>
    <cellStyle name="Обычный 7 2 2 2" xfId="4801"/>
    <cellStyle name="Обычный 7 2 2 3" xfId="5537"/>
    <cellStyle name="Обычный 7 2 2 3 2" xfId="9821"/>
    <cellStyle name="Обычный 7 2 2 4" xfId="6482"/>
    <cellStyle name="Обычный 7 2 3" xfId="4802"/>
    <cellStyle name="Обычный 7 2 3 2" xfId="4803"/>
    <cellStyle name="Обычный 7 2 3 2 2" xfId="9822"/>
    <cellStyle name="Обычный 7 2 4" xfId="4804"/>
    <cellStyle name="Обычный 7 2 4 2" xfId="11010"/>
    <cellStyle name="Обычный 7 2 4 3" xfId="5872"/>
    <cellStyle name="Обычный 7 2 5" xfId="11011"/>
    <cellStyle name="Обычный 7 2 6" xfId="4799"/>
    <cellStyle name="Обычный 7 3" xfId="820"/>
    <cellStyle name="Обычный 7 3 2" xfId="4806"/>
    <cellStyle name="Обычный 7 3 2 2" xfId="5538"/>
    <cellStyle name="Обычный 7 3 2 2 2" xfId="9823"/>
    <cellStyle name="Обычный 7 3 2 3" xfId="9824"/>
    <cellStyle name="Обычный 7 3 2 4" xfId="6483"/>
    <cellStyle name="Обычный 7 3 3" xfId="4807"/>
    <cellStyle name="Обычный 7 3 3 2" xfId="5539"/>
    <cellStyle name="Обычный 7 3 3 3" xfId="9825"/>
    <cellStyle name="Обычный 7 3 4" xfId="4808"/>
    <cellStyle name="Обычный 7 3 4 2" xfId="4809"/>
    <cellStyle name="Обычный 7 3 4 3" xfId="9826"/>
    <cellStyle name="Обычный 7 3 5" xfId="4810"/>
    <cellStyle name="Обычный 7 3 6" xfId="4805"/>
    <cellStyle name="Обычный 7 4" xfId="821"/>
    <cellStyle name="Обычный 7 4 2" xfId="4812"/>
    <cellStyle name="Обычный 7 4 2 2" xfId="4813"/>
    <cellStyle name="Обычный 7 4 3" xfId="4814"/>
    <cellStyle name="Обычный 7 4 4" xfId="4811"/>
    <cellStyle name="Обычный 7 5" xfId="822"/>
    <cellStyle name="Обычный 7 5 2" xfId="4816"/>
    <cellStyle name="Обычный 7 5 2 2" xfId="4817"/>
    <cellStyle name="Обычный 7 5 3" xfId="4818"/>
    <cellStyle name="Обычный 7 5 4" xfId="4815"/>
    <cellStyle name="Обычный 7 6" xfId="823"/>
    <cellStyle name="Обычный 7 6 2" xfId="4820"/>
    <cellStyle name="Обычный 7 6 2 2" xfId="4821"/>
    <cellStyle name="Обычный 7 6 2 2 2" xfId="9827"/>
    <cellStyle name="Обычный 7 6 2 3" xfId="9828"/>
    <cellStyle name="Обычный 7 6 3" xfId="4822"/>
    <cellStyle name="Обычный 7 6 3 2" xfId="9829"/>
    <cellStyle name="Обычный 7 6 4" xfId="9830"/>
    <cellStyle name="Обычный 7 6 5" xfId="6484"/>
    <cellStyle name="Обычный 7 6 6" xfId="4819"/>
    <cellStyle name="Обычный 7 7" xfId="824"/>
    <cellStyle name="Обычный 7 7 2" xfId="4824"/>
    <cellStyle name="Обычный 7 7 2 2" xfId="4825"/>
    <cellStyle name="Обычный 7 7 2 2 2" xfId="9831"/>
    <cellStyle name="Обычный 7 7 3" xfId="4826"/>
    <cellStyle name="Обычный 7 7 4" xfId="4823"/>
    <cellStyle name="Обычный 7 8" xfId="825"/>
    <cellStyle name="Обычный 7 8 2" xfId="4828"/>
    <cellStyle name="Обычный 7 8 2 2" xfId="4829"/>
    <cellStyle name="Обычный 7 8 3" xfId="4830"/>
    <cellStyle name="Обычный 7 8 4" xfId="4827"/>
    <cellStyle name="Обычный 7 9" xfId="826"/>
    <cellStyle name="Обычный 7 9 2" xfId="4832"/>
    <cellStyle name="Обычный 7 9 2 2" xfId="4833"/>
    <cellStyle name="Обычный 7 9 3" xfId="4834"/>
    <cellStyle name="Обычный 7 9 4" xfId="4831"/>
    <cellStyle name="Обычный 8" xfId="827"/>
    <cellStyle name="Обычный 8 10" xfId="4836"/>
    <cellStyle name="Обычный 8 10 2" xfId="9832"/>
    <cellStyle name="Обычный 8 11" xfId="4835"/>
    <cellStyle name="Обычный 8 2" xfId="828"/>
    <cellStyle name="Обычный 8 2 2" xfId="4838"/>
    <cellStyle name="Обычный 8 2 2 2" xfId="5540"/>
    <cellStyle name="Обычный 8 2 2 2 2" xfId="9833"/>
    <cellStyle name="Обычный 8 2 2 3" xfId="9834"/>
    <cellStyle name="Обычный 8 2 2 4" xfId="6485"/>
    <cellStyle name="Обычный 8 2 3" xfId="4839"/>
    <cellStyle name="Обычный 8 2 3 2" xfId="4840"/>
    <cellStyle name="Обычный 8 2 3 2 2" xfId="9836"/>
    <cellStyle name="Обычный 8 2 3 3" xfId="9835"/>
    <cellStyle name="Обычный 8 2 4" xfId="4841"/>
    <cellStyle name="Обычный 8 2 4 2" xfId="9837"/>
    <cellStyle name="Обычный 8 2 4 3" xfId="5876"/>
    <cellStyle name="Обычный 8 2 5" xfId="4837"/>
    <cellStyle name="Обычный 8 3" xfId="829"/>
    <cellStyle name="Обычный 8 3 2" xfId="4843"/>
    <cellStyle name="Обычный 8 3 2 2" xfId="5541"/>
    <cellStyle name="Обычный 8 3 2 2 2" xfId="9838"/>
    <cellStyle name="Обычный 8 3 2 3" xfId="9839"/>
    <cellStyle name="Обычный 8 3 2 4" xfId="6486"/>
    <cellStyle name="Обычный 8 3 3" xfId="4844"/>
    <cellStyle name="Обычный 8 3 3 2" xfId="4845"/>
    <cellStyle name="Обычный 8 3 3 2 2" xfId="9841"/>
    <cellStyle name="Обычный 8 3 3 3" xfId="9840"/>
    <cellStyle name="Обычный 8 3 4" xfId="4846"/>
    <cellStyle name="Обычный 8 3 4 2" xfId="9842"/>
    <cellStyle name="Обычный 8 3 5" xfId="4842"/>
    <cellStyle name="Обычный 8 4" xfId="830"/>
    <cellStyle name="Обычный 8 4 2" xfId="4848"/>
    <cellStyle name="Обычный 8 4 2 2" xfId="4849"/>
    <cellStyle name="Обычный 8 4 3" xfId="4850"/>
    <cellStyle name="Обычный 8 4 4" xfId="4847"/>
    <cellStyle name="Обычный 8 5" xfId="831"/>
    <cellStyle name="Обычный 8 5 2" xfId="4852"/>
    <cellStyle name="Обычный 8 5 2 2" xfId="4853"/>
    <cellStyle name="Обычный 8 5 3" xfId="4854"/>
    <cellStyle name="Обычный 8 5 4" xfId="4851"/>
    <cellStyle name="Обычный 8 6" xfId="832"/>
    <cellStyle name="Обычный 8 6 2" xfId="4856"/>
    <cellStyle name="Обычный 8 6 2 2" xfId="4857"/>
    <cellStyle name="Обычный 8 6 2 2 2" xfId="9844"/>
    <cellStyle name="Обычный 8 6 2 3" xfId="9843"/>
    <cellStyle name="Обычный 8 6 3" xfId="4858"/>
    <cellStyle name="Обычный 8 6 3 2" xfId="9845"/>
    <cellStyle name="Обычный 8 6 4" xfId="6487"/>
    <cellStyle name="Обычный 8 6 5" xfId="4855"/>
    <cellStyle name="Обычный 8 7" xfId="4859"/>
    <cellStyle name="Обычный 8 7 2" xfId="4860"/>
    <cellStyle name="Обычный 8 7 2 2" xfId="9846"/>
    <cellStyle name="Обычный 8 7 3" xfId="9847"/>
    <cellStyle name="Обычный 8 8" xfId="4861"/>
    <cellStyle name="Обычный 8 8 2" xfId="5542"/>
    <cellStyle name="Обычный 8 8 2 2" xfId="9849"/>
    <cellStyle name="Обычный 8 8 3" xfId="9848"/>
    <cellStyle name="Обычный 8 9" xfId="4862"/>
    <cellStyle name="Обычный 8 9 2" xfId="4863"/>
    <cellStyle name="Обычный 8 9 3" xfId="9850"/>
    <cellStyle name="Обычный 9" xfId="833"/>
    <cellStyle name="Обычный 9 10" xfId="4864"/>
    <cellStyle name="Обычный 9 2" xfId="4865"/>
    <cellStyle name="Обычный 9 2 2" xfId="4866"/>
    <cellStyle name="Обычный 9 2 2 2" xfId="9851"/>
    <cellStyle name="Обычный 9 2 2 3" xfId="9852"/>
    <cellStyle name="Обычный 9 2 2 4" xfId="6488"/>
    <cellStyle name="Обычный 9 2 3" xfId="4867"/>
    <cellStyle name="Обычный 9 2 3 2" xfId="9854"/>
    <cellStyle name="Обычный 9 2 3 3" xfId="9853"/>
    <cellStyle name="Обычный 9 2 4" xfId="9855"/>
    <cellStyle name="Обычный 9 2 5" xfId="9856"/>
    <cellStyle name="Обычный 9 2 6" xfId="9857"/>
    <cellStyle name="Обычный 9 2 7" xfId="11012"/>
    <cellStyle name="Обычный 9 3" xfId="4868"/>
    <cellStyle name="Обычный 9 3 2" xfId="5543"/>
    <cellStyle name="Обычный 9 4" xfId="4869"/>
    <cellStyle name="Обычный 9 4 2" xfId="4870"/>
    <cellStyle name="Обычный 9 5" xfId="4871"/>
    <cellStyle name="Обычный 9 5 2" xfId="4872"/>
    <cellStyle name="Обычный 9 6" xfId="4873"/>
    <cellStyle name="Обычный 9 6 2" xfId="9858"/>
    <cellStyle name="Обычный 9 6 3" xfId="9859"/>
    <cellStyle name="Обычный 9 6 4" xfId="9860"/>
    <cellStyle name="Обычный 9 6 5" xfId="6489"/>
    <cellStyle name="Обычный 9 7" xfId="4874"/>
    <cellStyle name="Обычный 9 7 2" xfId="4875"/>
    <cellStyle name="Обычный 9 7 2 2" xfId="9862"/>
    <cellStyle name="Обычный 9 7 3" xfId="9861"/>
    <cellStyle name="Обычный 9 8" xfId="4876"/>
    <cellStyle name="Обычный 9 8 2" xfId="9863"/>
    <cellStyle name="Обычный 9 9" xfId="9864"/>
    <cellStyle name="Обычный 9 9 2" xfId="11013"/>
    <cellStyle name="Основной" xfId="9865"/>
    <cellStyle name="Ошибка" xfId="4877"/>
    <cellStyle name="Ошибка 2" xfId="9866"/>
    <cellStyle name="Плохой" xfId="834"/>
    <cellStyle name="Плохой 10" xfId="4878"/>
    <cellStyle name="Плохой 10 2" xfId="9867"/>
    <cellStyle name="Плохой 10 3" xfId="9868"/>
    <cellStyle name="Плохой 10 4" xfId="9869"/>
    <cellStyle name="Плохой 11" xfId="9870"/>
    <cellStyle name="Плохой 11 2" xfId="9871"/>
    <cellStyle name="Плохой 11 3" xfId="9872"/>
    <cellStyle name="Плохой 11 4" xfId="9873"/>
    <cellStyle name="Плохой 12" xfId="9874"/>
    <cellStyle name="Плохой 12 2" xfId="9875"/>
    <cellStyle name="Плохой 12 3" xfId="9876"/>
    <cellStyle name="Плохой 12 4" xfId="9877"/>
    <cellStyle name="Плохой 13" xfId="9878"/>
    <cellStyle name="Плохой 13 2" xfId="9879"/>
    <cellStyle name="Плохой 13 3" xfId="9880"/>
    <cellStyle name="Плохой 14" xfId="9881"/>
    <cellStyle name="Плохой 14 2" xfId="9882"/>
    <cellStyle name="Плохой 14 3" xfId="9883"/>
    <cellStyle name="Плохой 15" xfId="9884"/>
    <cellStyle name="Плохой 15 2" xfId="9885"/>
    <cellStyle name="Плохой 15 3" xfId="9886"/>
    <cellStyle name="Плохой 16" xfId="9887"/>
    <cellStyle name="Плохой 16 2" xfId="9888"/>
    <cellStyle name="Плохой 16 3" xfId="9889"/>
    <cellStyle name="Плохой 17" xfId="9890"/>
    <cellStyle name="Плохой 18" xfId="9891"/>
    <cellStyle name="Плохой 2" xfId="835"/>
    <cellStyle name="Плохой 2 1" xfId="9892"/>
    <cellStyle name="Плохой 2 1 2" xfId="9893"/>
    <cellStyle name="Плохой 2 10" xfId="836"/>
    <cellStyle name="Плохой 2 10 2" xfId="9894"/>
    <cellStyle name="Плохой 2 10 3" xfId="4880"/>
    <cellStyle name="Плохой 2 11" xfId="9895"/>
    <cellStyle name="Плохой 2 12" xfId="9896"/>
    <cellStyle name="Плохой 2 13" xfId="4879"/>
    <cellStyle name="Плохой 2 2" xfId="837"/>
    <cellStyle name="Плохой 2 2 2" xfId="4882"/>
    <cellStyle name="Плохой 2 2 2 2" xfId="9897"/>
    <cellStyle name="Плохой 2 2 2 3" xfId="9898"/>
    <cellStyle name="Плохой 2 2 2 4" xfId="6490"/>
    <cellStyle name="Плохой 2 2 3" xfId="9899"/>
    <cellStyle name="Плохой 2 2 4" xfId="4881"/>
    <cellStyle name="Плохой 2 3" xfId="838"/>
    <cellStyle name="Плохой 2 3 2" xfId="9900"/>
    <cellStyle name="Плохой 2 3 3" xfId="9901"/>
    <cellStyle name="Плохой 2 3 4" xfId="4883"/>
    <cellStyle name="Плохой 2 4" xfId="839"/>
    <cellStyle name="Плохой 2 4 2" xfId="9902"/>
    <cellStyle name="Плохой 2 4 3" xfId="9903"/>
    <cellStyle name="Плохой 2 4 4" xfId="4884"/>
    <cellStyle name="Плохой 2 5" xfId="840"/>
    <cellStyle name="Плохой 2 5 2" xfId="9904"/>
    <cellStyle name="Плохой 2 5 3" xfId="4885"/>
    <cellStyle name="Плохой 2 6" xfId="841"/>
    <cellStyle name="Плохой 2 6 2" xfId="9905"/>
    <cellStyle name="Плохой 2 6 3" xfId="4886"/>
    <cellStyle name="Плохой 2 7" xfId="842"/>
    <cellStyle name="Плохой 2 7 2" xfId="9906"/>
    <cellStyle name="Плохой 2 7 3" xfId="4887"/>
    <cellStyle name="Плохой 2 8" xfId="843"/>
    <cellStyle name="Плохой 2 8 2" xfId="9907"/>
    <cellStyle name="Плохой 2 8 3" xfId="4888"/>
    <cellStyle name="Плохой 2 9" xfId="844"/>
    <cellStyle name="Плохой 2 9 2" xfId="9908"/>
    <cellStyle name="Плохой 2 9 3" xfId="4889"/>
    <cellStyle name="Плохой 2_МФ тепловой баланс 2015 дубль 3" xfId="4890"/>
    <cellStyle name="Плохой 3" xfId="845"/>
    <cellStyle name="Плохой 3 10" xfId="846"/>
    <cellStyle name="Плохой 3 10 2" xfId="9909"/>
    <cellStyle name="Плохой 3 10 3" xfId="4892"/>
    <cellStyle name="Плохой 3 11" xfId="4893"/>
    <cellStyle name="Плохой 3 11 2" xfId="9911"/>
    <cellStyle name="Плохой 3 11 3" xfId="9910"/>
    <cellStyle name="Плохой 3 12" xfId="9912"/>
    <cellStyle name="Плохой 3 13" xfId="4891"/>
    <cellStyle name="Плохой 3 2" xfId="847"/>
    <cellStyle name="Плохой 3 2 2" xfId="9913"/>
    <cellStyle name="Плохой 3 2 3" xfId="9914"/>
    <cellStyle name="Плохой 3 2 4" xfId="4894"/>
    <cellStyle name="Плохой 3 3" xfId="848"/>
    <cellStyle name="Плохой 3 3 2" xfId="9915"/>
    <cellStyle name="Плохой 3 3 2 2" xfId="9916"/>
    <cellStyle name="Плохой 3 3 3" xfId="9917"/>
    <cellStyle name="Плохой 3 3 4" xfId="4895"/>
    <cellStyle name="Плохой 3 4" xfId="849"/>
    <cellStyle name="Плохой 3 4 2" xfId="9918"/>
    <cellStyle name="Плохой 3 4 3" xfId="4896"/>
    <cellStyle name="Плохой 3 5" xfId="850"/>
    <cellStyle name="Плохой 3 5 2" xfId="9919"/>
    <cellStyle name="Плохой 3 5 3" xfId="4897"/>
    <cellStyle name="Плохой 3 6" xfId="851"/>
    <cellStyle name="Плохой 3 6 2" xfId="9920"/>
    <cellStyle name="Плохой 3 6 3" xfId="4898"/>
    <cellStyle name="Плохой 3 7" xfId="852"/>
    <cellStyle name="Плохой 3 7 2" xfId="9921"/>
    <cellStyle name="Плохой 3 7 3" xfId="4899"/>
    <cellStyle name="Плохой 3 8" xfId="853"/>
    <cellStyle name="Плохой 3 8 2" xfId="9922"/>
    <cellStyle name="Плохой 3 8 3" xfId="4900"/>
    <cellStyle name="Плохой 3 9" xfId="854"/>
    <cellStyle name="Плохой 3 9 2" xfId="9923"/>
    <cellStyle name="Плохой 3 9 3" xfId="4901"/>
    <cellStyle name="Плохой 3_МФ тепловой баланс 2015 дубль 3" xfId="4902"/>
    <cellStyle name="Плохой 4" xfId="4903"/>
    <cellStyle name="Плохой 4 2" xfId="4904"/>
    <cellStyle name="Плохой 4 2 2" xfId="9924"/>
    <cellStyle name="Плохой 4 3" xfId="6491"/>
    <cellStyle name="Плохой 4 3 2" xfId="9925"/>
    <cellStyle name="Плохой 4 3 3" xfId="9926"/>
    <cellStyle name="Плохой 4 4" xfId="9927"/>
    <cellStyle name="Плохой 4_МФ тепловой баланс 2015 дубль 3" xfId="4905"/>
    <cellStyle name="Плохой 5" xfId="4906"/>
    <cellStyle name="Плохой 5 2" xfId="4907"/>
    <cellStyle name="Плохой 5 2 2" xfId="9928"/>
    <cellStyle name="Плохой 5 3" xfId="6492"/>
    <cellStyle name="Плохой 5 3 2" xfId="9929"/>
    <cellStyle name="Плохой 5 3 3" xfId="9930"/>
    <cellStyle name="Плохой 5 4" xfId="9931"/>
    <cellStyle name="Плохой 5_МФ тепловой баланс 2015 дубль 3" xfId="4908"/>
    <cellStyle name="Плохой 6" xfId="4909"/>
    <cellStyle name="Плохой 6 2" xfId="4910"/>
    <cellStyle name="Плохой 6 2 2" xfId="9932"/>
    <cellStyle name="Плохой 6 3" xfId="6493"/>
    <cellStyle name="Плохой 6 3 2" xfId="9933"/>
    <cellStyle name="Плохой 6 3 3" xfId="9934"/>
    <cellStyle name="Плохой 6 4" xfId="9935"/>
    <cellStyle name="Плохой 6_МФ тепловой баланс 2015 дубль 3" xfId="4911"/>
    <cellStyle name="Плохой 7" xfId="4912"/>
    <cellStyle name="Плохой 7 2" xfId="4913"/>
    <cellStyle name="Плохой 7 2 2" xfId="9936"/>
    <cellStyle name="Плохой 7 3" xfId="6494"/>
    <cellStyle name="Плохой 7 3 2" xfId="9937"/>
    <cellStyle name="Плохой 7 3 3" xfId="9938"/>
    <cellStyle name="Плохой 7 4" xfId="9939"/>
    <cellStyle name="Плохой 7_МФ тепловой баланс 2015 дубль 3" xfId="4914"/>
    <cellStyle name="Плохой 8" xfId="4915"/>
    <cellStyle name="Плохой 8 2" xfId="4916"/>
    <cellStyle name="Плохой 8 2 2" xfId="9940"/>
    <cellStyle name="Плохой 8 3" xfId="9941"/>
    <cellStyle name="Плохой 8 4" xfId="9942"/>
    <cellStyle name="Плохой 9" xfId="4917"/>
    <cellStyle name="Плохой 9 2" xfId="4918"/>
    <cellStyle name="Плохой 9 2 2" xfId="9943"/>
    <cellStyle name="Плохой 9 3" xfId="9944"/>
    <cellStyle name="Плохой 9 4" xfId="9945"/>
    <cellStyle name="По центру с переносом" xfId="4919"/>
    <cellStyle name="По центру с переносом 2" xfId="6495"/>
    <cellStyle name="По центру с переносом 2 2" xfId="9946"/>
    <cellStyle name="По центру с переносом 3" xfId="6496"/>
    <cellStyle name="По центру с переносом 3 2" xfId="9947"/>
    <cellStyle name="По центру с переносом 4" xfId="6497"/>
    <cellStyle name="По центру с переносом 4 2" xfId="9948"/>
    <cellStyle name="По центру с переносом 5" xfId="9949"/>
    <cellStyle name="По ширине с переносом" xfId="4920"/>
    <cellStyle name="По ширине с переносом 2" xfId="6498"/>
    <cellStyle name="По ширине с переносом 2 2" xfId="9950"/>
    <cellStyle name="По ширине с переносом 3" xfId="6499"/>
    <cellStyle name="По ширине с переносом 3 2" xfId="9951"/>
    <cellStyle name="По ширине с переносом 4" xfId="6500"/>
    <cellStyle name="По ширине с переносом 4 2" xfId="9952"/>
    <cellStyle name="По ширине с переносом 5" xfId="9953"/>
    <cellStyle name="Подгруппа" xfId="4921"/>
    <cellStyle name="Подгруппа 2" xfId="9954"/>
    <cellStyle name="Поле ввода" xfId="4922"/>
    <cellStyle name="Поле ввода 2" xfId="9955"/>
    <cellStyle name="Пояснение" xfId="855"/>
    <cellStyle name="Пояснение 10" xfId="4923"/>
    <cellStyle name="Пояснение 10 2" xfId="9956"/>
    <cellStyle name="Пояснение 10 3" xfId="9957"/>
    <cellStyle name="Пояснение 10 4" xfId="9958"/>
    <cellStyle name="Пояснение 11" xfId="9959"/>
    <cellStyle name="Пояснение 11 2" xfId="9960"/>
    <cellStyle name="Пояснение 11 3" xfId="9961"/>
    <cellStyle name="Пояснение 11 4" xfId="9962"/>
    <cellStyle name="Пояснение 12" xfId="9963"/>
    <cellStyle name="Пояснение 12 2" xfId="9964"/>
    <cellStyle name="Пояснение 12 3" xfId="9965"/>
    <cellStyle name="Пояснение 13" xfId="9966"/>
    <cellStyle name="Пояснение 13 2" xfId="9967"/>
    <cellStyle name="Пояснение 13 3" xfId="9968"/>
    <cellStyle name="Пояснение 14" xfId="9969"/>
    <cellStyle name="Пояснение 14 2" xfId="9970"/>
    <cellStyle name="Пояснение 14 3" xfId="9971"/>
    <cellStyle name="Пояснение 15" xfId="9972"/>
    <cellStyle name="Пояснение 15 2" xfId="9973"/>
    <cellStyle name="Пояснение 15 3" xfId="9974"/>
    <cellStyle name="Пояснение 16" xfId="9975"/>
    <cellStyle name="Пояснение 16 2" xfId="9976"/>
    <cellStyle name="Пояснение 16 3" xfId="9977"/>
    <cellStyle name="Пояснение 17" xfId="9978"/>
    <cellStyle name="Пояснение 18" xfId="9979"/>
    <cellStyle name="Пояснение 2" xfId="856"/>
    <cellStyle name="Пояснение 2 1" xfId="9980"/>
    <cellStyle name="Пояснение 2 1 2" xfId="9981"/>
    <cellStyle name="Пояснение 2 10" xfId="857"/>
    <cellStyle name="Пояснение 2 10 2" xfId="9982"/>
    <cellStyle name="Пояснение 2 10 3" xfId="4925"/>
    <cellStyle name="Пояснение 2 11" xfId="9983"/>
    <cellStyle name="Пояснение 2 12" xfId="9984"/>
    <cellStyle name="Пояснение 2 13" xfId="4924"/>
    <cellStyle name="Пояснение 2 2" xfId="858"/>
    <cellStyle name="Пояснение 2 2 2" xfId="4927"/>
    <cellStyle name="Пояснение 2 2 2 2" xfId="9985"/>
    <cellStyle name="Пояснение 2 2 2 3" xfId="9986"/>
    <cellStyle name="Пояснение 2 2 2 4" xfId="6501"/>
    <cellStyle name="Пояснение 2 2 3" xfId="9987"/>
    <cellStyle name="Пояснение 2 2 4" xfId="4926"/>
    <cellStyle name="Пояснение 2 3" xfId="859"/>
    <cellStyle name="Пояснение 2 3 2" xfId="9988"/>
    <cellStyle name="Пояснение 2 3 3" xfId="4928"/>
    <cellStyle name="Пояснение 2 4" xfId="860"/>
    <cellStyle name="Пояснение 2 4 2" xfId="9989"/>
    <cellStyle name="Пояснение 2 4 3" xfId="4929"/>
    <cellStyle name="Пояснение 2 5" xfId="861"/>
    <cellStyle name="Пояснение 2 5 2" xfId="9990"/>
    <cellStyle name="Пояснение 2 5 3" xfId="4930"/>
    <cellStyle name="Пояснение 2 6" xfId="862"/>
    <cellStyle name="Пояснение 2 6 2" xfId="9991"/>
    <cellStyle name="Пояснение 2 6 3" xfId="4931"/>
    <cellStyle name="Пояснение 2 7" xfId="863"/>
    <cellStyle name="Пояснение 2 7 2" xfId="9992"/>
    <cellStyle name="Пояснение 2 7 3" xfId="4932"/>
    <cellStyle name="Пояснение 2 8" xfId="864"/>
    <cellStyle name="Пояснение 2 8 2" xfId="9993"/>
    <cellStyle name="Пояснение 2 8 3" xfId="4933"/>
    <cellStyle name="Пояснение 2 9" xfId="865"/>
    <cellStyle name="Пояснение 2 9 2" xfId="9994"/>
    <cellStyle name="Пояснение 2 9 3" xfId="4934"/>
    <cellStyle name="Пояснение 2_МФ тепловой баланс 2015 дубль 3" xfId="4935"/>
    <cellStyle name="Пояснение 3" xfId="866"/>
    <cellStyle name="Пояснение 3 10" xfId="867"/>
    <cellStyle name="Пояснение 3 10 2" xfId="9995"/>
    <cellStyle name="Пояснение 3 10 3" xfId="4937"/>
    <cellStyle name="Пояснение 3 11" xfId="4938"/>
    <cellStyle name="Пояснение 3 11 2" xfId="9997"/>
    <cellStyle name="Пояснение 3 11 3" xfId="9996"/>
    <cellStyle name="Пояснение 3 12" xfId="9998"/>
    <cellStyle name="Пояснение 3 13" xfId="4936"/>
    <cellStyle name="Пояснение 3 2" xfId="868"/>
    <cellStyle name="Пояснение 3 2 2" xfId="9999"/>
    <cellStyle name="Пояснение 3 2 3" xfId="10000"/>
    <cellStyle name="Пояснение 3 2 4" xfId="4939"/>
    <cellStyle name="Пояснение 3 3" xfId="869"/>
    <cellStyle name="Пояснение 3 3 2" xfId="10001"/>
    <cellStyle name="Пояснение 3 3 3" xfId="10002"/>
    <cellStyle name="Пояснение 3 3 4" xfId="4940"/>
    <cellStyle name="Пояснение 3 4" xfId="870"/>
    <cellStyle name="Пояснение 3 4 2" xfId="10003"/>
    <cellStyle name="Пояснение 3 4 3" xfId="4941"/>
    <cellStyle name="Пояснение 3 5" xfId="871"/>
    <cellStyle name="Пояснение 3 5 2" xfId="10004"/>
    <cellStyle name="Пояснение 3 5 3" xfId="4942"/>
    <cellStyle name="Пояснение 3 6" xfId="872"/>
    <cellStyle name="Пояснение 3 6 2" xfId="10005"/>
    <cellStyle name="Пояснение 3 6 3" xfId="4943"/>
    <cellStyle name="Пояснение 3 7" xfId="873"/>
    <cellStyle name="Пояснение 3 7 2" xfId="10006"/>
    <cellStyle name="Пояснение 3 7 3" xfId="4944"/>
    <cellStyle name="Пояснение 3 8" xfId="874"/>
    <cellStyle name="Пояснение 3 8 2" xfId="10007"/>
    <cellStyle name="Пояснение 3 8 3" xfId="4945"/>
    <cellStyle name="Пояснение 3 9" xfId="875"/>
    <cellStyle name="Пояснение 3 9 2" xfId="10008"/>
    <cellStyle name="Пояснение 3 9 3" xfId="4946"/>
    <cellStyle name="Пояснение 3_МФ тепловой баланс 2015 дубль 3" xfId="4947"/>
    <cellStyle name="Пояснение 4" xfId="4948"/>
    <cellStyle name="Пояснение 4 2" xfId="4949"/>
    <cellStyle name="Пояснение 4 2 2" xfId="10009"/>
    <cellStyle name="Пояснение 4 3" xfId="6502"/>
    <cellStyle name="Пояснение 4 3 2" xfId="10010"/>
    <cellStyle name="Пояснение 4 4" xfId="10011"/>
    <cellStyle name="Пояснение 4_МФ тепловой баланс 2015 дубль 3" xfId="4950"/>
    <cellStyle name="Пояснение 5" xfId="4951"/>
    <cellStyle name="Пояснение 5 2" xfId="4952"/>
    <cellStyle name="Пояснение 5 2 2" xfId="10012"/>
    <cellStyle name="Пояснение 5 3" xfId="6503"/>
    <cellStyle name="Пояснение 5 3 2" xfId="10013"/>
    <cellStyle name="Пояснение 5 4" xfId="10014"/>
    <cellStyle name="Пояснение 5_МФ тепловой баланс 2015 дубль 3" xfId="4953"/>
    <cellStyle name="Пояснение 6" xfId="4954"/>
    <cellStyle name="Пояснение 6 2" xfId="4955"/>
    <cellStyle name="Пояснение 6 2 2" xfId="10015"/>
    <cellStyle name="Пояснение 6 3" xfId="6504"/>
    <cellStyle name="Пояснение 6 3 2" xfId="10016"/>
    <cellStyle name="Пояснение 6 4" xfId="10017"/>
    <cellStyle name="Пояснение 6_МФ тепловой баланс 2015 дубль 3" xfId="4956"/>
    <cellStyle name="Пояснение 7" xfId="4957"/>
    <cellStyle name="Пояснение 7 2" xfId="4958"/>
    <cellStyle name="Пояснение 7 2 2" xfId="10018"/>
    <cellStyle name="Пояснение 7 3" xfId="6505"/>
    <cellStyle name="Пояснение 7 3 2" xfId="10019"/>
    <cellStyle name="Пояснение 7 4" xfId="10020"/>
    <cellStyle name="Пояснение 7_МФ тепловой баланс 2015 дубль 3" xfId="4959"/>
    <cellStyle name="Пояснение 8" xfId="4960"/>
    <cellStyle name="Пояснение 8 2" xfId="4961"/>
    <cellStyle name="Пояснение 8 2 2" xfId="10021"/>
    <cellStyle name="Пояснение 8 3" xfId="10022"/>
    <cellStyle name="Пояснение 8 4" xfId="10023"/>
    <cellStyle name="Пояснение 9" xfId="4962"/>
    <cellStyle name="Пояснение 9 2" xfId="4963"/>
    <cellStyle name="Пояснение 9 2 2" xfId="10024"/>
    <cellStyle name="Пояснение 9 3" xfId="10025"/>
    <cellStyle name="Пояснение 9 4" xfId="10026"/>
    <cellStyle name="Примечание" xfId="876"/>
    <cellStyle name="Примечание 10" xfId="4964"/>
    <cellStyle name="Примечание 10 2" xfId="4965"/>
    <cellStyle name="Примечание 10 2 2" xfId="10027"/>
    <cellStyle name="Примечание 10 3" xfId="4966"/>
    <cellStyle name="Примечание 10 3 2" xfId="10028"/>
    <cellStyle name="Примечание 10 4" xfId="6506"/>
    <cellStyle name="Примечание 10 4 2" xfId="10029"/>
    <cellStyle name="Примечание 10 5" xfId="10030"/>
    <cellStyle name="Примечание 10_46EE.2011(v1.0)" xfId="4967"/>
    <cellStyle name="Примечание 11" xfId="4968"/>
    <cellStyle name="Примечание 11 2" xfId="4969"/>
    <cellStyle name="Примечание 11 2 2" xfId="10031"/>
    <cellStyle name="Примечание 11 3" xfId="4970"/>
    <cellStyle name="Примечание 11 3 2" xfId="10032"/>
    <cellStyle name="Примечание 11 4" xfId="6507"/>
    <cellStyle name="Примечание 11 4 2" xfId="10033"/>
    <cellStyle name="Примечание 11 5" xfId="10034"/>
    <cellStyle name="Примечание 11_46EE.2011(v1.0)" xfId="4971"/>
    <cellStyle name="Примечание 12" xfId="4972"/>
    <cellStyle name="Примечание 12 2" xfId="4973"/>
    <cellStyle name="Примечание 12 2 2" xfId="10035"/>
    <cellStyle name="Примечание 12 3" xfId="4974"/>
    <cellStyle name="Примечание 12 3 2" xfId="10036"/>
    <cellStyle name="Примечание 12 4" xfId="6508"/>
    <cellStyle name="Примечание 12 4 2" xfId="10037"/>
    <cellStyle name="Примечание 12 5" xfId="10038"/>
    <cellStyle name="Примечание 12_46EE.2011(v1.0)" xfId="4975"/>
    <cellStyle name="Примечание 13" xfId="4976"/>
    <cellStyle name="Примечание 13 2" xfId="10039"/>
    <cellStyle name="Примечание 13 2 2" xfId="10040"/>
    <cellStyle name="Примечание 13 3" xfId="10041"/>
    <cellStyle name="Примечание 13 4" xfId="10042"/>
    <cellStyle name="Примечание 14" xfId="4977"/>
    <cellStyle name="Примечание 14 2" xfId="4978"/>
    <cellStyle name="Примечание 14 2 2" xfId="10044"/>
    <cellStyle name="Примечание 14 2 3" xfId="10043"/>
    <cellStyle name="Примечание 14 3" xfId="10045"/>
    <cellStyle name="Примечание 14 4" xfId="10046"/>
    <cellStyle name="Примечание 15" xfId="4979"/>
    <cellStyle name="Примечание 15 2" xfId="4980"/>
    <cellStyle name="Примечание 15 2 2" xfId="10048"/>
    <cellStyle name="Примечание 15 2 3" xfId="10047"/>
    <cellStyle name="Примечание 15 3" xfId="10049"/>
    <cellStyle name="Примечание 15 4" xfId="10050"/>
    <cellStyle name="Примечание 16" xfId="4981"/>
    <cellStyle name="Примечание 16 2" xfId="10051"/>
    <cellStyle name="Примечание 16 2 2" xfId="10052"/>
    <cellStyle name="Примечание 16 3" xfId="10053"/>
    <cellStyle name="Примечание 16 4" xfId="10054"/>
    <cellStyle name="Примечание 16 5" xfId="6509"/>
    <cellStyle name="Примечание 17" xfId="4982"/>
    <cellStyle name="Примечание 17 2" xfId="10055"/>
    <cellStyle name="Примечание 17 3" xfId="10056"/>
    <cellStyle name="Примечание 17 4" xfId="6510"/>
    <cellStyle name="Примечание 18" xfId="4983"/>
    <cellStyle name="Примечание 18 2" xfId="10057"/>
    <cellStyle name="Примечание 18 3" xfId="10058"/>
    <cellStyle name="Примечание 18 4" xfId="6511"/>
    <cellStyle name="Примечание 19" xfId="4984"/>
    <cellStyle name="Примечание 19 2" xfId="10059"/>
    <cellStyle name="Примечание 19 3" xfId="6512"/>
    <cellStyle name="Примечание 2" xfId="877"/>
    <cellStyle name="Примечание 2 1" xfId="10060"/>
    <cellStyle name="Примечание 2 1 2" xfId="10061"/>
    <cellStyle name="Примечание 2 10" xfId="878"/>
    <cellStyle name="Примечание 2 10 2" xfId="4987"/>
    <cellStyle name="Примечание 2 10 2 2" xfId="4988"/>
    <cellStyle name="Примечание 2 10 2 2 2" xfId="10062"/>
    <cellStyle name="Примечание 2 10 3" xfId="4989"/>
    <cellStyle name="Примечание 2 10 4" xfId="4986"/>
    <cellStyle name="Примечание 2 11" xfId="4990"/>
    <cellStyle name="Примечание 2 11 2" xfId="5544"/>
    <cellStyle name="Примечание 2 11 2 2" xfId="10064"/>
    <cellStyle name="Примечание 2 11 3" xfId="10065"/>
    <cellStyle name="Примечание 2 11 4" xfId="10063"/>
    <cellStyle name="Примечание 2 12" xfId="4991"/>
    <cellStyle name="Примечание 2 12 2" xfId="4992"/>
    <cellStyle name="Примечание 2 12 2 2" xfId="10067"/>
    <cellStyle name="Примечание 2 12 3" xfId="10066"/>
    <cellStyle name="Примечание 2 13" xfId="4993"/>
    <cellStyle name="Примечание 2 13 2" xfId="5846"/>
    <cellStyle name="Примечание 2 14" xfId="4985"/>
    <cellStyle name="Примечание 2 2" xfId="879"/>
    <cellStyle name="Примечание 2 2 2" xfId="4995"/>
    <cellStyle name="Примечание 2 2 2 2" xfId="5545"/>
    <cellStyle name="Примечание 2 2 2 2 2" xfId="10069"/>
    <cellStyle name="Примечание 2 2 2 2 3" xfId="10068"/>
    <cellStyle name="Примечание 2 2 2 3" xfId="10070"/>
    <cellStyle name="Примечание 2 2 2 4" xfId="6513"/>
    <cellStyle name="Примечание 2 2 3" xfId="4996"/>
    <cellStyle name="Примечание 2 2 3 2" xfId="5546"/>
    <cellStyle name="Примечание 2 2 3 2 2" xfId="10072"/>
    <cellStyle name="Примечание 2 2 3 3" xfId="10071"/>
    <cellStyle name="Примечание 2 2 4" xfId="4997"/>
    <cellStyle name="Примечание 2 2 4 2" xfId="4998"/>
    <cellStyle name="Примечание 2 2 4 2 2" xfId="10073"/>
    <cellStyle name="Примечание 2 2 4 3" xfId="5889"/>
    <cellStyle name="Примечание 2 2 5" xfId="4999"/>
    <cellStyle name="Примечание 2 2 6" xfId="4994"/>
    <cellStyle name="Примечание 2 3" xfId="880"/>
    <cellStyle name="Примечание 2 3 2" xfId="5001"/>
    <cellStyle name="Примечание 2 3 2 2" xfId="5547"/>
    <cellStyle name="Примечание 2 3 2 2 2" xfId="10074"/>
    <cellStyle name="Примечание 2 3 2 3" xfId="10075"/>
    <cellStyle name="Примечание 2 3 2 4" xfId="6514"/>
    <cellStyle name="Примечание 2 3 3" xfId="5002"/>
    <cellStyle name="Примечание 2 3 3 2" xfId="5003"/>
    <cellStyle name="Примечание 2 3 3 2 2" xfId="10077"/>
    <cellStyle name="Примечание 2 3 3 3" xfId="10076"/>
    <cellStyle name="Примечание 2 3 4" xfId="5004"/>
    <cellStyle name="Примечание 2 3 4 2" xfId="10078"/>
    <cellStyle name="Примечание 2 3 5" xfId="5000"/>
    <cellStyle name="Примечание 2 4" xfId="881"/>
    <cellStyle name="Примечание 2 4 2" xfId="5006"/>
    <cellStyle name="Примечание 2 4 2 2" xfId="5548"/>
    <cellStyle name="Примечание 2 4 2 2 2" xfId="10079"/>
    <cellStyle name="Примечание 2 4 2 3" xfId="10080"/>
    <cellStyle name="Примечание 2 4 2 4" xfId="6515"/>
    <cellStyle name="Примечание 2 4 3" xfId="5007"/>
    <cellStyle name="Примечание 2 4 3 2" xfId="5008"/>
    <cellStyle name="Примечание 2 4 3 2 2" xfId="10081"/>
    <cellStyle name="Примечание 2 4 4" xfId="5009"/>
    <cellStyle name="Примечание 2 4 4 2" xfId="10082"/>
    <cellStyle name="Примечание 2 4 5" xfId="5005"/>
    <cellStyle name="Примечание 2 5" xfId="882"/>
    <cellStyle name="Примечание 2 5 2" xfId="5011"/>
    <cellStyle name="Примечание 2 5 2 2" xfId="5549"/>
    <cellStyle name="Примечание 2 5 2 2 2" xfId="10083"/>
    <cellStyle name="Примечание 2 5 2 3" xfId="10084"/>
    <cellStyle name="Примечание 2 5 2 4" xfId="6516"/>
    <cellStyle name="Примечание 2 5 3" xfId="5012"/>
    <cellStyle name="Примечание 2 5 3 2" xfId="5013"/>
    <cellStyle name="Примечание 2 5 3 2 2" xfId="10085"/>
    <cellStyle name="Примечание 2 5 4" xfId="5014"/>
    <cellStyle name="Примечание 2 5 4 2" xfId="10086"/>
    <cellStyle name="Примечание 2 5 5" xfId="5010"/>
    <cellStyle name="Примечание 2 6" xfId="883"/>
    <cellStyle name="Примечание 2 6 2" xfId="5016"/>
    <cellStyle name="Примечание 2 6 2 2" xfId="5550"/>
    <cellStyle name="Примечание 2 6 2 2 2" xfId="10087"/>
    <cellStyle name="Примечание 2 6 2 3" xfId="10088"/>
    <cellStyle name="Примечание 2 6 2 4" xfId="6517"/>
    <cellStyle name="Примечание 2 6 3" xfId="5017"/>
    <cellStyle name="Примечание 2 6 3 2" xfId="5018"/>
    <cellStyle name="Примечание 2 6 3 2 2" xfId="10089"/>
    <cellStyle name="Примечание 2 6 4" xfId="5019"/>
    <cellStyle name="Примечание 2 6 4 2" xfId="10090"/>
    <cellStyle name="Примечание 2 6 5" xfId="5015"/>
    <cellStyle name="Примечание 2 7" xfId="884"/>
    <cellStyle name="Примечание 2 7 2" xfId="5021"/>
    <cellStyle name="Примечание 2 7 2 2" xfId="5551"/>
    <cellStyle name="Примечание 2 7 2 2 2" xfId="10091"/>
    <cellStyle name="Примечание 2 7 2 3" xfId="10092"/>
    <cellStyle name="Примечание 2 7 2 4" xfId="6518"/>
    <cellStyle name="Примечание 2 7 3" xfId="5022"/>
    <cellStyle name="Примечание 2 7 3 2" xfId="5023"/>
    <cellStyle name="Примечание 2 7 3 2 2" xfId="10093"/>
    <cellStyle name="Примечание 2 7 4" xfId="5024"/>
    <cellStyle name="Примечание 2 7 4 2" xfId="10094"/>
    <cellStyle name="Примечание 2 7 5" xfId="5020"/>
    <cellStyle name="Примечание 2 8" xfId="885"/>
    <cellStyle name="Примечание 2 8 2" xfId="5026"/>
    <cellStyle name="Примечание 2 8 2 2" xfId="5552"/>
    <cellStyle name="Примечание 2 8 2 2 2" xfId="10095"/>
    <cellStyle name="Примечание 2 8 2 3" xfId="10096"/>
    <cellStyle name="Примечание 2 8 2 4" xfId="6519"/>
    <cellStyle name="Примечание 2 8 3" xfId="5027"/>
    <cellStyle name="Примечание 2 8 3 2" xfId="5028"/>
    <cellStyle name="Примечание 2 8 3 2 2" xfId="10097"/>
    <cellStyle name="Примечание 2 8 4" xfId="5029"/>
    <cellStyle name="Примечание 2 8 4 2" xfId="10098"/>
    <cellStyle name="Примечание 2 8 5" xfId="5025"/>
    <cellStyle name="Примечание 2 9" xfId="886"/>
    <cellStyle name="Примечание 2 9 2" xfId="5031"/>
    <cellStyle name="Примечание 2 9 2 2" xfId="5553"/>
    <cellStyle name="Примечание 2 9 2 2 2" xfId="10099"/>
    <cellStyle name="Примечание 2 9 2 3" xfId="10100"/>
    <cellStyle name="Примечание 2 9 2 4" xfId="6520"/>
    <cellStyle name="Примечание 2 9 3" xfId="5032"/>
    <cellStyle name="Примечание 2 9 3 2" xfId="5033"/>
    <cellStyle name="Примечание 2 9 3 2 2" xfId="10101"/>
    <cellStyle name="Примечание 2 9 4" xfId="5034"/>
    <cellStyle name="Примечание 2 9 4 2" xfId="10102"/>
    <cellStyle name="Примечание 2 9 5" xfId="5030"/>
    <cellStyle name="Примечание 2_46EE.2011(v1.0)" xfId="5035"/>
    <cellStyle name="Примечание 20" xfId="5036"/>
    <cellStyle name="Примечание 20 2" xfId="10103"/>
    <cellStyle name="Примечание 20 3" xfId="6521"/>
    <cellStyle name="Примечание 21" xfId="5037"/>
    <cellStyle name="Примечание 21 2" xfId="10104"/>
    <cellStyle name="Примечание 21 3" xfId="6522"/>
    <cellStyle name="Примечание 22" xfId="5038"/>
    <cellStyle name="Примечание 22 2" xfId="10105"/>
    <cellStyle name="Примечание 22 3" xfId="6523"/>
    <cellStyle name="Примечание 23" xfId="5039"/>
    <cellStyle name="Примечание 23 2" xfId="10106"/>
    <cellStyle name="Примечание 23 3" xfId="6524"/>
    <cellStyle name="Примечание 24" xfId="5040"/>
    <cellStyle name="Примечание 24 2" xfId="10107"/>
    <cellStyle name="Примечание 24 3" xfId="6525"/>
    <cellStyle name="Примечание 25" xfId="5041"/>
    <cellStyle name="Примечание 25 2" xfId="10108"/>
    <cellStyle name="Примечание 25 3" xfId="6526"/>
    <cellStyle name="Примечание 26" xfId="5042"/>
    <cellStyle name="Примечание 26 2" xfId="10109"/>
    <cellStyle name="Примечание 26 3" xfId="6527"/>
    <cellStyle name="Примечание 27" xfId="5043"/>
    <cellStyle name="Примечание 27 2" xfId="10110"/>
    <cellStyle name="Примечание 27 3" xfId="6528"/>
    <cellStyle name="Примечание 28" xfId="5044"/>
    <cellStyle name="Примечание 28 2" xfId="10111"/>
    <cellStyle name="Примечание 28 3" xfId="6529"/>
    <cellStyle name="Примечание 29" xfId="5045"/>
    <cellStyle name="Примечание 29 2" xfId="10112"/>
    <cellStyle name="Примечание 29 3" xfId="6530"/>
    <cellStyle name="Примечание 3" xfId="887"/>
    <cellStyle name="Примечание 3 10" xfId="888"/>
    <cellStyle name="Примечание 3 10 2" xfId="5048"/>
    <cellStyle name="Примечание 3 10 2 2" xfId="5049"/>
    <cellStyle name="Примечание 3 10 2 2 2" xfId="10114"/>
    <cellStyle name="Примечание 3 10 2 3" xfId="10113"/>
    <cellStyle name="Примечание 3 10 3" xfId="5050"/>
    <cellStyle name="Примечание 3 10 4" xfId="5047"/>
    <cellStyle name="Примечание 3 11" xfId="5051"/>
    <cellStyle name="Примечание 3 11 2" xfId="5554"/>
    <cellStyle name="Примечание 3 11 2 2" xfId="10116"/>
    <cellStyle name="Примечание 3 11 3" xfId="10115"/>
    <cellStyle name="Примечание 3 12" xfId="5052"/>
    <cellStyle name="Примечание 3 12 2" xfId="5053"/>
    <cellStyle name="Примечание 3 12 2 2" xfId="10118"/>
    <cellStyle name="Примечание 3 12 3" xfId="10117"/>
    <cellStyle name="Примечание 3 13" xfId="5054"/>
    <cellStyle name="Примечание 3 13 2" xfId="10119"/>
    <cellStyle name="Примечание 3 13 3" xfId="5847"/>
    <cellStyle name="Примечание 3 14" xfId="5046"/>
    <cellStyle name="Примечание 3 2" xfId="889"/>
    <cellStyle name="Примечание 3 2 2" xfId="5056"/>
    <cellStyle name="Примечание 3 2 2 2" xfId="5555"/>
    <cellStyle name="Примечание 3 2 2 2 2" xfId="10120"/>
    <cellStyle name="Примечание 3 2 2 3" xfId="10121"/>
    <cellStyle name="Примечание 3 2 2 4" xfId="6531"/>
    <cellStyle name="Примечание 3 2 3" xfId="5057"/>
    <cellStyle name="Примечание 3 2 3 2" xfId="5058"/>
    <cellStyle name="Примечание 3 2 3 2 2" xfId="10122"/>
    <cellStyle name="Примечание 3 2 4" xfId="5059"/>
    <cellStyle name="Примечание 3 2 4 2" xfId="10123"/>
    <cellStyle name="Примечание 3 2 5" xfId="5055"/>
    <cellStyle name="Примечание 3 3" xfId="890"/>
    <cellStyle name="Примечание 3 3 2" xfId="5061"/>
    <cellStyle name="Примечание 3 3 2 2" xfId="5556"/>
    <cellStyle name="Примечание 3 3 2 2 2" xfId="10124"/>
    <cellStyle name="Примечание 3 3 2 3" xfId="10125"/>
    <cellStyle name="Примечание 3 3 2 4" xfId="6532"/>
    <cellStyle name="Примечание 3 3 3" xfId="5062"/>
    <cellStyle name="Примечание 3 3 3 2" xfId="5063"/>
    <cellStyle name="Примечание 3 3 3 2 2" xfId="10126"/>
    <cellStyle name="Примечание 3 3 4" xfId="5064"/>
    <cellStyle name="Примечание 3 3 4 2" xfId="10127"/>
    <cellStyle name="Примечание 3 3 5" xfId="5060"/>
    <cellStyle name="Примечание 3 4" xfId="891"/>
    <cellStyle name="Примечание 3 4 2" xfId="5066"/>
    <cellStyle name="Примечание 3 4 2 2" xfId="5557"/>
    <cellStyle name="Примечание 3 4 2 2 2" xfId="10128"/>
    <cellStyle name="Примечание 3 4 2 3" xfId="10129"/>
    <cellStyle name="Примечание 3 4 2 4" xfId="6533"/>
    <cellStyle name="Примечание 3 4 3" xfId="5067"/>
    <cellStyle name="Примечание 3 4 3 2" xfId="5068"/>
    <cellStyle name="Примечание 3 4 3 2 2" xfId="10130"/>
    <cellStyle name="Примечание 3 4 4" xfId="5069"/>
    <cellStyle name="Примечание 3 4 4 2" xfId="10131"/>
    <cellStyle name="Примечание 3 4 5" xfId="5065"/>
    <cellStyle name="Примечание 3 5" xfId="892"/>
    <cellStyle name="Примечание 3 5 2" xfId="5071"/>
    <cellStyle name="Примечание 3 5 2 2" xfId="5558"/>
    <cellStyle name="Примечание 3 5 2 2 2" xfId="10132"/>
    <cellStyle name="Примечание 3 5 2 3" xfId="10133"/>
    <cellStyle name="Примечание 3 5 2 4" xfId="6534"/>
    <cellStyle name="Примечание 3 5 3" xfId="5072"/>
    <cellStyle name="Примечание 3 5 3 2" xfId="5073"/>
    <cellStyle name="Примечание 3 5 3 2 2" xfId="10134"/>
    <cellStyle name="Примечание 3 5 4" xfId="5074"/>
    <cellStyle name="Примечание 3 5 4 2" xfId="10135"/>
    <cellStyle name="Примечание 3 5 5" xfId="5070"/>
    <cellStyle name="Примечание 3 6" xfId="893"/>
    <cellStyle name="Примечание 3 6 2" xfId="5076"/>
    <cellStyle name="Примечание 3 6 2 2" xfId="5559"/>
    <cellStyle name="Примечание 3 6 2 2 2" xfId="10136"/>
    <cellStyle name="Примечание 3 6 2 3" xfId="10137"/>
    <cellStyle name="Примечание 3 6 2 4" xfId="6535"/>
    <cellStyle name="Примечание 3 6 3" xfId="5077"/>
    <cellStyle name="Примечание 3 6 3 2" xfId="5078"/>
    <cellStyle name="Примечание 3 6 3 2 2" xfId="10138"/>
    <cellStyle name="Примечание 3 6 4" xfId="5079"/>
    <cellStyle name="Примечание 3 6 4 2" xfId="10139"/>
    <cellStyle name="Примечание 3 6 5" xfId="5075"/>
    <cellStyle name="Примечание 3 7" xfId="894"/>
    <cellStyle name="Примечание 3 7 2" xfId="5081"/>
    <cellStyle name="Примечание 3 7 2 2" xfId="5560"/>
    <cellStyle name="Примечание 3 7 2 2 2" xfId="10140"/>
    <cellStyle name="Примечание 3 7 2 3" xfId="10141"/>
    <cellStyle name="Примечание 3 7 2 4" xfId="6536"/>
    <cellStyle name="Примечание 3 7 3" xfId="5082"/>
    <cellStyle name="Примечание 3 7 3 2" xfId="5083"/>
    <cellStyle name="Примечание 3 7 3 2 2" xfId="10142"/>
    <cellStyle name="Примечание 3 7 4" xfId="5084"/>
    <cellStyle name="Примечание 3 7 4 2" xfId="10143"/>
    <cellStyle name="Примечание 3 7 5" xfId="5080"/>
    <cellStyle name="Примечание 3 8" xfId="895"/>
    <cellStyle name="Примечание 3 8 2" xfId="5086"/>
    <cellStyle name="Примечание 3 8 2 2" xfId="5561"/>
    <cellStyle name="Примечание 3 8 2 2 2" xfId="10144"/>
    <cellStyle name="Примечание 3 8 2 3" xfId="10145"/>
    <cellStyle name="Примечание 3 8 2 4" xfId="6537"/>
    <cellStyle name="Примечание 3 8 3" xfId="5087"/>
    <cellStyle name="Примечание 3 8 3 2" xfId="5088"/>
    <cellStyle name="Примечание 3 8 3 2 2" xfId="10146"/>
    <cellStyle name="Примечание 3 8 4" xfId="5089"/>
    <cellStyle name="Примечание 3 8 4 2" xfId="10147"/>
    <cellStyle name="Примечание 3 8 5" xfId="5085"/>
    <cellStyle name="Примечание 3 9" xfId="896"/>
    <cellStyle name="Примечание 3 9 2" xfId="5091"/>
    <cellStyle name="Примечание 3 9 2 2" xfId="5562"/>
    <cellStyle name="Примечание 3 9 2 2 2" xfId="10148"/>
    <cellStyle name="Примечание 3 9 2 3" xfId="10149"/>
    <cellStyle name="Примечание 3 9 2 4" xfId="6538"/>
    <cellStyle name="Примечание 3 9 3" xfId="5092"/>
    <cellStyle name="Примечание 3 9 3 2" xfId="5093"/>
    <cellStyle name="Примечание 3 9 3 2 2" xfId="10150"/>
    <cellStyle name="Примечание 3 9 4" xfId="5094"/>
    <cellStyle name="Примечание 3 9 4 2" xfId="10151"/>
    <cellStyle name="Примечание 3 9 5" xfId="5090"/>
    <cellStyle name="Примечание 3_46EE.2011(v1.0)" xfId="5095"/>
    <cellStyle name="Примечание 30" xfId="5096"/>
    <cellStyle name="Примечание 30 2" xfId="10152"/>
    <cellStyle name="Примечание 30 3" xfId="6539"/>
    <cellStyle name="Примечание 31" xfId="5097"/>
    <cellStyle name="Примечание 31 2" xfId="10153"/>
    <cellStyle name="Примечание 31 3" xfId="6540"/>
    <cellStyle name="Примечание 32" xfId="5098"/>
    <cellStyle name="Примечание 32 2" xfId="10154"/>
    <cellStyle name="Примечание 32 3" xfId="6541"/>
    <cellStyle name="Примечание 33" xfId="5099"/>
    <cellStyle name="Примечание 33 2" xfId="10155"/>
    <cellStyle name="Примечание 33 3" xfId="6542"/>
    <cellStyle name="Примечание 34" xfId="5454"/>
    <cellStyle name="Примечание 34 2" xfId="10156"/>
    <cellStyle name="Примечание 34 3" xfId="6543"/>
    <cellStyle name="Примечание 35" xfId="5458"/>
    <cellStyle name="Примечание 35 2" xfId="10157"/>
    <cellStyle name="Примечание 35 3" xfId="6544"/>
    <cellStyle name="Примечание 36" xfId="5457"/>
    <cellStyle name="Примечание 36 2" xfId="10158"/>
    <cellStyle name="Примечание 36 3" xfId="6545"/>
    <cellStyle name="Примечание 37" xfId="5459"/>
    <cellStyle name="Примечание 37 2" xfId="10159"/>
    <cellStyle name="Примечание 37 3" xfId="6546"/>
    <cellStyle name="Примечание 38" xfId="5456"/>
    <cellStyle name="Примечание 38 2" xfId="10160"/>
    <cellStyle name="Примечание 38 3" xfId="6652"/>
    <cellStyle name="Примечание 39" xfId="6653"/>
    <cellStyle name="Примечание 39 2" xfId="10161"/>
    <cellStyle name="Примечание 4" xfId="5100"/>
    <cellStyle name="Примечание 4 10" xfId="5848"/>
    <cellStyle name="Примечание 4 10 2" xfId="10162"/>
    <cellStyle name="Примечание 4 10 3" xfId="10163"/>
    <cellStyle name="Примечание 4 11" xfId="10164"/>
    <cellStyle name="Примечание 4 2" xfId="5101"/>
    <cellStyle name="Примечание 4 2 2" xfId="10165"/>
    <cellStyle name="Примечание 4 3" xfId="5102"/>
    <cellStyle name="Примечание 4 3 2" xfId="10166"/>
    <cellStyle name="Примечание 4 4" xfId="5103"/>
    <cellStyle name="Примечание 4 4 2" xfId="10167"/>
    <cellStyle name="Примечание 4 5" xfId="5104"/>
    <cellStyle name="Примечание 4 5 2" xfId="10168"/>
    <cellStyle name="Примечание 4 6" xfId="5105"/>
    <cellStyle name="Примечание 4 6 2" xfId="10169"/>
    <cellStyle name="Примечание 4 7" xfId="5106"/>
    <cellStyle name="Примечание 4 7 2" xfId="10170"/>
    <cellStyle name="Примечание 4 8" xfId="5107"/>
    <cellStyle name="Примечание 4 8 2" xfId="10171"/>
    <cellStyle name="Примечание 4 9" xfId="5108"/>
    <cellStyle name="Примечание 4 9 2" xfId="10172"/>
    <cellStyle name="Примечание 4_46EE.2011(v1.0)" xfId="5109"/>
    <cellStyle name="Примечание 40" xfId="10173"/>
    <cellStyle name="Примечание 41" xfId="10174"/>
    <cellStyle name="Примечание 42" xfId="10175"/>
    <cellStyle name="Примечание 43" xfId="10176"/>
    <cellStyle name="Примечание 44" xfId="10177"/>
    <cellStyle name="Примечание 45" xfId="10178"/>
    <cellStyle name="Примечание 46" xfId="10179"/>
    <cellStyle name="Примечание 47" xfId="10180"/>
    <cellStyle name="Примечание 48" xfId="10181"/>
    <cellStyle name="Примечание 5" xfId="5110"/>
    <cellStyle name="Примечание 5 10" xfId="5849"/>
    <cellStyle name="Примечание 5 10 2" xfId="10182"/>
    <cellStyle name="Примечание 5 10 3" xfId="10183"/>
    <cellStyle name="Примечание 5 11" xfId="10184"/>
    <cellStyle name="Примечание 5 2" xfId="5111"/>
    <cellStyle name="Примечание 5 2 2" xfId="10185"/>
    <cellStyle name="Примечание 5 3" xfId="5112"/>
    <cellStyle name="Примечание 5 3 2" xfId="10186"/>
    <cellStyle name="Примечание 5 4" xfId="5113"/>
    <cellStyle name="Примечание 5 4 2" xfId="10187"/>
    <cellStyle name="Примечание 5 5" xfId="5114"/>
    <cellStyle name="Примечание 5 5 2" xfId="10188"/>
    <cellStyle name="Примечание 5 6" xfId="5115"/>
    <cellStyle name="Примечание 5 6 2" xfId="10189"/>
    <cellStyle name="Примечание 5 7" xfId="5116"/>
    <cellStyle name="Примечание 5 7 2" xfId="10190"/>
    <cellStyle name="Примечание 5 8" xfId="5117"/>
    <cellStyle name="Примечание 5 8 2" xfId="10191"/>
    <cellStyle name="Примечание 5 9" xfId="5118"/>
    <cellStyle name="Примечание 5 9 2" xfId="10192"/>
    <cellStyle name="Примечание 5_46EE.2011(v1.0)" xfId="5119"/>
    <cellStyle name="Примечание 6" xfId="5120"/>
    <cellStyle name="Примечание 6 2" xfId="5121"/>
    <cellStyle name="Примечание 6 2 2" xfId="10193"/>
    <cellStyle name="Примечание 6 3" xfId="6547"/>
    <cellStyle name="Примечание 6 3 2" xfId="10194"/>
    <cellStyle name="Примечание 6 3 3" xfId="10195"/>
    <cellStyle name="Примечание 6 4" xfId="10196"/>
    <cellStyle name="Примечание 6 5" xfId="10197"/>
    <cellStyle name="Примечание 6_46EE.2011(v1.0)" xfId="5122"/>
    <cellStyle name="Примечание 7" xfId="5123"/>
    <cellStyle name="Примечание 7 2" xfId="5124"/>
    <cellStyle name="Примечание 7 2 2" xfId="10198"/>
    <cellStyle name="Примечание 7 3" xfId="6548"/>
    <cellStyle name="Примечание 7 3 2" xfId="10199"/>
    <cellStyle name="Примечание 7 3 3" xfId="10200"/>
    <cellStyle name="Примечание 7 4" xfId="10201"/>
    <cellStyle name="Примечание 7_46EE.2011(v1.0)" xfId="5125"/>
    <cellStyle name="Примечание 8" xfId="5126"/>
    <cellStyle name="Примечание 8 2" xfId="5127"/>
    <cellStyle name="Примечание 8 2 2" xfId="10202"/>
    <cellStyle name="Примечание 8 3" xfId="10203"/>
    <cellStyle name="Примечание 8 3 2" xfId="10204"/>
    <cellStyle name="Примечание 8 4" xfId="10205"/>
    <cellStyle name="Примечание 8 5" xfId="6549"/>
    <cellStyle name="Примечание 8_46EE.2011(v1.0)" xfId="5128"/>
    <cellStyle name="Примечание 9" xfId="5129"/>
    <cellStyle name="Примечание 9 2" xfId="5130"/>
    <cellStyle name="Примечание 9 2 2" xfId="10206"/>
    <cellStyle name="Примечание 9 3" xfId="10207"/>
    <cellStyle name="Примечание 9 4" xfId="10208"/>
    <cellStyle name="Примечание 9_46EE.2011(v1.0)" xfId="5131"/>
    <cellStyle name="Продукт" xfId="5132"/>
    <cellStyle name="Продукт 2" xfId="10209"/>
    <cellStyle name="Процент_ГСМ (з)" xfId="10210"/>
    <cellStyle name="Процентный 10" xfId="5133"/>
    <cellStyle name="Процентный 10 2" xfId="5134"/>
    <cellStyle name="Процентный 10 2 2" xfId="6551"/>
    <cellStyle name="Процентный 10 2 3" xfId="10211"/>
    <cellStyle name="Процентный 10 2 4" xfId="10212"/>
    <cellStyle name="Процентный 10 3" xfId="5802"/>
    <cellStyle name="Процентный 10 3 2" xfId="10214"/>
    <cellStyle name="Процентный 10 3 3" xfId="10213"/>
    <cellStyle name="Процентный 10 4" xfId="10215"/>
    <cellStyle name="Процентный 10 4 2" xfId="10216"/>
    <cellStyle name="Процентный 10 5" xfId="10217"/>
    <cellStyle name="Процентный 10 5 2" xfId="11014"/>
    <cellStyle name="Процентный 10 6" xfId="6550"/>
    <cellStyle name="Процентный 11" xfId="5135"/>
    <cellStyle name="Процентный 11 2" xfId="5136"/>
    <cellStyle name="Процентный 11 2 2" xfId="10218"/>
    <cellStyle name="Процентный 11 3" xfId="10219"/>
    <cellStyle name="Процентный 12" xfId="5137"/>
    <cellStyle name="Процентный 12 2" xfId="10220"/>
    <cellStyle name="Процентный 12 2 2" xfId="10221"/>
    <cellStyle name="Процентный 12 3" xfId="10222"/>
    <cellStyle name="Процентный 12 4" xfId="10223"/>
    <cellStyle name="Процентный 12 5" xfId="10224"/>
    <cellStyle name="Процентный 12 6" xfId="6552"/>
    <cellStyle name="Процентный 13" xfId="5138"/>
    <cellStyle name="Процентный 13 2" xfId="5931"/>
    <cellStyle name="Процентный 13 2 2" xfId="10225"/>
    <cellStyle name="Процентный 13 3" xfId="10226"/>
    <cellStyle name="Процентный 14" xfId="5139"/>
    <cellStyle name="Процентный 14 2" xfId="10228"/>
    <cellStyle name="Процентный 14 3" xfId="10229"/>
    <cellStyle name="Процентный 14 4" xfId="10227"/>
    <cellStyle name="Процентный 15" xfId="5140"/>
    <cellStyle name="Процентный 15 2" xfId="10231"/>
    <cellStyle name="Процентный 15 3" xfId="10230"/>
    <cellStyle name="Процентный 16" xfId="10232"/>
    <cellStyle name="Процентный 17" xfId="11031"/>
    <cellStyle name="Процентный 18" xfId="11038"/>
    <cellStyle name="Процентный 2" xfId="5141"/>
    <cellStyle name="Процентный 2 2" xfId="5142"/>
    <cellStyle name="Процентный 2 2 2" xfId="5143"/>
    <cellStyle name="Процентный 2 2 2 2" xfId="5144"/>
    <cellStyle name="Процентный 2 2 2 2 2" xfId="10233"/>
    <cellStyle name="Процентный 2 2 2 2 3" xfId="10234"/>
    <cellStyle name="Процентный 2 2 2 2 4" xfId="6553"/>
    <cellStyle name="Процентный 2 2 2 3" xfId="10235"/>
    <cellStyle name="Процентный 2 2 2 3 2" xfId="10236"/>
    <cellStyle name="Процентный 2 2 2 4" xfId="10237"/>
    <cellStyle name="Процентный 2 2 2 5" xfId="10238"/>
    <cellStyle name="Процентный 2 2 2 6" xfId="10239"/>
    <cellStyle name="Процентный 2 2 3" xfId="5145"/>
    <cellStyle name="Процентный 2 2 3 2" xfId="6555"/>
    <cellStyle name="Процентный 2 2 3 3" xfId="10240"/>
    <cellStyle name="Процентный 2 2 3 4" xfId="10241"/>
    <cellStyle name="Процентный 2 2 3 5" xfId="6554"/>
    <cellStyle name="Процентный 2 2 4" xfId="5146"/>
    <cellStyle name="Процентный 2 2 4 2" xfId="10242"/>
    <cellStyle name="Процентный 2 2 4 2 2" xfId="10243"/>
    <cellStyle name="Процентный 2 2 4 3" xfId="10244"/>
    <cellStyle name="Процентный 2 2 5" xfId="5147"/>
    <cellStyle name="Процентный 2 2 5 2" xfId="10245"/>
    <cellStyle name="Процентный 2 2 5 2 2" xfId="10246"/>
    <cellStyle name="Процентный 2 2 5 3" xfId="10247"/>
    <cellStyle name="Процентный 2 2 5 4" xfId="10248"/>
    <cellStyle name="Процентный 2 2 5 5" xfId="6556"/>
    <cellStyle name="Процентный 2 2 6" xfId="10249"/>
    <cellStyle name="Процентный 2 2 6 2" xfId="10250"/>
    <cellStyle name="Процентный 2 2 7" xfId="10251"/>
    <cellStyle name="Процентный 2 3" xfId="5148"/>
    <cellStyle name="Процентный 2 3 2" xfId="5149"/>
    <cellStyle name="Процентный 2 3 2 2" xfId="10252"/>
    <cellStyle name="Процентный 2 3 2 3" xfId="10253"/>
    <cellStyle name="Процентный 2 3 2 4" xfId="10254"/>
    <cellStyle name="Процентный 2 3 3" xfId="5563"/>
    <cellStyle name="Процентный 2 3 3 2" xfId="10255"/>
    <cellStyle name="Процентный 2 3 3 2 2" xfId="10256"/>
    <cellStyle name="Процентный 2 3 3 3" xfId="10257"/>
    <cellStyle name="Процентный 2 3 3 4" xfId="6557"/>
    <cellStyle name="Процентный 2 3 4" xfId="5798"/>
    <cellStyle name="Процентный 2 3 4 2" xfId="10258"/>
    <cellStyle name="Процентный 2 3 4 3" xfId="6558"/>
    <cellStyle name="Процентный 2 3 5" xfId="10259"/>
    <cellStyle name="Процентный 2 3 5 2" xfId="10260"/>
    <cellStyle name="Процентный 2 3 6" xfId="10261"/>
    <cellStyle name="Процентный 2 3 7" xfId="10262"/>
    <cellStyle name="Процентный 2 4" xfId="5150"/>
    <cellStyle name="Процентный 2 4 2" xfId="5151"/>
    <cellStyle name="Процентный 2 4 2 2" xfId="10264"/>
    <cellStyle name="Процентный 2 4 2 3" xfId="10265"/>
    <cellStyle name="Процентный 2 4 2 4" xfId="10263"/>
    <cellStyle name="Процентный 2 4 3" xfId="5564"/>
    <cellStyle name="Процентный 2 4 3 2" xfId="10267"/>
    <cellStyle name="Процентный 2 4 3 3" xfId="10266"/>
    <cellStyle name="Процентный 2 4 4" xfId="5799"/>
    <cellStyle name="Процентный 2 4 4 2" xfId="10268"/>
    <cellStyle name="Процентный 2 4 5" xfId="5890"/>
    <cellStyle name="Процентный 2 5" xfId="5152"/>
    <cellStyle name="Процентный 2 5 2" xfId="5932"/>
    <cellStyle name="Процентный 2 5 2 2" xfId="10269"/>
    <cellStyle name="Процентный 2 5 3" xfId="10270"/>
    <cellStyle name="Процентный 2 6" xfId="5153"/>
    <cellStyle name="Процентный 2 6 2" xfId="5943"/>
    <cellStyle name="Процентный 2 6 2 2" xfId="10271"/>
    <cellStyle name="Процентный 2 6 3" xfId="6559"/>
    <cellStyle name="Процентный 2 7" xfId="5499"/>
    <cellStyle name="Процентный 2 7 2" xfId="10272"/>
    <cellStyle name="Процентный 2 7 3" xfId="11015"/>
    <cellStyle name="Процентный 2 8" xfId="5796"/>
    <cellStyle name="Процентный 2 8 2" xfId="10273"/>
    <cellStyle name="Процентный 2_2014 АрхТепло Производственная" xfId="5154"/>
    <cellStyle name="Процентный 3" xfId="5155"/>
    <cellStyle name="Процентный 3 1" xfId="10274"/>
    <cellStyle name="Процентный 3 1 2" xfId="10275"/>
    <cellStyle name="Процентный 3 2" xfId="5156"/>
    <cellStyle name="Процентный 3 2 2" xfId="5157"/>
    <cellStyle name="Процентный 3 2 2 2" xfId="10276"/>
    <cellStyle name="Процентный 3 2 2 2 2" xfId="10277"/>
    <cellStyle name="Процентный 3 2 2 3" xfId="10278"/>
    <cellStyle name="Процентный 3 2 3" xfId="5158"/>
    <cellStyle name="Процентный 3 2 3 2" xfId="10279"/>
    <cellStyle name="Процентный 3 2 4" xfId="6560"/>
    <cellStyle name="Процентный 3 2 4 2" xfId="10280"/>
    <cellStyle name="Процентный 3 2 4 3" xfId="10281"/>
    <cellStyle name="Процентный 3 2 5" xfId="6561"/>
    <cellStyle name="Процентный 3 2 5 2" xfId="10282"/>
    <cellStyle name="Процентный 3 2 6" xfId="10283"/>
    <cellStyle name="Процентный 3 2 7" xfId="10284"/>
    <cellStyle name="Процентный 3 3" xfId="5159"/>
    <cellStyle name="Процентный 3 3 2" xfId="5803"/>
    <cellStyle name="Процентный 3 3 2 2" xfId="10285"/>
    <cellStyle name="Процентный 3 3 3" xfId="6562"/>
    <cellStyle name="Процентный 3 3 3 2" xfId="10286"/>
    <cellStyle name="Процентный 3 3 4" xfId="10287"/>
    <cellStyle name="Процентный 3 3 5" xfId="10288"/>
    <cellStyle name="Процентный 3 3 6" xfId="10289"/>
    <cellStyle name="Процентный 3 3 7" xfId="11016"/>
    <cellStyle name="Процентный 3 4" xfId="5160"/>
    <cellStyle name="Процентный 3 4 2" xfId="10290"/>
    <cellStyle name="Процентный 3 4 2 2" xfId="10291"/>
    <cellStyle name="Процентный 3 4 3" xfId="10292"/>
    <cellStyle name="Процентный 3 5" xfId="5161"/>
    <cellStyle name="Процентный 3 5 2" xfId="5934"/>
    <cellStyle name="Процентный 3 5 2 2" xfId="10293"/>
    <cellStyle name="Процентный 3 5 3" xfId="10294"/>
    <cellStyle name="Процентный 3 5 4" xfId="6563"/>
    <cellStyle name="Процентный 3 6" xfId="5162"/>
    <cellStyle name="Процентный 3 6 2" xfId="10295"/>
    <cellStyle name="Процентный 3 7" xfId="10296"/>
    <cellStyle name="Процентный 3_!!!!!ТАРИФ на 2013 ТеплоСнаб" xfId="10297"/>
    <cellStyle name="Процентный 4" xfId="5163"/>
    <cellStyle name="Процентный 4 10" xfId="11017"/>
    <cellStyle name="Процентный 4 2" xfId="5164"/>
    <cellStyle name="Процентный 4 2 2" xfId="5165"/>
    <cellStyle name="Процентный 4 2 2 2" xfId="5166"/>
    <cellStyle name="Процентный 4 2 2 2 2" xfId="10298"/>
    <cellStyle name="Процентный 4 2 2 2 3" xfId="10299"/>
    <cellStyle name="Процентный 4 2 2 3" xfId="6565"/>
    <cellStyle name="Процентный 4 2 2 4" xfId="10300"/>
    <cellStyle name="Процентный 4 2 2 5" xfId="10301"/>
    <cellStyle name="Процентный 4 2 2 6" xfId="11018"/>
    <cellStyle name="Процентный 4 2 2 7" xfId="6564"/>
    <cellStyle name="Процентный 4 2 3" xfId="5167"/>
    <cellStyle name="Процентный 4 2 3 2" xfId="5877"/>
    <cellStyle name="Процентный 4 2 3 2 2" xfId="10302"/>
    <cellStyle name="Процентный 4 2 3 3" xfId="10303"/>
    <cellStyle name="Процентный 4 2 4" xfId="5168"/>
    <cellStyle name="Процентный 4 2 4 2" xfId="10304"/>
    <cellStyle name="Процентный 4 2 4 3" xfId="10305"/>
    <cellStyle name="Процентный 4 2 4 4" xfId="6566"/>
    <cellStyle name="Процентный 4 2 5" xfId="5851"/>
    <cellStyle name="Процентный 4 2 5 2" xfId="10307"/>
    <cellStyle name="Процентный 4 2 5 3" xfId="10306"/>
    <cellStyle name="Процентный 4 2 6" xfId="10308"/>
    <cellStyle name="Процентный 4 2 7" xfId="10309"/>
    <cellStyle name="Процентный 4 2_Приложения ЛФ корр" xfId="5169"/>
    <cellStyle name="Процентный 4 3" xfId="5170"/>
    <cellStyle name="Процентный 4 3 2" xfId="5171"/>
    <cellStyle name="Процентный 4 3 2 2" xfId="10310"/>
    <cellStyle name="Процентный 4 3 2 2 2" xfId="10311"/>
    <cellStyle name="Процентный 4 3 2 3" xfId="10312"/>
    <cellStyle name="Процентный 4 3 3" xfId="5172"/>
    <cellStyle name="Процентный 4 3 3 2" xfId="10313"/>
    <cellStyle name="Процентный 4 3 3 3" xfId="10314"/>
    <cellStyle name="Процентный 4 3 3 4" xfId="6567"/>
    <cellStyle name="Процентный 4 3 4" xfId="5173"/>
    <cellStyle name="Процентный 4 3 4 2" xfId="10315"/>
    <cellStyle name="Процентный 4 3 4 3" xfId="11019"/>
    <cellStyle name="Процентный 4 3 4 4" xfId="6568"/>
    <cellStyle name="Процентный 4 3 5" xfId="6569"/>
    <cellStyle name="Процентный 4 3 5 2" xfId="10316"/>
    <cellStyle name="Процентный 4 3 5 3" xfId="10317"/>
    <cellStyle name="Процентный 4 3 6" xfId="6570"/>
    <cellStyle name="Процентный 4 3 7" xfId="10318"/>
    <cellStyle name="Процентный 4 3 8" xfId="10319"/>
    <cellStyle name="Процентный 4 4" xfId="5174"/>
    <cellStyle name="Процентный 4 4 2" xfId="5175"/>
    <cellStyle name="Процентный 4 4 2 2" xfId="5176"/>
    <cellStyle name="Процентный 4 4 2 3" xfId="10320"/>
    <cellStyle name="Процентный 4 4 3" xfId="10321"/>
    <cellStyle name="Процентный 4 5" xfId="5177"/>
    <cellStyle name="Процентный 4 5 2" xfId="5178"/>
    <cellStyle name="Процентный 4 5 3" xfId="10322"/>
    <cellStyle name="Процентный 4 6" xfId="5565"/>
    <cellStyle name="Процентный 4 6 2" xfId="10324"/>
    <cellStyle name="Процентный 4 6 3" xfId="10325"/>
    <cellStyle name="Процентный 4 6 4" xfId="10323"/>
    <cellStyle name="Процентный 4 7" xfId="5850"/>
    <cellStyle name="Процентный 4 8" xfId="10326"/>
    <cellStyle name="Процентный 4 9" xfId="10327"/>
    <cellStyle name="Процентный 4_Приложения ЛФ корр" xfId="5179"/>
    <cellStyle name="Процентный 5" xfId="5180"/>
    <cellStyle name="Процентный 5 2" xfId="5181"/>
    <cellStyle name="Процентный 5 2 2" xfId="5182"/>
    <cellStyle name="Процентный 5 2 2 2" xfId="10328"/>
    <cellStyle name="Процентный 5 2 2 3" xfId="10329"/>
    <cellStyle name="Процентный 5 2 3" xfId="5183"/>
    <cellStyle name="Процентный 5 2 3 2" xfId="10330"/>
    <cellStyle name="Процентный 5 2 4" xfId="10331"/>
    <cellStyle name="Процентный 5 2 5" xfId="10332"/>
    <cellStyle name="Процентный 5 3" xfId="5184"/>
    <cellStyle name="Процентный 5 3 2" xfId="10333"/>
    <cellStyle name="Процентный 5 3 3" xfId="10334"/>
    <cellStyle name="Процентный 5 4" xfId="5185"/>
    <cellStyle name="Процентный 5 4 2" xfId="5935"/>
    <cellStyle name="Процентный 5 4 2 2" xfId="10335"/>
    <cellStyle name="Процентный 5 4 3" xfId="10336"/>
    <cellStyle name="Процентный 5 5" xfId="5186"/>
    <cellStyle name="Процентный 5 5 2" xfId="10338"/>
    <cellStyle name="Процентный 5 5 3" xfId="10337"/>
    <cellStyle name="Процентный 5 6" xfId="5187"/>
    <cellStyle name="Процентный 5 6 2" xfId="10340"/>
    <cellStyle name="Процентный 5 6 3" xfId="10339"/>
    <cellStyle name="Процентный 5 7" xfId="5566"/>
    <cellStyle name="Процентный 6" xfId="5188"/>
    <cellStyle name="Процентный 6 2" xfId="5189"/>
    <cellStyle name="Процентный 6 2 2" xfId="10341"/>
    <cellStyle name="Процентный 6 2 3" xfId="10342"/>
    <cellStyle name="Процентный 6 3" xfId="5190"/>
    <cellStyle name="Процентный 6 3 2" xfId="5191"/>
    <cellStyle name="Процентный 6 3 3" xfId="10343"/>
    <cellStyle name="Процентный 6 4" xfId="5567"/>
    <cellStyle name="Процентный 6 4 2" xfId="10344"/>
    <cellStyle name="Процентный 6 4 3" xfId="10345"/>
    <cellStyle name="Процентный 6 5" xfId="10346"/>
    <cellStyle name="Процентный 6 6" xfId="10347"/>
    <cellStyle name="Процентный 6_Приложения ЛФ корр" xfId="5192"/>
    <cellStyle name="Процентный 7" xfId="5193"/>
    <cellStyle name="Процентный 7 2" xfId="5194"/>
    <cellStyle name="Процентный 7 2 2" xfId="10348"/>
    <cellStyle name="Процентный 7 3" xfId="5195"/>
    <cellStyle name="Процентный 7 3 2" xfId="10349"/>
    <cellStyle name="Процентный 7 3 2 2" xfId="10350"/>
    <cellStyle name="Процентный 7 3 3" xfId="10351"/>
    <cellStyle name="Процентный 7 3 4" xfId="10352"/>
    <cellStyle name="Процентный 7 3 5" xfId="6571"/>
    <cellStyle name="Процентный 7 4" xfId="5852"/>
    <cellStyle name="Процентный 7 4 2" xfId="10353"/>
    <cellStyle name="Процентный 8" xfId="5196"/>
    <cellStyle name="Процентный 8 2" xfId="5197"/>
    <cellStyle name="Процентный 8 2 2" xfId="5198"/>
    <cellStyle name="Процентный 8 2 3" xfId="10354"/>
    <cellStyle name="Процентный 8 2 4" xfId="10355"/>
    <cellStyle name="Процентный 8 2 5" xfId="11020"/>
    <cellStyle name="Процентный 8 3" xfId="5199"/>
    <cellStyle name="Процентный 8 3 2" xfId="5936"/>
    <cellStyle name="Процентный 8 3 2 2" xfId="10356"/>
    <cellStyle name="Процентный 8 3 3" xfId="10357"/>
    <cellStyle name="Процентный 8 3 4" xfId="10358"/>
    <cellStyle name="Процентный 8 4" xfId="5853"/>
    <cellStyle name="Процентный 8 4 2" xfId="10359"/>
    <cellStyle name="Процентный 8 4 3" xfId="10360"/>
    <cellStyle name="Процентный 8 4 4" xfId="6572"/>
    <cellStyle name="Процентный 8 5" xfId="10361"/>
    <cellStyle name="Процентный 8 6" xfId="10362"/>
    <cellStyle name="Процентный 8 7" xfId="10363"/>
    <cellStyle name="Процентный 9" xfId="5200"/>
    <cellStyle name="Процентный 9 2" xfId="5201"/>
    <cellStyle name="Процентный 9 2 2" xfId="10364"/>
    <cellStyle name="Процентный 9 2 3" xfId="10365"/>
    <cellStyle name="Процентный 9 2 4" xfId="6573"/>
    <cellStyle name="Процентный 9 3" xfId="5202"/>
    <cellStyle name="Процентный 9 3 2" xfId="10367"/>
    <cellStyle name="Процентный 9 3 3" xfId="10366"/>
    <cellStyle name="Процентный 9 4" xfId="10368"/>
    <cellStyle name="Разница" xfId="5203"/>
    <cellStyle name="Разница 2" xfId="10369"/>
    <cellStyle name="Рамки" xfId="5204"/>
    <cellStyle name="Рамки 2" xfId="10370"/>
    <cellStyle name="Расчетный" xfId="10371"/>
    <cellStyle name="Сверхулин" xfId="10372"/>
    <cellStyle name="Сводная таблица" xfId="5205"/>
    <cellStyle name="Сводная таблица 2" xfId="10373"/>
    <cellStyle name="Связанная ячейка" xfId="897"/>
    <cellStyle name="Связанная ячейка 10" xfId="5206"/>
    <cellStyle name="Связанная ячейка 10 2" xfId="10374"/>
    <cellStyle name="Связанная ячейка 10 3" xfId="10375"/>
    <cellStyle name="Связанная ячейка 10 4" xfId="10376"/>
    <cellStyle name="Связанная ячейка 11" xfId="10377"/>
    <cellStyle name="Связанная ячейка 11 2" xfId="10378"/>
    <cellStyle name="Связанная ячейка 11 3" xfId="10379"/>
    <cellStyle name="Связанная ячейка 11 4" xfId="10380"/>
    <cellStyle name="Связанная ячейка 12" xfId="10381"/>
    <cellStyle name="Связанная ячейка 12 2" xfId="10382"/>
    <cellStyle name="Связанная ячейка 12 3" xfId="10383"/>
    <cellStyle name="Связанная ячейка 13" xfId="10384"/>
    <cellStyle name="Связанная ячейка 13 2" xfId="10385"/>
    <cellStyle name="Связанная ячейка 13 3" xfId="10386"/>
    <cellStyle name="Связанная ячейка 14" xfId="10387"/>
    <cellStyle name="Связанная ячейка 14 2" xfId="10388"/>
    <cellStyle name="Связанная ячейка 14 3" xfId="10389"/>
    <cellStyle name="Связанная ячейка 15" xfId="10390"/>
    <cellStyle name="Связанная ячейка 15 2" xfId="10391"/>
    <cellStyle name="Связанная ячейка 15 3" xfId="10392"/>
    <cellStyle name="Связанная ячейка 16" xfId="10393"/>
    <cellStyle name="Связанная ячейка 16 2" xfId="10394"/>
    <cellStyle name="Связанная ячейка 16 3" xfId="10395"/>
    <cellStyle name="Связанная ячейка 17" xfId="10396"/>
    <cellStyle name="Связанная ячейка 18" xfId="10397"/>
    <cellStyle name="Связанная ячейка 2" xfId="898"/>
    <cellStyle name="Связанная ячейка 2 1" xfId="10398"/>
    <cellStyle name="Связанная ячейка 2 1 2" xfId="10399"/>
    <cellStyle name="Связанная ячейка 2 10" xfId="899"/>
    <cellStyle name="Связанная ячейка 2 10 2" xfId="10400"/>
    <cellStyle name="Связанная ячейка 2 10 3" xfId="5208"/>
    <cellStyle name="Связанная ячейка 2 11" xfId="10401"/>
    <cellStyle name="Связанная ячейка 2 12" xfId="10402"/>
    <cellStyle name="Связанная ячейка 2 13" xfId="5207"/>
    <cellStyle name="Связанная ячейка 2 2" xfId="900"/>
    <cellStyle name="Связанная ячейка 2 2 2" xfId="5210"/>
    <cellStyle name="Связанная ячейка 2 2 2 2" xfId="10403"/>
    <cellStyle name="Связанная ячейка 2 2 2 3" xfId="10404"/>
    <cellStyle name="Связанная ячейка 2 2 2 4" xfId="6574"/>
    <cellStyle name="Связанная ячейка 2 2 3" xfId="10405"/>
    <cellStyle name="Связанная ячейка 2 2 4" xfId="5209"/>
    <cellStyle name="Связанная ячейка 2 3" xfId="901"/>
    <cellStyle name="Связанная ячейка 2 3 2" xfId="10406"/>
    <cellStyle name="Связанная ячейка 2 3 3" xfId="5211"/>
    <cellStyle name="Связанная ячейка 2 4" xfId="902"/>
    <cellStyle name="Связанная ячейка 2 4 2" xfId="10407"/>
    <cellStyle name="Связанная ячейка 2 4 3" xfId="5212"/>
    <cellStyle name="Связанная ячейка 2 5" xfId="903"/>
    <cellStyle name="Связанная ячейка 2 5 2" xfId="10408"/>
    <cellStyle name="Связанная ячейка 2 5 3" xfId="5213"/>
    <cellStyle name="Связанная ячейка 2 6" xfId="904"/>
    <cellStyle name="Связанная ячейка 2 6 2" xfId="10409"/>
    <cellStyle name="Связанная ячейка 2 6 3" xfId="5214"/>
    <cellStyle name="Связанная ячейка 2 7" xfId="905"/>
    <cellStyle name="Связанная ячейка 2 7 2" xfId="10410"/>
    <cellStyle name="Связанная ячейка 2 7 3" xfId="5215"/>
    <cellStyle name="Связанная ячейка 2 8" xfId="906"/>
    <cellStyle name="Связанная ячейка 2 8 2" xfId="10411"/>
    <cellStyle name="Связанная ячейка 2 8 3" xfId="5216"/>
    <cellStyle name="Связанная ячейка 2 9" xfId="907"/>
    <cellStyle name="Связанная ячейка 2 9 2" xfId="10412"/>
    <cellStyle name="Связанная ячейка 2 9 3" xfId="5217"/>
    <cellStyle name="Связанная ячейка 2_46EE.2011(v1.0)" xfId="5218"/>
    <cellStyle name="Связанная ячейка 3" xfId="908"/>
    <cellStyle name="Связанная ячейка 3 10" xfId="909"/>
    <cellStyle name="Связанная ячейка 3 10 2" xfId="10413"/>
    <cellStyle name="Связанная ячейка 3 10 3" xfId="5220"/>
    <cellStyle name="Связанная ячейка 3 11" xfId="5221"/>
    <cellStyle name="Связанная ячейка 3 11 2" xfId="10415"/>
    <cellStyle name="Связанная ячейка 3 11 3" xfId="10414"/>
    <cellStyle name="Связанная ячейка 3 12" xfId="10416"/>
    <cellStyle name="Связанная ячейка 3 13" xfId="5219"/>
    <cellStyle name="Связанная ячейка 3 2" xfId="910"/>
    <cellStyle name="Связанная ячейка 3 2 2" xfId="10417"/>
    <cellStyle name="Связанная ячейка 3 2 3" xfId="10418"/>
    <cellStyle name="Связанная ячейка 3 2 4" xfId="5222"/>
    <cellStyle name="Связанная ячейка 3 3" xfId="911"/>
    <cellStyle name="Связанная ячейка 3 3 2" xfId="10419"/>
    <cellStyle name="Связанная ячейка 3 3 3" xfId="10420"/>
    <cellStyle name="Связанная ячейка 3 3 4" xfId="5223"/>
    <cellStyle name="Связанная ячейка 3 4" xfId="912"/>
    <cellStyle name="Связанная ячейка 3 4 2" xfId="10421"/>
    <cellStyle name="Связанная ячейка 3 4 3" xfId="5224"/>
    <cellStyle name="Связанная ячейка 3 5" xfId="913"/>
    <cellStyle name="Связанная ячейка 3 5 2" xfId="10422"/>
    <cellStyle name="Связанная ячейка 3 5 3" xfId="5225"/>
    <cellStyle name="Связанная ячейка 3 6" xfId="914"/>
    <cellStyle name="Связанная ячейка 3 6 2" xfId="10423"/>
    <cellStyle name="Связанная ячейка 3 6 3" xfId="5226"/>
    <cellStyle name="Связанная ячейка 3 7" xfId="915"/>
    <cellStyle name="Связанная ячейка 3 7 2" xfId="10424"/>
    <cellStyle name="Связанная ячейка 3 7 3" xfId="5227"/>
    <cellStyle name="Связанная ячейка 3 8" xfId="916"/>
    <cellStyle name="Связанная ячейка 3 8 2" xfId="10425"/>
    <cellStyle name="Связанная ячейка 3 8 3" xfId="5228"/>
    <cellStyle name="Связанная ячейка 3 9" xfId="917"/>
    <cellStyle name="Связанная ячейка 3 9 2" xfId="10426"/>
    <cellStyle name="Связанная ячейка 3 9 3" xfId="5229"/>
    <cellStyle name="Связанная ячейка 3_46EE.2011(v1.0)" xfId="5230"/>
    <cellStyle name="Связанная ячейка 4" xfId="5231"/>
    <cellStyle name="Связанная ячейка 4 2" xfId="5232"/>
    <cellStyle name="Связанная ячейка 4 2 2" xfId="10427"/>
    <cellStyle name="Связанная ячейка 4 3" xfId="6575"/>
    <cellStyle name="Связанная ячейка 4 3 2" xfId="10428"/>
    <cellStyle name="Связанная ячейка 4 4" xfId="10429"/>
    <cellStyle name="Связанная ячейка 4_46EE.2011(v1.0)" xfId="5233"/>
    <cellStyle name="Связанная ячейка 5" xfId="5234"/>
    <cellStyle name="Связанная ячейка 5 2" xfId="5235"/>
    <cellStyle name="Связанная ячейка 5 2 2" xfId="10430"/>
    <cellStyle name="Связанная ячейка 5 3" xfId="6576"/>
    <cellStyle name="Связанная ячейка 5 3 2" xfId="10431"/>
    <cellStyle name="Связанная ячейка 5 4" xfId="10432"/>
    <cellStyle name="Связанная ячейка 5_46EE.2011(v1.0)" xfId="5236"/>
    <cellStyle name="Связанная ячейка 6" xfId="5237"/>
    <cellStyle name="Связанная ячейка 6 2" xfId="5238"/>
    <cellStyle name="Связанная ячейка 6 2 2" xfId="5568"/>
    <cellStyle name="Связанная ячейка 6 3" xfId="5569"/>
    <cellStyle name="Связанная ячейка 6 3 2" xfId="10433"/>
    <cellStyle name="Связанная ячейка 6 4" xfId="10434"/>
    <cellStyle name="Связанная ячейка 6_46EE.2011(v1.0)" xfId="5239"/>
    <cellStyle name="Связанная ячейка 7" xfId="5240"/>
    <cellStyle name="Связанная ячейка 7 2" xfId="5241"/>
    <cellStyle name="Связанная ячейка 7 2 2" xfId="5570"/>
    <cellStyle name="Связанная ячейка 7 3" xfId="5571"/>
    <cellStyle name="Связанная ячейка 7 3 2" xfId="10435"/>
    <cellStyle name="Связанная ячейка 7 4" xfId="10436"/>
    <cellStyle name="Связанная ячейка 7_46EE.2011(v1.0)" xfId="5242"/>
    <cellStyle name="Связанная ячейка 8" xfId="5243"/>
    <cellStyle name="Связанная ячейка 8 2" xfId="5244"/>
    <cellStyle name="Связанная ячейка 8 2 2" xfId="5572"/>
    <cellStyle name="Связанная ячейка 8 3" xfId="5573"/>
    <cellStyle name="Связанная ячейка 8 3 2" xfId="10437"/>
    <cellStyle name="Связанная ячейка 8 4" xfId="10438"/>
    <cellStyle name="Связанная ячейка 8_46EE.2011(v1.0)" xfId="5245"/>
    <cellStyle name="Связанная ячейка 9" xfId="5246"/>
    <cellStyle name="Связанная ячейка 9 2" xfId="5247"/>
    <cellStyle name="Связанная ячейка 9 2 2" xfId="5574"/>
    <cellStyle name="Связанная ячейка 9 3" xfId="5575"/>
    <cellStyle name="Связанная ячейка 9 3 2" xfId="10439"/>
    <cellStyle name="Связанная ячейка 9 4" xfId="10440"/>
    <cellStyle name="Связанная ячейка 9_46EE.2011(v1.0)" xfId="5248"/>
    <cellStyle name="Стиль 1" xfId="5249"/>
    <cellStyle name="Стиль 1 10" xfId="6577"/>
    <cellStyle name="Стиль 1 10 2" xfId="10441"/>
    <cellStyle name="Стиль 1 11" xfId="10442"/>
    <cellStyle name="Стиль 1 11 2" xfId="10443"/>
    <cellStyle name="Стиль 1 12" xfId="10444"/>
    <cellStyle name="Стиль 1 2" xfId="5250"/>
    <cellStyle name="Стиль 1 2 2" xfId="5251"/>
    <cellStyle name="Стиль 1 2 2 2" xfId="5576"/>
    <cellStyle name="Стиль 1 2 2 3" xfId="10445"/>
    <cellStyle name="Стиль 1 2 3" xfId="5252"/>
    <cellStyle name="Стиль 1 2 3 2" xfId="5577"/>
    <cellStyle name="Стиль 1 2 4" xfId="5578"/>
    <cellStyle name="Стиль 1 2 4 2" xfId="10446"/>
    <cellStyle name="Стиль 1 2 4 3" xfId="10447"/>
    <cellStyle name="Стиль 1 2 4 4" xfId="10448"/>
    <cellStyle name="Стиль 1 2 4 5" xfId="6578"/>
    <cellStyle name="Стиль 1 2 5" xfId="5893"/>
    <cellStyle name="Стиль 1 2 5 2" xfId="10449"/>
    <cellStyle name="Стиль 1 2 6" xfId="10450"/>
    <cellStyle name="Стиль 1 2_46EP.2011(v2.0)" xfId="5253"/>
    <cellStyle name="Стиль 1 3" xfId="5254"/>
    <cellStyle name="Стиль 1 3 2" xfId="5579"/>
    <cellStyle name="Стиль 1 3 3" xfId="10451"/>
    <cellStyle name="Стиль 1 3 4" xfId="10452"/>
    <cellStyle name="Стиль 1 4" xfId="5580"/>
    <cellStyle name="Стиль 1 4 2" xfId="10453"/>
    <cellStyle name="Стиль 1 4 3" xfId="10454"/>
    <cellStyle name="Стиль 1 5" xfId="5581"/>
    <cellStyle name="Стиль 1 5 2" xfId="10455"/>
    <cellStyle name="Стиль 1 5 3" xfId="10456"/>
    <cellStyle name="Стиль 1 6" xfId="5582"/>
    <cellStyle name="Стиль 1 6 2" xfId="10457"/>
    <cellStyle name="Стиль 1 7" xfId="5583"/>
    <cellStyle name="Стиль 1 7 2" xfId="10458"/>
    <cellStyle name="Стиль 1 8" xfId="6579"/>
    <cellStyle name="Стиль 1 8 2" xfId="10459"/>
    <cellStyle name="Стиль 1 9" xfId="6580"/>
    <cellStyle name="Стиль 1 9 2" xfId="10460"/>
    <cellStyle name="Стиль 1_Книга2" xfId="10461"/>
    <cellStyle name="Стиль 2" xfId="6581"/>
    <cellStyle name="Стиль 2 2" xfId="10462"/>
    <cellStyle name="Субсчет" xfId="5255"/>
    <cellStyle name="Субсчет 2" xfId="5584"/>
    <cellStyle name="Счет" xfId="5256"/>
    <cellStyle name="Счет 2" xfId="5585"/>
    <cellStyle name="ТаблицаТекст" xfId="10463"/>
    <cellStyle name="ТЕКСТ" xfId="5257"/>
    <cellStyle name="ТЕКСТ 10" xfId="5586"/>
    <cellStyle name="ТЕКСТ 10 2" xfId="10464"/>
    <cellStyle name="Текст 10 3" xfId="10465"/>
    <cellStyle name="Текст 10 4" xfId="6583"/>
    <cellStyle name="Текст 11" xfId="5896"/>
    <cellStyle name="ТЕКСТ 11 2" xfId="10466"/>
    <cellStyle name="Текст 12" xfId="5945"/>
    <cellStyle name="ТЕКСТ 12 2" xfId="10467"/>
    <cellStyle name="Текст 13" xfId="5883"/>
    <cellStyle name="ТЕКСТ 13 2" xfId="10468"/>
    <cellStyle name="ТЕКСТ 14" xfId="10469"/>
    <cellStyle name="ТЕКСТ 15" xfId="10470"/>
    <cellStyle name="ТЕКСТ 16" xfId="10471"/>
    <cellStyle name="ТЕКСТ 17" xfId="10472"/>
    <cellStyle name="ТЕКСТ 18" xfId="10473"/>
    <cellStyle name="ТЕКСТ 19" xfId="10474"/>
    <cellStyle name="ТЕКСТ 2" xfId="5258"/>
    <cellStyle name="ТЕКСТ 2 2" xfId="5587"/>
    <cellStyle name="ТЕКСТ 2 3" xfId="10475"/>
    <cellStyle name="ТЕКСТ 20" xfId="10476"/>
    <cellStyle name="ТЕКСТ 21" xfId="10477"/>
    <cellStyle name="ТЕКСТ 22" xfId="10478"/>
    <cellStyle name="ТЕКСТ 23" xfId="10479"/>
    <cellStyle name="ТЕКСТ 24" xfId="10480"/>
    <cellStyle name="ТЕКСТ 25" xfId="10481"/>
    <cellStyle name="ТЕКСТ 26" xfId="10482"/>
    <cellStyle name="ТЕКСТ 27" xfId="10483"/>
    <cellStyle name="Текст 28" xfId="10484"/>
    <cellStyle name="Текст 28 2" xfId="11021"/>
    <cellStyle name="ТЕКСТ 29" xfId="11022"/>
    <cellStyle name="ТЕКСТ 3" xfId="5259"/>
    <cellStyle name="ТЕКСТ 3 2" xfId="5588"/>
    <cellStyle name="Текст 30" xfId="6582"/>
    <cellStyle name="ТЕКСТ 4" xfId="5260"/>
    <cellStyle name="ТЕКСТ 4 2" xfId="5589"/>
    <cellStyle name="ТЕКСТ 5" xfId="5261"/>
    <cellStyle name="ТЕКСТ 5 2" xfId="5590"/>
    <cellStyle name="ТЕКСТ 6" xfId="5262"/>
    <cellStyle name="ТЕКСТ 6 2" xfId="5591"/>
    <cellStyle name="ТЕКСТ 7" xfId="5263"/>
    <cellStyle name="ТЕКСТ 7 2" xfId="5592"/>
    <cellStyle name="ТЕКСТ 8" xfId="5264"/>
    <cellStyle name="ТЕКСТ 8 2" xfId="5593"/>
    <cellStyle name="ТЕКСТ 9" xfId="5265"/>
    <cellStyle name="ТЕКСТ 9 2" xfId="5594"/>
    <cellStyle name="Текст предупреждения" xfId="918"/>
    <cellStyle name="Текст предупреждения 10" xfId="5266"/>
    <cellStyle name="Текст предупреждения 10 2" xfId="5595"/>
    <cellStyle name="Текст предупреждения 10 2 2" xfId="10485"/>
    <cellStyle name="Текст предупреждения 10 3" xfId="10486"/>
    <cellStyle name="Текст предупреждения 10 4" xfId="10487"/>
    <cellStyle name="Текст предупреждения 11" xfId="10488"/>
    <cellStyle name="Текст предупреждения 11 2" xfId="10489"/>
    <cellStyle name="Текст предупреждения 11 3" xfId="10490"/>
    <cellStyle name="Текст предупреждения 11 4" xfId="10491"/>
    <cellStyle name="Текст предупреждения 12" xfId="10492"/>
    <cellStyle name="Текст предупреждения 12 2" xfId="10493"/>
    <cellStyle name="Текст предупреждения 12 3" xfId="10494"/>
    <cellStyle name="Текст предупреждения 13" xfId="10495"/>
    <cellStyle name="Текст предупреждения 13 2" xfId="10496"/>
    <cellStyle name="Текст предупреждения 13 3" xfId="10497"/>
    <cellStyle name="Текст предупреждения 14" xfId="10498"/>
    <cellStyle name="Текст предупреждения 14 2" xfId="10499"/>
    <cellStyle name="Текст предупреждения 14 3" xfId="10500"/>
    <cellStyle name="Текст предупреждения 15" xfId="10501"/>
    <cellStyle name="Текст предупреждения 15 2" xfId="10502"/>
    <cellStyle name="Текст предупреждения 15 3" xfId="10503"/>
    <cellStyle name="Текст предупреждения 16" xfId="10504"/>
    <cellStyle name="Текст предупреждения 16 2" xfId="10505"/>
    <cellStyle name="Текст предупреждения 16 3" xfId="10506"/>
    <cellStyle name="Текст предупреждения 17" xfId="10507"/>
    <cellStyle name="Текст предупреждения 18" xfId="10508"/>
    <cellStyle name="Текст предупреждения 2" xfId="919"/>
    <cellStyle name="Текст предупреждения 2 1" xfId="10509"/>
    <cellStyle name="Текст предупреждения 2 1 2" xfId="10510"/>
    <cellStyle name="Текст предупреждения 2 10" xfId="920"/>
    <cellStyle name="Текст предупреждения 2 10 2" xfId="5596"/>
    <cellStyle name="Текст предупреждения 2 10 3" xfId="5268"/>
    <cellStyle name="Текст предупреждения 2 11" xfId="5597"/>
    <cellStyle name="Текст предупреждения 2 12" xfId="10511"/>
    <cellStyle name="Текст предупреждения 2 13" xfId="5267"/>
    <cellStyle name="Текст предупреждения 2 2" xfId="921"/>
    <cellStyle name="Текст предупреждения 2 2 2" xfId="5270"/>
    <cellStyle name="Текст предупреждения 2 2 2 2" xfId="5598"/>
    <cellStyle name="Текст предупреждения 2 2 2 2 2" xfId="10512"/>
    <cellStyle name="Текст предупреждения 2 2 2 3" xfId="10513"/>
    <cellStyle name="Текст предупреждения 2 2 2 4" xfId="6584"/>
    <cellStyle name="Текст предупреждения 2 2 3" xfId="5599"/>
    <cellStyle name="Текст предупреждения 2 2 3 2" xfId="10514"/>
    <cellStyle name="Текст предупреждения 2 2 4" xfId="5269"/>
    <cellStyle name="Текст предупреждения 2 3" xfId="922"/>
    <cellStyle name="Текст предупреждения 2 3 2" xfId="5600"/>
    <cellStyle name="Текст предупреждения 2 3 3" xfId="5271"/>
    <cellStyle name="Текст предупреждения 2 4" xfId="923"/>
    <cellStyle name="Текст предупреждения 2 4 2" xfId="5601"/>
    <cellStyle name="Текст предупреждения 2 4 3" xfId="5272"/>
    <cellStyle name="Текст предупреждения 2 5" xfId="924"/>
    <cellStyle name="Текст предупреждения 2 5 2" xfId="5602"/>
    <cellStyle name="Текст предупреждения 2 5 3" xfId="5273"/>
    <cellStyle name="Текст предупреждения 2 6" xfId="925"/>
    <cellStyle name="Текст предупреждения 2 6 2" xfId="5603"/>
    <cellStyle name="Текст предупреждения 2 6 3" xfId="5274"/>
    <cellStyle name="Текст предупреждения 2 7" xfId="926"/>
    <cellStyle name="Текст предупреждения 2 7 2" xfId="5604"/>
    <cellStyle name="Текст предупреждения 2 7 3" xfId="5275"/>
    <cellStyle name="Текст предупреждения 2 8" xfId="927"/>
    <cellStyle name="Текст предупреждения 2 8 2" xfId="5605"/>
    <cellStyle name="Текст предупреждения 2 8 3" xfId="5276"/>
    <cellStyle name="Текст предупреждения 2 9" xfId="928"/>
    <cellStyle name="Текст предупреждения 2 9 2" xfId="5606"/>
    <cellStyle name="Текст предупреждения 2 9 3" xfId="5277"/>
    <cellStyle name="Текст предупреждения 2_МФ тепловой баланс 2015 дубль 4 31.03.2014" xfId="5278"/>
    <cellStyle name="Текст предупреждения 3" xfId="929"/>
    <cellStyle name="Текст предупреждения 3 10" xfId="930"/>
    <cellStyle name="Текст предупреждения 3 10 2" xfId="5607"/>
    <cellStyle name="Текст предупреждения 3 10 3" xfId="5280"/>
    <cellStyle name="Текст предупреждения 3 11" xfId="5281"/>
    <cellStyle name="Текст предупреждения 3 11 2" xfId="5608"/>
    <cellStyle name="Текст предупреждения 3 11 2 2" xfId="10516"/>
    <cellStyle name="Текст предупреждения 3 11 3" xfId="10515"/>
    <cellStyle name="Текст предупреждения 3 12" xfId="5609"/>
    <cellStyle name="Текст предупреждения 3 12 2" xfId="10517"/>
    <cellStyle name="Текст предупреждения 3 13" xfId="5279"/>
    <cellStyle name="Текст предупреждения 3 2" xfId="931"/>
    <cellStyle name="Текст предупреждения 3 2 2" xfId="5610"/>
    <cellStyle name="Текст предупреждения 3 2 3" xfId="10518"/>
    <cellStyle name="Текст предупреждения 3 2 4" xfId="5282"/>
    <cellStyle name="Текст предупреждения 3 3" xfId="932"/>
    <cellStyle name="Текст предупреждения 3 3 2" xfId="5611"/>
    <cellStyle name="Текст предупреждения 3 3 2 2" xfId="10519"/>
    <cellStyle name="Текст предупреждения 3 3 3" xfId="10520"/>
    <cellStyle name="Текст предупреждения 3 3 4" xfId="5283"/>
    <cellStyle name="Текст предупреждения 3 4" xfId="933"/>
    <cellStyle name="Текст предупреждения 3 4 2" xfId="5612"/>
    <cellStyle name="Текст предупреждения 3 4 3" xfId="5284"/>
    <cellStyle name="Текст предупреждения 3 5" xfId="934"/>
    <cellStyle name="Текст предупреждения 3 5 2" xfId="5613"/>
    <cellStyle name="Текст предупреждения 3 5 3" xfId="5285"/>
    <cellStyle name="Текст предупреждения 3 6" xfId="935"/>
    <cellStyle name="Текст предупреждения 3 6 2" xfId="5614"/>
    <cellStyle name="Текст предупреждения 3 6 3" xfId="5286"/>
    <cellStyle name="Текст предупреждения 3 7" xfId="936"/>
    <cellStyle name="Текст предупреждения 3 7 2" xfId="5615"/>
    <cellStyle name="Текст предупреждения 3 7 3" xfId="5287"/>
    <cellStyle name="Текст предупреждения 3 8" xfId="937"/>
    <cellStyle name="Текст предупреждения 3 8 2" xfId="5616"/>
    <cellStyle name="Текст предупреждения 3 8 3" xfId="5288"/>
    <cellStyle name="Текст предупреждения 3 9" xfId="938"/>
    <cellStyle name="Текст предупреждения 3 9 2" xfId="5617"/>
    <cellStyle name="Текст предупреждения 3 9 3" xfId="5289"/>
    <cellStyle name="Текст предупреждения 3_МФ тепловой баланс 2015 дубль 4 31.03.2014" xfId="5290"/>
    <cellStyle name="Текст предупреждения 4" xfId="5291"/>
    <cellStyle name="Текст предупреждения 4 2" xfId="5292"/>
    <cellStyle name="Текст предупреждения 4 2 2" xfId="5618"/>
    <cellStyle name="Текст предупреждения 4 3" xfId="5619"/>
    <cellStyle name="Текст предупреждения 4 3 2" xfId="10521"/>
    <cellStyle name="Текст предупреждения 4 4" xfId="10522"/>
    <cellStyle name="Текст предупреждения 4_МФ тепловой баланс 2015 дубль 4 31.03.2014" xfId="5293"/>
    <cellStyle name="Текст предупреждения 5" xfId="5294"/>
    <cellStyle name="Текст предупреждения 5 2" xfId="5295"/>
    <cellStyle name="Текст предупреждения 5 2 2" xfId="5620"/>
    <cellStyle name="Текст предупреждения 5 3" xfId="5621"/>
    <cellStyle name="Текст предупреждения 5 3 2" xfId="10523"/>
    <cellStyle name="Текст предупреждения 5 4" xfId="10524"/>
    <cellStyle name="Текст предупреждения 5_МФ тепловой баланс 2015 дубль 4 31.03.2014" xfId="5296"/>
    <cellStyle name="Текст предупреждения 6" xfId="5297"/>
    <cellStyle name="Текст предупреждения 6 2" xfId="5298"/>
    <cellStyle name="Текст предупреждения 6 2 2" xfId="5622"/>
    <cellStyle name="Текст предупреждения 6 3" xfId="5623"/>
    <cellStyle name="Текст предупреждения 6 3 2" xfId="10525"/>
    <cellStyle name="Текст предупреждения 6 4" xfId="10526"/>
    <cellStyle name="Текст предупреждения 6_МФ тепловой баланс 2015 дубль 4 31.03.2014" xfId="5299"/>
    <cellStyle name="Текст предупреждения 7" xfId="5300"/>
    <cellStyle name="Текст предупреждения 7 2" xfId="5301"/>
    <cellStyle name="Текст предупреждения 7 2 2" xfId="5624"/>
    <cellStyle name="Текст предупреждения 7 3" xfId="5625"/>
    <cellStyle name="Текст предупреждения 7 3 2" xfId="10527"/>
    <cellStyle name="Текст предупреждения 7 4" xfId="10528"/>
    <cellStyle name="Текст предупреждения 7_МФ тепловой баланс 2015 дубль 4 31.03.2014" xfId="5302"/>
    <cellStyle name="Текст предупреждения 8" xfId="5303"/>
    <cellStyle name="Текст предупреждения 8 2" xfId="5304"/>
    <cellStyle name="Текст предупреждения 8 2 2" xfId="5626"/>
    <cellStyle name="Текст предупреждения 8 3" xfId="5627"/>
    <cellStyle name="Текст предупреждения 8 3 2" xfId="10529"/>
    <cellStyle name="Текст предупреждения 8 4" xfId="10530"/>
    <cellStyle name="Текст предупреждения 9" xfId="5305"/>
    <cellStyle name="Текст предупреждения 9 2" xfId="5306"/>
    <cellStyle name="Текст предупреждения 9 2 2" xfId="5628"/>
    <cellStyle name="Текст предупреждения 9 3" xfId="5629"/>
    <cellStyle name="Текст предупреждения 9 3 2" xfId="10531"/>
    <cellStyle name="Текст предупреждения 9 4" xfId="10532"/>
    <cellStyle name="Текстовый" xfId="5307"/>
    <cellStyle name="Текстовый 10" xfId="5630"/>
    <cellStyle name="Текстовый 10 2" xfId="10533"/>
    <cellStyle name="Текстовый 11" xfId="6585"/>
    <cellStyle name="Текстовый 11 2" xfId="10534"/>
    <cellStyle name="Текстовый 12" xfId="6586"/>
    <cellStyle name="Текстовый 12 2" xfId="10535"/>
    <cellStyle name="Текстовый 13" xfId="6587"/>
    <cellStyle name="Текстовый 13 2" xfId="10536"/>
    <cellStyle name="Текстовый 14" xfId="6588"/>
    <cellStyle name="Текстовый 14 2" xfId="10537"/>
    <cellStyle name="Текстовый 15" xfId="6589"/>
    <cellStyle name="Текстовый 15 2" xfId="10538"/>
    <cellStyle name="Текстовый 16" xfId="6590"/>
    <cellStyle name="Текстовый 16 2" xfId="10539"/>
    <cellStyle name="Текстовый 17" xfId="10540"/>
    <cellStyle name="Текстовый 2" xfId="5308"/>
    <cellStyle name="Текстовый 2 2" xfId="5631"/>
    <cellStyle name="Текстовый 3" xfId="5309"/>
    <cellStyle name="Текстовый 3 2" xfId="5632"/>
    <cellStyle name="Текстовый 4" xfId="5310"/>
    <cellStyle name="Текстовый 4 2" xfId="5633"/>
    <cellStyle name="Текстовый 5" xfId="5311"/>
    <cellStyle name="Текстовый 5 2" xfId="5634"/>
    <cellStyle name="Текстовый 6" xfId="5312"/>
    <cellStyle name="Текстовый 6 2" xfId="5635"/>
    <cellStyle name="Текстовый 7" xfId="5313"/>
    <cellStyle name="Текстовый 7 2" xfId="5636"/>
    <cellStyle name="Текстовый 8" xfId="5314"/>
    <cellStyle name="Текстовый 8 2" xfId="5637"/>
    <cellStyle name="Текстовый 9" xfId="5315"/>
    <cellStyle name="Текстовый 9 2" xfId="5638"/>
    <cellStyle name="Текстовый_1" xfId="5316"/>
    <cellStyle name="Тысячи [0]_1 кв.95 и 96 года .в ц.соп." xfId="5317"/>
    <cellStyle name="Тысячи [а]" xfId="5318"/>
    <cellStyle name="Тысячи [а] 2" xfId="5639"/>
    <cellStyle name="Тысячи![0]_Цены 95г._Расчет ТП на февраль_Расчет ТП на февраль посл.._Расчет ТП на май" xfId="5319"/>
    <cellStyle name="Тысячи_1 кв.95 и 96 года .в ц.соп." xfId="5320"/>
    <cellStyle name="ФИКСИРОВАННЫЙ" xfId="5321"/>
    <cellStyle name="ФИКСИРОВАННЫЙ 10" xfId="5640"/>
    <cellStyle name="ФИКСИРОВАННЫЙ 2" xfId="5322"/>
    <cellStyle name="ФИКСИРОВАННЫЙ 2 2" xfId="5641"/>
    <cellStyle name="ФИКСИРОВАННЫЙ 3" xfId="5323"/>
    <cellStyle name="ФИКСИРОВАННЫЙ 3 2" xfId="5642"/>
    <cellStyle name="ФИКСИРОВАННЫЙ 4" xfId="5324"/>
    <cellStyle name="ФИКСИРОВАННЫЙ 4 2" xfId="5643"/>
    <cellStyle name="ФИКСИРОВАННЫЙ 5" xfId="5325"/>
    <cellStyle name="ФИКСИРОВАННЫЙ 5 2" xfId="5644"/>
    <cellStyle name="ФИКСИРОВАННЫЙ 6" xfId="5326"/>
    <cellStyle name="ФИКСИРОВАННЫЙ 6 2" xfId="5645"/>
    <cellStyle name="ФИКСИРОВАННЫЙ 7" xfId="5327"/>
    <cellStyle name="ФИКСИРОВАННЫЙ 7 2" xfId="5646"/>
    <cellStyle name="ФИКСИРОВАННЫЙ 8" xfId="5328"/>
    <cellStyle name="ФИКСИРОВАННЫЙ 8 2" xfId="5647"/>
    <cellStyle name="ФИКСИРОВАННЫЙ 9" xfId="5329"/>
    <cellStyle name="ФИКСИРОВАННЫЙ 9 2" xfId="5648"/>
    <cellStyle name="ФИКСИРОВАННЫЙ_1" xfId="5330"/>
    <cellStyle name="Финанс[US]" xfId="10541"/>
    <cellStyle name="Финанс[Кр]" xfId="10542"/>
    <cellStyle name="Финансовый" xfId="939" builtinId="3"/>
    <cellStyle name="Финансовый [0] 2" xfId="5331"/>
    <cellStyle name="Финансовый [0] 2 2" xfId="5649"/>
    <cellStyle name="Финансовый [0] 2 2 2" xfId="10543"/>
    <cellStyle name="Финансовый [0] 2 3" xfId="6591"/>
    <cellStyle name="Финансовый 10" xfId="5332"/>
    <cellStyle name="Финансовый 10 2" xfId="5333"/>
    <cellStyle name="Финансовый 10 2 2" xfId="5650"/>
    <cellStyle name="Финансовый 10 3" xfId="5651"/>
    <cellStyle name="Финансовый 10 4" xfId="11023"/>
    <cellStyle name="Финансовый 11" xfId="5334"/>
    <cellStyle name="Финансовый 11 2" xfId="5652"/>
    <cellStyle name="Финансовый 11 2 2" xfId="10545"/>
    <cellStyle name="Финансовый 11 2 3" xfId="10544"/>
    <cellStyle name="Финансовый 11 3" xfId="10546"/>
    <cellStyle name="Финансовый 11 3 2" xfId="10547"/>
    <cellStyle name="Финансовый 11 4" xfId="10548"/>
    <cellStyle name="Финансовый 12" xfId="5335"/>
    <cellStyle name="Финансовый 12 2" xfId="5653"/>
    <cellStyle name="Финансовый 12 2 2" xfId="10550"/>
    <cellStyle name="Финансовый 12 2 3" xfId="10549"/>
    <cellStyle name="Финансовый 12 3" xfId="10551"/>
    <cellStyle name="Финансовый 12 3 2" xfId="10552"/>
    <cellStyle name="Финансовый 12 4" xfId="10553"/>
    <cellStyle name="Финансовый 13" xfId="5336"/>
    <cellStyle name="Финансовый 13 2" xfId="5654"/>
    <cellStyle name="Финансовый 13 2 2" xfId="10555"/>
    <cellStyle name="Финансовый 13 2 3" xfId="10554"/>
    <cellStyle name="Финансовый 13 3" xfId="10556"/>
    <cellStyle name="Финансовый 13 3 2" xfId="10557"/>
    <cellStyle name="Финансовый 13 4" xfId="10558"/>
    <cellStyle name="Финансовый 14" xfId="5337"/>
    <cellStyle name="Финансовый 14 2" xfId="5655"/>
    <cellStyle name="Финансовый 14 2 2" xfId="10560"/>
    <cellStyle name="Финансовый 14 2 3" xfId="10559"/>
    <cellStyle name="Финансовый 14 3" xfId="10561"/>
    <cellStyle name="Финансовый 14 3 2" xfId="10562"/>
    <cellStyle name="Финансовый 14 4" xfId="10563"/>
    <cellStyle name="Финансовый 15" xfId="5338"/>
    <cellStyle name="Финансовый 15 2" xfId="5656"/>
    <cellStyle name="Финансовый 15 2 2" xfId="10564"/>
    <cellStyle name="Финансовый 15 3" xfId="10565"/>
    <cellStyle name="Финансовый 15 4" xfId="10566"/>
    <cellStyle name="Финансовый 16" xfId="5339"/>
    <cellStyle name="Финансовый 16 2" xfId="5657"/>
    <cellStyle name="Финансовый 16 3" xfId="10567"/>
    <cellStyle name="Финансовый 17" xfId="5340"/>
    <cellStyle name="Финансовый 17 2" xfId="5341"/>
    <cellStyle name="Финансовый 17 2 2" xfId="5658"/>
    <cellStyle name="Финансовый 17 3" xfId="5659"/>
    <cellStyle name="Финансовый 18" xfId="5500"/>
    <cellStyle name="Финансовый 18 2" xfId="6593"/>
    <cellStyle name="Финансовый 18 2 2" xfId="10568"/>
    <cellStyle name="Финансовый 18 3" xfId="10569"/>
    <cellStyle name="Финансовый 18 4" xfId="11024"/>
    <cellStyle name="Финансовый 18 5" xfId="6592"/>
    <cellStyle name="Финансовый 19" xfId="5471"/>
    <cellStyle name="Финансовый 19 2" xfId="10570"/>
    <cellStyle name="Финансовый 19 3" xfId="10571"/>
    <cellStyle name="Финансовый 19 4" xfId="6594"/>
    <cellStyle name="Финансовый 2" xfId="966"/>
    <cellStyle name="Финансовый 2 10" xfId="5342"/>
    <cellStyle name="Финансовый 2 10 2" xfId="10573"/>
    <cellStyle name="Финансовый 2 10 3" xfId="10572"/>
    <cellStyle name="Финансовый 2 11" xfId="10574"/>
    <cellStyle name="Финансовый 2 12" xfId="6595"/>
    <cellStyle name="Финансовый 2 2" xfId="5343"/>
    <cellStyle name="Финансовый 2 2 10" xfId="6596"/>
    <cellStyle name="Финансовый 2 2 2" xfId="5344"/>
    <cellStyle name="Финансовый 2 2 2 2" xfId="5345"/>
    <cellStyle name="Финансовый 2 2 2 2 2" xfId="5660"/>
    <cellStyle name="Финансовый 2 2 2 2 2 2" xfId="10576"/>
    <cellStyle name="Финансовый 2 2 2 2 3" xfId="10575"/>
    <cellStyle name="Финансовый 2 2 2 3" xfId="5661"/>
    <cellStyle name="Финансовый 2 2 2 4" xfId="10577"/>
    <cellStyle name="Финансовый 2 2 3" xfId="5346"/>
    <cellStyle name="Финансовый 2 2 3 2" xfId="5662"/>
    <cellStyle name="Финансовый 2 2 3 3" xfId="10578"/>
    <cellStyle name="Финансовый 2 2 4" xfId="5347"/>
    <cellStyle name="Финансовый 2 2 4 2" xfId="5663"/>
    <cellStyle name="Финансовый 2 2 4 2 2" xfId="10579"/>
    <cellStyle name="Финансовый 2 2 4 3" xfId="11025"/>
    <cellStyle name="Финансовый 2 2 4 4" xfId="6597"/>
    <cellStyle name="Финансовый 2 2 5" xfId="5664"/>
    <cellStyle name="Финансовый 2 2 5 2" xfId="10580"/>
    <cellStyle name="Финансовый 2 2 5 3" xfId="6598"/>
    <cellStyle name="Финансовый 2 2 6" xfId="6599"/>
    <cellStyle name="Финансовый 2 2 6 2" xfId="10581"/>
    <cellStyle name="Финансовый 2 2 7" xfId="10582"/>
    <cellStyle name="Финансовый 2 2 7 2" xfId="10583"/>
    <cellStyle name="Финансовый 2 2 8" xfId="10584"/>
    <cellStyle name="Финансовый 2 2 9" xfId="10585"/>
    <cellStyle name="Финансовый 2 2_INDEX.STATION.2012(v1.0)_" xfId="5348"/>
    <cellStyle name="Финансовый 2 3" xfId="5349"/>
    <cellStyle name="Финансовый 2 3 2" xfId="5350"/>
    <cellStyle name="Финансовый 2 3 2 2" xfId="5665"/>
    <cellStyle name="Финансовый 2 3 2 2 2" xfId="10586"/>
    <cellStyle name="Финансовый 2 3 2 3" xfId="10587"/>
    <cellStyle name="Финансовый 2 3 3" xfId="5666"/>
    <cellStyle name="Финансовый 2 3 3 2" xfId="10588"/>
    <cellStyle name="Финансовый 2 3 4" xfId="10589"/>
    <cellStyle name="Финансовый 2 3 5" xfId="6600"/>
    <cellStyle name="Финансовый 2 4" xfId="5351"/>
    <cellStyle name="Финансовый 2 4 2" xfId="5667"/>
    <cellStyle name="Финансовый 2 4 2 2" xfId="10590"/>
    <cellStyle name="Финансовый 2 4 3" xfId="10591"/>
    <cellStyle name="Финансовый 2 5" xfId="5352"/>
    <cellStyle name="Финансовый 2 5 2" xfId="5668"/>
    <cellStyle name="Финансовый 2 5 2 2" xfId="10592"/>
    <cellStyle name="Финансовый 2 5 3" xfId="10593"/>
    <cellStyle name="Финансовый 2 5 4" xfId="6601"/>
    <cellStyle name="Финансовый 2 6" xfId="5353"/>
    <cellStyle name="Финансовый 2 6 2" xfId="5669"/>
    <cellStyle name="Финансовый 2 6 2 2" xfId="10594"/>
    <cellStyle name="Финансовый 2 6 3" xfId="5937"/>
    <cellStyle name="Финансовый 2 6 3 2" xfId="10595"/>
    <cellStyle name="Финансовый 2 6 4" xfId="10596"/>
    <cellStyle name="Финансовый 2 6 5" xfId="6602"/>
    <cellStyle name="Финансовый 2 7" xfId="5354"/>
    <cellStyle name="Финансовый 2 7 2" xfId="10597"/>
    <cellStyle name="Финансовый 2 7 3" xfId="10598"/>
    <cellStyle name="Финансовый 2 7 4" xfId="6603"/>
    <cellStyle name="Финансовый 2 8" xfId="5355"/>
    <cellStyle name="Финансовый 2 8 2" xfId="5670"/>
    <cellStyle name="Финансовый 2 8 3" xfId="10600"/>
    <cellStyle name="Финансовый 2 8 4" xfId="10599"/>
    <cellStyle name="Финансовый 2 9" xfId="5356"/>
    <cellStyle name="Финансовый 2 9 2" xfId="10602"/>
    <cellStyle name="Финансовый 2 9 3" xfId="10603"/>
    <cellStyle name="Финансовый 2 9 4" xfId="10601"/>
    <cellStyle name="Финансовый 2_46EE.2011(v1.0)" xfId="5357"/>
    <cellStyle name="Финансовый 20" xfId="5494"/>
    <cellStyle name="Финансовый 20 2" xfId="10605"/>
    <cellStyle name="Финансовый 20 3" xfId="10604"/>
    <cellStyle name="Финансовый 21" xfId="5476"/>
    <cellStyle name="Финансовый 21 2" xfId="10606"/>
    <cellStyle name="Финансовый 22" xfId="10607"/>
    <cellStyle name="Финансовый 23" xfId="10608"/>
    <cellStyle name="Финансовый 24" xfId="10609"/>
    <cellStyle name="Финансовый 25" xfId="10610"/>
    <cellStyle name="Финансовый 26" xfId="10611"/>
    <cellStyle name="Финансовый 27" xfId="11026"/>
    <cellStyle name="Финансовый 28" xfId="5791"/>
    <cellStyle name="Финансовый 29" xfId="5782"/>
    <cellStyle name="Финансовый 3" xfId="5358"/>
    <cellStyle name="Финансовый 3 10" xfId="6604"/>
    <cellStyle name="Финансовый 3 2" xfId="5359"/>
    <cellStyle name="Финансовый 3 2 2" xfId="5360"/>
    <cellStyle name="Финансовый 3 2 2 2" xfId="5671"/>
    <cellStyle name="Финансовый 3 2 2 2 2" xfId="10612"/>
    <cellStyle name="Финансовый 3 2 2 3" xfId="10613"/>
    <cellStyle name="Финансовый 3 2 2 4" xfId="6606"/>
    <cellStyle name="Финансовый 3 2 3" xfId="5361"/>
    <cellStyle name="Финансовый 3 2 3 2" xfId="5672"/>
    <cellStyle name="Финансовый 3 2 4" xfId="5673"/>
    <cellStyle name="Финансовый 3 2 4 2" xfId="10614"/>
    <cellStyle name="Финансовый 3 2 4 3" xfId="6607"/>
    <cellStyle name="Финансовый 3 2 5" xfId="6608"/>
    <cellStyle name="Финансовый 3 2 6" xfId="10615"/>
    <cellStyle name="Финансовый 3 2 7" xfId="6605"/>
    <cellStyle name="Финансовый 3 2_UPDATE.MONITORING.OS.EE.2.02.TO.1.3.64" xfId="6609"/>
    <cellStyle name="Финансовый 3 3" xfId="5362"/>
    <cellStyle name="Финансовый 3 3 2" xfId="5674"/>
    <cellStyle name="Финансовый 3 3 2 2" xfId="10617"/>
    <cellStyle name="Финансовый 3 3 2 3" xfId="10616"/>
    <cellStyle name="Финансовый 3 3 3" xfId="10618"/>
    <cellStyle name="Финансовый 3 3 4" xfId="10619"/>
    <cellStyle name="Финансовый 3 3 5" xfId="10620"/>
    <cellStyle name="Финансовый 3 4" xfId="5363"/>
    <cellStyle name="Финансовый 3 4 2" xfId="5675"/>
    <cellStyle name="Финансовый 3 5" xfId="5364"/>
    <cellStyle name="Финансовый 3 5 2" xfId="5676"/>
    <cellStyle name="Финансовый 3 5 2 2" xfId="10621"/>
    <cellStyle name="Финансовый 3 5 3" xfId="6610"/>
    <cellStyle name="Финансовый 3 6" xfId="5365"/>
    <cellStyle name="Финансовый 3 6 2" xfId="5677"/>
    <cellStyle name="Финансовый 3 6 2 2" xfId="10622"/>
    <cellStyle name="Финансовый 3 6 3" xfId="5938"/>
    <cellStyle name="Финансовый 3 6 3 2" xfId="10623"/>
    <cellStyle name="Финансовый 3 7" xfId="5678"/>
    <cellStyle name="Финансовый 3 7 2" xfId="10624"/>
    <cellStyle name="Финансовый 3 7 3" xfId="10625"/>
    <cellStyle name="Финансовый 3 7 4" xfId="6611"/>
    <cellStyle name="Финансовый 3 8" xfId="5679"/>
    <cellStyle name="Финансовый 3 8 2" xfId="10626"/>
    <cellStyle name="Финансовый 3 9" xfId="5856"/>
    <cellStyle name="Финансовый 3_ARMRAZR" xfId="6612"/>
    <cellStyle name="Финансовый 30" xfId="962"/>
    <cellStyle name="Финансовый 31" xfId="11039"/>
    <cellStyle name="Финансовый 32" xfId="11747"/>
    <cellStyle name="Финансовый 33" xfId="11414"/>
    <cellStyle name="Финансовый 34" xfId="11506"/>
    <cellStyle name="Финансовый 35" xfId="11775"/>
    <cellStyle name="Финансовый 36" xfId="11114"/>
    <cellStyle name="Финансовый 37" xfId="11598"/>
    <cellStyle name="Финансовый 4" xfId="5366"/>
    <cellStyle name="Финансовый 4 2" xfId="5367"/>
    <cellStyle name="Финансовый 4 2 2" xfId="5368"/>
    <cellStyle name="Финансовый 4 2 2 2" xfId="5680"/>
    <cellStyle name="Финансовый 4 2 2 3" xfId="11027"/>
    <cellStyle name="Финансовый 4 2 3" xfId="5369"/>
    <cellStyle name="Финансовый 4 2 3 2" xfId="5681"/>
    <cellStyle name="Финансовый 4 2 4" xfId="5682"/>
    <cellStyle name="Финансовый 4 3" xfId="5683"/>
    <cellStyle name="Финансовый 4 3 2" xfId="5939"/>
    <cellStyle name="Финансовый 4 3 2 2" xfId="6615"/>
    <cellStyle name="Финансовый 4 3 3" xfId="10627"/>
    <cellStyle name="Финансовый 4 3 4" xfId="6614"/>
    <cellStyle name="Финансовый 4 4" xfId="5684"/>
    <cellStyle name="Финансовый 4 4 2" xfId="10628"/>
    <cellStyle name="Финансовый 4 4 3" xfId="6616"/>
    <cellStyle name="Финансовый 4 5" xfId="5857"/>
    <cellStyle name="Финансовый 4 5 2" xfId="10629"/>
    <cellStyle name="Финансовый 4 5 3" xfId="10630"/>
    <cellStyle name="Финансовый 4 5 4" xfId="6617"/>
    <cellStyle name="Финансовый 4 6" xfId="10631"/>
    <cellStyle name="Финансовый 4 7" xfId="10632"/>
    <cellStyle name="Финансовый 4 8" xfId="10633"/>
    <cellStyle name="Финансовый 4 9" xfId="6613"/>
    <cellStyle name="Финансовый 4_TEHSHEET" xfId="6618"/>
    <cellStyle name="Финансовый 5" xfId="967"/>
    <cellStyle name="Финансовый 5 2" xfId="5370"/>
    <cellStyle name="Финансовый 5 2 2" xfId="5685"/>
    <cellStyle name="Финансовый 5 2 2 2" xfId="10634"/>
    <cellStyle name="Финансовый 5 2 3" xfId="5940"/>
    <cellStyle name="Финансовый 5 2 3 2" xfId="10635"/>
    <cellStyle name="Финансовый 5 2 4" xfId="10636"/>
    <cellStyle name="Финансовый 5 3" xfId="5371"/>
    <cellStyle name="Финансовый 5 3 2" xfId="5686"/>
    <cellStyle name="Финансовый 5 3 2 2" xfId="10638"/>
    <cellStyle name="Финансовый 5 3 3" xfId="10637"/>
    <cellStyle name="Финансовый 5 4" xfId="968"/>
    <cellStyle name="Финансовый 5 4 2" xfId="5687"/>
    <cellStyle name="Финансовый 5 4 2 2" xfId="10639"/>
    <cellStyle name="Финансовый 5 5" xfId="5858"/>
    <cellStyle name="Финансовый 5 6" xfId="10640"/>
    <cellStyle name="Финансовый 5 6 2" xfId="11028"/>
    <cellStyle name="Финансовый 5 7" xfId="11029"/>
    <cellStyle name="Финансовый 6" xfId="5372"/>
    <cellStyle name="Финансовый 6 2" xfId="5688"/>
    <cellStyle name="Финансовый 6 2 2" xfId="5941"/>
    <cellStyle name="Финансовый 6 2 3" xfId="10641"/>
    <cellStyle name="Финансовый 6 2 4" xfId="6620"/>
    <cellStyle name="Финансовый 6 3" xfId="5689"/>
    <cellStyle name="Финансовый 6 3 2" xfId="10642"/>
    <cellStyle name="Финансовый 6 4" xfId="5859"/>
    <cellStyle name="Финансовый 6 4 2" xfId="11030"/>
    <cellStyle name="Финансовый 6 4 3" xfId="10643"/>
    <cellStyle name="Финансовый 6 5" xfId="6619"/>
    <cellStyle name="Финансовый 7" xfId="5373"/>
    <cellStyle name="Финансовый 7 2" xfId="5690"/>
    <cellStyle name="Финансовый 7 2 2" xfId="10645"/>
    <cellStyle name="Финансовый 7 2 3" xfId="10646"/>
    <cellStyle name="Финансовый 7 2 4" xfId="10647"/>
    <cellStyle name="Финансовый 7 2 5" xfId="10644"/>
    <cellStyle name="Финансовый 7 3" xfId="5691"/>
    <cellStyle name="Финансовый 7 3 2" xfId="10649"/>
    <cellStyle name="Финансовый 7 3 3" xfId="10648"/>
    <cellStyle name="Финансовый 7 4" xfId="10650"/>
    <cellStyle name="Финансовый 8" xfId="5374"/>
    <cellStyle name="Финансовый 8 2" xfId="5692"/>
    <cellStyle name="Финансовый 8 2 2" xfId="10652"/>
    <cellStyle name="Финансовый 8 2 3" xfId="10651"/>
    <cellStyle name="Финансовый 8 3" xfId="10653"/>
    <cellStyle name="Финансовый 8 4" xfId="10654"/>
    <cellStyle name="Финансовый 9" xfId="5375"/>
    <cellStyle name="Финансовый 9 2" xfId="5693"/>
    <cellStyle name="Финансовый 9 2 2" xfId="10656"/>
    <cellStyle name="Финансовый 9 2 3" xfId="10657"/>
    <cellStyle name="Финансовый 9 2 4" xfId="10655"/>
    <cellStyle name="Финансовый 9 3" xfId="10658"/>
    <cellStyle name="Финансовый 9 3 2" xfId="10659"/>
    <cellStyle name="Финансовый 9 4" xfId="10660"/>
    <cellStyle name="Финансовый0[0]_FU_bal" xfId="5376"/>
    <cellStyle name="Формула" xfId="5377"/>
    <cellStyle name="Формула 10" xfId="5378"/>
    <cellStyle name="Формула 10 2" xfId="5694"/>
    <cellStyle name="Формула 11" xfId="5379"/>
    <cellStyle name="Формула 11 2" xfId="5695"/>
    <cellStyle name="Формула 12" xfId="5380"/>
    <cellStyle name="Формула 12 2" xfId="5696"/>
    <cellStyle name="Формула 13" xfId="5381"/>
    <cellStyle name="Формула 13 2" xfId="5697"/>
    <cellStyle name="Формула 14" xfId="5382"/>
    <cellStyle name="Формула 14 2" xfId="5698"/>
    <cellStyle name="Формула 15" xfId="5383"/>
    <cellStyle name="Формула 15 2" xfId="5699"/>
    <cellStyle name="Формула 16" xfId="5384"/>
    <cellStyle name="Формула 16 2" xfId="5700"/>
    <cellStyle name="Формула 17" xfId="5385"/>
    <cellStyle name="Формула 17 2" xfId="5701"/>
    <cellStyle name="Формула 18" xfId="5386"/>
    <cellStyle name="Формула 18 2" xfId="5702"/>
    <cellStyle name="Формула 19" xfId="5703"/>
    <cellStyle name="Формула 19 2" xfId="10661"/>
    <cellStyle name="Формула 2" xfId="5387"/>
    <cellStyle name="Формула 2 2" xfId="5388"/>
    <cellStyle name="Формула 2 2 2" xfId="5704"/>
    <cellStyle name="Формула 2 2 3" xfId="10662"/>
    <cellStyle name="Формула 2 3" xfId="5705"/>
    <cellStyle name="Формула 2 3 2" xfId="10663"/>
    <cellStyle name="Формула 2 3 3" xfId="6621"/>
    <cellStyle name="Формула 2 4" xfId="5919"/>
    <cellStyle name="Формула 20" xfId="10664"/>
    <cellStyle name="Формула 3" xfId="5389"/>
    <cellStyle name="Формула 3 2" xfId="5706"/>
    <cellStyle name="Формула 3 3" xfId="10665"/>
    <cellStyle name="Формула 3 4" xfId="10666"/>
    <cellStyle name="Формула 4" xfId="5390"/>
    <cellStyle name="Формула 4 2" xfId="5707"/>
    <cellStyle name="Формула 5" xfId="5391"/>
    <cellStyle name="Формула 5 2" xfId="5708"/>
    <cellStyle name="Формула 6" xfId="5392"/>
    <cellStyle name="Формула 6 2" xfId="5709"/>
    <cellStyle name="Формула 7" xfId="5393"/>
    <cellStyle name="Формула 7 2" xfId="5710"/>
    <cellStyle name="Формула 8" xfId="5394"/>
    <cellStyle name="Формула 8 2" xfId="5711"/>
    <cellStyle name="Формула 9" xfId="5395"/>
    <cellStyle name="Формула 9 2" xfId="5712"/>
    <cellStyle name="Формула_A РТ 2009 Рязаньэнерго" xfId="5396"/>
    <cellStyle name="ФормулаВБ" xfId="5397"/>
    <cellStyle name="ФормулаВБ 2" xfId="5398"/>
    <cellStyle name="ФормулаВБ 2 2" xfId="5713"/>
    <cellStyle name="ФормулаВБ 2 2 2" xfId="10667"/>
    <cellStyle name="ФормулаВБ 2 3" xfId="6622"/>
    <cellStyle name="ФормулаВБ 3" xfId="5714"/>
    <cellStyle name="ФормулаВБ 4" xfId="5861"/>
    <cellStyle name="ФормулаНаКонтроль" xfId="5399"/>
    <cellStyle name="ФормулаНаКонтроль 2" xfId="5400"/>
    <cellStyle name="ФормулаНаКонтроль 2 2" xfId="5715"/>
    <cellStyle name="ФормулаНаКонтроль 2 2 2" xfId="10668"/>
    <cellStyle name="ФормулаНаКонтроль 2 3" xfId="6623"/>
    <cellStyle name="ФормулаНаКонтроль 3" xfId="5716"/>
    <cellStyle name="ФормулаНаКонтроль 4" xfId="5862"/>
    <cellStyle name="Хороший" xfId="940"/>
    <cellStyle name="Хороший 10" xfId="5401"/>
    <cellStyle name="Хороший 10 2" xfId="5717"/>
    <cellStyle name="Хороший 10 2 2" xfId="10669"/>
    <cellStyle name="Хороший 10 3" xfId="10670"/>
    <cellStyle name="Хороший 10 4" xfId="10671"/>
    <cellStyle name="Хороший 11" xfId="10672"/>
    <cellStyle name="Хороший 11 2" xfId="10673"/>
    <cellStyle name="Хороший 11 3" xfId="10674"/>
    <cellStyle name="Хороший 11 4" xfId="10675"/>
    <cellStyle name="Хороший 12" xfId="10676"/>
    <cellStyle name="Хороший 12 2" xfId="10677"/>
    <cellStyle name="Хороший 12 3" xfId="10678"/>
    <cellStyle name="Хороший 12 4" xfId="10679"/>
    <cellStyle name="Хороший 13" xfId="10680"/>
    <cellStyle name="Хороший 13 2" xfId="10681"/>
    <cellStyle name="Хороший 13 3" xfId="10682"/>
    <cellStyle name="Хороший 14" xfId="10683"/>
    <cellStyle name="Хороший 14 2" xfId="10684"/>
    <cellStyle name="Хороший 14 3" xfId="10685"/>
    <cellStyle name="Хороший 15" xfId="10686"/>
    <cellStyle name="Хороший 15 2" xfId="10687"/>
    <cellStyle name="Хороший 15 3" xfId="10688"/>
    <cellStyle name="Хороший 16" xfId="10689"/>
    <cellStyle name="Хороший 16 2" xfId="10690"/>
    <cellStyle name="Хороший 16 3" xfId="10691"/>
    <cellStyle name="Хороший 17" xfId="10692"/>
    <cellStyle name="Хороший 18" xfId="10693"/>
    <cellStyle name="Хороший 2" xfId="941"/>
    <cellStyle name="Хороший 2 1" xfId="10694"/>
    <cellStyle name="Хороший 2 1 2" xfId="10695"/>
    <cellStyle name="Хороший 2 10" xfId="942"/>
    <cellStyle name="Хороший 2 10 2" xfId="5718"/>
    <cellStyle name="Хороший 2 10 3" xfId="5403"/>
    <cellStyle name="Хороший 2 11" xfId="5719"/>
    <cellStyle name="Хороший 2 12" xfId="10696"/>
    <cellStyle name="Хороший 2 13" xfId="5402"/>
    <cellStyle name="Хороший 2 2" xfId="943"/>
    <cellStyle name="Хороший 2 2 2" xfId="5405"/>
    <cellStyle name="Хороший 2 2 2 2" xfId="5720"/>
    <cellStyle name="Хороший 2 2 2 2 2" xfId="10697"/>
    <cellStyle name="Хороший 2 2 2 3" xfId="10698"/>
    <cellStyle name="Хороший 2 2 2 4" xfId="6624"/>
    <cellStyle name="Хороший 2 2 3" xfId="5721"/>
    <cellStyle name="Хороший 2 2 3 2" xfId="10699"/>
    <cellStyle name="Хороший 2 2 4" xfId="5404"/>
    <cellStyle name="Хороший 2 3" xfId="944"/>
    <cellStyle name="Хороший 2 3 2" xfId="5722"/>
    <cellStyle name="Хороший 2 3 2 2" xfId="10700"/>
    <cellStyle name="Хороший 2 3 3" xfId="10701"/>
    <cellStyle name="Хороший 2 3 4" xfId="5406"/>
    <cellStyle name="Хороший 2 4" xfId="945"/>
    <cellStyle name="Хороший 2 4 2" xfId="5723"/>
    <cellStyle name="Хороший 2 4 2 2" xfId="10702"/>
    <cellStyle name="Хороший 2 4 3" xfId="10703"/>
    <cellStyle name="Хороший 2 4 4" xfId="5407"/>
    <cellStyle name="Хороший 2 5" xfId="946"/>
    <cellStyle name="Хороший 2 5 2" xfId="5724"/>
    <cellStyle name="Хороший 2 5 3" xfId="5408"/>
    <cellStyle name="Хороший 2 6" xfId="947"/>
    <cellStyle name="Хороший 2 6 2" xfId="5725"/>
    <cellStyle name="Хороший 2 6 3" xfId="5409"/>
    <cellStyle name="Хороший 2 7" xfId="948"/>
    <cellStyle name="Хороший 2 7 2" xfId="5726"/>
    <cellStyle name="Хороший 2 7 3" xfId="5410"/>
    <cellStyle name="Хороший 2 8" xfId="949"/>
    <cellStyle name="Хороший 2 8 2" xfId="5727"/>
    <cellStyle name="Хороший 2 8 3" xfId="5411"/>
    <cellStyle name="Хороший 2 9" xfId="950"/>
    <cellStyle name="Хороший 2 9 2" xfId="5728"/>
    <cellStyle name="Хороший 2 9 3" xfId="5412"/>
    <cellStyle name="Хороший 2_МФ тепловой баланс 2015 дубль 4 31.03.2014" xfId="5413"/>
    <cellStyle name="Хороший 3" xfId="951"/>
    <cellStyle name="Хороший 3 10" xfId="952"/>
    <cellStyle name="Хороший 3 10 2" xfId="5729"/>
    <cellStyle name="Хороший 3 10 3" xfId="5415"/>
    <cellStyle name="Хороший 3 11" xfId="5416"/>
    <cellStyle name="Хороший 3 11 2" xfId="5730"/>
    <cellStyle name="Хороший 3 11 2 2" xfId="10705"/>
    <cellStyle name="Хороший 3 11 3" xfId="10704"/>
    <cellStyle name="Хороший 3 12" xfId="5731"/>
    <cellStyle name="Хороший 3 12 2" xfId="10706"/>
    <cellStyle name="Хороший 3 13" xfId="5414"/>
    <cellStyle name="Хороший 3 2" xfId="953"/>
    <cellStyle name="Хороший 3 2 2" xfId="5732"/>
    <cellStyle name="Хороший 3 2 3" xfId="10707"/>
    <cellStyle name="Хороший 3 2 4" xfId="5417"/>
    <cellStyle name="Хороший 3 3" xfId="954"/>
    <cellStyle name="Хороший 3 3 2" xfId="5733"/>
    <cellStyle name="Хороший 3 3 2 2" xfId="10709"/>
    <cellStyle name="Хороший 3 3 2 3" xfId="10708"/>
    <cellStyle name="Хороший 3 3 3" xfId="10710"/>
    <cellStyle name="Хороший 3 3 4" xfId="5418"/>
    <cellStyle name="Хороший 3 4" xfId="955"/>
    <cellStyle name="Хороший 3 4 2" xfId="5734"/>
    <cellStyle name="Хороший 3 4 3" xfId="5419"/>
    <cellStyle name="Хороший 3 5" xfId="956"/>
    <cellStyle name="Хороший 3 5 2" xfId="5735"/>
    <cellStyle name="Хороший 3 5 3" xfId="5420"/>
    <cellStyle name="Хороший 3 6" xfId="957"/>
    <cellStyle name="Хороший 3 6 2" xfId="5736"/>
    <cellStyle name="Хороший 3 6 3" xfId="5421"/>
    <cellStyle name="Хороший 3 7" xfId="958"/>
    <cellStyle name="Хороший 3 7 2" xfId="5737"/>
    <cellStyle name="Хороший 3 7 3" xfId="5422"/>
    <cellStyle name="Хороший 3 8" xfId="959"/>
    <cellStyle name="Хороший 3 8 2" xfId="5738"/>
    <cellStyle name="Хороший 3 8 3" xfId="5423"/>
    <cellStyle name="Хороший 3 9" xfId="960"/>
    <cellStyle name="Хороший 3 9 2" xfId="5739"/>
    <cellStyle name="Хороший 3 9 3" xfId="5424"/>
    <cellStyle name="Хороший 3_МФ тепловой баланс 2015 дубль 4 31.03.2014" xfId="5425"/>
    <cellStyle name="Хороший 4" xfId="5426"/>
    <cellStyle name="Хороший 4 2" xfId="5427"/>
    <cellStyle name="Хороший 4 2 2" xfId="5740"/>
    <cellStyle name="Хороший 4 3" xfId="5741"/>
    <cellStyle name="Хороший 4 3 2" xfId="10711"/>
    <cellStyle name="Хороший 4 3 3" xfId="10712"/>
    <cellStyle name="Хороший 4 4" xfId="10713"/>
    <cellStyle name="Хороший 4_МФ тепловой баланс 2015 дубль 4 31.03.2014" xfId="5428"/>
    <cellStyle name="Хороший 5" xfId="5429"/>
    <cellStyle name="Хороший 5 2" xfId="5430"/>
    <cellStyle name="Хороший 5 2 2" xfId="5742"/>
    <cellStyle name="Хороший 5 2 2 2" xfId="10714"/>
    <cellStyle name="Хороший 5 2 3" xfId="10715"/>
    <cellStyle name="Хороший 5 2 4" xfId="6625"/>
    <cellStyle name="Хороший 5 3" xfId="5743"/>
    <cellStyle name="Хороший 5 3 2" xfId="10716"/>
    <cellStyle name="Хороший 5 3 3" xfId="10717"/>
    <cellStyle name="Хороший 5 3 4" xfId="6626"/>
    <cellStyle name="Хороший 5 4" xfId="10718"/>
    <cellStyle name="Хороший 5_МФ тепловой баланс 2015 дубль 4 31.03.2014" xfId="5431"/>
    <cellStyle name="Хороший 6" xfId="5432"/>
    <cellStyle name="Хороший 6 2" xfId="5433"/>
    <cellStyle name="Хороший 6 2 2" xfId="5744"/>
    <cellStyle name="Хороший 6 2 2 2" xfId="10719"/>
    <cellStyle name="Хороший 6 2 3" xfId="10720"/>
    <cellStyle name="Хороший 6 2 4" xfId="6628"/>
    <cellStyle name="Хороший 6 3" xfId="5745"/>
    <cellStyle name="Хороший 6 3 2" xfId="10721"/>
    <cellStyle name="Хороший 6 3 3" xfId="10722"/>
    <cellStyle name="Хороший 6 3 4" xfId="6629"/>
    <cellStyle name="Хороший 6 4" xfId="10723"/>
    <cellStyle name="Хороший 6 5" xfId="10724"/>
    <cellStyle name="Хороший 6 6" xfId="6627"/>
    <cellStyle name="Хороший 6_МФ тепловой баланс 2015 дубль 4 31.03.2014" xfId="5434"/>
    <cellStyle name="Хороший 7" xfId="5435"/>
    <cellStyle name="Хороший 7 2" xfId="5436"/>
    <cellStyle name="Хороший 7 2 2" xfId="5746"/>
    <cellStyle name="Хороший 7 2 2 2" xfId="10725"/>
    <cellStyle name="Хороший 7 2 3" xfId="10726"/>
    <cellStyle name="Хороший 7 2 4" xfId="6631"/>
    <cellStyle name="Хороший 7 3" xfId="5747"/>
    <cellStyle name="Хороший 7 3 2" xfId="10727"/>
    <cellStyle name="Хороший 7 3 3" xfId="10728"/>
    <cellStyle name="Хороший 7 3 4" xfId="6632"/>
    <cellStyle name="Хороший 7 4" xfId="10729"/>
    <cellStyle name="Хороший 7 5" xfId="10730"/>
    <cellStyle name="Хороший 7 6" xfId="6630"/>
    <cellStyle name="Хороший 7_МФ тепловой баланс 2015 дубль 4 31.03.2014" xfId="5437"/>
    <cellStyle name="Хороший 8" xfId="5438"/>
    <cellStyle name="Хороший 8 2" xfId="5439"/>
    <cellStyle name="Хороший 8 2 2" xfId="5748"/>
    <cellStyle name="Хороший 8 2 2 2" xfId="10731"/>
    <cellStyle name="Хороший 8 2 3" xfId="10732"/>
    <cellStyle name="Хороший 8 2 4" xfId="6634"/>
    <cellStyle name="Хороший 8 3" xfId="5749"/>
    <cellStyle name="Хороший 8 3 2" xfId="10734"/>
    <cellStyle name="Хороший 8 3 3" xfId="10733"/>
    <cellStyle name="Хороший 8 4" xfId="10735"/>
    <cellStyle name="Хороший 8 5" xfId="6633"/>
    <cellStyle name="Хороший 9" xfId="5440"/>
    <cellStyle name="Хороший 9 2" xfId="5441"/>
    <cellStyle name="Хороший 9 2 2" xfId="5750"/>
    <cellStyle name="Хороший 9 2 2 2" xfId="10736"/>
    <cellStyle name="Хороший 9 2 3" xfId="10737"/>
    <cellStyle name="Хороший 9 2 4" xfId="6636"/>
    <cellStyle name="Хороший 9 3" xfId="5751"/>
    <cellStyle name="Хороший 9 3 2" xfId="10739"/>
    <cellStyle name="Хороший 9 3 3" xfId="10738"/>
    <cellStyle name="Хороший 9 4" xfId="10740"/>
    <cellStyle name="Хороший 9 5" xfId="6635"/>
    <cellStyle name="Цена_продукта" xfId="5442"/>
    <cellStyle name="Ценовой" xfId="10741"/>
    <cellStyle name="Цифры по центру с десятыми" xfId="5443"/>
    <cellStyle name="Цифры по центру с десятыми 2" xfId="5752"/>
    <cellStyle name="Цифры по центру с десятыми 2 2" xfId="10742"/>
    <cellStyle name="Цифры по центру с десятыми 2 3" xfId="6638"/>
    <cellStyle name="Цифры по центру с десятыми 3" xfId="6639"/>
    <cellStyle name="Цифры по центру с десятыми 3 2" xfId="10743"/>
    <cellStyle name="Цифры по центру с десятыми 4" xfId="6640"/>
    <cellStyle name="Цифры по центру с десятыми 4 2" xfId="10744"/>
    <cellStyle name="Цифры по центру с десятыми 5" xfId="10745"/>
    <cellStyle name="Цифры по центру с десятыми 6" xfId="10746"/>
    <cellStyle name="Цифры по центру с десятыми 7" xfId="6637"/>
    <cellStyle name="число" xfId="5444"/>
    <cellStyle name="число 2" xfId="5753"/>
    <cellStyle name="число 2 2" xfId="10747"/>
    <cellStyle name="число 3" xfId="10748"/>
    <cellStyle name="число 4" xfId="6641"/>
    <cellStyle name="Џђћ–…ќ’ќ›‰" xfId="5445"/>
    <cellStyle name="Џђћ–…ќ’ќ›‰ 2" xfId="5754"/>
    <cellStyle name="Џђћ–…ќ’ќ›‰ 2 2" xfId="10749"/>
    <cellStyle name="Џђћ–…ќ’ќ›‰ 2 3" xfId="6643"/>
    <cellStyle name="Џђћ–…ќ’ќ›‰ 3" xfId="10750"/>
    <cellStyle name="Џђћ–…ќ’ќ›‰ 4" xfId="10751"/>
    <cellStyle name="Џђћ–…ќ’ќ›‰ 5" xfId="6642"/>
    <cellStyle name="Шапка" xfId="5446"/>
    <cellStyle name="Шапка 2" xfId="5755"/>
    <cellStyle name="Шапка 2 2" xfId="10752"/>
    <cellStyle name="Шапка 3" xfId="10753"/>
    <cellStyle name="Шапка 4" xfId="6644"/>
    <cellStyle name="Шапка таблицы" xfId="5447"/>
    <cellStyle name="Шапка таблицы 2" xfId="5756"/>
    <cellStyle name="Шапка таблицы 2 2" xfId="10754"/>
    <cellStyle name="Шапка таблицы 3" xfId="10755"/>
    <cellStyle name="Шапка таблицы 4" xfId="6645"/>
    <cellStyle name="Шапка_4DNS.UPDATE.EXAMPLE" xfId="5448"/>
    <cellStyle name="ШАУ" xfId="5449"/>
    <cellStyle name="ШАУ 2" xfId="5757"/>
    <cellStyle name="ШАУ 2 2" xfId="10756"/>
    <cellStyle name="ШАУ 3" xfId="10757"/>
    <cellStyle name="ШАУ 4" xfId="6646"/>
    <cellStyle name="ܘ_x0008_" xfId="5873"/>
    <cellStyle name="ܛ_x0008_" xfId="5874"/>
    <cellStyle name="標準_PL-CF sheet" xfId="5450"/>
    <cellStyle name="㐀കܒ_x0008_" xfId="5875"/>
    <cellStyle name="㼿" xfId="5451"/>
    <cellStyle name="㼿 2" xfId="5758"/>
    <cellStyle name="㼿 2 2" xfId="10758"/>
    <cellStyle name="㼿 3" xfId="10759"/>
    <cellStyle name="㼿 4" xfId="6647"/>
    <cellStyle name="䁺_x0001_" xfId="5452"/>
    <cellStyle name="䁺_x0001_ 2" xfId="57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U233"/>
  <sheetViews>
    <sheetView tabSelected="1" view="pageBreakPreview" zoomScale="40" zoomScaleNormal="70" zoomScaleSheetLayoutView="40" workbookViewId="0">
      <pane xSplit="4" ySplit="8" topLeftCell="F9" activePane="bottomRight" state="frozen"/>
      <selection pane="topRight" activeCell="E1" sqref="E1"/>
      <selection pane="bottomLeft" activeCell="A7" sqref="A7"/>
      <selection pane="bottomRight" activeCell="F4" sqref="F4"/>
    </sheetView>
  </sheetViews>
  <sheetFormatPr defaultColWidth="9.140625" defaultRowHeight="12.75" customHeight="1" outlineLevelRow="1" outlineLevelCol="1"/>
  <cols>
    <col min="1" max="1" width="24.28515625" style="23" customWidth="1"/>
    <col min="2" max="2" width="41.28515625" style="6" customWidth="1"/>
    <col min="3" max="3" width="57.7109375" style="6" customWidth="1"/>
    <col min="4" max="4" width="56.7109375" style="6" customWidth="1"/>
    <col min="5" max="5" width="27.140625" hidden="1" customWidth="1" outlineLevel="1"/>
    <col min="6" max="6" width="27.140625" customWidth="1" collapsed="1"/>
    <col min="7" max="10" width="27.140625" customWidth="1"/>
    <col min="11" max="12" width="24.42578125" customWidth="1"/>
    <col min="13" max="14" width="23" customWidth="1"/>
    <col min="15" max="15" width="29.85546875" hidden="1" customWidth="1" outlineLevel="1"/>
    <col min="16" max="16" width="29.85546875" customWidth="1" collapsed="1"/>
    <col min="17" max="23" width="29.85546875" customWidth="1"/>
  </cols>
  <sheetData>
    <row r="1" spans="1:25" ht="26.25" customHeight="1">
      <c r="V1" s="66" t="s">
        <v>422</v>
      </c>
    </row>
    <row r="2" spans="1:25" ht="26.25" customHeight="1">
      <c r="V2" s="66" t="s">
        <v>421</v>
      </c>
    </row>
    <row r="3" spans="1:25" s="2" customFormat="1" ht="165.75" customHeight="1">
      <c r="A3" s="77" t="s">
        <v>411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5"/>
      <c r="Y3" s="5"/>
    </row>
    <row r="4" spans="1:25" s="2" customFormat="1" ht="22.5" customHeight="1">
      <c r="A4" s="22"/>
      <c r="B4" s="8"/>
      <c r="C4" s="8"/>
      <c r="D4" s="8"/>
    </row>
    <row r="5" spans="1:25" s="3" customFormat="1" ht="189.75" customHeight="1">
      <c r="A5" s="81" t="s">
        <v>0</v>
      </c>
      <c r="B5" s="81" t="s">
        <v>310</v>
      </c>
      <c r="C5" s="81" t="s">
        <v>274</v>
      </c>
      <c r="D5" s="81" t="s">
        <v>1</v>
      </c>
      <c r="E5" s="78" t="s">
        <v>306</v>
      </c>
      <c r="F5" s="78"/>
      <c r="G5" s="78"/>
      <c r="H5" s="78"/>
      <c r="I5" s="78"/>
      <c r="J5" s="78"/>
      <c r="K5" s="78" t="s">
        <v>399</v>
      </c>
      <c r="L5" s="78"/>
      <c r="M5" s="78" t="s">
        <v>400</v>
      </c>
      <c r="N5" s="78"/>
      <c r="O5" s="67" t="s">
        <v>397</v>
      </c>
      <c r="P5" s="67"/>
      <c r="Q5" s="67"/>
      <c r="R5" s="67"/>
      <c r="S5" s="67"/>
      <c r="T5" s="67"/>
      <c r="U5" s="78" t="s">
        <v>407</v>
      </c>
      <c r="V5" s="78" t="s">
        <v>406</v>
      </c>
      <c r="W5" s="67" t="s">
        <v>398</v>
      </c>
    </row>
    <row r="6" spans="1:25" s="3" customFormat="1" ht="41.25" customHeight="1">
      <c r="A6" s="82"/>
      <c r="B6" s="82"/>
      <c r="C6" s="82"/>
      <c r="D6" s="82"/>
      <c r="E6" s="20" t="s">
        <v>412</v>
      </c>
      <c r="F6" s="20" t="s">
        <v>420</v>
      </c>
      <c r="G6" s="20" t="s">
        <v>417</v>
      </c>
      <c r="H6" s="20" t="s">
        <v>418</v>
      </c>
      <c r="I6" s="20" t="s">
        <v>419</v>
      </c>
      <c r="J6" s="20" t="s">
        <v>2</v>
      </c>
      <c r="K6" s="21" t="s">
        <v>307</v>
      </c>
      <c r="L6" s="21" t="s">
        <v>308</v>
      </c>
      <c r="M6" s="21" t="s">
        <v>307</v>
      </c>
      <c r="N6" s="21" t="s">
        <v>308</v>
      </c>
      <c r="O6" s="21" t="s">
        <v>412</v>
      </c>
      <c r="P6" s="20" t="s">
        <v>420</v>
      </c>
      <c r="Q6" s="20" t="s">
        <v>417</v>
      </c>
      <c r="R6" s="20" t="s">
        <v>418</v>
      </c>
      <c r="S6" s="20" t="s">
        <v>419</v>
      </c>
      <c r="T6" s="21" t="s">
        <v>309</v>
      </c>
      <c r="U6" s="78"/>
      <c r="V6" s="78"/>
      <c r="W6" s="67"/>
    </row>
    <row r="7" spans="1:25" s="3" customFormat="1" ht="15">
      <c r="A7" s="9"/>
      <c r="B7" s="4"/>
      <c r="C7" s="4"/>
      <c r="D7" s="4"/>
      <c r="E7" s="9"/>
      <c r="F7" s="9"/>
      <c r="G7" s="9"/>
      <c r="H7" s="9"/>
      <c r="I7" s="9"/>
      <c r="J7" s="9"/>
      <c r="K7" s="9"/>
      <c r="L7" s="9"/>
      <c r="M7" s="9"/>
      <c r="N7" s="9"/>
      <c r="O7" s="7"/>
      <c r="P7" s="7"/>
      <c r="Q7" s="7"/>
      <c r="R7" s="7"/>
      <c r="S7" s="7"/>
      <c r="T7" s="7"/>
      <c r="U7" s="7"/>
      <c r="V7" s="7"/>
      <c r="W7" s="7"/>
    </row>
    <row r="8" spans="1:25" s="3" customFormat="1" ht="42.75" customHeight="1">
      <c r="A8" s="83" t="s">
        <v>401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5"/>
    </row>
    <row r="9" spans="1:25" s="1" customFormat="1" ht="48.75" customHeight="1">
      <c r="A9" s="24" t="s">
        <v>5</v>
      </c>
      <c r="B9" s="25" t="s">
        <v>6</v>
      </c>
      <c r="C9" s="25" t="s">
        <v>3</v>
      </c>
      <c r="D9" s="25" t="s">
        <v>7</v>
      </c>
      <c r="E9" s="26">
        <f>252.83*1.02635</f>
        <v>259.49207050000001</v>
      </c>
      <c r="F9" s="26">
        <v>249.40899999999999</v>
      </c>
      <c r="G9" s="26">
        <v>140.46</v>
      </c>
      <c r="H9" s="26">
        <v>50.42</v>
      </c>
      <c r="I9" s="26">
        <v>228.59</v>
      </c>
      <c r="J9" s="26">
        <f>F9+G9+H9+I9</f>
        <v>668.87900000000002</v>
      </c>
      <c r="K9" s="27">
        <v>2122.42</v>
      </c>
      <c r="L9" s="27">
        <v>2347.2600000000002</v>
      </c>
      <c r="M9" s="27">
        <v>1350</v>
      </c>
      <c r="N9" s="27">
        <v>1375</v>
      </c>
      <c r="O9" s="28">
        <f>(K9-M9)*E9</f>
        <v>200436.86509561003</v>
      </c>
      <c r="P9" s="28">
        <f>(K9-M9)*F9</f>
        <v>192648.49978000001</v>
      </c>
      <c r="Q9" s="28">
        <f>(K9-M9)*G9</f>
        <v>108494.11320000002</v>
      </c>
      <c r="R9" s="28">
        <f>(L9-N9)*H9</f>
        <v>49021.349200000011</v>
      </c>
      <c r="S9" s="28">
        <f>(L9-N9)*I9</f>
        <v>222248.91340000005</v>
      </c>
      <c r="T9" s="28">
        <f>SUM(P9:S9)</f>
        <v>572412.87558000011</v>
      </c>
      <c r="U9" s="29"/>
      <c r="V9" s="29"/>
      <c r="W9" s="29"/>
    </row>
    <row r="10" spans="1:25" s="2" customFormat="1" ht="48.75" customHeight="1">
      <c r="A10" s="24" t="s">
        <v>8</v>
      </c>
      <c r="B10" s="25" t="s">
        <v>9</v>
      </c>
      <c r="C10" s="25" t="s">
        <v>3</v>
      </c>
      <c r="D10" s="25" t="s">
        <v>10</v>
      </c>
      <c r="E10" s="26">
        <f>732.4*1.02635</f>
        <v>751.69874000000004</v>
      </c>
      <c r="F10" s="26">
        <v>947.90999999999985</v>
      </c>
      <c r="G10" s="26">
        <v>418.2</v>
      </c>
      <c r="H10" s="26">
        <v>127.6</v>
      </c>
      <c r="I10" s="26">
        <v>685.3</v>
      </c>
      <c r="J10" s="26">
        <f t="shared" ref="J10:J73" si="0">F10+G10+H10+I10</f>
        <v>2179.0099999999998</v>
      </c>
      <c r="K10" s="27">
        <v>6872.74</v>
      </c>
      <c r="L10" s="27">
        <v>6872.74</v>
      </c>
      <c r="M10" s="27">
        <v>2098</v>
      </c>
      <c r="N10" s="27">
        <v>2123</v>
      </c>
      <c r="O10" s="28">
        <f t="shared" ref="O10:O82" si="1">(K10-M10)*E10</f>
        <v>3589166.0418276</v>
      </c>
      <c r="P10" s="28">
        <f t="shared" ref="P10:P73" si="2">(K10-M10)*F10</f>
        <v>4526023.7933999989</v>
      </c>
      <c r="Q10" s="28">
        <f t="shared" ref="Q10:Q82" si="3">(K10-M10)*G10</f>
        <v>1996796.2679999999</v>
      </c>
      <c r="R10" s="28">
        <f t="shared" ref="R10:R82" si="4">(L10-N10)*H10</f>
        <v>606066.82399999991</v>
      </c>
      <c r="S10" s="28">
        <f t="shared" ref="S10:S82" si="5">(L10-N10)*I10</f>
        <v>3254996.8219999997</v>
      </c>
      <c r="T10" s="28">
        <f t="shared" ref="T10:T73" si="6">SUM(P10:S10)</f>
        <v>10383883.707399998</v>
      </c>
      <c r="U10" s="30"/>
      <c r="V10" s="30"/>
      <c r="W10" s="30"/>
    </row>
    <row r="11" spans="1:25" s="2" customFormat="1" ht="48.75" customHeight="1">
      <c r="A11" s="24" t="s">
        <v>11</v>
      </c>
      <c r="B11" s="25" t="s">
        <v>12</v>
      </c>
      <c r="C11" s="25" t="s">
        <v>3</v>
      </c>
      <c r="D11" s="25" t="s">
        <v>10</v>
      </c>
      <c r="E11" s="26">
        <f>4804.35*1.0263</f>
        <v>4930.7044050000004</v>
      </c>
      <c r="F11" s="26">
        <v>6501.8340000000007</v>
      </c>
      <c r="G11" s="26">
        <v>2530.5300000000002</v>
      </c>
      <c r="H11" s="26">
        <v>778.02</v>
      </c>
      <c r="I11" s="26">
        <v>4985.1000000000004</v>
      </c>
      <c r="J11" s="26">
        <f t="shared" si="0"/>
        <v>14795.484000000002</v>
      </c>
      <c r="K11" s="27">
        <v>3931.71</v>
      </c>
      <c r="L11" s="27">
        <v>4052.71</v>
      </c>
      <c r="M11" s="27">
        <v>2123</v>
      </c>
      <c r="N11" s="27">
        <v>2123</v>
      </c>
      <c r="O11" s="28">
        <f t="shared" si="1"/>
        <v>8918214.3643675502</v>
      </c>
      <c r="P11" s="28">
        <f t="shared" si="2"/>
        <v>11759932.174140001</v>
      </c>
      <c r="Q11" s="28">
        <f t="shared" si="3"/>
        <v>4576994.9163000006</v>
      </c>
      <c r="R11" s="28">
        <f t="shared" si="4"/>
        <v>1501352.9742000001</v>
      </c>
      <c r="S11" s="28">
        <f t="shared" si="5"/>
        <v>9619797.3210000005</v>
      </c>
      <c r="T11" s="28">
        <f t="shared" si="6"/>
        <v>27458077.385640003</v>
      </c>
      <c r="U11" s="30"/>
      <c r="V11" s="30"/>
      <c r="W11" s="30"/>
    </row>
    <row r="12" spans="1:25" s="2" customFormat="1" ht="48.75" customHeight="1">
      <c r="A12" s="24" t="s">
        <v>13</v>
      </c>
      <c r="B12" s="25" t="s">
        <v>14</v>
      </c>
      <c r="C12" s="25" t="s">
        <v>3</v>
      </c>
      <c r="D12" s="25" t="s">
        <v>15</v>
      </c>
      <c r="E12" s="26">
        <f>195.187*1.02635</f>
        <v>200.33017745000004</v>
      </c>
      <c r="F12" s="26">
        <v>203.36100000000002</v>
      </c>
      <c r="G12" s="26">
        <v>65.061999999999998</v>
      </c>
      <c r="H12" s="26">
        <v>20.448</v>
      </c>
      <c r="I12" s="26">
        <v>184.03299999999999</v>
      </c>
      <c r="J12" s="26">
        <f t="shared" si="0"/>
        <v>472.904</v>
      </c>
      <c r="K12" s="27">
        <v>3484.34</v>
      </c>
      <c r="L12" s="27">
        <v>3577.22</v>
      </c>
      <c r="M12" s="27">
        <v>1148.33</v>
      </c>
      <c r="N12" s="27">
        <v>1190</v>
      </c>
      <c r="O12" s="28">
        <f t="shared" si="1"/>
        <v>467973.29782497464</v>
      </c>
      <c r="P12" s="28">
        <f t="shared" si="2"/>
        <v>475053.32961000007</v>
      </c>
      <c r="Q12" s="28">
        <f t="shared" si="3"/>
        <v>151985.48262</v>
      </c>
      <c r="R12" s="28">
        <f t="shared" si="4"/>
        <v>48813.874559999997</v>
      </c>
      <c r="S12" s="28">
        <f t="shared" si="5"/>
        <v>439327.25825999992</v>
      </c>
      <c r="T12" s="28">
        <f t="shared" si="6"/>
        <v>1115179.94505</v>
      </c>
      <c r="U12" s="30"/>
      <c r="V12" s="30"/>
      <c r="W12" s="30"/>
    </row>
    <row r="13" spans="1:25" s="2" customFormat="1" ht="48.75" customHeight="1">
      <c r="A13" s="24" t="s">
        <v>13</v>
      </c>
      <c r="B13" s="25" t="s">
        <v>14</v>
      </c>
      <c r="C13" s="25" t="s">
        <v>3</v>
      </c>
      <c r="D13" s="25" t="s">
        <v>16</v>
      </c>
      <c r="E13" s="26">
        <f>157.181*1.02635</f>
        <v>161.32271935000003</v>
      </c>
      <c r="F13" s="26">
        <v>103.452</v>
      </c>
      <c r="G13" s="26">
        <v>39.299999999999997</v>
      </c>
      <c r="H13" s="26">
        <v>12.35</v>
      </c>
      <c r="I13" s="26">
        <v>71.849000000000004</v>
      </c>
      <c r="J13" s="26">
        <f t="shared" si="0"/>
        <v>226.95100000000002</v>
      </c>
      <c r="K13" s="27">
        <v>3484.34</v>
      </c>
      <c r="L13" s="27">
        <v>3577.22</v>
      </c>
      <c r="M13" s="27">
        <v>1562.5</v>
      </c>
      <c r="N13" s="27">
        <v>1600</v>
      </c>
      <c r="O13" s="28">
        <f t="shared" si="1"/>
        <v>310036.4549556041</v>
      </c>
      <c r="P13" s="28">
        <f t="shared" si="2"/>
        <v>198818.19168000002</v>
      </c>
      <c r="Q13" s="28">
        <f t="shared" si="3"/>
        <v>75528.312000000005</v>
      </c>
      <c r="R13" s="28">
        <f t="shared" si="4"/>
        <v>24418.666999999998</v>
      </c>
      <c r="S13" s="28">
        <f t="shared" si="5"/>
        <v>142061.27977999998</v>
      </c>
      <c r="T13" s="28">
        <f t="shared" si="6"/>
        <v>440826.45046000002</v>
      </c>
      <c r="U13" s="30"/>
      <c r="V13" s="30"/>
      <c r="W13" s="30"/>
    </row>
    <row r="14" spans="1:25" s="2" customFormat="1" ht="48.75" customHeight="1">
      <c r="A14" s="24" t="s">
        <v>13</v>
      </c>
      <c r="B14" s="25" t="s">
        <v>14</v>
      </c>
      <c r="C14" s="25" t="s">
        <v>3</v>
      </c>
      <c r="D14" s="25" t="s">
        <v>17</v>
      </c>
      <c r="E14" s="26">
        <f>193.363*1.02635</f>
        <v>198.45811505000003</v>
      </c>
      <c r="F14" s="26">
        <v>189.297</v>
      </c>
      <c r="G14" s="26">
        <v>64.454999999999998</v>
      </c>
      <c r="H14" s="26">
        <v>20.257000000000001</v>
      </c>
      <c r="I14" s="26">
        <v>182.315</v>
      </c>
      <c r="J14" s="26">
        <f t="shared" si="0"/>
        <v>456.32400000000001</v>
      </c>
      <c r="K14" s="27">
        <v>3484.34</v>
      </c>
      <c r="L14" s="27">
        <v>3577.22</v>
      </c>
      <c r="M14" s="27">
        <v>1166.67</v>
      </c>
      <c r="N14" s="27">
        <v>1190</v>
      </c>
      <c r="O14" s="28">
        <f t="shared" si="1"/>
        <v>459960.41950793361</v>
      </c>
      <c r="P14" s="28">
        <f t="shared" si="2"/>
        <v>438727.97798999998</v>
      </c>
      <c r="Q14" s="28">
        <f t="shared" si="3"/>
        <v>149385.41985000001</v>
      </c>
      <c r="R14" s="28">
        <f t="shared" si="4"/>
        <v>48357.915540000002</v>
      </c>
      <c r="S14" s="28">
        <f t="shared" si="5"/>
        <v>435226.01429999998</v>
      </c>
      <c r="T14" s="28">
        <f t="shared" si="6"/>
        <v>1071697.3276799999</v>
      </c>
      <c r="U14" s="30"/>
      <c r="V14" s="30"/>
      <c r="W14" s="30"/>
    </row>
    <row r="15" spans="1:25" s="2" customFormat="1" ht="48.75" customHeight="1">
      <c r="A15" s="24" t="s">
        <v>13</v>
      </c>
      <c r="B15" s="25" t="s">
        <v>14</v>
      </c>
      <c r="C15" s="25" t="s">
        <v>3</v>
      </c>
      <c r="D15" s="25" t="s">
        <v>18</v>
      </c>
      <c r="E15" s="26">
        <f>441.122*1.02635</f>
        <v>452.74556470000005</v>
      </c>
      <c r="F15" s="26">
        <v>459.30500000000001</v>
      </c>
      <c r="G15" s="26">
        <v>147.04</v>
      </c>
      <c r="H15" s="26">
        <v>46.212000000000003</v>
      </c>
      <c r="I15" s="26">
        <v>415.916</v>
      </c>
      <c r="J15" s="26">
        <f t="shared" si="0"/>
        <v>1068.473</v>
      </c>
      <c r="K15" s="27">
        <v>3484.34</v>
      </c>
      <c r="L15" s="27">
        <v>3577.22</v>
      </c>
      <c r="M15" s="27">
        <v>1433.33</v>
      </c>
      <c r="N15" s="27">
        <v>1480</v>
      </c>
      <c r="O15" s="28">
        <f t="shared" si="1"/>
        <v>928585.68065534718</v>
      </c>
      <c r="P15" s="28">
        <f t="shared" si="2"/>
        <v>942039.14805000008</v>
      </c>
      <c r="Q15" s="28">
        <f t="shared" si="3"/>
        <v>301580.51040000003</v>
      </c>
      <c r="R15" s="28">
        <f t="shared" si="4"/>
        <v>96916.730639999994</v>
      </c>
      <c r="S15" s="28">
        <f t="shared" si="5"/>
        <v>872267.35351999989</v>
      </c>
      <c r="T15" s="28">
        <f t="shared" si="6"/>
        <v>2212803.7426100001</v>
      </c>
      <c r="U15" s="30"/>
      <c r="V15" s="30"/>
      <c r="W15" s="30"/>
    </row>
    <row r="16" spans="1:25" s="2" customFormat="1" ht="48.75" customHeight="1">
      <c r="A16" s="24" t="s">
        <v>13</v>
      </c>
      <c r="B16" s="25" t="s">
        <v>14</v>
      </c>
      <c r="C16" s="25" t="s">
        <v>3</v>
      </c>
      <c r="D16" s="25" t="s">
        <v>19</v>
      </c>
      <c r="E16" s="26">
        <f>906.058*1.02635</f>
        <v>929.93262830000003</v>
      </c>
      <c r="F16" s="26">
        <v>826.95399999999995</v>
      </c>
      <c r="G16" s="26">
        <v>302.01900000000001</v>
      </c>
      <c r="H16" s="26">
        <v>94.92</v>
      </c>
      <c r="I16" s="26">
        <v>854.28300000000002</v>
      </c>
      <c r="J16" s="26">
        <f t="shared" si="0"/>
        <v>2078.1759999999999</v>
      </c>
      <c r="K16" s="27">
        <v>3484.34</v>
      </c>
      <c r="L16" s="27">
        <v>3577.22</v>
      </c>
      <c r="M16" s="27">
        <v>1485.83</v>
      </c>
      <c r="N16" s="27">
        <v>1530</v>
      </c>
      <c r="O16" s="28">
        <f t="shared" si="1"/>
        <v>1858479.6569838333</v>
      </c>
      <c r="P16" s="28">
        <f t="shared" si="2"/>
        <v>1652675.8385400001</v>
      </c>
      <c r="Q16" s="28">
        <f t="shared" si="3"/>
        <v>603587.99169000005</v>
      </c>
      <c r="R16" s="28">
        <f t="shared" si="4"/>
        <v>194322.12239999999</v>
      </c>
      <c r="S16" s="28">
        <f t="shared" si="5"/>
        <v>1748905.2432599999</v>
      </c>
      <c r="T16" s="28">
        <f t="shared" si="6"/>
        <v>4199491.1958900001</v>
      </c>
      <c r="U16" s="30"/>
      <c r="V16" s="30"/>
      <c r="W16" s="30"/>
    </row>
    <row r="17" spans="1:23" s="2" customFormat="1" ht="48.75" customHeight="1">
      <c r="A17" s="24" t="s">
        <v>13</v>
      </c>
      <c r="B17" s="25" t="s">
        <v>14</v>
      </c>
      <c r="C17" s="25" t="s">
        <v>3</v>
      </c>
      <c r="D17" s="25" t="s">
        <v>20</v>
      </c>
      <c r="E17" s="26">
        <f>1627.34*1.0263</f>
        <v>1670.1390419999998</v>
      </c>
      <c r="F17" s="26">
        <v>1725.069</v>
      </c>
      <c r="G17" s="26">
        <v>542.447</v>
      </c>
      <c r="H17" s="26">
        <v>170.483</v>
      </c>
      <c r="I17" s="26">
        <v>1534.35</v>
      </c>
      <c r="J17" s="26">
        <f t="shared" si="0"/>
        <v>3972.3490000000002</v>
      </c>
      <c r="K17" s="27">
        <v>3484.34</v>
      </c>
      <c r="L17" s="27">
        <v>3577.22</v>
      </c>
      <c r="M17" s="27">
        <v>1342.5</v>
      </c>
      <c r="N17" s="27">
        <v>1375</v>
      </c>
      <c r="O17" s="28">
        <f t="shared" si="1"/>
        <v>3577170.6057172799</v>
      </c>
      <c r="P17" s="28">
        <f t="shared" si="2"/>
        <v>3694821.7869600002</v>
      </c>
      <c r="Q17" s="28">
        <f t="shared" si="3"/>
        <v>1161834.6824800002</v>
      </c>
      <c r="R17" s="28">
        <f t="shared" si="4"/>
        <v>375441.07225999999</v>
      </c>
      <c r="S17" s="28">
        <f t="shared" si="5"/>
        <v>3378976.2569999993</v>
      </c>
      <c r="T17" s="28">
        <f t="shared" si="6"/>
        <v>8611073.7986999992</v>
      </c>
      <c r="U17" s="30"/>
      <c r="V17" s="30"/>
      <c r="W17" s="30"/>
    </row>
    <row r="18" spans="1:23" s="2" customFormat="1" ht="48.75" customHeight="1">
      <c r="A18" s="24" t="s">
        <v>13</v>
      </c>
      <c r="B18" s="25" t="s">
        <v>14</v>
      </c>
      <c r="C18" s="25" t="s">
        <v>3</v>
      </c>
      <c r="D18" s="25" t="s">
        <v>21</v>
      </c>
      <c r="E18" s="26">
        <f>149.198*1.02635</f>
        <v>153.12936730000001</v>
      </c>
      <c r="F18" s="26">
        <v>129.86700000000002</v>
      </c>
      <c r="G18" s="26">
        <v>50</v>
      </c>
      <c r="H18" s="26">
        <v>15.651</v>
      </c>
      <c r="I18" s="26">
        <v>140.86099999999999</v>
      </c>
      <c r="J18" s="26">
        <f t="shared" si="0"/>
        <v>336.37900000000002</v>
      </c>
      <c r="K18" s="27">
        <v>3484.34</v>
      </c>
      <c r="L18" s="27">
        <v>3577.22</v>
      </c>
      <c r="M18" s="27">
        <v>1666.67</v>
      </c>
      <c r="N18" s="27">
        <v>1666.67</v>
      </c>
      <c r="O18" s="28">
        <f t="shared" si="1"/>
        <v>278338.65706019104</v>
      </c>
      <c r="P18" s="28">
        <f t="shared" si="2"/>
        <v>236055.34989000004</v>
      </c>
      <c r="Q18" s="28">
        <f t="shared" si="3"/>
        <v>90883.5</v>
      </c>
      <c r="R18" s="28">
        <f t="shared" si="4"/>
        <v>29902.018049999995</v>
      </c>
      <c r="S18" s="28">
        <f t="shared" si="5"/>
        <v>269121.98354999995</v>
      </c>
      <c r="T18" s="28">
        <f t="shared" si="6"/>
        <v>625962.85149000003</v>
      </c>
      <c r="U18" s="30"/>
      <c r="V18" s="30"/>
      <c r="W18" s="30"/>
    </row>
    <row r="19" spans="1:23" s="2" customFormat="1" ht="48.75" customHeight="1">
      <c r="A19" s="24" t="s">
        <v>13</v>
      </c>
      <c r="B19" s="25" t="s">
        <v>14</v>
      </c>
      <c r="C19" s="25" t="s">
        <v>3</v>
      </c>
      <c r="D19" s="25" t="s">
        <v>22</v>
      </c>
      <c r="E19" s="26">
        <f>74.962*1.02635</f>
        <v>76.937248700000012</v>
      </c>
      <c r="F19" s="26">
        <v>68.391000000000005</v>
      </c>
      <c r="G19" s="26">
        <v>24.986999999999998</v>
      </c>
      <c r="H19" s="26">
        <v>7.8529999999999998</v>
      </c>
      <c r="I19" s="26">
        <v>70.677999999999997</v>
      </c>
      <c r="J19" s="26">
        <f t="shared" si="0"/>
        <v>171.90899999999999</v>
      </c>
      <c r="K19" s="27">
        <v>3484.34</v>
      </c>
      <c r="L19" s="27">
        <v>3577.22</v>
      </c>
      <c r="M19" s="27">
        <v>1263.33</v>
      </c>
      <c r="N19" s="27">
        <v>1300</v>
      </c>
      <c r="O19" s="28">
        <f t="shared" si="1"/>
        <v>170878.39873518705</v>
      </c>
      <c r="P19" s="28">
        <f t="shared" si="2"/>
        <v>151897.09491000001</v>
      </c>
      <c r="Q19" s="28">
        <f t="shared" si="3"/>
        <v>55496.37687</v>
      </c>
      <c r="R19" s="28">
        <f t="shared" si="4"/>
        <v>17883.00866</v>
      </c>
      <c r="S19" s="28">
        <f t="shared" si="5"/>
        <v>160949.35515999998</v>
      </c>
      <c r="T19" s="28">
        <f t="shared" si="6"/>
        <v>386225.83559999999</v>
      </c>
      <c r="U19" s="30"/>
      <c r="V19" s="30"/>
      <c r="W19" s="30"/>
    </row>
    <row r="20" spans="1:23" s="2" customFormat="1" ht="48.75" customHeight="1">
      <c r="A20" s="24" t="s">
        <v>13</v>
      </c>
      <c r="B20" s="25" t="s">
        <v>14</v>
      </c>
      <c r="C20" s="25" t="s">
        <v>3</v>
      </c>
      <c r="D20" s="25" t="s">
        <v>23</v>
      </c>
      <c r="E20" s="26">
        <f>304.803*1.02635</f>
        <v>312.83455905000005</v>
      </c>
      <c r="F20" s="26">
        <v>281.49599999999998</v>
      </c>
      <c r="G20" s="26">
        <v>101.6</v>
      </c>
      <c r="H20" s="26">
        <v>31.931999999999999</v>
      </c>
      <c r="I20" s="26">
        <v>287.38499999999999</v>
      </c>
      <c r="J20" s="26">
        <f t="shared" si="0"/>
        <v>702.41300000000001</v>
      </c>
      <c r="K20" s="27">
        <v>3484.34</v>
      </c>
      <c r="L20" s="27">
        <v>3577.22</v>
      </c>
      <c r="M20" s="27">
        <v>1488.33</v>
      </c>
      <c r="N20" s="27">
        <v>1530</v>
      </c>
      <c r="O20" s="28">
        <f t="shared" si="1"/>
        <v>624420.90820939071</v>
      </c>
      <c r="P20" s="28">
        <f t="shared" si="2"/>
        <v>561868.83096000005</v>
      </c>
      <c r="Q20" s="28">
        <f t="shared" si="3"/>
        <v>202794.61600000001</v>
      </c>
      <c r="R20" s="28">
        <f t="shared" si="4"/>
        <v>65371.82903999999</v>
      </c>
      <c r="S20" s="28">
        <f t="shared" si="5"/>
        <v>588340.31969999988</v>
      </c>
      <c r="T20" s="28">
        <f t="shared" si="6"/>
        <v>1418375.5956999999</v>
      </c>
      <c r="U20" s="30"/>
      <c r="V20" s="30"/>
      <c r="W20" s="30"/>
    </row>
    <row r="21" spans="1:23" s="2" customFormat="1" ht="48.75" customHeight="1">
      <c r="A21" s="24" t="s">
        <v>13</v>
      </c>
      <c r="B21" s="25" t="s">
        <v>14</v>
      </c>
      <c r="C21" s="25" t="s">
        <v>3</v>
      </c>
      <c r="D21" s="25" t="s">
        <v>24</v>
      </c>
      <c r="E21" s="26">
        <f>728.931*1.02635</f>
        <v>748.1383318500001</v>
      </c>
      <c r="F21" s="26">
        <v>679.57899999999995</v>
      </c>
      <c r="G21" s="26">
        <v>242.977</v>
      </c>
      <c r="H21" s="26">
        <v>76.364000000000004</v>
      </c>
      <c r="I21" s="26">
        <v>687.27800000000002</v>
      </c>
      <c r="J21" s="26">
        <f t="shared" si="0"/>
        <v>1686.1979999999999</v>
      </c>
      <c r="K21" s="27">
        <v>3484.34</v>
      </c>
      <c r="L21" s="27">
        <v>3577.22</v>
      </c>
      <c r="M21" s="27">
        <v>1333.33</v>
      </c>
      <c r="N21" s="27">
        <v>1375</v>
      </c>
      <c r="O21" s="28">
        <f t="shared" si="1"/>
        <v>1609253.0331926688</v>
      </c>
      <c r="P21" s="28">
        <f t="shared" si="2"/>
        <v>1461781.2247900001</v>
      </c>
      <c r="Q21" s="28">
        <f t="shared" si="3"/>
        <v>522645.95677000005</v>
      </c>
      <c r="R21" s="28">
        <f t="shared" si="4"/>
        <v>168170.32808000001</v>
      </c>
      <c r="S21" s="28">
        <f t="shared" si="5"/>
        <v>1513537.3571599999</v>
      </c>
      <c r="T21" s="28">
        <f t="shared" si="6"/>
        <v>3666134.8668</v>
      </c>
      <c r="U21" s="30"/>
      <c r="V21" s="30"/>
      <c r="W21" s="30"/>
    </row>
    <row r="22" spans="1:23" s="2" customFormat="1" ht="48.75" customHeight="1">
      <c r="A22" s="24" t="s">
        <v>13</v>
      </c>
      <c r="B22" s="25" t="s">
        <v>14</v>
      </c>
      <c r="C22" s="25" t="s">
        <v>3</v>
      </c>
      <c r="D22" s="25" t="s">
        <v>25</v>
      </c>
      <c r="E22" s="26">
        <f>92.04*1.02635</f>
        <v>94.465254000000016</v>
      </c>
      <c r="F22" s="26">
        <v>83.871000000000009</v>
      </c>
      <c r="G22" s="26">
        <v>30.68</v>
      </c>
      <c r="H22" s="26">
        <v>9.64</v>
      </c>
      <c r="I22" s="26">
        <v>86.78</v>
      </c>
      <c r="J22" s="26">
        <f t="shared" si="0"/>
        <v>210.971</v>
      </c>
      <c r="K22" s="27">
        <v>3133.03</v>
      </c>
      <c r="L22" s="27">
        <v>3465.17</v>
      </c>
      <c r="M22" s="27">
        <v>1441.67</v>
      </c>
      <c r="N22" s="27">
        <v>1485</v>
      </c>
      <c r="O22" s="28">
        <f t="shared" si="1"/>
        <v>159774.75200544004</v>
      </c>
      <c r="P22" s="28">
        <f t="shared" si="2"/>
        <v>141856.05456000002</v>
      </c>
      <c r="Q22" s="28">
        <f t="shared" si="3"/>
        <v>51890.924800000001</v>
      </c>
      <c r="R22" s="28">
        <f t="shared" si="4"/>
        <v>19088.838800000001</v>
      </c>
      <c r="S22" s="28">
        <f t="shared" si="5"/>
        <v>171839.1526</v>
      </c>
      <c r="T22" s="28">
        <f t="shared" si="6"/>
        <v>384674.97076000005</v>
      </c>
      <c r="U22" s="30"/>
      <c r="V22" s="30"/>
      <c r="W22" s="30"/>
    </row>
    <row r="23" spans="1:23" s="2" customFormat="1" ht="48.75" customHeight="1">
      <c r="A23" s="24" t="s">
        <v>13</v>
      </c>
      <c r="B23" s="25" t="s">
        <v>14</v>
      </c>
      <c r="C23" s="25" t="s">
        <v>3</v>
      </c>
      <c r="D23" s="25" t="s">
        <v>26</v>
      </c>
      <c r="E23" s="26">
        <f>895.663*1.02635</f>
        <v>919.26372005000007</v>
      </c>
      <c r="F23" s="26">
        <v>785.79299999999989</v>
      </c>
      <c r="G23" s="26">
        <v>298.55399999999997</v>
      </c>
      <c r="H23" s="26">
        <v>93.831000000000003</v>
      </c>
      <c r="I23" s="26">
        <v>844.48199999999997</v>
      </c>
      <c r="J23" s="26">
        <f t="shared" si="0"/>
        <v>2022.6599999999996</v>
      </c>
      <c r="K23" s="27">
        <v>3484.34</v>
      </c>
      <c r="L23" s="27">
        <v>3577.22</v>
      </c>
      <c r="M23" s="27">
        <v>1441.67</v>
      </c>
      <c r="N23" s="27">
        <v>1485</v>
      </c>
      <c r="O23" s="28">
        <f t="shared" si="1"/>
        <v>1877752.4230345336</v>
      </c>
      <c r="P23" s="28">
        <f t="shared" si="2"/>
        <v>1605115.7873099998</v>
      </c>
      <c r="Q23" s="28">
        <f t="shared" si="3"/>
        <v>609847.29917999997</v>
      </c>
      <c r="R23" s="28">
        <f t="shared" si="4"/>
        <v>196315.09482</v>
      </c>
      <c r="S23" s="28">
        <f t="shared" si="5"/>
        <v>1766842.1300399997</v>
      </c>
      <c r="T23" s="28">
        <f t="shared" si="6"/>
        <v>4178120.3113499996</v>
      </c>
      <c r="U23" s="30"/>
      <c r="V23" s="30"/>
      <c r="W23" s="30"/>
    </row>
    <row r="24" spans="1:23" s="2" customFormat="1" ht="58.5" customHeight="1">
      <c r="A24" s="24" t="s">
        <v>27</v>
      </c>
      <c r="B24" s="25" t="s">
        <v>28</v>
      </c>
      <c r="C24" s="25" t="s">
        <v>3</v>
      </c>
      <c r="D24" s="25" t="s">
        <v>30</v>
      </c>
      <c r="E24" s="26">
        <f>400*1.02635</f>
        <v>410.54</v>
      </c>
      <c r="F24" s="26">
        <v>447.03</v>
      </c>
      <c r="G24" s="26">
        <v>211.9</v>
      </c>
      <c r="H24" s="26">
        <v>53.1</v>
      </c>
      <c r="I24" s="26">
        <v>390</v>
      </c>
      <c r="J24" s="26">
        <f t="shared" si="0"/>
        <v>1102.03</v>
      </c>
      <c r="K24" s="27">
        <v>2236.63</v>
      </c>
      <c r="L24" s="27">
        <v>2236.63</v>
      </c>
      <c r="M24" s="27">
        <v>1663.57</v>
      </c>
      <c r="N24" s="27">
        <v>1710</v>
      </c>
      <c r="O24" s="28">
        <f t="shared" si="1"/>
        <v>235264.05240000007</v>
      </c>
      <c r="P24" s="28">
        <f t="shared" si="2"/>
        <v>256175.01180000007</v>
      </c>
      <c r="Q24" s="28">
        <f t="shared" si="3"/>
        <v>121431.41400000003</v>
      </c>
      <c r="R24" s="28">
        <f t="shared" si="4"/>
        <v>27964.053000000007</v>
      </c>
      <c r="S24" s="28">
        <f t="shared" si="5"/>
        <v>205385.70000000004</v>
      </c>
      <c r="T24" s="28">
        <f t="shared" si="6"/>
        <v>610956.17880000011</v>
      </c>
      <c r="U24" s="30"/>
      <c r="V24" s="30"/>
      <c r="W24" s="30"/>
    </row>
    <row r="25" spans="1:23" s="2" customFormat="1" ht="48.75" customHeight="1">
      <c r="A25" s="24" t="s">
        <v>31</v>
      </c>
      <c r="B25" s="25" t="s">
        <v>32</v>
      </c>
      <c r="C25" s="25" t="s">
        <v>3</v>
      </c>
      <c r="D25" s="25" t="s">
        <v>33</v>
      </c>
      <c r="E25" s="26">
        <f>509*1.02635</f>
        <v>522.41215</v>
      </c>
      <c r="F25" s="26">
        <v>408.93200000000002</v>
      </c>
      <c r="G25" s="26">
        <v>144.28</v>
      </c>
      <c r="H25" s="26">
        <v>39.72</v>
      </c>
      <c r="I25" s="26">
        <v>471.4</v>
      </c>
      <c r="J25" s="26">
        <f t="shared" si="0"/>
        <v>1064.3319999999999</v>
      </c>
      <c r="K25" s="27">
        <v>2694.95</v>
      </c>
      <c r="L25" s="27">
        <v>2694.95</v>
      </c>
      <c r="M25" s="27">
        <v>1285</v>
      </c>
      <c r="N25" s="27">
        <v>1330</v>
      </c>
      <c r="O25" s="28">
        <f t="shared" si="1"/>
        <v>736575.01089249994</v>
      </c>
      <c r="P25" s="28">
        <f t="shared" si="2"/>
        <v>576573.67339999997</v>
      </c>
      <c r="Q25" s="28">
        <f t="shared" si="3"/>
        <v>203427.58599999998</v>
      </c>
      <c r="R25" s="28">
        <f t="shared" si="4"/>
        <v>54215.813999999991</v>
      </c>
      <c r="S25" s="28">
        <f t="shared" si="5"/>
        <v>643437.42999999993</v>
      </c>
      <c r="T25" s="28">
        <f t="shared" si="6"/>
        <v>1477654.5033999998</v>
      </c>
      <c r="U25" s="30"/>
      <c r="V25" s="30"/>
      <c r="W25" s="30"/>
    </row>
    <row r="26" spans="1:23" s="2" customFormat="1" ht="48.75" customHeight="1">
      <c r="A26" s="24" t="s">
        <v>34</v>
      </c>
      <c r="B26" s="25" t="s">
        <v>35</v>
      </c>
      <c r="C26" s="25" t="s">
        <v>3</v>
      </c>
      <c r="D26" s="25" t="s">
        <v>29</v>
      </c>
      <c r="E26" s="26">
        <f>253*1.02635</f>
        <v>259.66655000000003</v>
      </c>
      <c r="F26" s="26">
        <v>366.91200000000003</v>
      </c>
      <c r="G26" s="26">
        <v>100.7</v>
      </c>
      <c r="H26" s="26">
        <v>14.3</v>
      </c>
      <c r="I26" s="26">
        <v>319.43</v>
      </c>
      <c r="J26" s="26">
        <f t="shared" si="0"/>
        <v>801.3420000000001</v>
      </c>
      <c r="K26" s="27">
        <v>3114.28</v>
      </c>
      <c r="L26" s="27">
        <v>3114.28</v>
      </c>
      <c r="M26" s="27">
        <v>1663.57</v>
      </c>
      <c r="N26" s="27">
        <v>1710</v>
      </c>
      <c r="O26" s="28">
        <f t="shared" si="1"/>
        <v>376700.86075050011</v>
      </c>
      <c r="P26" s="28">
        <f t="shared" si="2"/>
        <v>532282.90752000012</v>
      </c>
      <c r="Q26" s="28">
        <f t="shared" si="3"/>
        <v>146086.49700000003</v>
      </c>
      <c r="R26" s="28">
        <f t="shared" si="4"/>
        <v>20081.204000000005</v>
      </c>
      <c r="S26" s="28">
        <f t="shared" si="5"/>
        <v>448569.16040000005</v>
      </c>
      <c r="T26" s="28">
        <f t="shared" si="6"/>
        <v>1147019.7689200002</v>
      </c>
      <c r="U26" s="30"/>
      <c r="V26" s="30"/>
      <c r="W26" s="30"/>
    </row>
    <row r="27" spans="1:23" s="2" customFormat="1" ht="48.75" customHeight="1">
      <c r="A27" s="24" t="s">
        <v>36</v>
      </c>
      <c r="B27" s="25" t="s">
        <v>37</v>
      </c>
      <c r="C27" s="25" t="s">
        <v>3</v>
      </c>
      <c r="D27" s="25" t="s">
        <v>29</v>
      </c>
      <c r="E27" s="26">
        <f>(26234.85+135.73)*1.0263</f>
        <v>27064.126253999999</v>
      </c>
      <c r="F27" s="26">
        <v>27945.523000000001</v>
      </c>
      <c r="G27" s="26">
        <f>7431.48+84.52</f>
        <v>7516</v>
      </c>
      <c r="H27" s="26">
        <f>2444.35+16.67</f>
        <v>2461.02</v>
      </c>
      <c r="I27" s="26">
        <f>22236.52+26.66</f>
        <v>22263.18</v>
      </c>
      <c r="J27" s="26">
        <f t="shared" si="0"/>
        <v>60185.722999999998</v>
      </c>
      <c r="K27" s="27">
        <v>2901.19</v>
      </c>
      <c r="L27" s="27">
        <v>2901.19</v>
      </c>
      <c r="M27" s="27">
        <v>1409.81</v>
      </c>
      <c r="N27" s="27">
        <v>1450</v>
      </c>
      <c r="O27" s="28">
        <f t="shared" si="1"/>
        <v>40362896.612690523</v>
      </c>
      <c r="P27" s="28">
        <f t="shared" si="2"/>
        <v>41677394.091740005</v>
      </c>
      <c r="Q27" s="28">
        <f t="shared" si="3"/>
        <v>11209212.08</v>
      </c>
      <c r="R27" s="28">
        <f t="shared" si="4"/>
        <v>3571407.6137999999</v>
      </c>
      <c r="S27" s="28">
        <f t="shared" si="5"/>
        <v>32308104.1842</v>
      </c>
      <c r="T27" s="28">
        <f t="shared" si="6"/>
        <v>88766117.969740003</v>
      </c>
      <c r="U27" s="30"/>
      <c r="V27" s="30"/>
      <c r="W27" s="30"/>
    </row>
    <row r="28" spans="1:23" s="2" customFormat="1" ht="48.75" customHeight="1">
      <c r="A28" s="24" t="s">
        <v>36</v>
      </c>
      <c r="B28" s="25" t="s">
        <v>37</v>
      </c>
      <c r="C28" s="25" t="s">
        <v>3</v>
      </c>
      <c r="D28" s="25" t="s">
        <v>38</v>
      </c>
      <c r="E28" s="26">
        <f>2320.48*1.0263</f>
        <v>2381.5086240000001</v>
      </c>
      <c r="F28" s="26">
        <v>2629.8820000000001</v>
      </c>
      <c r="G28" s="26">
        <v>605.35</v>
      </c>
      <c r="H28" s="26">
        <v>151.34</v>
      </c>
      <c r="I28" s="26">
        <v>1967.37</v>
      </c>
      <c r="J28" s="26">
        <f t="shared" si="0"/>
        <v>5353.942</v>
      </c>
      <c r="K28" s="27">
        <v>2593.8000000000002</v>
      </c>
      <c r="L28" s="27">
        <v>2593.8000000000002</v>
      </c>
      <c r="M28" s="27">
        <v>1500</v>
      </c>
      <c r="N28" s="27">
        <v>1530</v>
      </c>
      <c r="O28" s="28">
        <f t="shared" si="1"/>
        <v>2604894.1329312003</v>
      </c>
      <c r="P28" s="28">
        <f t="shared" si="2"/>
        <v>2876564.9316000007</v>
      </c>
      <c r="Q28" s="28">
        <f t="shared" si="3"/>
        <v>662131.83000000019</v>
      </c>
      <c r="R28" s="28">
        <f t="shared" si="4"/>
        <v>160995.49200000003</v>
      </c>
      <c r="S28" s="28">
        <f t="shared" si="5"/>
        <v>2092888.2060000002</v>
      </c>
      <c r="T28" s="28">
        <f t="shared" si="6"/>
        <v>5792580.4596000016</v>
      </c>
      <c r="U28" s="30"/>
      <c r="V28" s="30"/>
      <c r="W28" s="30"/>
    </row>
    <row r="29" spans="1:23" s="2" customFormat="1" ht="78">
      <c r="A29" s="24">
        <v>2907001458</v>
      </c>
      <c r="B29" s="25" t="s">
        <v>408</v>
      </c>
      <c r="C29" s="25" t="s">
        <v>370</v>
      </c>
      <c r="D29" s="25" t="s">
        <v>371</v>
      </c>
      <c r="E29" s="26">
        <f>24.3664424207075*1.02635</f>
        <v>25.008498178493145</v>
      </c>
      <c r="F29" s="26">
        <v>0</v>
      </c>
      <c r="G29" s="26">
        <f>24.3664424207075+24.3664424207075*1.02635</f>
        <v>49.374940599200642</v>
      </c>
      <c r="H29" s="26">
        <v>10.805950995317604</v>
      </c>
      <c r="I29" s="26">
        <v>28.027830829934093</v>
      </c>
      <c r="J29" s="26">
        <f t="shared" si="0"/>
        <v>88.208722424452333</v>
      </c>
      <c r="K29" s="27">
        <f>3660.79*0+3656.22</f>
        <v>3656.22</v>
      </c>
      <c r="L29" s="27">
        <f>4256.65319047963*0+3656.22</f>
        <v>3656.22</v>
      </c>
      <c r="M29" s="27">
        <v>1730</v>
      </c>
      <c r="N29" s="27">
        <f>1799.2*0+1782</f>
        <v>1782</v>
      </c>
      <c r="O29" s="28">
        <f t="shared" si="1"/>
        <v>48171.869361377059</v>
      </c>
      <c r="P29" s="28">
        <f t="shared" si="2"/>
        <v>0</v>
      </c>
      <c r="Q29" s="28">
        <f t="shared" si="3"/>
        <v>95106.998080992256</v>
      </c>
      <c r="R29" s="28">
        <f t="shared" si="4"/>
        <v>20252.729474444157</v>
      </c>
      <c r="S29" s="28">
        <f t="shared" si="5"/>
        <v>52530.321098079068</v>
      </c>
      <c r="T29" s="28">
        <f t="shared" si="6"/>
        <v>167890.04865351549</v>
      </c>
      <c r="U29" s="30"/>
      <c r="V29" s="30"/>
      <c r="W29" s="30"/>
    </row>
    <row r="30" spans="1:23" s="2" customFormat="1" ht="14.25" customHeight="1">
      <c r="A30" s="24"/>
      <c r="B30" s="25"/>
      <c r="C30" s="25"/>
      <c r="D30" s="25"/>
      <c r="E30" s="26"/>
      <c r="F30" s="26"/>
      <c r="G30" s="26"/>
      <c r="H30" s="26"/>
      <c r="I30" s="26"/>
      <c r="J30" s="26"/>
      <c r="K30" s="27"/>
      <c r="L30" s="27"/>
      <c r="M30" s="27"/>
      <c r="N30" s="27"/>
      <c r="O30" s="28"/>
      <c r="P30" s="28"/>
      <c r="Q30" s="28"/>
      <c r="R30" s="28"/>
      <c r="S30" s="28"/>
      <c r="T30" s="28"/>
      <c r="U30" s="30"/>
      <c r="V30" s="30"/>
      <c r="W30" s="30"/>
    </row>
    <row r="31" spans="1:23" s="2" customFormat="1" ht="47.25" customHeight="1">
      <c r="A31" s="24" t="s">
        <v>40</v>
      </c>
      <c r="B31" s="25" t="s">
        <v>41</v>
      </c>
      <c r="C31" s="25" t="s">
        <v>39</v>
      </c>
      <c r="D31" s="25" t="s">
        <v>42</v>
      </c>
      <c r="E31" s="26">
        <f>436.49*1.02635</f>
        <v>447.99151150000006</v>
      </c>
      <c r="F31" s="26">
        <v>410.84400000000005</v>
      </c>
      <c r="G31" s="26">
        <v>235.03</v>
      </c>
      <c r="H31" s="26">
        <v>97.06</v>
      </c>
      <c r="I31" s="26">
        <v>350.62</v>
      </c>
      <c r="J31" s="26">
        <f t="shared" si="0"/>
        <v>1093.5540000000001</v>
      </c>
      <c r="K31" s="27">
        <v>4332.6000000000004</v>
      </c>
      <c r="L31" s="27">
        <v>4332.6000000000004</v>
      </c>
      <c r="M31" s="27">
        <v>1225</v>
      </c>
      <c r="N31" s="27">
        <v>1270</v>
      </c>
      <c r="O31" s="28">
        <f t="shared" si="1"/>
        <v>1392178.4211374004</v>
      </c>
      <c r="P31" s="28">
        <f t="shared" si="2"/>
        <v>1276738.8144000003</v>
      </c>
      <c r="Q31" s="28">
        <f t="shared" si="3"/>
        <v>730379.22800000012</v>
      </c>
      <c r="R31" s="28">
        <f t="shared" si="4"/>
        <v>297255.95600000006</v>
      </c>
      <c r="S31" s="28">
        <f t="shared" si="5"/>
        <v>1073808.8120000002</v>
      </c>
      <c r="T31" s="28">
        <f t="shared" si="6"/>
        <v>3378182.8104000008</v>
      </c>
      <c r="U31" s="30"/>
      <c r="V31" s="30"/>
      <c r="W31" s="30"/>
    </row>
    <row r="32" spans="1:23" s="2" customFormat="1" ht="47.25" customHeight="1">
      <c r="A32" s="24" t="s">
        <v>43</v>
      </c>
      <c r="B32" s="25" t="s">
        <v>44</v>
      </c>
      <c r="C32" s="25" t="s">
        <v>39</v>
      </c>
      <c r="D32" s="25" t="s">
        <v>45</v>
      </c>
      <c r="E32" s="26">
        <f>1559.12*1.0263</f>
        <v>1600.1248559999999</v>
      </c>
      <c r="F32" s="26">
        <v>1572.2560000000001</v>
      </c>
      <c r="G32" s="26">
        <v>1001.2</v>
      </c>
      <c r="H32" s="26">
        <v>495.67</v>
      </c>
      <c r="I32" s="26">
        <v>1525.7</v>
      </c>
      <c r="J32" s="26">
        <f t="shared" si="0"/>
        <v>4594.826</v>
      </c>
      <c r="K32" s="27">
        <v>5228.05</v>
      </c>
      <c r="L32" s="27">
        <v>5584.22</v>
      </c>
      <c r="M32" s="27">
        <v>1470</v>
      </c>
      <c r="N32" s="27">
        <v>1524</v>
      </c>
      <c r="O32" s="28">
        <f t="shared" si="1"/>
        <v>6013349.2150908001</v>
      </c>
      <c r="P32" s="28">
        <f t="shared" si="2"/>
        <v>5908616.6608000007</v>
      </c>
      <c r="Q32" s="28">
        <f t="shared" si="3"/>
        <v>3762559.66</v>
      </c>
      <c r="R32" s="28">
        <f t="shared" si="4"/>
        <v>2012529.2474000002</v>
      </c>
      <c r="S32" s="28">
        <f t="shared" si="5"/>
        <v>6194677.654000001</v>
      </c>
      <c r="T32" s="28">
        <f t="shared" si="6"/>
        <v>17878383.222200003</v>
      </c>
      <c r="U32" s="30"/>
      <c r="V32" s="30"/>
      <c r="W32" s="30"/>
    </row>
    <row r="33" spans="1:23" s="2" customFormat="1" ht="47.25" customHeight="1">
      <c r="A33" s="24" t="s">
        <v>46</v>
      </c>
      <c r="B33" s="25" t="s">
        <v>47</v>
      </c>
      <c r="C33" s="25" t="s">
        <v>39</v>
      </c>
      <c r="D33" s="25" t="s">
        <v>48</v>
      </c>
      <c r="E33" s="26">
        <f>2897.188*1.0263</f>
        <v>2973.3840444000002</v>
      </c>
      <c r="F33" s="26">
        <v>2592.692</v>
      </c>
      <c r="G33" s="26">
        <v>1627.633</v>
      </c>
      <c r="H33" s="26">
        <v>444.71499999999997</v>
      </c>
      <c r="I33" s="26">
        <v>2045.69</v>
      </c>
      <c r="J33" s="26">
        <f t="shared" si="0"/>
        <v>6710.73</v>
      </c>
      <c r="K33" s="27">
        <v>8654.2000000000007</v>
      </c>
      <c r="L33" s="27">
        <v>9634.61</v>
      </c>
      <c r="M33" s="27">
        <v>1983</v>
      </c>
      <c r="N33" s="27">
        <v>1998</v>
      </c>
      <c r="O33" s="28">
        <f t="shared" si="1"/>
        <v>19836039.637001283</v>
      </c>
      <c r="P33" s="28">
        <f t="shared" si="2"/>
        <v>17296366.8704</v>
      </c>
      <c r="Q33" s="28">
        <f t="shared" si="3"/>
        <v>10858265.269600002</v>
      </c>
      <c r="R33" s="28">
        <f t="shared" si="4"/>
        <v>3396115.01615</v>
      </c>
      <c r="S33" s="28">
        <f t="shared" si="5"/>
        <v>15622136.710900001</v>
      </c>
      <c r="T33" s="28">
        <f t="shared" si="6"/>
        <v>47172883.867050007</v>
      </c>
      <c r="U33" s="30"/>
      <c r="V33" s="30"/>
      <c r="W33" s="30"/>
    </row>
    <row r="34" spans="1:23" s="2" customFormat="1" ht="47.25" customHeight="1">
      <c r="A34" s="24" t="s">
        <v>49</v>
      </c>
      <c r="B34" s="25" t="s">
        <v>50</v>
      </c>
      <c r="C34" s="25" t="s">
        <v>39</v>
      </c>
      <c r="D34" s="25" t="s">
        <v>51</v>
      </c>
      <c r="E34" s="26">
        <f>181.93*1.02635</f>
        <v>186.72385550000001</v>
      </c>
      <c r="F34" s="26">
        <v>182.745</v>
      </c>
      <c r="G34" s="26">
        <v>78.92</v>
      </c>
      <c r="H34" s="26">
        <v>57.5</v>
      </c>
      <c r="I34" s="26">
        <v>164.27</v>
      </c>
      <c r="J34" s="26">
        <f t="shared" si="0"/>
        <v>483.43500000000006</v>
      </c>
      <c r="K34" s="27">
        <v>4119.18</v>
      </c>
      <c r="L34" s="27">
        <v>5359.95</v>
      </c>
      <c r="M34" s="27">
        <v>1366.67</v>
      </c>
      <c r="N34" s="27">
        <v>1410</v>
      </c>
      <c r="O34" s="28">
        <f t="shared" si="1"/>
        <v>513959.27950230509</v>
      </c>
      <c r="P34" s="28">
        <f t="shared" si="2"/>
        <v>503007.43995000003</v>
      </c>
      <c r="Q34" s="28">
        <f t="shared" si="3"/>
        <v>217228.08920000002</v>
      </c>
      <c r="R34" s="28">
        <f t="shared" si="4"/>
        <v>227122.125</v>
      </c>
      <c r="S34" s="28">
        <f t="shared" si="5"/>
        <v>648858.28650000005</v>
      </c>
      <c r="T34" s="28">
        <f t="shared" si="6"/>
        <v>1596215.9406500002</v>
      </c>
      <c r="U34" s="30"/>
      <c r="V34" s="30"/>
      <c r="W34" s="30"/>
    </row>
    <row r="35" spans="1:23" s="2" customFormat="1" ht="47.25" customHeight="1">
      <c r="A35" s="24" t="s">
        <v>52</v>
      </c>
      <c r="B35" s="25" t="s">
        <v>53</v>
      </c>
      <c r="C35" s="25" t="s">
        <v>39</v>
      </c>
      <c r="D35" s="25" t="s">
        <v>54</v>
      </c>
      <c r="E35" s="26">
        <f>163.593*1.02635</f>
        <v>167.90367555</v>
      </c>
      <c r="F35" s="26">
        <v>163.59299999999999</v>
      </c>
      <c r="G35" s="26">
        <v>105.79</v>
      </c>
      <c r="H35" s="26">
        <v>38.171999999999997</v>
      </c>
      <c r="I35" s="26">
        <v>163.59299999999999</v>
      </c>
      <c r="J35" s="26">
        <f t="shared" si="0"/>
        <v>471.14799999999991</v>
      </c>
      <c r="K35" s="27">
        <v>6472.48</v>
      </c>
      <c r="L35" s="27">
        <v>6726.45</v>
      </c>
      <c r="M35" s="27">
        <v>1470</v>
      </c>
      <c r="N35" s="27">
        <v>1524</v>
      </c>
      <c r="O35" s="28">
        <f t="shared" si="1"/>
        <v>839934.77886536391</v>
      </c>
      <c r="P35" s="28">
        <f t="shared" si="2"/>
        <v>818370.71063999983</v>
      </c>
      <c r="Q35" s="28">
        <f t="shared" si="3"/>
        <v>529212.35919999995</v>
      </c>
      <c r="R35" s="28">
        <f t="shared" si="4"/>
        <v>198587.92139999999</v>
      </c>
      <c r="S35" s="28">
        <f t="shared" si="5"/>
        <v>851084.40284999995</v>
      </c>
      <c r="T35" s="28">
        <f t="shared" si="6"/>
        <v>2397255.3940899996</v>
      </c>
      <c r="U35" s="30"/>
      <c r="V35" s="30"/>
      <c r="W35" s="30"/>
    </row>
    <row r="36" spans="1:23" s="2" customFormat="1" ht="14.25" customHeight="1">
      <c r="A36" s="24"/>
      <c r="B36" s="25"/>
      <c r="C36" s="25"/>
      <c r="D36" s="25"/>
      <c r="E36" s="26"/>
      <c r="F36" s="26"/>
      <c r="G36" s="26"/>
      <c r="H36" s="26"/>
      <c r="I36" s="26"/>
      <c r="J36" s="26"/>
      <c r="K36" s="27"/>
      <c r="L36" s="27"/>
      <c r="M36" s="27"/>
      <c r="N36" s="27"/>
      <c r="O36" s="28"/>
      <c r="P36" s="28"/>
      <c r="Q36" s="28"/>
      <c r="R36" s="28"/>
      <c r="S36" s="28"/>
      <c r="T36" s="28"/>
      <c r="U36" s="30"/>
      <c r="V36" s="30"/>
      <c r="W36" s="30"/>
    </row>
    <row r="37" spans="1:23" s="2" customFormat="1" ht="41.25" customHeight="1">
      <c r="A37" s="24" t="s">
        <v>130</v>
      </c>
      <c r="B37" s="25" t="s">
        <v>131</v>
      </c>
      <c r="C37" s="25" t="s">
        <v>311</v>
      </c>
      <c r="D37" s="25" t="s">
        <v>312</v>
      </c>
      <c r="E37" s="26">
        <f>160.126*1.02635</f>
        <v>164.34532010000001</v>
      </c>
      <c r="F37" s="26">
        <v>115.259</v>
      </c>
      <c r="G37" s="26">
        <v>83.207999999999998</v>
      </c>
      <c r="H37" s="26">
        <v>19.751999999999999</v>
      </c>
      <c r="I37" s="26">
        <v>136.75899999999999</v>
      </c>
      <c r="J37" s="26">
        <f t="shared" si="0"/>
        <v>354.97799999999995</v>
      </c>
      <c r="K37" s="27">
        <v>4048.75</v>
      </c>
      <c r="L37" s="27">
        <v>4048.75</v>
      </c>
      <c r="M37" s="27">
        <v>1229.44</v>
      </c>
      <c r="N37" s="27">
        <v>1266.67</v>
      </c>
      <c r="O37" s="28">
        <f t="shared" si="1"/>
        <v>463340.40441113099</v>
      </c>
      <c r="P37" s="28">
        <f t="shared" si="2"/>
        <v>324950.85129000002</v>
      </c>
      <c r="Q37" s="28">
        <f t="shared" si="3"/>
        <v>234589.14648</v>
      </c>
      <c r="R37" s="28">
        <f t="shared" si="4"/>
        <v>54951.644159999996</v>
      </c>
      <c r="S37" s="28">
        <f t="shared" si="5"/>
        <v>380474.47871999996</v>
      </c>
      <c r="T37" s="28">
        <f t="shared" si="6"/>
        <v>994966.12064999994</v>
      </c>
      <c r="U37" s="30"/>
      <c r="V37" s="30"/>
      <c r="W37" s="30"/>
    </row>
    <row r="38" spans="1:23" s="2" customFormat="1" ht="54" customHeight="1">
      <c r="A38" s="24" t="s">
        <v>130</v>
      </c>
      <c r="B38" s="25" t="s">
        <v>131</v>
      </c>
      <c r="C38" s="25" t="s">
        <v>311</v>
      </c>
      <c r="D38" s="25" t="s">
        <v>313</v>
      </c>
      <c r="E38" s="26">
        <f>443.73*1.02635</f>
        <v>455.42228550000004</v>
      </c>
      <c r="F38" s="26">
        <v>461.53899999999999</v>
      </c>
      <c r="G38" s="26">
        <v>230.57</v>
      </c>
      <c r="H38" s="26">
        <v>54.73</v>
      </c>
      <c r="I38" s="26">
        <v>378.97</v>
      </c>
      <c r="J38" s="26">
        <f t="shared" si="0"/>
        <v>1125.809</v>
      </c>
      <c r="K38" s="27">
        <v>4048.75</v>
      </c>
      <c r="L38" s="27">
        <v>4048.75</v>
      </c>
      <c r="M38" s="27">
        <v>1620.83</v>
      </c>
      <c r="N38" s="27">
        <v>1666.67</v>
      </c>
      <c r="O38" s="28">
        <f t="shared" si="1"/>
        <v>1105728.8754111601</v>
      </c>
      <c r="P38" s="28">
        <f t="shared" si="2"/>
        <v>1120579.7688800001</v>
      </c>
      <c r="Q38" s="28">
        <f t="shared" si="3"/>
        <v>559805.51439999999</v>
      </c>
      <c r="R38" s="28">
        <f t="shared" si="4"/>
        <v>130371.23839999999</v>
      </c>
      <c r="S38" s="28">
        <f t="shared" si="5"/>
        <v>902736.85759999999</v>
      </c>
      <c r="T38" s="28">
        <f t="shared" si="6"/>
        <v>2713493.37928</v>
      </c>
      <c r="U38" s="30"/>
      <c r="V38" s="30"/>
      <c r="W38" s="30"/>
    </row>
    <row r="39" spans="1:23" s="2" customFormat="1" ht="85.5" customHeight="1">
      <c r="A39" s="24" t="s">
        <v>130</v>
      </c>
      <c r="B39" s="25" t="s">
        <v>131</v>
      </c>
      <c r="C39" s="25" t="s">
        <v>311</v>
      </c>
      <c r="D39" s="25" t="s">
        <v>314</v>
      </c>
      <c r="E39" s="26">
        <f>4624.72*1.0263</f>
        <v>4746.350136</v>
      </c>
      <c r="F39" s="26">
        <v>5341.1970000000001</v>
      </c>
      <c r="G39" s="26">
        <v>2403.1799999999998</v>
      </c>
      <c r="H39" s="26">
        <v>570.46</v>
      </c>
      <c r="I39" s="26">
        <v>3949.84</v>
      </c>
      <c r="J39" s="26">
        <f t="shared" si="0"/>
        <v>12264.677</v>
      </c>
      <c r="K39" s="27">
        <v>4048.75</v>
      </c>
      <c r="L39" s="27">
        <v>4048.75</v>
      </c>
      <c r="M39" s="27">
        <v>1666.67</v>
      </c>
      <c r="N39" s="27">
        <v>1666.67</v>
      </c>
      <c r="O39" s="28">
        <f t="shared" si="1"/>
        <v>11306185.73196288</v>
      </c>
      <c r="P39" s="28">
        <f t="shared" si="2"/>
        <v>12723158.549760001</v>
      </c>
      <c r="Q39" s="28">
        <f t="shared" si="3"/>
        <v>5724567.0143999998</v>
      </c>
      <c r="R39" s="28">
        <f t="shared" si="4"/>
        <v>1358881.3568</v>
      </c>
      <c r="S39" s="28">
        <f t="shared" si="5"/>
        <v>9408834.8672000002</v>
      </c>
      <c r="T39" s="28">
        <f t="shared" si="6"/>
        <v>29215441.788160004</v>
      </c>
      <c r="U39" s="30"/>
      <c r="V39" s="30"/>
      <c r="W39" s="30"/>
    </row>
    <row r="40" spans="1:23" s="2" customFormat="1" ht="57" customHeight="1">
      <c r="A40" s="24" t="s">
        <v>315</v>
      </c>
      <c r="B40" s="25" t="s">
        <v>316</v>
      </c>
      <c r="C40" s="25" t="s">
        <v>311</v>
      </c>
      <c r="D40" s="25" t="s">
        <v>317</v>
      </c>
      <c r="E40" s="26">
        <f>40.53*1.02635</f>
        <v>41.597965500000008</v>
      </c>
      <c r="F40" s="26">
        <v>40.53</v>
      </c>
      <c r="G40" s="26">
        <v>20.28</v>
      </c>
      <c r="H40" s="26">
        <v>6.76</v>
      </c>
      <c r="I40" s="26">
        <v>40.53</v>
      </c>
      <c r="J40" s="26">
        <f t="shared" si="0"/>
        <v>108.10000000000001</v>
      </c>
      <c r="K40" s="27">
        <v>10506.46</v>
      </c>
      <c r="L40" s="27">
        <v>10506.46</v>
      </c>
      <c r="M40" s="27">
        <v>1670</v>
      </c>
      <c r="N40" s="27">
        <v>1720</v>
      </c>
      <c r="O40" s="28">
        <f t="shared" si="1"/>
        <v>367578.75822213001</v>
      </c>
      <c r="P40" s="28">
        <f t="shared" si="2"/>
        <v>358141.72379999998</v>
      </c>
      <c r="Q40" s="28">
        <f t="shared" si="3"/>
        <v>179203.4088</v>
      </c>
      <c r="R40" s="28">
        <f t="shared" si="4"/>
        <v>59396.469599999989</v>
      </c>
      <c r="S40" s="28">
        <f t="shared" si="5"/>
        <v>356115.22379999998</v>
      </c>
      <c r="T40" s="28">
        <f t="shared" si="6"/>
        <v>952856.82599999988</v>
      </c>
      <c r="U40" s="30"/>
      <c r="V40" s="30"/>
      <c r="W40" s="30"/>
    </row>
    <row r="41" spans="1:23" s="2" customFormat="1" ht="57" customHeight="1">
      <c r="A41" s="24" t="s">
        <v>315</v>
      </c>
      <c r="B41" s="25" t="s">
        <v>316</v>
      </c>
      <c r="C41" s="25" t="s">
        <v>311</v>
      </c>
      <c r="D41" s="25" t="s">
        <v>318</v>
      </c>
      <c r="E41" s="26">
        <f>578.94*1.02635</f>
        <v>594.1950690000001</v>
      </c>
      <c r="F41" s="26">
        <v>607.02600000000007</v>
      </c>
      <c r="G41" s="26">
        <v>289.47500000000002</v>
      </c>
      <c r="H41" s="26">
        <v>71.804000000000002</v>
      </c>
      <c r="I41" s="26">
        <v>430.79</v>
      </c>
      <c r="J41" s="26">
        <f t="shared" si="0"/>
        <v>1399.095</v>
      </c>
      <c r="K41" s="27">
        <v>3446.33</v>
      </c>
      <c r="L41" s="27">
        <v>3446.33</v>
      </c>
      <c r="M41" s="27">
        <v>1670</v>
      </c>
      <c r="N41" s="27">
        <v>1720</v>
      </c>
      <c r="O41" s="28">
        <f t="shared" si="1"/>
        <v>1055486.52691677</v>
      </c>
      <c r="P41" s="28">
        <f t="shared" si="2"/>
        <v>1078278.4945800002</v>
      </c>
      <c r="Q41" s="28">
        <f t="shared" si="3"/>
        <v>514203.12675</v>
      </c>
      <c r="R41" s="28">
        <f t="shared" si="4"/>
        <v>123957.39932</v>
      </c>
      <c r="S41" s="28">
        <f t="shared" si="5"/>
        <v>743685.70070000004</v>
      </c>
      <c r="T41" s="28">
        <f t="shared" si="6"/>
        <v>2460124.7213500002</v>
      </c>
      <c r="U41" s="30"/>
      <c r="V41" s="30"/>
      <c r="W41" s="30"/>
    </row>
    <row r="42" spans="1:23" s="2" customFormat="1" ht="57" customHeight="1">
      <c r="A42" s="24" t="s">
        <v>315</v>
      </c>
      <c r="B42" s="25" t="s">
        <v>316</v>
      </c>
      <c r="C42" s="25" t="s">
        <v>311</v>
      </c>
      <c r="D42" s="25" t="s">
        <v>319</v>
      </c>
      <c r="E42" s="26">
        <f>93.891*1.02635</f>
        <v>96.365027850000018</v>
      </c>
      <c r="F42" s="26">
        <v>93.983000000000004</v>
      </c>
      <c r="G42" s="26">
        <v>47.069000000000003</v>
      </c>
      <c r="H42" s="26">
        <v>15.648999999999999</v>
      </c>
      <c r="I42" s="26">
        <v>93.891000000000005</v>
      </c>
      <c r="J42" s="26">
        <f t="shared" si="0"/>
        <v>250.59200000000004</v>
      </c>
      <c r="K42" s="27">
        <v>7409.75</v>
      </c>
      <c r="L42" s="27">
        <v>7771.69</v>
      </c>
      <c r="M42" s="27">
        <v>2000</v>
      </c>
      <c r="N42" s="27">
        <v>2000</v>
      </c>
      <c r="O42" s="28">
        <f t="shared" si="1"/>
        <v>521310.70941153762</v>
      </c>
      <c r="P42" s="28">
        <f t="shared" si="2"/>
        <v>508424.53425000003</v>
      </c>
      <c r="Q42" s="28">
        <f t="shared" si="3"/>
        <v>254631.52275</v>
      </c>
      <c r="R42" s="28">
        <f t="shared" si="4"/>
        <v>90321.17680999999</v>
      </c>
      <c r="S42" s="28">
        <f t="shared" si="5"/>
        <v>541909.74578999996</v>
      </c>
      <c r="T42" s="28">
        <f t="shared" si="6"/>
        <v>1395286.9796</v>
      </c>
      <c r="U42" s="30"/>
      <c r="V42" s="30"/>
      <c r="W42" s="30"/>
    </row>
    <row r="43" spans="1:23" s="2" customFormat="1" ht="57" customHeight="1">
      <c r="A43" s="24" t="s">
        <v>315</v>
      </c>
      <c r="B43" s="25" t="s">
        <v>316</v>
      </c>
      <c r="C43" s="25" t="s">
        <v>311</v>
      </c>
      <c r="D43" s="25" t="s">
        <v>320</v>
      </c>
      <c r="E43" s="26">
        <f>102.146*1.02635</f>
        <v>104.83754710000001</v>
      </c>
      <c r="F43" s="26">
        <v>106.92000000000002</v>
      </c>
      <c r="G43" s="26">
        <v>51.073999999999998</v>
      </c>
      <c r="H43" s="26">
        <v>17.474</v>
      </c>
      <c r="I43" s="26">
        <v>104.79</v>
      </c>
      <c r="J43" s="26">
        <f t="shared" si="0"/>
        <v>280.25800000000004</v>
      </c>
      <c r="K43" s="27">
        <v>4374.55</v>
      </c>
      <c r="L43" s="27">
        <v>4592.76</v>
      </c>
      <c r="M43" s="27">
        <v>1470</v>
      </c>
      <c r="N43" s="27">
        <v>1520</v>
      </c>
      <c r="O43" s="28">
        <f t="shared" si="1"/>
        <v>304505.89742930507</v>
      </c>
      <c r="P43" s="28">
        <f t="shared" si="2"/>
        <v>310554.48600000009</v>
      </c>
      <c r="Q43" s="28">
        <f t="shared" si="3"/>
        <v>148346.98670000001</v>
      </c>
      <c r="R43" s="28">
        <f t="shared" si="4"/>
        <v>53693.408240000004</v>
      </c>
      <c r="S43" s="28">
        <f t="shared" si="5"/>
        <v>321994.52040000004</v>
      </c>
      <c r="T43" s="28">
        <f t="shared" si="6"/>
        <v>834589.4013400001</v>
      </c>
      <c r="U43" s="30"/>
      <c r="V43" s="30"/>
      <c r="W43" s="30"/>
    </row>
    <row r="44" spans="1:23" s="2" customFormat="1" ht="57" customHeight="1">
      <c r="A44" s="24" t="s">
        <v>321</v>
      </c>
      <c r="B44" s="25" t="s">
        <v>322</v>
      </c>
      <c r="C44" s="25" t="s">
        <v>311</v>
      </c>
      <c r="D44" s="25" t="s">
        <v>323</v>
      </c>
      <c r="E44" s="26">
        <f>266.992*1.02635</f>
        <v>274.02723920000005</v>
      </c>
      <c r="F44" s="26">
        <v>296.10000000000002</v>
      </c>
      <c r="G44" s="26">
        <v>163.18799999999999</v>
      </c>
      <c r="H44" s="26">
        <v>57.622</v>
      </c>
      <c r="I44" s="26">
        <v>301.52800000000002</v>
      </c>
      <c r="J44" s="26">
        <f t="shared" si="0"/>
        <v>818.43799999999999</v>
      </c>
      <c r="K44" s="27">
        <v>2894.9</v>
      </c>
      <c r="L44" s="27">
        <v>2894.9</v>
      </c>
      <c r="M44" s="27">
        <v>1886.5</v>
      </c>
      <c r="N44" s="27">
        <v>1940</v>
      </c>
      <c r="O44" s="28">
        <f t="shared" si="1"/>
        <v>276329.06800928008</v>
      </c>
      <c r="P44" s="28">
        <f t="shared" si="2"/>
        <v>298587.24000000005</v>
      </c>
      <c r="Q44" s="28">
        <f t="shared" si="3"/>
        <v>164558.77919999999</v>
      </c>
      <c r="R44" s="28">
        <f t="shared" si="4"/>
        <v>55023.247800000005</v>
      </c>
      <c r="S44" s="28">
        <f t="shared" si="5"/>
        <v>287929.08720000007</v>
      </c>
      <c r="T44" s="28">
        <f t="shared" si="6"/>
        <v>806098.35420000018</v>
      </c>
      <c r="U44" s="30"/>
      <c r="V44" s="30"/>
      <c r="W44" s="30"/>
    </row>
    <row r="45" spans="1:23" s="2" customFormat="1" ht="57" customHeight="1">
      <c r="A45" s="24" t="s">
        <v>324</v>
      </c>
      <c r="B45" s="25" t="s">
        <v>325</v>
      </c>
      <c r="C45" s="25" t="s">
        <v>311</v>
      </c>
      <c r="D45" s="25" t="s">
        <v>326</v>
      </c>
      <c r="E45" s="26">
        <f>438.78*1.02635</f>
        <v>450.34185300000001</v>
      </c>
      <c r="F45" s="26">
        <v>411.36</v>
      </c>
      <c r="G45" s="26">
        <v>219.39</v>
      </c>
      <c r="H45" s="26">
        <v>62.68</v>
      </c>
      <c r="I45" s="26">
        <v>376.1</v>
      </c>
      <c r="J45" s="26">
        <f t="shared" si="0"/>
        <v>1069.53</v>
      </c>
      <c r="K45" s="27">
        <v>3332.55</v>
      </c>
      <c r="L45" s="27">
        <v>3585.35</v>
      </c>
      <c r="M45" s="27">
        <v>1880</v>
      </c>
      <c r="N45" s="27">
        <v>1940</v>
      </c>
      <c r="O45" s="28">
        <f t="shared" si="1"/>
        <v>654144.05857515009</v>
      </c>
      <c r="P45" s="28">
        <f t="shared" si="2"/>
        <v>597520.96800000011</v>
      </c>
      <c r="Q45" s="28">
        <f t="shared" si="3"/>
        <v>318674.94450000004</v>
      </c>
      <c r="R45" s="28">
        <f t="shared" si="4"/>
        <v>103130.538</v>
      </c>
      <c r="S45" s="28">
        <f t="shared" si="5"/>
        <v>618816.13500000001</v>
      </c>
      <c r="T45" s="28">
        <f t="shared" si="6"/>
        <v>1638142.5855</v>
      </c>
      <c r="U45" s="30"/>
      <c r="V45" s="30"/>
      <c r="W45" s="30"/>
    </row>
    <row r="46" spans="1:23" s="2" customFormat="1" ht="14.25" customHeight="1">
      <c r="A46" s="24"/>
      <c r="B46" s="25"/>
      <c r="C46" s="25"/>
      <c r="D46" s="25"/>
      <c r="E46" s="26"/>
      <c r="F46" s="26"/>
      <c r="G46" s="26"/>
      <c r="H46" s="26"/>
      <c r="I46" s="26"/>
      <c r="J46" s="26"/>
      <c r="K46" s="27"/>
      <c r="L46" s="27"/>
      <c r="M46" s="27"/>
      <c r="N46" s="27"/>
      <c r="O46" s="28"/>
      <c r="P46" s="28"/>
      <c r="Q46" s="28"/>
      <c r="R46" s="28"/>
      <c r="S46" s="28"/>
      <c r="T46" s="28"/>
      <c r="U46" s="30"/>
      <c r="V46" s="30"/>
      <c r="W46" s="30"/>
    </row>
    <row r="47" spans="1:23" s="2" customFormat="1" ht="54.75" customHeight="1">
      <c r="A47" s="24" t="s">
        <v>56</v>
      </c>
      <c r="B47" s="25" t="s">
        <v>57</v>
      </c>
      <c r="C47" s="25" t="s">
        <v>55</v>
      </c>
      <c r="D47" s="25" t="s">
        <v>58</v>
      </c>
      <c r="E47" s="26">
        <f>6862.65*1.0263</f>
        <v>7043.1376949999994</v>
      </c>
      <c r="F47" s="26">
        <v>7009.503999999999</v>
      </c>
      <c r="G47" s="26">
        <v>4739.13</v>
      </c>
      <c r="H47" s="26">
        <v>2308.1999999999998</v>
      </c>
      <c r="I47" s="26">
        <v>6676.32</v>
      </c>
      <c r="J47" s="26">
        <f t="shared" si="0"/>
        <v>20733.153999999999</v>
      </c>
      <c r="K47" s="27">
        <v>3632.06</v>
      </c>
      <c r="L47" s="27">
        <v>3632.06</v>
      </c>
      <c r="M47" s="27">
        <v>1610</v>
      </c>
      <c r="N47" s="27">
        <v>1656</v>
      </c>
      <c r="O47" s="28">
        <f t="shared" si="1"/>
        <v>14241647.007551698</v>
      </c>
      <c r="P47" s="28">
        <f t="shared" si="2"/>
        <v>14173637.658239998</v>
      </c>
      <c r="Q47" s="28">
        <f t="shared" si="3"/>
        <v>9582805.207799999</v>
      </c>
      <c r="R47" s="28">
        <f t="shared" si="4"/>
        <v>4561141.6919999998</v>
      </c>
      <c r="S47" s="28">
        <f t="shared" si="5"/>
        <v>13192808.8992</v>
      </c>
      <c r="T47" s="28">
        <f t="shared" si="6"/>
        <v>41510393.45724</v>
      </c>
      <c r="U47" s="30"/>
      <c r="V47" s="30"/>
      <c r="W47" s="30"/>
    </row>
    <row r="48" spans="1:23" s="2" customFormat="1" ht="54.75" customHeight="1">
      <c r="A48" s="24" t="s">
        <v>59</v>
      </c>
      <c r="B48" s="25" t="s">
        <v>60</v>
      </c>
      <c r="C48" s="25" t="s">
        <v>55</v>
      </c>
      <c r="D48" s="25" t="s">
        <v>61</v>
      </c>
      <c r="E48" s="26">
        <f>1856.67*1.0263</f>
        <v>1905.500421</v>
      </c>
      <c r="F48" s="26">
        <v>2144.3890000000001</v>
      </c>
      <c r="G48" s="26">
        <v>1232.53</v>
      </c>
      <c r="H48" s="26">
        <v>543.85</v>
      </c>
      <c r="I48" s="26">
        <v>1885.61</v>
      </c>
      <c r="J48" s="26">
        <f t="shared" si="0"/>
        <v>5806.3789999999999</v>
      </c>
      <c r="K48" s="27">
        <v>4502.8100000000004</v>
      </c>
      <c r="L48" s="27">
        <v>7593.86</v>
      </c>
      <c r="M48" s="27">
        <v>1790</v>
      </c>
      <c r="N48" s="27">
        <v>1820</v>
      </c>
      <c r="O48" s="28">
        <f t="shared" si="1"/>
        <v>5169260.5970930103</v>
      </c>
      <c r="P48" s="28">
        <f t="shared" si="2"/>
        <v>5817319.9230900016</v>
      </c>
      <c r="Q48" s="28">
        <f t="shared" si="3"/>
        <v>3343619.7093000002</v>
      </c>
      <c r="R48" s="28">
        <f t="shared" si="4"/>
        <v>3140113.7609999999</v>
      </c>
      <c r="S48" s="28">
        <f t="shared" si="5"/>
        <v>10887248.154599998</v>
      </c>
      <c r="T48" s="28">
        <f t="shared" si="6"/>
        <v>23188301.547990002</v>
      </c>
      <c r="U48" s="30"/>
      <c r="V48" s="30"/>
      <c r="W48" s="30"/>
    </row>
    <row r="49" spans="1:23" s="2" customFormat="1" ht="54.75" customHeight="1">
      <c r="A49" s="24" t="s">
        <v>62</v>
      </c>
      <c r="B49" s="25" t="s">
        <v>63</v>
      </c>
      <c r="C49" s="25" t="s">
        <v>55</v>
      </c>
      <c r="D49" s="25" t="s">
        <v>58</v>
      </c>
      <c r="E49" s="26">
        <f>423.492*1.0263</f>
        <v>434.62983960000003</v>
      </c>
      <c r="F49" s="26">
        <v>430.572</v>
      </c>
      <c r="G49" s="26">
        <v>282.32799999999997</v>
      </c>
      <c r="H49" s="26">
        <v>141.16399999999999</v>
      </c>
      <c r="I49" s="26">
        <v>425.39499999999998</v>
      </c>
      <c r="J49" s="26">
        <f t="shared" si="0"/>
        <v>1279.4589999999998</v>
      </c>
      <c r="K49" s="27">
        <v>3401.99</v>
      </c>
      <c r="L49" s="27">
        <v>3401.99</v>
      </c>
      <c r="M49" s="27">
        <v>1610</v>
      </c>
      <c r="N49" s="27">
        <v>1656</v>
      </c>
      <c r="O49" s="28">
        <f t="shared" si="1"/>
        <v>778852.326264804</v>
      </c>
      <c r="P49" s="28">
        <f t="shared" si="2"/>
        <v>771580.71827999991</v>
      </c>
      <c r="Q49" s="28">
        <f t="shared" si="3"/>
        <v>505928.95271999988</v>
      </c>
      <c r="R49" s="28">
        <f t="shared" si="4"/>
        <v>246470.93235999995</v>
      </c>
      <c r="S49" s="28">
        <f t="shared" si="5"/>
        <v>742735.41604999988</v>
      </c>
      <c r="T49" s="28">
        <f t="shared" si="6"/>
        <v>2266716.0194099997</v>
      </c>
      <c r="U49" s="30"/>
      <c r="V49" s="30"/>
      <c r="W49" s="30"/>
    </row>
    <row r="50" spans="1:23" s="2" customFormat="1" ht="54.75" customHeight="1">
      <c r="A50" s="24" t="s">
        <v>62</v>
      </c>
      <c r="B50" s="25" t="s">
        <v>63</v>
      </c>
      <c r="C50" s="25" t="s">
        <v>55</v>
      </c>
      <c r="D50" s="25" t="s">
        <v>64</v>
      </c>
      <c r="E50" s="26">
        <f>107.28*1.02635</f>
        <v>110.10682800000001</v>
      </c>
      <c r="F50" s="26">
        <v>107.41800000000001</v>
      </c>
      <c r="G50" s="26">
        <v>71.52</v>
      </c>
      <c r="H50" s="26">
        <v>35.805999999999997</v>
      </c>
      <c r="I50" s="26">
        <v>107.41800000000001</v>
      </c>
      <c r="J50" s="26">
        <f t="shared" si="0"/>
        <v>322.16199999999998</v>
      </c>
      <c r="K50" s="27">
        <v>3401.99</v>
      </c>
      <c r="L50" s="27">
        <v>3401.99</v>
      </c>
      <c r="M50" s="27">
        <v>1610</v>
      </c>
      <c r="N50" s="27">
        <v>1656</v>
      </c>
      <c r="O50" s="28">
        <f t="shared" si="1"/>
        <v>197310.33470772</v>
      </c>
      <c r="P50" s="28">
        <f t="shared" si="2"/>
        <v>192491.98181999999</v>
      </c>
      <c r="Q50" s="28">
        <f t="shared" si="3"/>
        <v>128163.12479999998</v>
      </c>
      <c r="R50" s="28">
        <f t="shared" si="4"/>
        <v>62516.917939999985</v>
      </c>
      <c r="S50" s="28">
        <f t="shared" si="5"/>
        <v>187550.75381999998</v>
      </c>
      <c r="T50" s="28">
        <f t="shared" si="6"/>
        <v>570722.77837999992</v>
      </c>
      <c r="U50" s="30"/>
      <c r="V50" s="30"/>
      <c r="W50" s="30"/>
    </row>
    <row r="51" spans="1:23" s="2" customFormat="1" ht="54.75" customHeight="1">
      <c r="A51" s="24" t="s">
        <v>62</v>
      </c>
      <c r="B51" s="25" t="s">
        <v>63</v>
      </c>
      <c r="C51" s="25" t="s">
        <v>55</v>
      </c>
      <c r="D51" s="25" t="s">
        <v>65</v>
      </c>
      <c r="E51" s="26">
        <f>523.504*1.02635</f>
        <v>537.29833040000005</v>
      </c>
      <c r="F51" s="26">
        <v>526.56200000000001</v>
      </c>
      <c r="G51" s="26">
        <v>346.47500000000002</v>
      </c>
      <c r="H51" s="26">
        <v>171.08699999999999</v>
      </c>
      <c r="I51" s="26">
        <v>519.66399999999999</v>
      </c>
      <c r="J51" s="26">
        <f t="shared" si="0"/>
        <v>1563.788</v>
      </c>
      <c r="K51" s="27">
        <v>4891.76</v>
      </c>
      <c r="L51" s="27">
        <v>5078.53</v>
      </c>
      <c r="M51" s="27">
        <v>1790</v>
      </c>
      <c r="N51" s="27">
        <v>1820</v>
      </c>
      <c r="O51" s="28">
        <f t="shared" si="1"/>
        <v>1666570.4693015043</v>
      </c>
      <c r="P51" s="28">
        <f t="shared" si="2"/>
        <v>1633268.9491200002</v>
      </c>
      <c r="Q51" s="28">
        <f t="shared" si="3"/>
        <v>1074682.2960000001</v>
      </c>
      <c r="R51" s="28">
        <f t="shared" si="4"/>
        <v>557492.12210999988</v>
      </c>
      <c r="S51" s="28">
        <f t="shared" si="5"/>
        <v>1693340.7339199998</v>
      </c>
      <c r="T51" s="28">
        <f t="shared" si="6"/>
        <v>4958784.1011499995</v>
      </c>
      <c r="U51" s="30"/>
      <c r="V51" s="30"/>
      <c r="W51" s="30"/>
    </row>
    <row r="52" spans="1:23" s="2" customFormat="1" ht="54.75" customHeight="1">
      <c r="A52" s="24" t="s">
        <v>66</v>
      </c>
      <c r="B52" s="25" t="s">
        <v>67</v>
      </c>
      <c r="C52" s="25" t="s">
        <v>55</v>
      </c>
      <c r="D52" s="25" t="s">
        <v>68</v>
      </c>
      <c r="E52" s="26">
        <f>3850.67*1.0263</f>
        <v>3951.9426210000001</v>
      </c>
      <c r="F52" s="26">
        <v>3124.7599999999998</v>
      </c>
      <c r="G52" s="26">
        <v>1810.69</v>
      </c>
      <c r="H52" s="26">
        <v>559.53</v>
      </c>
      <c r="I52" s="26">
        <v>3214.71</v>
      </c>
      <c r="J52" s="26">
        <f t="shared" si="0"/>
        <v>8709.6899999999987</v>
      </c>
      <c r="K52" s="27">
        <v>5177.12</v>
      </c>
      <c r="L52" s="27">
        <v>6299.28</v>
      </c>
      <c r="M52" s="27">
        <v>1183.33</v>
      </c>
      <c r="N52" s="27">
        <v>1220</v>
      </c>
      <c r="O52" s="28">
        <f t="shared" si="1"/>
        <v>15783228.92032359</v>
      </c>
      <c r="P52" s="28">
        <f t="shared" si="2"/>
        <v>12479635.2404</v>
      </c>
      <c r="Q52" s="28">
        <f t="shared" si="3"/>
        <v>7231515.6151000001</v>
      </c>
      <c r="R52" s="28">
        <f t="shared" si="4"/>
        <v>2842009.5383999995</v>
      </c>
      <c r="S52" s="28">
        <f t="shared" si="5"/>
        <v>16328412.208799999</v>
      </c>
      <c r="T52" s="28">
        <f t="shared" si="6"/>
        <v>38881572.602699995</v>
      </c>
      <c r="U52" s="30"/>
      <c r="V52" s="30"/>
      <c r="W52" s="30"/>
    </row>
    <row r="53" spans="1:23" s="2" customFormat="1" ht="54.75" customHeight="1">
      <c r="A53" s="24" t="s">
        <v>69</v>
      </c>
      <c r="B53" s="25" t="s">
        <v>70</v>
      </c>
      <c r="C53" s="25" t="s">
        <v>55</v>
      </c>
      <c r="D53" s="25" t="s">
        <v>58</v>
      </c>
      <c r="E53" s="26">
        <f>48.51*1.02635</f>
        <v>49.788238500000006</v>
      </c>
      <c r="F53" s="26">
        <v>48.510000000000005</v>
      </c>
      <c r="G53" s="26">
        <v>32.590000000000003</v>
      </c>
      <c r="H53" s="26">
        <v>12.94</v>
      </c>
      <c r="I53" s="26">
        <v>48.51</v>
      </c>
      <c r="J53" s="26">
        <f t="shared" si="0"/>
        <v>142.55000000000001</v>
      </c>
      <c r="K53" s="27">
        <v>3981.08</v>
      </c>
      <c r="L53" s="27">
        <v>3981.08</v>
      </c>
      <c r="M53" s="27">
        <v>1341.66</v>
      </c>
      <c r="N53" s="27">
        <v>1380</v>
      </c>
      <c r="O53" s="28">
        <f t="shared" si="1"/>
        <v>131412.07246167003</v>
      </c>
      <c r="P53" s="28">
        <f t="shared" si="2"/>
        <v>128038.26420000002</v>
      </c>
      <c r="Q53" s="28">
        <f t="shared" si="3"/>
        <v>86018.697800000009</v>
      </c>
      <c r="R53" s="28">
        <f t="shared" si="4"/>
        <v>33657.975200000001</v>
      </c>
      <c r="S53" s="28">
        <f t="shared" si="5"/>
        <v>126178.39079999999</v>
      </c>
      <c r="T53" s="28">
        <f t="shared" si="6"/>
        <v>373893.32800000004</v>
      </c>
      <c r="U53" s="30"/>
      <c r="V53" s="30"/>
      <c r="W53" s="30"/>
    </row>
    <row r="54" spans="1:23" s="2" customFormat="1" ht="14.25" customHeight="1">
      <c r="A54" s="24"/>
      <c r="B54" s="25"/>
      <c r="C54" s="25"/>
      <c r="D54" s="25"/>
      <c r="E54" s="26"/>
      <c r="F54" s="26"/>
      <c r="G54" s="26"/>
      <c r="H54" s="26"/>
      <c r="I54" s="26"/>
      <c r="J54" s="26"/>
      <c r="K54" s="27"/>
      <c r="L54" s="27"/>
      <c r="M54" s="27"/>
      <c r="N54" s="27"/>
      <c r="O54" s="28"/>
      <c r="P54" s="28"/>
      <c r="Q54" s="28"/>
      <c r="R54" s="28"/>
      <c r="S54" s="28"/>
      <c r="T54" s="28"/>
      <c r="U54" s="30"/>
      <c r="V54" s="30"/>
      <c r="W54" s="30"/>
    </row>
    <row r="55" spans="1:23" s="2" customFormat="1" ht="54.75" customHeight="1">
      <c r="A55" s="24" t="s">
        <v>72</v>
      </c>
      <c r="B55" s="25" t="s">
        <v>73</v>
      </c>
      <c r="C55" s="25" t="s">
        <v>71</v>
      </c>
      <c r="D55" s="25" t="s">
        <v>4</v>
      </c>
      <c r="E55" s="26">
        <f>697382.923*1.0263</f>
        <v>715724.0938748999</v>
      </c>
      <c r="F55" s="26">
        <v>778208.88699999999</v>
      </c>
      <c r="G55" s="26">
        <v>354148.14199999999</v>
      </c>
      <c r="H55" s="26">
        <v>147731.44699999999</v>
      </c>
      <c r="I55" s="26">
        <v>596998.27500000002</v>
      </c>
      <c r="J55" s="26">
        <f t="shared" si="0"/>
        <v>1877086.7510000002</v>
      </c>
      <c r="K55" s="27">
        <v>1692.38</v>
      </c>
      <c r="L55" s="27">
        <v>1692.38</v>
      </c>
      <c r="M55" s="27">
        <v>1530.72</v>
      </c>
      <c r="N55" s="27">
        <v>1575</v>
      </c>
      <c r="O55" s="28">
        <f t="shared" si="1"/>
        <v>115703957.01581638</v>
      </c>
      <c r="P55" s="28">
        <f>(K55-M55)*F55</f>
        <v>125805248.67242005</v>
      </c>
      <c r="Q55" s="28">
        <f t="shared" si="3"/>
        <v>57251588.635720029</v>
      </c>
      <c r="R55" s="28">
        <f t="shared" si="4"/>
        <v>17340717.248860013</v>
      </c>
      <c r="S55" s="28">
        <f t="shared" si="5"/>
        <v>70075657.519500062</v>
      </c>
      <c r="T55" s="28">
        <f t="shared" si="6"/>
        <v>270473212.07650018</v>
      </c>
      <c r="U55" s="30"/>
      <c r="V55" s="30"/>
      <c r="W55" s="30"/>
    </row>
    <row r="56" spans="1:23" s="2" customFormat="1" ht="14.25" customHeight="1">
      <c r="A56" s="24"/>
      <c r="B56" s="25"/>
      <c r="C56" s="25"/>
      <c r="D56" s="25"/>
      <c r="E56" s="26"/>
      <c r="F56" s="26"/>
      <c r="G56" s="26"/>
      <c r="H56" s="26"/>
      <c r="I56" s="26"/>
      <c r="J56" s="26"/>
      <c r="K56" s="27"/>
      <c r="L56" s="27"/>
      <c r="M56" s="27"/>
      <c r="N56" s="27"/>
      <c r="O56" s="28"/>
      <c r="P56" s="28"/>
      <c r="Q56" s="28"/>
      <c r="R56" s="28"/>
      <c r="S56" s="28"/>
      <c r="T56" s="28"/>
      <c r="U56" s="30"/>
      <c r="V56" s="30"/>
      <c r="W56" s="30"/>
    </row>
    <row r="57" spans="1:23" s="2" customFormat="1" ht="52.5" customHeight="1">
      <c r="A57" s="24" t="s">
        <v>75</v>
      </c>
      <c r="B57" s="25" t="s">
        <v>76</v>
      </c>
      <c r="C57" s="25" t="s">
        <v>74</v>
      </c>
      <c r="D57" s="25" t="s">
        <v>4</v>
      </c>
      <c r="E57" s="26">
        <f>2579.09*1.02635</f>
        <v>2647.0490215000004</v>
      </c>
      <c r="F57" s="26">
        <v>3176.096</v>
      </c>
      <c r="G57" s="26">
        <v>1285.874</v>
      </c>
      <c r="H57" s="26">
        <v>315.62299999999999</v>
      </c>
      <c r="I57" s="26">
        <v>2057.2460000000001</v>
      </c>
      <c r="J57" s="26">
        <f t="shared" si="0"/>
        <v>6834.8389999999999</v>
      </c>
      <c r="K57" s="27">
        <v>1801.2</v>
      </c>
      <c r="L57" s="27">
        <v>2099.64</v>
      </c>
      <c r="M57" s="27">
        <v>1737.5</v>
      </c>
      <c r="N57" s="27">
        <v>1800</v>
      </c>
      <c r="O57" s="28">
        <f t="shared" si="1"/>
        <v>168617.02266955015</v>
      </c>
      <c r="P57" s="28">
        <f t="shared" si="2"/>
        <v>202317.31520000016</v>
      </c>
      <c r="Q57" s="28">
        <f t="shared" si="3"/>
        <v>81910.173800000062</v>
      </c>
      <c r="R57" s="28">
        <f t="shared" si="4"/>
        <v>94573.275719999961</v>
      </c>
      <c r="S57" s="28">
        <f t="shared" si="5"/>
        <v>616433.19143999973</v>
      </c>
      <c r="T57" s="28">
        <f t="shared" si="6"/>
        <v>995233.95615999994</v>
      </c>
      <c r="U57" s="30"/>
      <c r="V57" s="30"/>
      <c r="W57" s="30"/>
    </row>
    <row r="58" spans="1:23" s="2" customFormat="1" ht="52.5" customHeight="1">
      <c r="A58" s="24" t="s">
        <v>77</v>
      </c>
      <c r="B58" s="25" t="s">
        <v>78</v>
      </c>
      <c r="C58" s="25" t="s">
        <v>74</v>
      </c>
      <c r="D58" s="25" t="s">
        <v>79</v>
      </c>
      <c r="E58" s="26">
        <v>0</v>
      </c>
      <c r="F58" s="26">
        <v>0</v>
      </c>
      <c r="G58" s="26">
        <v>0</v>
      </c>
      <c r="H58" s="26">
        <v>13337.52</v>
      </c>
      <c r="I58" s="26">
        <v>79886.98</v>
      </c>
      <c r="J58" s="26">
        <f t="shared" si="0"/>
        <v>93224.5</v>
      </c>
      <c r="K58" s="27">
        <v>0</v>
      </c>
      <c r="L58" s="27">
        <v>2109.4299999999998</v>
      </c>
      <c r="M58" s="27">
        <v>0</v>
      </c>
      <c r="N58" s="27">
        <v>1893.97</v>
      </c>
      <c r="O58" s="28">
        <f t="shared" si="1"/>
        <v>0</v>
      </c>
      <c r="P58" s="28">
        <f t="shared" si="2"/>
        <v>0</v>
      </c>
      <c r="Q58" s="28">
        <f t="shared" si="3"/>
        <v>0</v>
      </c>
      <c r="R58" s="28">
        <f t="shared" si="4"/>
        <v>2873702.0591999977</v>
      </c>
      <c r="S58" s="28">
        <f t="shared" si="5"/>
        <v>17212448.710799985</v>
      </c>
      <c r="T58" s="28">
        <f t="shared" si="6"/>
        <v>20086150.769999981</v>
      </c>
      <c r="U58" s="30"/>
      <c r="V58" s="30"/>
      <c r="W58" s="30"/>
    </row>
    <row r="59" spans="1:23" s="2" customFormat="1" ht="52.5" customHeight="1">
      <c r="A59" s="24" t="s">
        <v>77</v>
      </c>
      <c r="B59" s="25" t="s">
        <v>78</v>
      </c>
      <c r="C59" s="25" t="s">
        <v>74</v>
      </c>
      <c r="D59" s="25" t="s">
        <v>80</v>
      </c>
      <c r="E59" s="26">
        <f>25638.05*1.02635</f>
        <v>26313.612617500003</v>
      </c>
      <c r="F59" s="26">
        <v>24724.650999999998</v>
      </c>
      <c r="G59" s="26">
        <v>7560.69</v>
      </c>
      <c r="H59" s="26">
        <v>0</v>
      </c>
      <c r="I59" s="26">
        <v>0</v>
      </c>
      <c r="J59" s="26">
        <f t="shared" si="0"/>
        <v>32285.340999999997</v>
      </c>
      <c r="K59" s="27">
        <v>1893.97</v>
      </c>
      <c r="L59" s="27">
        <v>0</v>
      </c>
      <c r="M59" s="27">
        <v>1791.67</v>
      </c>
      <c r="N59" s="27">
        <v>0</v>
      </c>
      <c r="O59" s="28">
        <f t="shared" si="1"/>
        <v>2691882.5707702492</v>
      </c>
      <c r="P59" s="28">
        <f t="shared" si="2"/>
        <v>2529331.7972999988</v>
      </c>
      <c r="Q59" s="28">
        <f t="shared" si="3"/>
        <v>773458.58699999959</v>
      </c>
      <c r="R59" s="28">
        <f t="shared" si="4"/>
        <v>0</v>
      </c>
      <c r="S59" s="28">
        <f t="shared" si="5"/>
        <v>0</v>
      </c>
      <c r="T59" s="28">
        <f t="shared" si="6"/>
        <v>3302790.3842999982</v>
      </c>
      <c r="U59" s="30"/>
      <c r="V59" s="30"/>
      <c r="W59" s="30"/>
    </row>
    <row r="60" spans="1:23" s="2" customFormat="1" ht="14.25" customHeight="1">
      <c r="A60" s="24"/>
      <c r="B60" s="25"/>
      <c r="C60" s="25"/>
      <c r="D60" s="25"/>
      <c r="E60" s="26"/>
      <c r="F60" s="26"/>
      <c r="G60" s="26"/>
      <c r="H60" s="26"/>
      <c r="I60" s="26"/>
      <c r="J60" s="26"/>
      <c r="K60" s="27"/>
      <c r="L60" s="27"/>
      <c r="M60" s="27"/>
      <c r="N60" s="27"/>
      <c r="O60" s="28"/>
      <c r="P60" s="28"/>
      <c r="Q60" s="28"/>
      <c r="R60" s="28"/>
      <c r="S60" s="28"/>
      <c r="T60" s="28"/>
      <c r="U60" s="30"/>
      <c r="V60" s="30"/>
      <c r="W60" s="30"/>
    </row>
    <row r="61" spans="1:23" s="2" customFormat="1" ht="56.25" customHeight="1">
      <c r="A61" s="24" t="s">
        <v>82</v>
      </c>
      <c r="B61" s="25" t="s">
        <v>83</v>
      </c>
      <c r="C61" s="25" t="s">
        <v>81</v>
      </c>
      <c r="D61" s="25" t="s">
        <v>4</v>
      </c>
      <c r="E61" s="26">
        <f>43828.84*1.02635</f>
        <v>44983.729934000003</v>
      </c>
      <c r="F61" s="26">
        <v>42705.760999999999</v>
      </c>
      <c r="G61" s="26">
        <v>29219.22</v>
      </c>
      <c r="H61" s="26">
        <v>17500</v>
      </c>
      <c r="I61" s="26">
        <v>40833.339999999997</v>
      </c>
      <c r="J61" s="26">
        <f t="shared" si="0"/>
        <v>130258.321</v>
      </c>
      <c r="K61" s="27">
        <v>1967.19</v>
      </c>
      <c r="L61" s="27">
        <v>1967.19</v>
      </c>
      <c r="M61" s="27">
        <v>1483.33</v>
      </c>
      <c r="N61" s="27">
        <v>1520</v>
      </c>
      <c r="O61" s="28">
        <f t="shared" si="1"/>
        <v>21765827.565865248</v>
      </c>
      <c r="P61" s="28">
        <f t="shared" si="2"/>
        <v>20663609.517460003</v>
      </c>
      <c r="Q61" s="28">
        <f t="shared" si="3"/>
        <v>14138011.789200004</v>
      </c>
      <c r="R61" s="28">
        <f t="shared" si="4"/>
        <v>7825825.0000000009</v>
      </c>
      <c r="S61" s="28">
        <f t="shared" si="5"/>
        <v>18260261.314600002</v>
      </c>
      <c r="T61" s="28">
        <f t="shared" si="6"/>
        <v>60887707.621260017</v>
      </c>
      <c r="U61" s="30"/>
      <c r="V61" s="30"/>
      <c r="W61" s="30"/>
    </row>
    <row r="62" spans="1:23" s="2" customFormat="1" ht="14.25" customHeight="1">
      <c r="A62" s="24"/>
      <c r="B62" s="25"/>
      <c r="C62" s="25"/>
      <c r="D62" s="25"/>
      <c r="E62" s="26"/>
      <c r="F62" s="26"/>
      <c r="G62" s="26"/>
      <c r="H62" s="26"/>
      <c r="I62" s="26"/>
      <c r="J62" s="26"/>
      <c r="K62" s="27"/>
      <c r="L62" s="27"/>
      <c r="M62" s="27"/>
      <c r="N62" s="27"/>
      <c r="O62" s="28"/>
      <c r="P62" s="28"/>
      <c r="Q62" s="28"/>
      <c r="R62" s="28"/>
      <c r="S62" s="28"/>
      <c r="T62" s="28"/>
      <c r="U62" s="30"/>
      <c r="V62" s="30"/>
      <c r="W62" s="30"/>
    </row>
    <row r="63" spans="1:23" s="2" customFormat="1" ht="56.25" customHeight="1">
      <c r="A63" s="24" t="s">
        <v>85</v>
      </c>
      <c r="B63" s="25" t="s">
        <v>86</v>
      </c>
      <c r="C63" s="25" t="s">
        <v>84</v>
      </c>
      <c r="D63" s="25" t="s">
        <v>4</v>
      </c>
      <c r="E63" s="26">
        <f>122.6*1.02635</f>
        <v>125.83051</v>
      </c>
      <c r="F63" s="26">
        <v>119.376</v>
      </c>
      <c r="G63" s="26">
        <v>81.739999999999995</v>
      </c>
      <c r="H63" s="26">
        <v>38.21</v>
      </c>
      <c r="I63" s="26">
        <v>114.63</v>
      </c>
      <c r="J63" s="26">
        <f t="shared" si="0"/>
        <v>353.95600000000002</v>
      </c>
      <c r="K63" s="27">
        <v>5789.96</v>
      </c>
      <c r="L63" s="27">
        <v>5878.59</v>
      </c>
      <c r="M63" s="27">
        <v>1185</v>
      </c>
      <c r="N63" s="27">
        <v>1224</v>
      </c>
      <c r="O63" s="28">
        <f t="shared" si="1"/>
        <v>579444.46532960003</v>
      </c>
      <c r="P63" s="28">
        <f t="shared" si="2"/>
        <v>549721.70496</v>
      </c>
      <c r="Q63" s="28">
        <f t="shared" si="3"/>
        <v>376409.43039999995</v>
      </c>
      <c r="R63" s="28">
        <f t="shared" si="4"/>
        <v>177851.88390000002</v>
      </c>
      <c r="S63" s="28">
        <f t="shared" si="5"/>
        <v>533555.65170000005</v>
      </c>
      <c r="T63" s="28">
        <f t="shared" si="6"/>
        <v>1637538.67096</v>
      </c>
      <c r="U63" s="30"/>
      <c r="V63" s="30"/>
      <c r="W63" s="30"/>
    </row>
    <row r="64" spans="1:23" s="2" customFormat="1" ht="56.25" customHeight="1">
      <c r="A64" s="24" t="s">
        <v>87</v>
      </c>
      <c r="B64" s="25" t="s">
        <v>88</v>
      </c>
      <c r="C64" s="25" t="s">
        <v>84</v>
      </c>
      <c r="D64" s="25" t="s">
        <v>89</v>
      </c>
      <c r="E64" s="26">
        <f>159.6*1.02635</f>
        <v>163.80546000000001</v>
      </c>
      <c r="F64" s="26">
        <v>155.04300000000001</v>
      </c>
      <c r="G64" s="26">
        <v>106.4</v>
      </c>
      <c r="H64" s="26">
        <v>49.8</v>
      </c>
      <c r="I64" s="26">
        <v>149.30000000000001</v>
      </c>
      <c r="J64" s="26">
        <f t="shared" si="0"/>
        <v>460.54300000000001</v>
      </c>
      <c r="K64" s="27">
        <v>7430.01</v>
      </c>
      <c r="L64" s="27">
        <v>7430.01</v>
      </c>
      <c r="M64" s="27">
        <v>987.5</v>
      </c>
      <c r="N64" s="27">
        <v>1020</v>
      </c>
      <c r="O64" s="28">
        <f t="shared" si="1"/>
        <v>1055318.3141046001</v>
      </c>
      <c r="P64" s="28">
        <f t="shared" si="2"/>
        <v>998866.07793000003</v>
      </c>
      <c r="Q64" s="28">
        <f t="shared" si="3"/>
        <v>685483.06400000001</v>
      </c>
      <c r="R64" s="28">
        <f t="shared" si="4"/>
        <v>319218.49800000002</v>
      </c>
      <c r="S64" s="28">
        <f t="shared" si="5"/>
        <v>957014.49300000013</v>
      </c>
      <c r="T64" s="28">
        <f t="shared" si="6"/>
        <v>2960582.1329300003</v>
      </c>
      <c r="U64" s="30"/>
      <c r="V64" s="30"/>
      <c r="W64" s="30"/>
    </row>
    <row r="65" spans="1:23" s="2" customFormat="1" ht="56.25" customHeight="1">
      <c r="A65" s="24" t="s">
        <v>87</v>
      </c>
      <c r="B65" s="25" t="s">
        <v>88</v>
      </c>
      <c r="C65" s="25" t="s">
        <v>84</v>
      </c>
      <c r="D65" s="25" t="s">
        <v>90</v>
      </c>
      <c r="E65" s="26">
        <f>194.9*1.02635</f>
        <v>200.03561500000004</v>
      </c>
      <c r="F65" s="26">
        <v>169.14100000000002</v>
      </c>
      <c r="G65" s="26">
        <v>130</v>
      </c>
      <c r="H65" s="26">
        <v>56.4</v>
      </c>
      <c r="I65" s="26">
        <v>169.4</v>
      </c>
      <c r="J65" s="26">
        <f t="shared" si="0"/>
        <v>524.94100000000003</v>
      </c>
      <c r="K65" s="27">
        <v>5808.35</v>
      </c>
      <c r="L65" s="27">
        <v>6820.58</v>
      </c>
      <c r="M65" s="27">
        <v>987.5</v>
      </c>
      <c r="N65" s="27">
        <v>1020</v>
      </c>
      <c r="O65" s="28">
        <f t="shared" si="1"/>
        <v>964341.69457275025</v>
      </c>
      <c r="P65" s="28">
        <f t="shared" si="2"/>
        <v>815403.38985000015</v>
      </c>
      <c r="Q65" s="28">
        <f t="shared" si="3"/>
        <v>626710.5</v>
      </c>
      <c r="R65" s="28">
        <f t="shared" si="4"/>
        <v>327152.712</v>
      </c>
      <c r="S65" s="28">
        <f t="shared" si="5"/>
        <v>982618.25199999998</v>
      </c>
      <c r="T65" s="28">
        <f t="shared" si="6"/>
        <v>2751884.8538500001</v>
      </c>
      <c r="U65" s="30"/>
      <c r="V65" s="30"/>
      <c r="W65" s="30"/>
    </row>
    <row r="66" spans="1:23" s="2" customFormat="1" ht="56.25" customHeight="1">
      <c r="A66" s="24" t="s">
        <v>72</v>
      </c>
      <c r="B66" s="25" t="s">
        <v>73</v>
      </c>
      <c r="C66" s="25" t="s">
        <v>84</v>
      </c>
      <c r="D66" s="25" t="s">
        <v>4</v>
      </c>
      <c r="E66" s="26">
        <f>428000*1.02634</f>
        <v>439273.52</v>
      </c>
      <c r="F66" s="26">
        <v>488446.61800000002</v>
      </c>
      <c r="G66" s="26">
        <v>230940</v>
      </c>
      <c r="H66" s="26">
        <v>84500</v>
      </c>
      <c r="I66" s="26">
        <v>372560</v>
      </c>
      <c r="J66" s="26">
        <f t="shared" si="0"/>
        <v>1176446.618</v>
      </c>
      <c r="K66" s="27">
        <v>1266.3399999999999</v>
      </c>
      <c r="L66" s="27">
        <v>1266.3399999999999</v>
      </c>
      <c r="M66" s="27">
        <v>1144.8</v>
      </c>
      <c r="N66" s="27">
        <v>1180</v>
      </c>
      <c r="O66" s="28">
        <f t="shared" si="1"/>
        <v>53389303.620799989</v>
      </c>
      <c r="P66" s="28">
        <f t="shared" si="2"/>
        <v>59365801.951719984</v>
      </c>
      <c r="Q66" s="28">
        <f t="shared" si="3"/>
        <v>28068447.59999999</v>
      </c>
      <c r="R66" s="28">
        <f t="shared" si="4"/>
        <v>7295729.9999999935</v>
      </c>
      <c r="S66" s="28">
        <f t="shared" si="5"/>
        <v>32166830.399999969</v>
      </c>
      <c r="T66" s="28">
        <f t="shared" si="6"/>
        <v>126896809.95171994</v>
      </c>
      <c r="U66" s="30"/>
      <c r="V66" s="30"/>
      <c r="W66" s="30"/>
    </row>
    <row r="67" spans="1:23" s="2" customFormat="1" ht="14.25" customHeight="1">
      <c r="A67" s="24"/>
      <c r="B67" s="25"/>
      <c r="C67" s="25"/>
      <c r="D67" s="25"/>
      <c r="E67" s="26"/>
      <c r="F67" s="26"/>
      <c r="G67" s="26"/>
      <c r="H67" s="26"/>
      <c r="I67" s="26"/>
      <c r="J67" s="26"/>
      <c r="K67" s="27"/>
      <c r="L67" s="27"/>
      <c r="M67" s="27"/>
      <c r="N67" s="27"/>
      <c r="O67" s="28"/>
      <c r="P67" s="28"/>
      <c r="Q67" s="28"/>
      <c r="R67" s="28"/>
      <c r="S67" s="28"/>
      <c r="T67" s="28"/>
      <c r="U67" s="30"/>
      <c r="V67" s="30"/>
      <c r="W67" s="30"/>
    </row>
    <row r="68" spans="1:23" s="2" customFormat="1" ht="60" customHeight="1">
      <c r="A68" s="24" t="s">
        <v>91</v>
      </c>
      <c r="B68" s="25" t="s">
        <v>413</v>
      </c>
      <c r="C68" s="25" t="s">
        <v>327</v>
      </c>
      <c r="D68" s="25" t="s">
        <v>92</v>
      </c>
      <c r="E68" s="26">
        <f>134.6*1.02635</f>
        <v>138.14671000000001</v>
      </c>
      <c r="F68" s="26">
        <v>83.256</v>
      </c>
      <c r="G68" s="26">
        <v>57.69</v>
      </c>
      <c r="H68" s="26">
        <v>21.37</v>
      </c>
      <c r="I68" s="26">
        <v>131.27000000000001</v>
      </c>
      <c r="J68" s="26">
        <f t="shared" si="0"/>
        <v>293.58600000000001</v>
      </c>
      <c r="K68" s="27">
        <v>5112.34</v>
      </c>
      <c r="L68" s="27">
        <v>5502.38</v>
      </c>
      <c r="M68" s="27">
        <v>1500</v>
      </c>
      <c r="N68" s="27">
        <v>1545</v>
      </c>
      <c r="O68" s="28">
        <f t="shared" si="1"/>
        <v>499032.88640140009</v>
      </c>
      <c r="P68" s="28">
        <f t="shared" si="2"/>
        <v>300748.97904000001</v>
      </c>
      <c r="Q68" s="28">
        <f t="shared" si="3"/>
        <v>208395.8946</v>
      </c>
      <c r="R68" s="28">
        <f t="shared" si="4"/>
        <v>84569.210600000006</v>
      </c>
      <c r="S68" s="28">
        <f t="shared" si="5"/>
        <v>519485.27260000003</v>
      </c>
      <c r="T68" s="28">
        <f t="shared" si="6"/>
        <v>1113199.35684</v>
      </c>
      <c r="U68" s="30"/>
      <c r="V68" s="30"/>
      <c r="W68" s="30"/>
    </row>
    <row r="69" spans="1:23" s="2" customFormat="1" ht="60" customHeight="1">
      <c r="A69" s="24" t="s">
        <v>328</v>
      </c>
      <c r="B69" s="25" t="s">
        <v>329</v>
      </c>
      <c r="C69" s="25" t="s">
        <v>327</v>
      </c>
      <c r="D69" s="25" t="s">
        <v>330</v>
      </c>
      <c r="E69" s="26">
        <f>4764.055*1.02635</f>
        <v>4889.5878492500005</v>
      </c>
      <c r="F69" s="26">
        <v>5446.6059999999998</v>
      </c>
      <c r="G69" s="26">
        <v>2346.2539999999999</v>
      </c>
      <c r="H69" s="26">
        <v>783.31799999999998</v>
      </c>
      <c r="I69" s="26">
        <v>4442.0929999999998</v>
      </c>
      <c r="J69" s="26">
        <f t="shared" si="0"/>
        <v>13018.271000000001</v>
      </c>
      <c r="K69" s="27">
        <v>3168.32</v>
      </c>
      <c r="L69" s="27">
        <v>4068.21</v>
      </c>
      <c r="M69" s="27">
        <v>1550</v>
      </c>
      <c r="N69" s="27">
        <v>1595</v>
      </c>
      <c r="O69" s="28">
        <f t="shared" si="1"/>
        <v>7912917.808198262</v>
      </c>
      <c r="P69" s="28">
        <f t="shared" si="2"/>
        <v>8814351.4219199996</v>
      </c>
      <c r="Q69" s="28">
        <f t="shared" si="3"/>
        <v>3796989.7732800003</v>
      </c>
      <c r="R69" s="28">
        <f t="shared" si="4"/>
        <v>1937309.91078</v>
      </c>
      <c r="S69" s="28">
        <f t="shared" si="5"/>
        <v>10986228.828530001</v>
      </c>
      <c r="T69" s="28">
        <f t="shared" si="6"/>
        <v>25534879.93451</v>
      </c>
      <c r="U69" s="30"/>
      <c r="V69" s="30"/>
      <c r="W69" s="30"/>
    </row>
    <row r="70" spans="1:23" s="2" customFormat="1" ht="75" customHeight="1">
      <c r="A70" s="24" t="s">
        <v>331</v>
      </c>
      <c r="B70" s="25" t="s">
        <v>332</v>
      </c>
      <c r="C70" s="25" t="s">
        <v>327</v>
      </c>
      <c r="D70" s="25" t="s">
        <v>333</v>
      </c>
      <c r="E70" s="26">
        <f>258.13*1.02635</f>
        <v>264.93172550000003</v>
      </c>
      <c r="F70" s="26">
        <v>249.64500000000001</v>
      </c>
      <c r="G70" s="26">
        <v>172.09</v>
      </c>
      <c r="H70" s="26">
        <v>83.13</v>
      </c>
      <c r="I70" s="26">
        <v>234.86</v>
      </c>
      <c r="J70" s="26">
        <f t="shared" si="0"/>
        <v>739.72500000000002</v>
      </c>
      <c r="K70" s="27">
        <v>3609.66</v>
      </c>
      <c r="L70" s="27">
        <v>3609.66</v>
      </c>
      <c r="M70" s="27">
        <v>1500</v>
      </c>
      <c r="N70" s="27">
        <v>1545</v>
      </c>
      <c r="O70" s="28">
        <f t="shared" si="1"/>
        <v>558915.86401833</v>
      </c>
      <c r="P70" s="28">
        <f t="shared" si="2"/>
        <v>526666.07070000004</v>
      </c>
      <c r="Q70" s="28">
        <f t="shared" si="3"/>
        <v>363051.38939999999</v>
      </c>
      <c r="R70" s="28">
        <f t="shared" si="4"/>
        <v>171635.18579999998</v>
      </c>
      <c r="S70" s="28">
        <f t="shared" si="5"/>
        <v>484906.04759999999</v>
      </c>
      <c r="T70" s="28">
        <f t="shared" si="6"/>
        <v>1546258.6934999998</v>
      </c>
      <c r="U70" s="30"/>
      <c r="V70" s="30"/>
      <c r="W70" s="30"/>
    </row>
    <row r="71" spans="1:23" s="2" customFormat="1" ht="75" customHeight="1">
      <c r="A71" s="24" t="s">
        <v>331</v>
      </c>
      <c r="B71" s="25" t="s">
        <v>332</v>
      </c>
      <c r="C71" s="25" t="s">
        <v>327</v>
      </c>
      <c r="D71" s="25" t="s">
        <v>334</v>
      </c>
      <c r="E71" s="26">
        <f>170.92*1.02635</f>
        <v>175.423742</v>
      </c>
      <c r="F71" s="26">
        <v>210.74499999999998</v>
      </c>
      <c r="G71" s="26">
        <v>113.94</v>
      </c>
      <c r="H71" s="26">
        <v>52.42</v>
      </c>
      <c r="I71" s="26">
        <v>157.27000000000001</v>
      </c>
      <c r="J71" s="26">
        <f t="shared" si="0"/>
        <v>534.375</v>
      </c>
      <c r="K71" s="27">
        <v>3006.46</v>
      </c>
      <c r="L71" s="27">
        <v>3100.94</v>
      </c>
      <c r="M71" s="27">
        <v>1550</v>
      </c>
      <c r="N71" s="27">
        <v>1595</v>
      </c>
      <c r="O71" s="28">
        <f t="shared" si="1"/>
        <v>255497.66327332001</v>
      </c>
      <c r="P71" s="28">
        <f t="shared" si="2"/>
        <v>306941.66269999999</v>
      </c>
      <c r="Q71" s="28">
        <f t="shared" si="3"/>
        <v>165949.05240000002</v>
      </c>
      <c r="R71" s="28">
        <f t="shared" si="4"/>
        <v>78941.374800000005</v>
      </c>
      <c r="S71" s="28">
        <f t="shared" si="5"/>
        <v>236839.18380000003</v>
      </c>
      <c r="T71" s="28">
        <f t="shared" si="6"/>
        <v>788671.27370000002</v>
      </c>
      <c r="U71" s="30"/>
      <c r="V71" s="30"/>
      <c r="W71" s="30"/>
    </row>
    <row r="72" spans="1:23" s="2" customFormat="1" ht="75" customHeight="1">
      <c r="A72" s="24" t="s">
        <v>331</v>
      </c>
      <c r="B72" s="25" t="s">
        <v>332</v>
      </c>
      <c r="C72" s="25" t="s">
        <v>327</v>
      </c>
      <c r="D72" s="25" t="s">
        <v>330</v>
      </c>
      <c r="E72" s="26">
        <f>150.02*1.02635</f>
        <v>153.97302700000003</v>
      </c>
      <c r="F72" s="26">
        <v>161.63200000000001</v>
      </c>
      <c r="G72" s="26">
        <v>100.01</v>
      </c>
      <c r="H72" s="26">
        <v>49.11</v>
      </c>
      <c r="I72" s="26">
        <v>147.35</v>
      </c>
      <c r="J72" s="26">
        <f t="shared" si="0"/>
        <v>458.10199999999998</v>
      </c>
      <c r="K72" s="27">
        <v>2923.54</v>
      </c>
      <c r="L72" s="27">
        <v>3165.85</v>
      </c>
      <c r="M72" s="27">
        <v>1550</v>
      </c>
      <c r="N72" s="27">
        <v>1595</v>
      </c>
      <c r="O72" s="28">
        <f t="shared" si="1"/>
        <v>211488.11150558005</v>
      </c>
      <c r="P72" s="28">
        <f t="shared" si="2"/>
        <v>222008.01728</v>
      </c>
      <c r="Q72" s="28">
        <f t="shared" si="3"/>
        <v>137367.73540000001</v>
      </c>
      <c r="R72" s="28">
        <f t="shared" si="4"/>
        <v>77144.443499999994</v>
      </c>
      <c r="S72" s="28">
        <f t="shared" si="5"/>
        <v>231464.74749999997</v>
      </c>
      <c r="T72" s="28">
        <f t="shared" si="6"/>
        <v>667984.94368000003</v>
      </c>
      <c r="U72" s="30"/>
      <c r="V72" s="30"/>
      <c r="W72" s="30"/>
    </row>
    <row r="73" spans="1:23" s="2" customFormat="1" ht="75" customHeight="1">
      <c r="A73" s="24" t="s">
        <v>335</v>
      </c>
      <c r="B73" s="25" t="s">
        <v>414</v>
      </c>
      <c r="C73" s="25" t="s">
        <v>327</v>
      </c>
      <c r="D73" s="25" t="s">
        <v>336</v>
      </c>
      <c r="E73" s="26">
        <f>156.342*1.02635</f>
        <v>160.46161170000002</v>
      </c>
      <c r="F73" s="26">
        <v>156.34200000000001</v>
      </c>
      <c r="G73" s="26">
        <v>92.388000000000005</v>
      </c>
      <c r="H73" s="26">
        <v>55.258000000000003</v>
      </c>
      <c r="I73" s="26">
        <v>156.34200000000001</v>
      </c>
      <c r="J73" s="26">
        <f t="shared" si="0"/>
        <v>460.33000000000004</v>
      </c>
      <c r="K73" s="27">
        <v>5151.92</v>
      </c>
      <c r="L73" s="27">
        <v>5151.92</v>
      </c>
      <c r="M73" s="27">
        <v>1550</v>
      </c>
      <c r="N73" s="27">
        <v>1595</v>
      </c>
      <c r="O73" s="28">
        <f t="shared" si="1"/>
        <v>577969.88841446408</v>
      </c>
      <c r="P73" s="28">
        <f t="shared" si="2"/>
        <v>563131.37664000003</v>
      </c>
      <c r="Q73" s="28">
        <f t="shared" si="3"/>
        <v>332774.18496000004</v>
      </c>
      <c r="R73" s="28">
        <f t="shared" si="4"/>
        <v>196548.28536000001</v>
      </c>
      <c r="S73" s="28">
        <f t="shared" si="5"/>
        <v>556095.98664000002</v>
      </c>
      <c r="T73" s="28">
        <f t="shared" si="6"/>
        <v>1648549.8336000002</v>
      </c>
      <c r="U73" s="30"/>
      <c r="V73" s="30"/>
      <c r="W73" s="30"/>
    </row>
    <row r="74" spans="1:23" s="2" customFormat="1" ht="75" customHeight="1">
      <c r="A74" s="24" t="s">
        <v>337</v>
      </c>
      <c r="B74" s="25" t="s">
        <v>415</v>
      </c>
      <c r="C74" s="25" t="s">
        <v>327</v>
      </c>
      <c r="D74" s="25" t="s">
        <v>338</v>
      </c>
      <c r="E74" s="26">
        <f>137.13*1.02635</f>
        <v>140.74337550000001</v>
      </c>
      <c r="F74" s="26">
        <v>146.316</v>
      </c>
      <c r="G74" s="26">
        <v>68.56</v>
      </c>
      <c r="H74" s="26">
        <v>35.68</v>
      </c>
      <c r="I74" s="26">
        <v>125.93</v>
      </c>
      <c r="J74" s="26">
        <f t="shared" ref="J74:J137" si="7">F74+G74+H74+I74</f>
        <v>376.48599999999999</v>
      </c>
      <c r="K74" s="27">
        <v>4192.63</v>
      </c>
      <c r="L74" s="27">
        <v>4192.63</v>
      </c>
      <c r="M74" s="27">
        <v>1660</v>
      </c>
      <c r="N74" s="27">
        <v>1700</v>
      </c>
      <c r="O74" s="28">
        <f t="shared" si="1"/>
        <v>356450.89509256504</v>
      </c>
      <c r="P74" s="28">
        <f t="shared" ref="P74:P137" si="8">(K74-M74)*F74</f>
        <v>370564.29108</v>
      </c>
      <c r="Q74" s="28">
        <f t="shared" si="3"/>
        <v>173637.1128</v>
      </c>
      <c r="R74" s="28">
        <f t="shared" si="4"/>
        <v>88937.038400000005</v>
      </c>
      <c r="S74" s="28">
        <f t="shared" si="5"/>
        <v>313896.8959</v>
      </c>
      <c r="T74" s="28">
        <f t="shared" ref="T74:T137" si="9">SUM(P74:S74)</f>
        <v>947035.33817999996</v>
      </c>
      <c r="U74" s="30"/>
      <c r="V74" s="30"/>
      <c r="W74" s="30"/>
    </row>
    <row r="75" spans="1:23" s="2" customFormat="1" ht="75" customHeight="1">
      <c r="A75" s="24" t="s">
        <v>339</v>
      </c>
      <c r="B75" s="25" t="s">
        <v>340</v>
      </c>
      <c r="C75" s="25" t="s">
        <v>327</v>
      </c>
      <c r="D75" s="25" t="s">
        <v>341</v>
      </c>
      <c r="E75" s="26">
        <f>141.561*1.02635</f>
        <v>145.29113235000003</v>
      </c>
      <c r="F75" s="26">
        <v>138.357</v>
      </c>
      <c r="G75" s="26">
        <v>70.84</v>
      </c>
      <c r="H75" s="26">
        <v>26.038</v>
      </c>
      <c r="I75" s="26">
        <v>141.56100000000001</v>
      </c>
      <c r="J75" s="26">
        <f t="shared" si="7"/>
        <v>376.79600000000005</v>
      </c>
      <c r="K75" s="27">
        <v>3600.31</v>
      </c>
      <c r="L75" s="27">
        <v>3600.31</v>
      </c>
      <c r="M75" s="27">
        <v>1660</v>
      </c>
      <c r="N75" s="27">
        <v>1700</v>
      </c>
      <c r="O75" s="28">
        <f t="shared" si="1"/>
        <v>281909.83701002854</v>
      </c>
      <c r="P75" s="28">
        <f t="shared" si="8"/>
        <v>268455.47067000001</v>
      </c>
      <c r="Q75" s="28">
        <f t="shared" si="3"/>
        <v>137451.56040000002</v>
      </c>
      <c r="R75" s="28">
        <f t="shared" si="4"/>
        <v>49480.271779999995</v>
      </c>
      <c r="S75" s="28">
        <f t="shared" si="5"/>
        <v>269009.78391</v>
      </c>
      <c r="T75" s="28">
        <f t="shared" si="9"/>
        <v>724397.08676000009</v>
      </c>
      <c r="U75" s="30"/>
      <c r="V75" s="30"/>
      <c r="W75" s="30"/>
    </row>
    <row r="76" spans="1:23" s="2" customFormat="1" ht="66" customHeight="1">
      <c r="A76" s="24" t="s">
        <v>93</v>
      </c>
      <c r="B76" s="25" t="s">
        <v>94</v>
      </c>
      <c r="C76" s="25" t="s">
        <v>327</v>
      </c>
      <c r="D76" s="25" t="s">
        <v>95</v>
      </c>
      <c r="E76" s="26">
        <f>175.47*1.02635</f>
        <v>180.09363450000001</v>
      </c>
      <c r="F76" s="26">
        <v>190.94</v>
      </c>
      <c r="G76" s="26">
        <v>87.75</v>
      </c>
      <c r="H76" s="26">
        <v>29.54</v>
      </c>
      <c r="I76" s="26">
        <v>177.27</v>
      </c>
      <c r="J76" s="26">
        <f t="shared" si="7"/>
        <v>485.5</v>
      </c>
      <c r="K76" s="27">
        <v>3480.85</v>
      </c>
      <c r="L76" s="27">
        <v>3480.85</v>
      </c>
      <c r="M76" s="27">
        <v>1450</v>
      </c>
      <c r="N76" s="27">
        <v>1500</v>
      </c>
      <c r="O76" s="28">
        <f t="shared" si="1"/>
        <v>365743.15762432502</v>
      </c>
      <c r="P76" s="28">
        <f t="shared" si="8"/>
        <v>387770.49899999995</v>
      </c>
      <c r="Q76" s="28">
        <f t="shared" si="3"/>
        <v>178207.08749999999</v>
      </c>
      <c r="R76" s="28">
        <f t="shared" si="4"/>
        <v>58514.308999999994</v>
      </c>
      <c r="S76" s="28">
        <f t="shared" si="5"/>
        <v>351145.2795</v>
      </c>
      <c r="T76" s="28">
        <f t="shared" si="9"/>
        <v>975637.17500000005</v>
      </c>
      <c r="U76" s="30"/>
      <c r="V76" s="30"/>
      <c r="W76" s="30"/>
    </row>
    <row r="77" spans="1:23" s="2" customFormat="1" ht="14.25" customHeight="1">
      <c r="A77" s="24"/>
      <c r="B77" s="25"/>
      <c r="C77" s="25"/>
      <c r="D77" s="25"/>
      <c r="E77" s="26"/>
      <c r="F77" s="26"/>
      <c r="G77" s="26"/>
      <c r="H77" s="26"/>
      <c r="I77" s="26"/>
      <c r="J77" s="26"/>
      <c r="K77" s="27"/>
      <c r="L77" s="27"/>
      <c r="M77" s="27"/>
      <c r="N77" s="27"/>
      <c r="O77" s="28"/>
      <c r="P77" s="28"/>
      <c r="Q77" s="28"/>
      <c r="R77" s="28"/>
      <c r="S77" s="28"/>
      <c r="T77" s="28"/>
      <c r="U77" s="30"/>
      <c r="V77" s="30"/>
      <c r="W77" s="30"/>
    </row>
    <row r="78" spans="1:23" s="2" customFormat="1" ht="52.5" customHeight="1">
      <c r="A78" s="24" t="s">
        <v>97</v>
      </c>
      <c r="B78" s="25" t="s">
        <v>98</v>
      </c>
      <c r="C78" s="25" t="s">
        <v>96</v>
      </c>
      <c r="D78" s="25" t="s">
        <v>99</v>
      </c>
      <c r="E78" s="26">
        <f>78.04*1.02635</f>
        <v>80.096354000000019</v>
      </c>
      <c r="F78" s="26">
        <v>77.61</v>
      </c>
      <c r="G78" s="26">
        <v>39.24</v>
      </c>
      <c r="H78" s="26">
        <v>8.48</v>
      </c>
      <c r="I78" s="26">
        <v>77.5</v>
      </c>
      <c r="J78" s="26">
        <f t="shared" si="7"/>
        <v>202.82999999999998</v>
      </c>
      <c r="K78" s="27">
        <v>4063.63</v>
      </c>
      <c r="L78" s="27">
        <v>4428.3</v>
      </c>
      <c r="M78" s="27">
        <v>1745</v>
      </c>
      <c r="N78" s="27">
        <v>1798</v>
      </c>
      <c r="O78" s="28">
        <f t="shared" si="1"/>
        <v>185713.80927502006</v>
      </c>
      <c r="P78" s="28">
        <f t="shared" si="8"/>
        <v>179948.8743</v>
      </c>
      <c r="Q78" s="28">
        <f t="shared" si="3"/>
        <v>90983.041200000007</v>
      </c>
      <c r="R78" s="28">
        <f t="shared" si="4"/>
        <v>22304.944000000003</v>
      </c>
      <c r="S78" s="28">
        <f t="shared" si="5"/>
        <v>203848.25</v>
      </c>
      <c r="T78" s="28">
        <f t="shared" si="9"/>
        <v>497085.10950000002</v>
      </c>
      <c r="U78" s="30"/>
      <c r="V78" s="30"/>
      <c r="W78" s="30"/>
    </row>
    <row r="79" spans="1:23" s="2" customFormat="1" ht="52.5" customHeight="1">
      <c r="A79" s="24" t="s">
        <v>97</v>
      </c>
      <c r="B79" s="25" t="s">
        <v>98</v>
      </c>
      <c r="C79" s="25" t="s">
        <v>96</v>
      </c>
      <c r="D79" s="25" t="s">
        <v>100</v>
      </c>
      <c r="E79" s="26">
        <f>129.96*1.02635</f>
        <v>133.38444600000003</v>
      </c>
      <c r="F79" s="26">
        <v>121.68</v>
      </c>
      <c r="G79" s="26">
        <v>64.98</v>
      </c>
      <c r="H79" s="26">
        <v>21.66</v>
      </c>
      <c r="I79" s="26">
        <v>129.94</v>
      </c>
      <c r="J79" s="26">
        <f t="shared" si="7"/>
        <v>338.26</v>
      </c>
      <c r="K79" s="27">
        <v>5113.6400000000003</v>
      </c>
      <c r="L79" s="27">
        <v>5463.36</v>
      </c>
      <c r="M79" s="27">
        <v>1626</v>
      </c>
      <c r="N79" s="27">
        <v>1680</v>
      </c>
      <c r="O79" s="28">
        <f t="shared" si="1"/>
        <v>465196.92924744013</v>
      </c>
      <c r="P79" s="28">
        <f t="shared" si="8"/>
        <v>424376.03520000004</v>
      </c>
      <c r="Q79" s="28">
        <f t="shared" si="3"/>
        <v>226626.84720000005</v>
      </c>
      <c r="R79" s="28">
        <f t="shared" si="4"/>
        <v>81947.57759999999</v>
      </c>
      <c r="S79" s="28">
        <f t="shared" si="5"/>
        <v>491609.79839999997</v>
      </c>
      <c r="T79" s="28">
        <f t="shared" si="9"/>
        <v>1224560.2584000002</v>
      </c>
      <c r="U79" s="30"/>
      <c r="V79" s="30"/>
      <c r="W79" s="30"/>
    </row>
    <row r="80" spans="1:23" s="2" customFormat="1" ht="52.5" customHeight="1">
      <c r="A80" s="24" t="s">
        <v>97</v>
      </c>
      <c r="B80" s="25" t="s">
        <v>98</v>
      </c>
      <c r="C80" s="25" t="s">
        <v>96</v>
      </c>
      <c r="D80" s="25" t="s">
        <v>101</v>
      </c>
      <c r="E80" s="26">
        <f>109.61*1.02635</f>
        <v>112.49822350000001</v>
      </c>
      <c r="F80" s="26">
        <v>104.58</v>
      </c>
      <c r="G80" s="26">
        <v>47.23</v>
      </c>
      <c r="H80" s="26">
        <v>17.18</v>
      </c>
      <c r="I80" s="26">
        <v>97.98</v>
      </c>
      <c r="J80" s="26">
        <f t="shared" si="7"/>
        <v>266.97000000000003</v>
      </c>
      <c r="K80" s="27">
        <v>5266.67</v>
      </c>
      <c r="L80" s="27">
        <v>6639.83</v>
      </c>
      <c r="M80" s="27">
        <v>1626</v>
      </c>
      <c r="N80" s="27">
        <v>1680</v>
      </c>
      <c r="O80" s="28">
        <f t="shared" si="1"/>
        <v>409568.90734974504</v>
      </c>
      <c r="P80" s="28">
        <f t="shared" si="8"/>
        <v>380741.26860000001</v>
      </c>
      <c r="Q80" s="28">
        <f t="shared" si="3"/>
        <v>171948.84409999999</v>
      </c>
      <c r="R80" s="28">
        <f t="shared" si="4"/>
        <v>85209.879399999991</v>
      </c>
      <c r="S80" s="28">
        <f t="shared" si="5"/>
        <v>485964.1434</v>
      </c>
      <c r="T80" s="28">
        <f t="shared" si="9"/>
        <v>1123864.1354999999</v>
      </c>
      <c r="U80" s="30"/>
      <c r="V80" s="30"/>
      <c r="W80" s="30"/>
    </row>
    <row r="81" spans="1:23" s="2" customFormat="1" ht="52.5" customHeight="1">
      <c r="A81" s="24" t="s">
        <v>102</v>
      </c>
      <c r="B81" s="25" t="s">
        <v>103</v>
      </c>
      <c r="C81" s="25" t="s">
        <v>96</v>
      </c>
      <c r="D81" s="25" t="s">
        <v>104</v>
      </c>
      <c r="E81" s="26">
        <f>3094.85*1.0263</f>
        <v>3176.2445549999998</v>
      </c>
      <c r="F81" s="26">
        <v>3206.1209999999996</v>
      </c>
      <c r="G81" s="26">
        <v>2063.2399999999998</v>
      </c>
      <c r="H81" s="26">
        <v>980.76</v>
      </c>
      <c r="I81" s="26">
        <v>2942.29</v>
      </c>
      <c r="J81" s="26">
        <f t="shared" si="7"/>
        <v>9192.4110000000001</v>
      </c>
      <c r="K81" s="27">
        <v>3040.75</v>
      </c>
      <c r="L81" s="27">
        <v>3040.75</v>
      </c>
      <c r="M81" s="27">
        <v>1626</v>
      </c>
      <c r="N81" s="27">
        <v>1680</v>
      </c>
      <c r="O81" s="28">
        <f t="shared" si="1"/>
        <v>4493591.9841862498</v>
      </c>
      <c r="P81" s="28">
        <f t="shared" si="8"/>
        <v>4535859.6847499991</v>
      </c>
      <c r="Q81" s="28">
        <f t="shared" si="3"/>
        <v>2918968.7899999996</v>
      </c>
      <c r="R81" s="28">
        <f t="shared" si="4"/>
        <v>1334569.17</v>
      </c>
      <c r="S81" s="28">
        <f t="shared" si="5"/>
        <v>4003721.1175000002</v>
      </c>
      <c r="T81" s="28">
        <f t="shared" si="9"/>
        <v>12793118.762249999</v>
      </c>
      <c r="U81" s="30"/>
      <c r="V81" s="30"/>
      <c r="W81" s="30"/>
    </row>
    <row r="82" spans="1:23" s="2" customFormat="1" ht="60.75" customHeight="1">
      <c r="A82" s="24" t="s">
        <v>105</v>
      </c>
      <c r="B82" s="25" t="s">
        <v>106</v>
      </c>
      <c r="C82" s="25" t="s">
        <v>96</v>
      </c>
      <c r="D82" s="25" t="s">
        <v>107</v>
      </c>
      <c r="E82" s="26">
        <f>10192.76*1.0263</f>
        <v>10460.829588000001</v>
      </c>
      <c r="F82" s="26">
        <v>11043.521000000001</v>
      </c>
      <c r="G82" s="26">
        <v>5743.59</v>
      </c>
      <c r="H82" s="26">
        <v>1739.68</v>
      </c>
      <c r="I82" s="26">
        <v>9363.8320000000003</v>
      </c>
      <c r="J82" s="26">
        <f t="shared" si="7"/>
        <v>27890.623</v>
      </c>
      <c r="K82" s="27">
        <v>4740.2299999999996</v>
      </c>
      <c r="L82" s="27">
        <v>4740.2299999999996</v>
      </c>
      <c r="M82" s="27">
        <v>1742.78</v>
      </c>
      <c r="N82" s="27">
        <v>1794</v>
      </c>
      <c r="O82" s="28">
        <f t="shared" si="1"/>
        <v>31355813.6485506</v>
      </c>
      <c r="P82" s="28">
        <f t="shared" si="8"/>
        <v>33102402.021450002</v>
      </c>
      <c r="Q82" s="28">
        <f t="shared" si="3"/>
        <v>17216123.8455</v>
      </c>
      <c r="R82" s="28">
        <f t="shared" si="4"/>
        <v>5125497.4063999997</v>
      </c>
      <c r="S82" s="28">
        <f t="shared" si="5"/>
        <v>27588002.753359996</v>
      </c>
      <c r="T82" s="28">
        <f t="shared" si="9"/>
        <v>83032026.026710004</v>
      </c>
      <c r="U82" s="30"/>
      <c r="V82" s="30"/>
      <c r="W82" s="30"/>
    </row>
    <row r="83" spans="1:23" s="2" customFormat="1" ht="78">
      <c r="A83" s="24" t="s">
        <v>75</v>
      </c>
      <c r="B83" s="25" t="s">
        <v>108</v>
      </c>
      <c r="C83" s="25" t="s">
        <v>96</v>
      </c>
      <c r="D83" s="25" t="s">
        <v>275</v>
      </c>
      <c r="E83" s="26">
        <f>90.947*1.02635</f>
        <v>93.343453450000013</v>
      </c>
      <c r="F83" s="26">
        <v>88.302999999999997</v>
      </c>
      <c r="G83" s="26">
        <v>23.608000000000001</v>
      </c>
      <c r="H83" s="26">
        <v>8.9870000000000001</v>
      </c>
      <c r="I83" s="26">
        <v>88.376000000000005</v>
      </c>
      <c r="J83" s="26">
        <f t="shared" si="7"/>
        <v>209.274</v>
      </c>
      <c r="K83" s="27">
        <v>3560.17</v>
      </c>
      <c r="L83" s="27">
        <v>3591.94</v>
      </c>
      <c r="M83" s="27">
        <v>1640.31</v>
      </c>
      <c r="N83" s="27">
        <v>1685</v>
      </c>
      <c r="O83" s="28">
        <f t="shared" ref="O83:O156" si="10">(K83-M83)*E83</f>
        <v>179206.36254051703</v>
      </c>
      <c r="P83" s="28">
        <f t="shared" si="8"/>
        <v>169529.39758000002</v>
      </c>
      <c r="Q83" s="28">
        <f t="shared" ref="Q83:Q156" si="11">(K83-M83)*G83</f>
        <v>45324.054880000003</v>
      </c>
      <c r="R83" s="28">
        <f t="shared" ref="R83:R156" si="12">(L83-N83)*H83</f>
        <v>17137.66978</v>
      </c>
      <c r="S83" s="28">
        <f t="shared" ref="S83:S156" si="13">(L83-N83)*I83</f>
        <v>168527.72944000002</v>
      </c>
      <c r="T83" s="28">
        <f t="shared" si="9"/>
        <v>400518.85168000008</v>
      </c>
      <c r="U83" s="30"/>
      <c r="V83" s="30"/>
      <c r="W83" s="30"/>
    </row>
    <row r="84" spans="1:23" s="2" customFormat="1" ht="50.25" customHeight="1">
      <c r="A84" s="24" t="s">
        <v>109</v>
      </c>
      <c r="B84" s="25" t="s">
        <v>110</v>
      </c>
      <c r="C84" s="25" t="s">
        <v>96</v>
      </c>
      <c r="D84" s="25" t="s">
        <v>107</v>
      </c>
      <c r="E84" s="26">
        <f>224.47*1.02635</f>
        <v>230.38478450000002</v>
      </c>
      <c r="F84" s="26">
        <v>245.27500000000001</v>
      </c>
      <c r="G84" s="26">
        <v>99.8</v>
      </c>
      <c r="H84" s="26">
        <v>24.16</v>
      </c>
      <c r="I84" s="26">
        <v>188.57</v>
      </c>
      <c r="J84" s="26">
        <f t="shared" si="7"/>
        <v>557.80500000000006</v>
      </c>
      <c r="K84" s="27">
        <v>3057.69</v>
      </c>
      <c r="L84" s="27">
        <v>3057.69</v>
      </c>
      <c r="M84" s="27">
        <v>1979.87</v>
      </c>
      <c r="N84" s="27">
        <v>2022</v>
      </c>
      <c r="O84" s="28">
        <f t="shared" si="10"/>
        <v>248313.32842979007</v>
      </c>
      <c r="P84" s="28">
        <f t="shared" si="8"/>
        <v>264362.30050000007</v>
      </c>
      <c r="Q84" s="28">
        <f t="shared" si="11"/>
        <v>107566.43600000002</v>
      </c>
      <c r="R84" s="28">
        <f t="shared" si="12"/>
        <v>25022.270400000001</v>
      </c>
      <c r="S84" s="28">
        <f t="shared" si="13"/>
        <v>195300.06330000001</v>
      </c>
      <c r="T84" s="28">
        <f t="shared" si="9"/>
        <v>592251.07020000007</v>
      </c>
      <c r="U84" s="30"/>
      <c r="V84" s="30"/>
      <c r="W84" s="30"/>
    </row>
    <row r="85" spans="1:23" s="2" customFormat="1" ht="50.25" customHeight="1">
      <c r="A85" s="24" t="s">
        <v>111</v>
      </c>
      <c r="B85" s="25" t="s">
        <v>112</v>
      </c>
      <c r="C85" s="25" t="s">
        <v>96</v>
      </c>
      <c r="D85" s="25" t="s">
        <v>107</v>
      </c>
      <c r="E85" s="26">
        <f>759.027*1.02635</f>
        <v>779.02736145000017</v>
      </c>
      <c r="F85" s="26">
        <v>775.38</v>
      </c>
      <c r="G85" s="26">
        <v>451.85700000000003</v>
      </c>
      <c r="H85" s="26">
        <v>210.97499999999999</v>
      </c>
      <c r="I85" s="26">
        <v>717.50300000000004</v>
      </c>
      <c r="J85" s="26">
        <f t="shared" si="7"/>
        <v>2155.7150000000001</v>
      </c>
      <c r="K85" s="27">
        <v>4198.97</v>
      </c>
      <c r="L85" s="27">
        <v>5394.45</v>
      </c>
      <c r="M85" s="27">
        <v>1517.05</v>
      </c>
      <c r="N85" s="27">
        <v>1570</v>
      </c>
      <c r="O85" s="28">
        <f t="shared" si="10"/>
        <v>2089289.0612199844</v>
      </c>
      <c r="P85" s="28">
        <f t="shared" si="8"/>
        <v>2079507.1296000001</v>
      </c>
      <c r="Q85" s="28">
        <f t="shared" si="11"/>
        <v>1211844.32544</v>
      </c>
      <c r="R85" s="28">
        <f t="shared" si="12"/>
        <v>806863.33875</v>
      </c>
      <c r="S85" s="28">
        <f t="shared" si="13"/>
        <v>2744054.3483500001</v>
      </c>
      <c r="T85" s="28">
        <f t="shared" si="9"/>
        <v>6842269.1421400011</v>
      </c>
      <c r="U85" s="30"/>
      <c r="V85" s="30"/>
      <c r="W85" s="30"/>
    </row>
    <row r="86" spans="1:23" s="2" customFormat="1" ht="14.25" customHeight="1">
      <c r="A86" s="24"/>
      <c r="B86" s="25"/>
      <c r="C86" s="25"/>
      <c r="D86" s="25"/>
      <c r="E86" s="26"/>
      <c r="F86" s="26"/>
      <c r="G86" s="26"/>
      <c r="H86" s="26"/>
      <c r="I86" s="26"/>
      <c r="J86" s="26"/>
      <c r="K86" s="27"/>
      <c r="L86" s="27"/>
      <c r="M86" s="27"/>
      <c r="N86" s="27"/>
      <c r="O86" s="28"/>
      <c r="P86" s="28"/>
      <c r="Q86" s="28"/>
      <c r="R86" s="28"/>
      <c r="S86" s="28"/>
      <c r="T86" s="28"/>
      <c r="U86" s="30"/>
      <c r="V86" s="30"/>
      <c r="W86" s="30"/>
    </row>
    <row r="87" spans="1:23" s="2" customFormat="1" ht="78.75" customHeight="1">
      <c r="A87" s="24" t="s">
        <v>114</v>
      </c>
      <c r="B87" s="25" t="s">
        <v>115</v>
      </c>
      <c r="C87" s="25" t="s">
        <v>113</v>
      </c>
      <c r="D87" s="25" t="s">
        <v>116</v>
      </c>
      <c r="E87" s="26">
        <f>303.2*1.02635</f>
        <v>311.18932000000001</v>
      </c>
      <c r="F87" s="26">
        <v>319.399</v>
      </c>
      <c r="G87" s="26">
        <v>140.27000000000001</v>
      </c>
      <c r="H87" s="26">
        <v>31.32</v>
      </c>
      <c r="I87" s="26">
        <v>279.41000000000003</v>
      </c>
      <c r="J87" s="26">
        <f t="shared" si="7"/>
        <v>770.399</v>
      </c>
      <c r="K87" s="27">
        <v>5908.52</v>
      </c>
      <c r="L87" s="27">
        <v>6663.09</v>
      </c>
      <c r="M87" s="27">
        <v>1607.15</v>
      </c>
      <c r="N87" s="27">
        <v>1660</v>
      </c>
      <c r="O87" s="28">
        <f t="shared" si="10"/>
        <v>1338540.4053684003</v>
      </c>
      <c r="P87" s="28">
        <f t="shared" si="8"/>
        <v>1373853.2766300002</v>
      </c>
      <c r="Q87" s="28">
        <f t="shared" si="11"/>
        <v>603353.16990000021</v>
      </c>
      <c r="R87" s="28">
        <f t="shared" si="12"/>
        <v>156696.7788</v>
      </c>
      <c r="S87" s="28">
        <f t="shared" si="13"/>
        <v>1397913.3769000003</v>
      </c>
      <c r="T87" s="28">
        <f t="shared" si="9"/>
        <v>3531816.6022300003</v>
      </c>
      <c r="U87" s="30"/>
      <c r="V87" s="30"/>
      <c r="W87" s="30"/>
    </row>
    <row r="88" spans="1:23" s="2" customFormat="1" ht="54" customHeight="1">
      <c r="A88" s="24" t="s">
        <v>114</v>
      </c>
      <c r="B88" s="25" t="s">
        <v>115</v>
      </c>
      <c r="C88" s="25" t="s">
        <v>113</v>
      </c>
      <c r="D88" s="25" t="s">
        <v>117</v>
      </c>
      <c r="E88" s="26">
        <f>207.47*1.02635</f>
        <v>212.93683450000003</v>
      </c>
      <c r="F88" s="26">
        <v>227.33</v>
      </c>
      <c r="G88" s="26">
        <v>76.53</v>
      </c>
      <c r="H88" s="26">
        <v>18.5</v>
      </c>
      <c r="I88" s="26">
        <v>180.5</v>
      </c>
      <c r="J88" s="26">
        <f t="shared" si="7"/>
        <v>502.86</v>
      </c>
      <c r="K88" s="27">
        <v>6587.24</v>
      </c>
      <c r="L88" s="27">
        <v>6790.27</v>
      </c>
      <c r="M88" s="27">
        <v>1607.15</v>
      </c>
      <c r="N88" s="27">
        <v>1660</v>
      </c>
      <c r="O88" s="28">
        <f t="shared" si="10"/>
        <v>1060444.6001251051</v>
      </c>
      <c r="P88" s="28">
        <f t="shared" si="8"/>
        <v>1132123.8597000001</v>
      </c>
      <c r="Q88" s="28">
        <f t="shared" si="11"/>
        <v>381126.28770000004</v>
      </c>
      <c r="R88" s="28">
        <f t="shared" si="12"/>
        <v>94909.99500000001</v>
      </c>
      <c r="S88" s="28">
        <f t="shared" si="13"/>
        <v>926013.7350000001</v>
      </c>
      <c r="T88" s="28">
        <f t="shared" si="9"/>
        <v>2534173.8774000006</v>
      </c>
      <c r="U88" s="30"/>
      <c r="V88" s="30"/>
      <c r="W88" s="30"/>
    </row>
    <row r="89" spans="1:23" s="2" customFormat="1" ht="54" customHeight="1">
      <c r="A89" s="24" t="s">
        <v>49</v>
      </c>
      <c r="B89" s="25" t="s">
        <v>50</v>
      </c>
      <c r="C89" s="25" t="s">
        <v>113</v>
      </c>
      <c r="D89" s="25" t="s">
        <v>118</v>
      </c>
      <c r="E89" s="26">
        <f>222.52*1.02635</f>
        <v>228.38340200000002</v>
      </c>
      <c r="F89" s="26">
        <v>182.02599999999998</v>
      </c>
      <c r="G89" s="26">
        <v>140.36000000000001</v>
      </c>
      <c r="H89" s="26">
        <v>42</v>
      </c>
      <c r="I89" s="26">
        <v>200.62</v>
      </c>
      <c r="J89" s="26">
        <f t="shared" si="7"/>
        <v>565.00599999999997</v>
      </c>
      <c r="K89" s="27">
        <v>5563.21</v>
      </c>
      <c r="L89" s="27">
        <v>6771.72</v>
      </c>
      <c r="M89" s="27">
        <v>1590</v>
      </c>
      <c r="N89" s="27">
        <v>1640</v>
      </c>
      <c r="O89" s="28">
        <f t="shared" si="10"/>
        <v>907415.21666042006</v>
      </c>
      <c r="P89" s="28">
        <f t="shared" si="8"/>
        <v>723227.52345999994</v>
      </c>
      <c r="Q89" s="28">
        <f t="shared" si="11"/>
        <v>557679.75560000003</v>
      </c>
      <c r="R89" s="28">
        <f t="shared" si="12"/>
        <v>215532.24000000002</v>
      </c>
      <c r="S89" s="28">
        <f t="shared" si="13"/>
        <v>1029525.6664000001</v>
      </c>
      <c r="T89" s="28">
        <f t="shared" si="9"/>
        <v>2525965.1854600003</v>
      </c>
      <c r="U89" s="30"/>
      <c r="V89" s="30"/>
      <c r="W89" s="30"/>
    </row>
    <row r="90" spans="1:23" s="2" customFormat="1" ht="54" customHeight="1">
      <c r="A90" s="24" t="s">
        <v>119</v>
      </c>
      <c r="B90" s="25" t="s">
        <v>120</v>
      </c>
      <c r="C90" s="25" t="s">
        <v>113</v>
      </c>
      <c r="D90" s="25" t="s">
        <v>276</v>
      </c>
      <c r="E90" s="26">
        <f>574.986*1.02635</f>
        <v>590.1368811000001</v>
      </c>
      <c r="F90" s="26">
        <v>574.96800000000007</v>
      </c>
      <c r="G90" s="26">
        <v>191.66200000000001</v>
      </c>
      <c r="H90" s="26">
        <v>191.16200000000001</v>
      </c>
      <c r="I90" s="26">
        <v>572.25800000000004</v>
      </c>
      <c r="J90" s="26">
        <f t="shared" si="7"/>
        <v>1530.0500000000002</v>
      </c>
      <c r="K90" s="27">
        <v>2935.12</v>
      </c>
      <c r="L90" s="27">
        <v>2935.12</v>
      </c>
      <c r="M90" s="27">
        <v>1575</v>
      </c>
      <c r="N90" s="27">
        <v>1616.67</v>
      </c>
      <c r="O90" s="28">
        <f t="shared" si="10"/>
        <v>802656.97472173208</v>
      </c>
      <c r="P90" s="28">
        <f t="shared" si="8"/>
        <v>782025.47616000008</v>
      </c>
      <c r="Q90" s="28">
        <f t="shared" si="11"/>
        <v>260683.31943999999</v>
      </c>
      <c r="R90" s="28">
        <f t="shared" si="12"/>
        <v>252037.53889999999</v>
      </c>
      <c r="S90" s="28">
        <f t="shared" si="13"/>
        <v>754493.5601</v>
      </c>
      <c r="T90" s="28">
        <f t="shared" si="9"/>
        <v>2049239.8946000002</v>
      </c>
      <c r="U90" s="30"/>
      <c r="V90" s="30"/>
      <c r="W90" s="30"/>
    </row>
    <row r="91" spans="1:23" s="2" customFormat="1" ht="54" customHeight="1">
      <c r="A91" s="24" t="s">
        <v>119</v>
      </c>
      <c r="B91" s="25" t="s">
        <v>120</v>
      </c>
      <c r="C91" s="25" t="s">
        <v>113</v>
      </c>
      <c r="D91" s="25" t="s">
        <v>277</v>
      </c>
      <c r="E91" s="26">
        <f>684.213*1.02635</f>
        <v>702.24201255000003</v>
      </c>
      <c r="F91" s="26">
        <v>680.17599999999993</v>
      </c>
      <c r="G91" s="26">
        <v>228.071</v>
      </c>
      <c r="H91" s="26">
        <v>225.31</v>
      </c>
      <c r="I91" s="26">
        <v>684.21299999999997</v>
      </c>
      <c r="J91" s="26">
        <f t="shared" si="7"/>
        <v>1817.77</v>
      </c>
      <c r="K91" s="27">
        <v>2935.12</v>
      </c>
      <c r="L91" s="27">
        <v>2935.12</v>
      </c>
      <c r="M91" s="27">
        <v>1429.17</v>
      </c>
      <c r="N91" s="27">
        <v>1470</v>
      </c>
      <c r="O91" s="28">
        <f t="shared" si="10"/>
        <v>1057541.3587996725</v>
      </c>
      <c r="P91" s="28">
        <f t="shared" si="8"/>
        <v>1024311.0471999998</v>
      </c>
      <c r="Q91" s="28">
        <f t="shared" si="11"/>
        <v>343463.52244999993</v>
      </c>
      <c r="R91" s="28">
        <f t="shared" si="12"/>
        <v>330106.18719999999</v>
      </c>
      <c r="S91" s="28">
        <f t="shared" si="13"/>
        <v>1002454.1505599999</v>
      </c>
      <c r="T91" s="28">
        <f t="shared" si="9"/>
        <v>2700334.9074099995</v>
      </c>
      <c r="U91" s="30"/>
      <c r="V91" s="30"/>
      <c r="W91" s="30"/>
    </row>
    <row r="92" spans="1:23" s="2" customFormat="1" ht="54" customHeight="1">
      <c r="A92" s="24" t="s">
        <v>119</v>
      </c>
      <c r="B92" s="25" t="s">
        <v>120</v>
      </c>
      <c r="C92" s="25" t="s">
        <v>113</v>
      </c>
      <c r="D92" s="25" t="s">
        <v>121</v>
      </c>
      <c r="E92" s="26">
        <f>4761.75*1.0263</f>
        <v>4886.9840249999997</v>
      </c>
      <c r="F92" s="26">
        <v>4563.4260000000004</v>
      </c>
      <c r="G92" s="26">
        <v>1622.6079999999999</v>
      </c>
      <c r="H92" s="26">
        <v>1624.0930000000001</v>
      </c>
      <c r="I92" s="26">
        <v>4703.5240000000003</v>
      </c>
      <c r="J92" s="26">
        <f t="shared" si="7"/>
        <v>12513.651000000002</v>
      </c>
      <c r="K92" s="27">
        <v>2355.2800000000002</v>
      </c>
      <c r="L92" s="27">
        <v>2430.66</v>
      </c>
      <c r="M92" s="27">
        <v>1575</v>
      </c>
      <c r="N92" s="27">
        <v>1616.67</v>
      </c>
      <c r="O92" s="28">
        <f t="shared" si="10"/>
        <v>3813215.8950270009</v>
      </c>
      <c r="P92" s="28">
        <f t="shared" si="8"/>
        <v>3560750.0392800011</v>
      </c>
      <c r="Q92" s="28">
        <f t="shared" si="11"/>
        <v>1266088.5702400003</v>
      </c>
      <c r="R92" s="28">
        <f t="shared" si="12"/>
        <v>1321995.4610699997</v>
      </c>
      <c r="S92" s="28">
        <f t="shared" si="13"/>
        <v>3828621.5007599993</v>
      </c>
      <c r="T92" s="28">
        <f t="shared" si="9"/>
        <v>9977455.5713500008</v>
      </c>
      <c r="U92" s="30"/>
      <c r="V92" s="30"/>
      <c r="W92" s="30"/>
    </row>
    <row r="93" spans="1:23" s="14" customFormat="1" ht="60.75" customHeight="1">
      <c r="A93" s="31" t="s">
        <v>72</v>
      </c>
      <c r="B93" s="32" t="s">
        <v>73</v>
      </c>
      <c r="C93" s="32" t="s">
        <v>113</v>
      </c>
      <c r="D93" s="32" t="s">
        <v>403</v>
      </c>
      <c r="E93" s="33">
        <f>(4089.953+1999.207*0+2176.67)*1.0263</f>
        <v>6431.4351848999995</v>
      </c>
      <c r="F93" s="33">
        <v>4600.701</v>
      </c>
      <c r="G93" s="33">
        <f>1697.472*0+1684.725</f>
        <v>1684.7249999999999</v>
      </c>
      <c r="H93" s="33">
        <f>243.559*0+464.111</f>
        <v>464.11099999999999</v>
      </c>
      <c r="I93" s="33">
        <f>3141.995*0+3755.079</f>
        <v>3755.0790000000002</v>
      </c>
      <c r="J93" s="26">
        <f t="shared" si="7"/>
        <v>10504.616</v>
      </c>
      <c r="K93" s="34">
        <f>5867.11800650416*0+5920.74</f>
        <v>5920.74</v>
      </c>
      <c r="L93" s="34">
        <f>15671.451222862*0+7265.59</f>
        <v>7265.59</v>
      </c>
      <c r="M93" s="34">
        <v>1575</v>
      </c>
      <c r="N93" s="34">
        <f>1638*0+1616.67</f>
        <v>1616.67</v>
      </c>
      <c r="O93" s="28">
        <f t="shared" si="10"/>
        <v>27949345.140427321</v>
      </c>
      <c r="P93" s="28">
        <f t="shared" si="8"/>
        <v>19993450.363740001</v>
      </c>
      <c r="Q93" s="28">
        <f t="shared" si="11"/>
        <v>7321376.8214999996</v>
      </c>
      <c r="R93" s="28">
        <f t="shared" si="12"/>
        <v>2621725.9101200001</v>
      </c>
      <c r="S93" s="28">
        <f t="shared" si="13"/>
        <v>21212140.86468</v>
      </c>
      <c r="T93" s="28">
        <f t="shared" si="9"/>
        <v>51148693.960040003</v>
      </c>
      <c r="U93" s="35"/>
      <c r="V93" s="35"/>
      <c r="W93" s="35"/>
    </row>
    <row r="94" spans="1:23" s="14" customFormat="1" ht="60.75" customHeight="1">
      <c r="A94" s="31" t="s">
        <v>72</v>
      </c>
      <c r="B94" s="32" t="s">
        <v>73</v>
      </c>
      <c r="C94" s="32" t="s">
        <v>113</v>
      </c>
      <c r="D94" s="32" t="s">
        <v>404</v>
      </c>
      <c r="E94" s="33">
        <f>(778.643+339.076*0+448.372)*1.02635</f>
        <v>1259.3468452500001</v>
      </c>
      <c r="F94" s="33">
        <v>843.16099999999994</v>
      </c>
      <c r="G94" s="33">
        <f>382.361*0+289.191</f>
        <v>289.19099999999997</v>
      </c>
      <c r="H94" s="33">
        <f>43.53*0+50.698</f>
        <v>50.698</v>
      </c>
      <c r="I94" s="33">
        <f>629.216*0+673.553</f>
        <v>673.553</v>
      </c>
      <c r="J94" s="26">
        <f t="shared" si="7"/>
        <v>1856.6030000000001</v>
      </c>
      <c r="K94" s="34">
        <f>5867.11800650416*0+5920.74</f>
        <v>5920.74</v>
      </c>
      <c r="L94" s="34">
        <f>15671.451222862*0+7265.59</f>
        <v>7265.59</v>
      </c>
      <c r="M94" s="34">
        <v>2150.83</v>
      </c>
      <c r="N94" s="34">
        <f>2236.86666666667*0+2150.83</f>
        <v>2150.83</v>
      </c>
      <c r="O94" s="28">
        <f t="shared" si="10"/>
        <v>4747624.2653764281</v>
      </c>
      <c r="P94" s="28">
        <f t="shared" si="8"/>
        <v>3178641.0855099997</v>
      </c>
      <c r="Q94" s="28">
        <f t="shared" si="11"/>
        <v>1090224.0428099998</v>
      </c>
      <c r="R94" s="28">
        <f t="shared" si="12"/>
        <v>259308.10248</v>
      </c>
      <c r="S94" s="28">
        <f t="shared" si="13"/>
        <v>3445061.9422800001</v>
      </c>
      <c r="T94" s="28">
        <f t="shared" si="9"/>
        <v>7973235.1730799992</v>
      </c>
      <c r="U94" s="35"/>
      <c r="V94" s="35"/>
      <c r="W94" s="35"/>
    </row>
    <row r="95" spans="1:23" s="14" customFormat="1" ht="60.75" customHeight="1">
      <c r="A95" s="31" t="s">
        <v>72</v>
      </c>
      <c r="B95" s="32" t="s">
        <v>73</v>
      </c>
      <c r="C95" s="32" t="s">
        <v>113</v>
      </c>
      <c r="D95" s="32" t="s">
        <v>405</v>
      </c>
      <c r="E95" s="33">
        <f>(439.381+193.713*0+195.924)*1.02635</f>
        <v>652.04528675000006</v>
      </c>
      <c r="F95" s="33">
        <v>421.8</v>
      </c>
      <c r="G95" s="33">
        <f>143.201*0+133.742</f>
        <v>133.74199999999999</v>
      </c>
      <c r="H95" s="33">
        <f>150.977*0+93.038</f>
        <v>93.037999999999997</v>
      </c>
      <c r="I95" s="33">
        <f>444.251*0+279.113</f>
        <v>279.113</v>
      </c>
      <c r="J95" s="26">
        <f t="shared" si="7"/>
        <v>927.69299999999998</v>
      </c>
      <c r="K95" s="34">
        <f>5867.11800650416*0+5920.74</f>
        <v>5920.74</v>
      </c>
      <c r="L95" s="34">
        <f>15671.451222862*0+7265.59</f>
        <v>7265.59</v>
      </c>
      <c r="M95" s="34">
        <v>1491.67</v>
      </c>
      <c r="N95" s="34">
        <f>1551.33333333333*0+1535</f>
        <v>1535</v>
      </c>
      <c r="O95" s="28">
        <f t="shared" si="10"/>
        <v>2887954.2181858225</v>
      </c>
      <c r="P95" s="28">
        <f t="shared" si="8"/>
        <v>1868181.726</v>
      </c>
      <c r="Q95" s="28">
        <f t="shared" si="11"/>
        <v>592352.67993999994</v>
      </c>
      <c r="R95" s="28">
        <f t="shared" si="12"/>
        <v>533162.63242000004</v>
      </c>
      <c r="S95" s="28">
        <f t="shared" si="13"/>
        <v>1599482.1666699999</v>
      </c>
      <c r="T95" s="28">
        <f t="shared" si="9"/>
        <v>4593179.2050299998</v>
      </c>
      <c r="U95" s="35"/>
      <c r="V95" s="35"/>
      <c r="W95" s="35"/>
    </row>
    <row r="96" spans="1:23" s="2" customFormat="1" ht="55.5" customHeight="1">
      <c r="A96" s="24" t="s">
        <v>350</v>
      </c>
      <c r="B96" s="25" t="s">
        <v>351</v>
      </c>
      <c r="C96" s="25" t="s">
        <v>113</v>
      </c>
      <c r="D96" s="25" t="s">
        <v>352</v>
      </c>
      <c r="E96" s="26">
        <f>174.06806304*1.02635</f>
        <v>178.654756501104</v>
      </c>
      <c r="F96" s="26">
        <v>0</v>
      </c>
      <c r="G96" s="26">
        <f>116.045+174.06806304*1.02635</f>
        <v>294.69975650110399</v>
      </c>
      <c r="H96" s="26">
        <v>44.890912320000005</v>
      </c>
      <c r="I96" s="26">
        <v>179.56364928000002</v>
      </c>
      <c r="J96" s="26">
        <f t="shared" si="7"/>
        <v>519.15431810110397</v>
      </c>
      <c r="K96" s="27">
        <v>1935.34</v>
      </c>
      <c r="L96" s="27">
        <f>2133.71*0+2034.38</f>
        <v>2034.38</v>
      </c>
      <c r="M96" s="27">
        <v>1935.34</v>
      </c>
      <c r="N96" s="27">
        <f>2012.75*0+1940</f>
        <v>1940</v>
      </c>
      <c r="O96" s="28">
        <f t="shared" si="10"/>
        <v>0</v>
      </c>
      <c r="P96" s="28">
        <f t="shared" si="8"/>
        <v>0</v>
      </c>
      <c r="Q96" s="28">
        <f t="shared" si="11"/>
        <v>0</v>
      </c>
      <c r="R96" s="28">
        <f t="shared" si="12"/>
        <v>4236.8043047616056</v>
      </c>
      <c r="S96" s="28">
        <f t="shared" si="13"/>
        <v>16947.217219046423</v>
      </c>
      <c r="T96" s="28">
        <f t="shared" si="9"/>
        <v>21184.021523808027</v>
      </c>
      <c r="U96" s="30"/>
      <c r="V96" s="30"/>
      <c r="W96" s="30"/>
    </row>
    <row r="97" spans="1:23" s="2" customFormat="1" ht="55.5" customHeight="1">
      <c r="A97" s="24" t="s">
        <v>353</v>
      </c>
      <c r="B97" s="25" t="s">
        <v>354</v>
      </c>
      <c r="C97" s="25" t="s">
        <v>113</v>
      </c>
      <c r="D97" s="25" t="s">
        <v>352</v>
      </c>
      <c r="E97" s="26">
        <f>45.2396371745947*1.02635</f>
        <v>46.431701614145275</v>
      </c>
      <c r="F97" s="26">
        <v>0</v>
      </c>
      <c r="G97" s="26">
        <f>30.16+45.2396371745947*1.02635</f>
        <v>76.591701614145279</v>
      </c>
      <c r="H97" s="26">
        <v>11.88191294180176</v>
      </c>
      <c r="I97" s="26">
        <v>47.52765176720704</v>
      </c>
      <c r="J97" s="26">
        <f t="shared" si="7"/>
        <v>136.00126632315408</v>
      </c>
      <c r="K97" s="27">
        <f>1791.12840130544*0+1891.07</f>
        <v>1891.07</v>
      </c>
      <c r="L97" s="27">
        <f>1868.28453023282*0+1940</f>
        <v>1940</v>
      </c>
      <c r="M97" s="27">
        <v>1575.89</v>
      </c>
      <c r="N97" s="27">
        <f>1638.9256*0+1616.67</f>
        <v>1616.67</v>
      </c>
      <c r="O97" s="28">
        <f t="shared" si="10"/>
        <v>14634.343714746301</v>
      </c>
      <c r="P97" s="28">
        <f t="shared" si="8"/>
        <v>0</v>
      </c>
      <c r="Q97" s="28">
        <f t="shared" si="11"/>
        <v>24140.172514746297</v>
      </c>
      <c r="R97" s="28">
        <f t="shared" si="12"/>
        <v>3841.778911472762</v>
      </c>
      <c r="S97" s="28">
        <f t="shared" si="13"/>
        <v>15367.115645891048</v>
      </c>
      <c r="T97" s="28">
        <f t="shared" si="9"/>
        <v>43349.067072110105</v>
      </c>
      <c r="U97" s="30"/>
      <c r="V97" s="30"/>
      <c r="W97" s="30"/>
    </row>
    <row r="98" spans="1:23" s="2" customFormat="1" ht="14.25" customHeight="1">
      <c r="A98" s="24"/>
      <c r="B98" s="25"/>
      <c r="C98" s="25"/>
      <c r="D98" s="25"/>
      <c r="E98" s="26"/>
      <c r="F98" s="26"/>
      <c r="G98" s="26"/>
      <c r="H98" s="26"/>
      <c r="I98" s="26"/>
      <c r="J98" s="26"/>
      <c r="K98" s="27"/>
      <c r="L98" s="27"/>
      <c r="M98" s="27"/>
      <c r="N98" s="27"/>
      <c r="O98" s="28"/>
      <c r="P98" s="28"/>
      <c r="Q98" s="28"/>
      <c r="R98" s="28"/>
      <c r="S98" s="28"/>
      <c r="T98" s="28"/>
      <c r="U98" s="30"/>
      <c r="V98" s="30"/>
      <c r="W98" s="30"/>
    </row>
    <row r="99" spans="1:23" s="2" customFormat="1" ht="48" customHeight="1">
      <c r="A99" s="24" t="s">
        <v>123</v>
      </c>
      <c r="B99" s="25" t="s">
        <v>124</v>
      </c>
      <c r="C99" s="25" t="s">
        <v>122</v>
      </c>
      <c r="D99" s="25" t="s">
        <v>125</v>
      </c>
      <c r="E99" s="26">
        <f>303.6*1.02635</f>
        <v>311.59986000000004</v>
      </c>
      <c r="F99" s="26">
        <v>289.85000000000002</v>
      </c>
      <c r="G99" s="26">
        <v>156.46</v>
      </c>
      <c r="H99" s="26">
        <v>54.32</v>
      </c>
      <c r="I99" s="26">
        <v>299.66300000000001</v>
      </c>
      <c r="J99" s="26">
        <f t="shared" si="7"/>
        <v>800.29300000000012</v>
      </c>
      <c r="K99" s="27">
        <v>5248.22</v>
      </c>
      <c r="L99" s="27">
        <v>5337.68</v>
      </c>
      <c r="M99" s="27">
        <v>1745</v>
      </c>
      <c r="N99" s="27">
        <v>1800</v>
      </c>
      <c r="O99" s="28">
        <f t="shared" si="10"/>
        <v>1091602.8615492003</v>
      </c>
      <c r="P99" s="28">
        <f t="shared" si="8"/>
        <v>1015408.3170000002</v>
      </c>
      <c r="Q99" s="28">
        <f t="shared" si="11"/>
        <v>548113.8012000001</v>
      </c>
      <c r="R99" s="28">
        <f t="shared" si="12"/>
        <v>192166.77760000003</v>
      </c>
      <c r="S99" s="28">
        <f t="shared" si="13"/>
        <v>1060111.8018400001</v>
      </c>
      <c r="T99" s="28">
        <f t="shared" si="9"/>
        <v>2815800.6976400008</v>
      </c>
      <c r="U99" s="30"/>
      <c r="V99" s="30"/>
      <c r="W99" s="30"/>
    </row>
    <row r="100" spans="1:23" s="2" customFormat="1" ht="48" customHeight="1">
      <c r="A100" s="24" t="s">
        <v>126</v>
      </c>
      <c r="B100" s="25" t="s">
        <v>127</v>
      </c>
      <c r="C100" s="25" t="s">
        <v>122</v>
      </c>
      <c r="D100" s="25" t="s">
        <v>128</v>
      </c>
      <c r="E100" s="26">
        <f>2878.47*1.0263</f>
        <v>2954.1737609999996</v>
      </c>
      <c r="F100" s="26">
        <v>3740.51</v>
      </c>
      <c r="G100" s="26">
        <v>1439.23</v>
      </c>
      <c r="H100" s="26">
        <v>526.09</v>
      </c>
      <c r="I100" s="26">
        <v>3226.68</v>
      </c>
      <c r="J100" s="26">
        <f t="shared" si="7"/>
        <v>8932.51</v>
      </c>
      <c r="K100" s="27">
        <v>5146.28</v>
      </c>
      <c r="L100" s="27">
        <v>6073.3</v>
      </c>
      <c r="M100" s="27">
        <v>1691.67</v>
      </c>
      <c r="N100" s="27">
        <v>1740</v>
      </c>
      <c r="O100" s="28">
        <f t="shared" si="10"/>
        <v>10205518.216488207</v>
      </c>
      <c r="P100" s="28">
        <f t="shared" si="8"/>
        <v>12922003.2511</v>
      </c>
      <c r="Q100" s="28">
        <f t="shared" si="11"/>
        <v>4971978.3503</v>
      </c>
      <c r="R100" s="28">
        <f t="shared" si="12"/>
        <v>2279705.7970000003</v>
      </c>
      <c r="S100" s="28">
        <f t="shared" si="13"/>
        <v>13982172.444</v>
      </c>
      <c r="T100" s="28">
        <f t="shared" si="9"/>
        <v>34155859.842399999</v>
      </c>
      <c r="U100" s="30"/>
      <c r="V100" s="30"/>
      <c r="W100" s="30"/>
    </row>
    <row r="101" spans="1:23" s="2" customFormat="1" ht="14.25" customHeight="1">
      <c r="A101" s="24"/>
      <c r="B101" s="25"/>
      <c r="C101" s="25"/>
      <c r="D101" s="25"/>
      <c r="E101" s="26"/>
      <c r="F101" s="26"/>
      <c r="G101" s="26"/>
      <c r="H101" s="26"/>
      <c r="I101" s="26"/>
      <c r="J101" s="26"/>
      <c r="K101" s="27"/>
      <c r="L101" s="27"/>
      <c r="M101" s="27"/>
      <c r="N101" s="27"/>
      <c r="O101" s="28"/>
      <c r="P101" s="28"/>
      <c r="Q101" s="28"/>
      <c r="R101" s="28"/>
      <c r="S101" s="28"/>
      <c r="T101" s="28"/>
      <c r="U101" s="30"/>
      <c r="V101" s="30"/>
      <c r="W101" s="30"/>
    </row>
    <row r="102" spans="1:23" s="2" customFormat="1" ht="57" customHeight="1">
      <c r="A102" s="24" t="s">
        <v>130</v>
      </c>
      <c r="B102" s="25" t="s">
        <v>131</v>
      </c>
      <c r="C102" s="25" t="s">
        <v>129</v>
      </c>
      <c r="D102" s="25" t="s">
        <v>278</v>
      </c>
      <c r="E102" s="26">
        <f>2696.95*1.0263</f>
        <v>2767.8797849999996</v>
      </c>
      <c r="F102" s="26">
        <v>2900.3820000000001</v>
      </c>
      <c r="G102" s="26">
        <v>1401.44</v>
      </c>
      <c r="H102" s="26">
        <v>332.67</v>
      </c>
      <c r="I102" s="26">
        <v>2303.39</v>
      </c>
      <c r="J102" s="26">
        <f t="shared" si="7"/>
        <v>6937.8819999999996</v>
      </c>
      <c r="K102" s="27">
        <v>3108.04</v>
      </c>
      <c r="L102" s="27">
        <v>3108.04</v>
      </c>
      <c r="M102" s="27">
        <v>1482.98</v>
      </c>
      <c r="N102" s="27">
        <v>1525</v>
      </c>
      <c r="O102" s="28">
        <f t="shared" si="10"/>
        <v>4497970.7234120993</v>
      </c>
      <c r="P102" s="28">
        <f t="shared" si="8"/>
        <v>4713294.7729200004</v>
      </c>
      <c r="Q102" s="28">
        <f t="shared" si="11"/>
        <v>2277424.0863999999</v>
      </c>
      <c r="R102" s="28">
        <f t="shared" si="12"/>
        <v>526629.91680000001</v>
      </c>
      <c r="S102" s="28">
        <f t="shared" si="13"/>
        <v>3646358.5055999998</v>
      </c>
      <c r="T102" s="28">
        <f t="shared" si="9"/>
        <v>11163707.281719999</v>
      </c>
      <c r="U102" s="30"/>
      <c r="V102" s="30"/>
      <c r="W102" s="30"/>
    </row>
    <row r="103" spans="1:23" s="2" customFormat="1" ht="57" customHeight="1">
      <c r="A103" s="24" t="s">
        <v>130</v>
      </c>
      <c r="B103" s="25" t="s">
        <v>131</v>
      </c>
      <c r="C103" s="25" t="s">
        <v>129</v>
      </c>
      <c r="D103" s="25" t="s">
        <v>133</v>
      </c>
      <c r="E103" s="26">
        <f>963.75*1.026</f>
        <v>988.8075</v>
      </c>
      <c r="F103" s="26">
        <v>1015.39</v>
      </c>
      <c r="G103" s="26">
        <v>468.18</v>
      </c>
      <c r="H103" s="26">
        <v>202.52</v>
      </c>
      <c r="I103" s="26">
        <v>962.45</v>
      </c>
      <c r="J103" s="26">
        <f t="shared" si="7"/>
        <v>2648.54</v>
      </c>
      <c r="K103" s="27">
        <v>2176.89</v>
      </c>
      <c r="L103" s="27">
        <v>2176.89</v>
      </c>
      <c r="M103" s="27">
        <v>1366.72</v>
      </c>
      <c r="N103" s="27">
        <v>1410</v>
      </c>
      <c r="O103" s="28">
        <f t="shared" si="10"/>
        <v>801102.1722749999</v>
      </c>
      <c r="P103" s="28">
        <f t="shared" si="8"/>
        <v>822638.51629999978</v>
      </c>
      <c r="Q103" s="28">
        <f t="shared" si="11"/>
        <v>379305.39059999993</v>
      </c>
      <c r="R103" s="28">
        <f t="shared" si="12"/>
        <v>155310.56279999999</v>
      </c>
      <c r="S103" s="28">
        <f t="shared" si="13"/>
        <v>738093.28049999988</v>
      </c>
      <c r="T103" s="28">
        <f t="shared" si="9"/>
        <v>2095347.7501999997</v>
      </c>
      <c r="U103" s="30"/>
      <c r="V103" s="30"/>
      <c r="W103" s="30"/>
    </row>
    <row r="104" spans="1:23" s="2" customFormat="1" ht="57" customHeight="1">
      <c r="A104" s="24" t="s">
        <v>130</v>
      </c>
      <c r="B104" s="25" t="s">
        <v>131</v>
      </c>
      <c r="C104" s="25" t="s">
        <v>129</v>
      </c>
      <c r="D104" s="25" t="s">
        <v>134</v>
      </c>
      <c r="E104" s="26">
        <f>437.44*1.0263</f>
        <v>448.94467199999997</v>
      </c>
      <c r="F104" s="26">
        <v>520.62899999999991</v>
      </c>
      <c r="G104" s="26">
        <v>212.74</v>
      </c>
      <c r="H104" s="26">
        <v>70.02</v>
      </c>
      <c r="I104" s="26">
        <v>411.8</v>
      </c>
      <c r="J104" s="26">
        <f t="shared" si="7"/>
        <v>1215.1889999999999</v>
      </c>
      <c r="K104" s="27">
        <v>4191.74</v>
      </c>
      <c r="L104" s="27">
        <v>4191.74</v>
      </c>
      <c r="M104" s="27">
        <v>1482.98</v>
      </c>
      <c r="N104" s="27">
        <v>1525</v>
      </c>
      <c r="O104" s="28">
        <f t="shared" si="10"/>
        <v>1216083.3697267198</v>
      </c>
      <c r="P104" s="28">
        <f t="shared" si="8"/>
        <v>1410259.0100399996</v>
      </c>
      <c r="Q104" s="28">
        <f t="shared" si="11"/>
        <v>576261.60239999997</v>
      </c>
      <c r="R104" s="28">
        <f t="shared" si="12"/>
        <v>186725.13479999997</v>
      </c>
      <c r="S104" s="28">
        <f t="shared" si="13"/>
        <v>1098163.5319999999</v>
      </c>
      <c r="T104" s="28">
        <f t="shared" si="9"/>
        <v>3271409.2792399991</v>
      </c>
      <c r="U104" s="30"/>
      <c r="V104" s="30"/>
      <c r="W104" s="30"/>
    </row>
    <row r="105" spans="1:23" s="2" customFormat="1" ht="57" customHeight="1">
      <c r="A105" s="24" t="s">
        <v>342</v>
      </c>
      <c r="B105" s="25" t="s">
        <v>343</v>
      </c>
      <c r="C105" s="25" t="s">
        <v>129</v>
      </c>
      <c r="D105" s="25" t="s">
        <v>133</v>
      </c>
      <c r="E105" s="26">
        <f>3800*1.0263</f>
        <v>3899.94</v>
      </c>
      <c r="F105" s="26">
        <v>3898.402</v>
      </c>
      <c r="G105" s="26">
        <v>2000</v>
      </c>
      <c r="H105" s="26">
        <v>650</v>
      </c>
      <c r="I105" s="26">
        <v>3343.31</v>
      </c>
      <c r="J105" s="26">
        <f t="shared" si="7"/>
        <v>9891.7119999999995</v>
      </c>
      <c r="K105" s="27">
        <v>1200.6600000000001</v>
      </c>
      <c r="L105" s="27">
        <v>1200.6600000000001</v>
      </c>
      <c r="M105" s="27">
        <v>716.67</v>
      </c>
      <c r="N105" s="27">
        <v>742.5</v>
      </c>
      <c r="O105" s="28">
        <f t="shared" si="10"/>
        <v>1887531.9606000006</v>
      </c>
      <c r="P105" s="28">
        <f t="shared" si="8"/>
        <v>1886787.5839800006</v>
      </c>
      <c r="Q105" s="28">
        <f t="shared" si="11"/>
        <v>967980.00000000023</v>
      </c>
      <c r="R105" s="28">
        <f t="shared" si="12"/>
        <v>297804.00000000006</v>
      </c>
      <c r="S105" s="28">
        <f t="shared" si="13"/>
        <v>1531770.9096000004</v>
      </c>
      <c r="T105" s="28">
        <f t="shared" si="9"/>
        <v>4684342.4935800005</v>
      </c>
      <c r="U105" s="30"/>
      <c r="V105" s="30"/>
      <c r="W105" s="30"/>
    </row>
    <row r="106" spans="1:23" s="2" customFormat="1" ht="57" customHeight="1">
      <c r="A106" s="24" t="s">
        <v>135</v>
      </c>
      <c r="B106" s="25" t="s">
        <v>136</v>
      </c>
      <c r="C106" s="25" t="s">
        <v>129</v>
      </c>
      <c r="D106" s="25" t="s">
        <v>132</v>
      </c>
      <c r="E106" s="26">
        <f>44.133*1.0263</f>
        <v>45.293697900000005</v>
      </c>
      <c r="F106" s="26">
        <v>44.133000000000003</v>
      </c>
      <c r="G106" s="26">
        <v>21.829000000000001</v>
      </c>
      <c r="H106" s="26">
        <v>7.3559999999999999</v>
      </c>
      <c r="I106" s="26">
        <v>44.133000000000003</v>
      </c>
      <c r="J106" s="26">
        <f t="shared" si="7"/>
        <v>117.45099999999999</v>
      </c>
      <c r="K106" s="27">
        <v>3655.35</v>
      </c>
      <c r="L106" s="27">
        <v>5645.1</v>
      </c>
      <c r="M106" s="27">
        <v>1482.98</v>
      </c>
      <c r="N106" s="27">
        <v>1525</v>
      </c>
      <c r="O106" s="28">
        <f t="shared" si="10"/>
        <v>98394.670507023009</v>
      </c>
      <c r="P106" s="28">
        <f t="shared" si="8"/>
        <v>95873.20521</v>
      </c>
      <c r="Q106" s="28">
        <f t="shared" si="11"/>
        <v>47420.664729999997</v>
      </c>
      <c r="R106" s="28">
        <f t="shared" si="12"/>
        <v>30307.455600000001</v>
      </c>
      <c r="S106" s="28">
        <f t="shared" si="13"/>
        <v>181832.37330000004</v>
      </c>
      <c r="T106" s="28">
        <f t="shared" si="9"/>
        <v>355433.69884000003</v>
      </c>
      <c r="U106" s="30"/>
      <c r="V106" s="30"/>
      <c r="W106" s="30"/>
    </row>
    <row r="107" spans="1:23" s="2" customFormat="1" ht="57" customHeight="1">
      <c r="A107" s="24" t="s">
        <v>353</v>
      </c>
      <c r="B107" s="25" t="s">
        <v>354</v>
      </c>
      <c r="C107" s="25" t="s">
        <v>129</v>
      </c>
      <c r="D107" s="25" t="s">
        <v>355</v>
      </c>
      <c r="E107" s="26">
        <f>7.58042429976084*1.0263</f>
        <v>7.77978945884455</v>
      </c>
      <c r="F107" s="26">
        <v>0</v>
      </c>
      <c r="G107" s="26">
        <f>5.054+7.58042429976084*1.0263</f>
        <v>12.833789458844549</v>
      </c>
      <c r="H107" s="26">
        <v>7.963807600318896</v>
      </c>
      <c r="I107" s="26">
        <v>1.990951900079724</v>
      </c>
      <c r="J107" s="26">
        <f t="shared" si="7"/>
        <v>22.788548959243169</v>
      </c>
      <c r="K107" s="27">
        <f>1901.20254319031*0+1735.29</f>
        <v>1735.29</v>
      </c>
      <c r="L107" s="27">
        <f>2072.58678100652*0+1735.29</f>
        <v>1735.29</v>
      </c>
      <c r="M107" s="27">
        <f>1482.98</f>
        <v>1482.98</v>
      </c>
      <c r="N107" s="27">
        <f>1542.29850666667*0+1525</f>
        <v>1525</v>
      </c>
      <c r="O107" s="28">
        <f t="shared" si="10"/>
        <v>1962.918678361068</v>
      </c>
      <c r="P107" s="28">
        <f t="shared" si="8"/>
        <v>0</v>
      </c>
      <c r="Q107" s="28">
        <f t="shared" si="11"/>
        <v>3238.0934183610675</v>
      </c>
      <c r="R107" s="28">
        <f t="shared" si="12"/>
        <v>1674.7091002710604</v>
      </c>
      <c r="S107" s="28">
        <f t="shared" si="13"/>
        <v>418.67727506776509</v>
      </c>
      <c r="T107" s="28">
        <f t="shared" si="9"/>
        <v>5331.479793699893</v>
      </c>
      <c r="U107" s="30"/>
      <c r="V107" s="30"/>
      <c r="W107" s="30"/>
    </row>
    <row r="108" spans="1:23" s="2" customFormat="1" ht="14.25" customHeight="1">
      <c r="A108" s="24"/>
      <c r="B108" s="25"/>
      <c r="C108" s="25"/>
      <c r="D108" s="25"/>
      <c r="E108" s="26"/>
      <c r="F108" s="26"/>
      <c r="G108" s="26"/>
      <c r="H108" s="26"/>
      <c r="I108" s="26"/>
      <c r="J108" s="26"/>
      <c r="K108" s="27"/>
      <c r="L108" s="27"/>
      <c r="M108" s="27"/>
      <c r="N108" s="27"/>
      <c r="O108" s="28"/>
      <c r="P108" s="28"/>
      <c r="Q108" s="28"/>
      <c r="R108" s="28"/>
      <c r="S108" s="28"/>
      <c r="T108" s="28"/>
      <c r="U108" s="30"/>
      <c r="V108" s="30"/>
      <c r="W108" s="30"/>
    </row>
    <row r="109" spans="1:23" s="2" customFormat="1" ht="54" customHeight="1">
      <c r="A109" s="24" t="s">
        <v>138</v>
      </c>
      <c r="B109" s="25" t="s">
        <v>139</v>
      </c>
      <c r="C109" s="25" t="s">
        <v>137</v>
      </c>
      <c r="D109" s="25" t="s">
        <v>140</v>
      </c>
      <c r="E109" s="26">
        <f>4032.665*1.0263</f>
        <v>4138.7240894999995</v>
      </c>
      <c r="F109" s="26">
        <v>4972.6509999999998</v>
      </c>
      <c r="G109" s="26">
        <v>2123.663</v>
      </c>
      <c r="H109" s="26">
        <v>653.23400000000004</v>
      </c>
      <c r="I109" s="26">
        <v>3190.502</v>
      </c>
      <c r="J109" s="26">
        <f t="shared" si="7"/>
        <v>10940.050000000001</v>
      </c>
      <c r="K109" s="27">
        <v>7781.86</v>
      </c>
      <c r="L109" s="27">
        <v>7781.86</v>
      </c>
      <c r="M109" s="27">
        <v>1604.17</v>
      </c>
      <c r="N109" s="27">
        <v>1650</v>
      </c>
      <c r="O109" s="28">
        <f t="shared" si="10"/>
        <v>25567754.420463249</v>
      </c>
      <c r="P109" s="28">
        <f t="shared" si="8"/>
        <v>30719496.356189996</v>
      </c>
      <c r="Q109" s="28">
        <f t="shared" si="11"/>
        <v>13119331.678469999</v>
      </c>
      <c r="R109" s="28">
        <f t="shared" si="12"/>
        <v>4005539.43524</v>
      </c>
      <c r="S109" s="28">
        <f t="shared" si="13"/>
        <v>19563711.59372</v>
      </c>
      <c r="T109" s="28">
        <f t="shared" si="9"/>
        <v>67408079.063620001</v>
      </c>
      <c r="U109" s="30"/>
      <c r="V109" s="30"/>
      <c r="W109" s="30"/>
    </row>
    <row r="110" spans="1:23" s="2" customFormat="1" ht="54" customHeight="1">
      <c r="A110" s="24" t="s">
        <v>138</v>
      </c>
      <c r="B110" s="25" t="s">
        <v>139</v>
      </c>
      <c r="C110" s="25" t="s">
        <v>137</v>
      </c>
      <c r="D110" s="25" t="s">
        <v>141</v>
      </c>
      <c r="E110" s="26">
        <f>392.43*1.0263</f>
        <v>402.75090899999998</v>
      </c>
      <c r="F110" s="26">
        <v>215.04300000000001</v>
      </c>
      <c r="G110" s="26">
        <v>63.26</v>
      </c>
      <c r="H110" s="26">
        <v>30.58</v>
      </c>
      <c r="I110" s="26">
        <v>237.23</v>
      </c>
      <c r="J110" s="26">
        <f t="shared" si="7"/>
        <v>546.11299999999994</v>
      </c>
      <c r="K110" s="27">
        <v>13437.25</v>
      </c>
      <c r="L110" s="27">
        <v>14383.03</v>
      </c>
      <c r="M110" s="27">
        <v>1604.17</v>
      </c>
      <c r="N110" s="27">
        <v>1650</v>
      </c>
      <c r="O110" s="28">
        <f t="shared" si="10"/>
        <v>4765783.7262697201</v>
      </c>
      <c r="P110" s="28">
        <f t="shared" si="8"/>
        <v>2544621.02244</v>
      </c>
      <c r="Q110" s="28">
        <f t="shared" si="11"/>
        <v>748560.64079999994</v>
      </c>
      <c r="R110" s="28">
        <f t="shared" si="12"/>
        <v>389376.05739999999</v>
      </c>
      <c r="S110" s="28">
        <f t="shared" si="13"/>
        <v>3020656.7069000001</v>
      </c>
      <c r="T110" s="28">
        <f t="shared" si="9"/>
        <v>6703214.4275399996</v>
      </c>
      <c r="U110" s="30"/>
      <c r="V110" s="30"/>
      <c r="W110" s="30"/>
    </row>
    <row r="111" spans="1:23" s="2" customFormat="1" ht="14.25" customHeight="1">
      <c r="A111" s="24"/>
      <c r="B111" s="25"/>
      <c r="C111" s="25"/>
      <c r="D111" s="25"/>
      <c r="E111" s="26"/>
      <c r="F111" s="26"/>
      <c r="G111" s="26"/>
      <c r="H111" s="26"/>
      <c r="I111" s="26"/>
      <c r="J111" s="26"/>
      <c r="K111" s="27"/>
      <c r="L111" s="27"/>
      <c r="M111" s="27"/>
      <c r="N111" s="27"/>
      <c r="O111" s="28"/>
      <c r="P111" s="28"/>
      <c r="Q111" s="28"/>
      <c r="R111" s="28"/>
      <c r="S111" s="28"/>
      <c r="T111" s="28"/>
      <c r="U111" s="30"/>
      <c r="V111" s="30"/>
      <c r="W111" s="30"/>
    </row>
    <row r="112" spans="1:23" s="2" customFormat="1" ht="69" customHeight="1">
      <c r="A112" s="24" t="s">
        <v>143</v>
      </c>
      <c r="B112" s="25" t="s">
        <v>144</v>
      </c>
      <c r="C112" s="25" t="s">
        <v>142</v>
      </c>
      <c r="D112" s="25" t="s">
        <v>145</v>
      </c>
      <c r="E112" s="26">
        <f>3952.52*1.0263</f>
        <v>4056.4712759999998</v>
      </c>
      <c r="F112" s="26">
        <v>4585.1779999999999</v>
      </c>
      <c r="G112" s="26">
        <v>2015.89</v>
      </c>
      <c r="H112" s="26">
        <v>988.22</v>
      </c>
      <c r="I112" s="26">
        <v>2924.84</v>
      </c>
      <c r="J112" s="26">
        <f t="shared" si="7"/>
        <v>10514.128000000001</v>
      </c>
      <c r="K112" s="27">
        <f>7801.35*0+9613.22</f>
        <v>9613.2199999999993</v>
      </c>
      <c r="L112" s="27">
        <f>7801.35*0+9613.22</f>
        <v>9613.2199999999993</v>
      </c>
      <c r="M112" s="27">
        <v>1358.33</v>
      </c>
      <c r="N112" s="27">
        <v>1400</v>
      </c>
      <c r="O112" s="28">
        <f t="shared" si="10"/>
        <v>33485724.171539634</v>
      </c>
      <c r="P112" s="28">
        <f>(K112-M112)*2676.007+1909.171*(7801.35-1358.33)</f>
        <v>34390970.360650003</v>
      </c>
      <c r="Q112" s="28">
        <f t="shared" si="11"/>
        <v>16640950.202099999</v>
      </c>
      <c r="R112" s="28">
        <f t="shared" si="12"/>
        <v>8116468.2683999995</v>
      </c>
      <c r="S112" s="28">
        <f t="shared" si="13"/>
        <v>24022354.384799998</v>
      </c>
      <c r="T112" s="28">
        <f t="shared" si="9"/>
        <v>83170743.215949997</v>
      </c>
      <c r="U112" s="30"/>
      <c r="V112" s="30"/>
      <c r="W112" s="30"/>
    </row>
    <row r="113" spans="1:23" s="2" customFormat="1" ht="14.25" customHeight="1">
      <c r="A113" s="24"/>
      <c r="B113" s="25"/>
      <c r="C113" s="25"/>
      <c r="D113" s="25"/>
      <c r="E113" s="26"/>
      <c r="F113" s="26"/>
      <c r="G113" s="26"/>
      <c r="H113" s="26"/>
      <c r="I113" s="26"/>
      <c r="J113" s="26"/>
      <c r="K113" s="27"/>
      <c r="L113" s="27"/>
      <c r="M113" s="27"/>
      <c r="N113" s="27"/>
      <c r="O113" s="28"/>
      <c r="P113" s="28"/>
      <c r="Q113" s="28"/>
      <c r="R113" s="28"/>
      <c r="S113" s="28"/>
      <c r="T113" s="28"/>
      <c r="U113" s="30"/>
      <c r="V113" s="30"/>
      <c r="W113" s="30"/>
    </row>
    <row r="114" spans="1:23" s="2" customFormat="1" ht="50.25" customHeight="1">
      <c r="A114" s="24" t="s">
        <v>147</v>
      </c>
      <c r="B114" s="25" t="s">
        <v>148</v>
      </c>
      <c r="C114" s="25" t="s">
        <v>146</v>
      </c>
      <c r="D114" s="25" t="s">
        <v>149</v>
      </c>
      <c r="E114" s="26">
        <f>17.08*1.0263</f>
        <v>17.529203999999996</v>
      </c>
      <c r="F114" s="26">
        <v>17.073</v>
      </c>
      <c r="G114" s="26">
        <v>8.34</v>
      </c>
      <c r="H114" s="26">
        <v>2.9</v>
      </c>
      <c r="I114" s="26">
        <v>17.079999999999998</v>
      </c>
      <c r="J114" s="26">
        <f t="shared" si="7"/>
        <v>45.393000000000001</v>
      </c>
      <c r="K114" s="27">
        <v>7086.28</v>
      </c>
      <c r="L114" s="27">
        <v>9152.7099999999991</v>
      </c>
      <c r="M114" s="27">
        <v>1796.5</v>
      </c>
      <c r="N114" s="27">
        <v>1848</v>
      </c>
      <c r="O114" s="28">
        <f t="shared" si="10"/>
        <v>92725.632735119972</v>
      </c>
      <c r="P114" s="28">
        <f t="shared" si="8"/>
        <v>90312.413939999999</v>
      </c>
      <c r="Q114" s="28">
        <f t="shared" si="11"/>
        <v>44116.765199999994</v>
      </c>
      <c r="R114" s="28">
        <f t="shared" si="12"/>
        <v>21183.658999999996</v>
      </c>
      <c r="S114" s="28">
        <f t="shared" si="13"/>
        <v>124764.44679999998</v>
      </c>
      <c r="T114" s="28">
        <f t="shared" si="9"/>
        <v>280377.28493999992</v>
      </c>
      <c r="U114" s="30"/>
      <c r="V114" s="30"/>
      <c r="W114" s="30"/>
    </row>
    <row r="115" spans="1:23" s="2" customFormat="1" ht="50.25" customHeight="1">
      <c r="A115" s="24" t="s">
        <v>150</v>
      </c>
      <c r="B115" s="25" t="s">
        <v>151</v>
      </c>
      <c r="C115" s="25" t="s">
        <v>146</v>
      </c>
      <c r="D115" s="25" t="s">
        <v>152</v>
      </c>
      <c r="E115" s="26">
        <f>538.182*1.0263</f>
        <v>552.33618660000002</v>
      </c>
      <c r="F115" s="26">
        <v>544.23</v>
      </c>
      <c r="G115" s="26">
        <v>279.09100000000001</v>
      </c>
      <c r="H115" s="26">
        <v>83.245000000000005</v>
      </c>
      <c r="I115" s="26">
        <v>538.18200000000002</v>
      </c>
      <c r="J115" s="26">
        <f t="shared" si="7"/>
        <v>1444.748</v>
      </c>
      <c r="K115" s="27">
        <v>6285.41</v>
      </c>
      <c r="L115" s="27">
        <v>6285.41</v>
      </c>
      <c r="M115" s="27">
        <v>1755</v>
      </c>
      <c r="N115" s="27">
        <v>1812</v>
      </c>
      <c r="O115" s="28">
        <f t="shared" si="10"/>
        <v>2502309.3831345062</v>
      </c>
      <c r="P115" s="28">
        <f t="shared" si="8"/>
        <v>2465585.0342999999</v>
      </c>
      <c r="Q115" s="28">
        <f t="shared" si="11"/>
        <v>1264396.6573099999</v>
      </c>
      <c r="R115" s="28">
        <f t="shared" si="12"/>
        <v>372389.01545000001</v>
      </c>
      <c r="S115" s="28">
        <f t="shared" si="13"/>
        <v>2407508.7406199998</v>
      </c>
      <c r="T115" s="28">
        <f t="shared" si="9"/>
        <v>6509879.4476800002</v>
      </c>
      <c r="U115" s="30"/>
      <c r="V115" s="30"/>
      <c r="W115" s="30"/>
    </row>
    <row r="116" spans="1:23" s="2" customFormat="1" ht="50.25" customHeight="1">
      <c r="A116" s="24" t="s">
        <v>153</v>
      </c>
      <c r="B116" s="25" t="s">
        <v>154</v>
      </c>
      <c r="C116" s="25" t="s">
        <v>146</v>
      </c>
      <c r="D116" s="25" t="s">
        <v>152</v>
      </c>
      <c r="E116" s="26">
        <f>1136.535*1.0263</f>
        <v>1166.4258705</v>
      </c>
      <c r="F116" s="26">
        <v>1101.3900000000001</v>
      </c>
      <c r="G116" s="26">
        <v>724.37199999999996</v>
      </c>
      <c r="H116" s="26">
        <v>341.25099999999998</v>
      </c>
      <c r="I116" s="26">
        <v>1072.3920000000001</v>
      </c>
      <c r="J116" s="26">
        <f t="shared" si="7"/>
        <v>3239.4049999999997</v>
      </c>
      <c r="K116" s="27">
        <v>10186.36</v>
      </c>
      <c r="L116" s="27">
        <v>11439.32</v>
      </c>
      <c r="M116" s="27">
        <v>1462.5</v>
      </c>
      <c r="N116" s="27">
        <v>1510</v>
      </c>
      <c r="O116" s="28">
        <f t="shared" si="10"/>
        <v>10175735.994620131</v>
      </c>
      <c r="P116" s="28">
        <f t="shared" si="8"/>
        <v>9608372.1654000022</v>
      </c>
      <c r="Q116" s="28">
        <f t="shared" si="11"/>
        <v>6319319.9159199996</v>
      </c>
      <c r="R116" s="28">
        <f t="shared" si="12"/>
        <v>3388390.3793199998</v>
      </c>
      <c r="S116" s="28">
        <f t="shared" si="13"/>
        <v>10648123.33344</v>
      </c>
      <c r="T116" s="28">
        <f t="shared" si="9"/>
        <v>29964205.794080004</v>
      </c>
      <c r="U116" s="30"/>
      <c r="V116" s="30"/>
      <c r="W116" s="30"/>
    </row>
    <row r="117" spans="1:23" s="2" customFormat="1" ht="50.25" customHeight="1">
      <c r="A117" s="24" t="s">
        <v>75</v>
      </c>
      <c r="B117" s="25" t="s">
        <v>108</v>
      </c>
      <c r="C117" s="25" t="s">
        <v>146</v>
      </c>
      <c r="D117" s="25" t="s">
        <v>149</v>
      </c>
      <c r="E117" s="26">
        <f>2420.615*1.0263</f>
        <v>2484.2771744999995</v>
      </c>
      <c r="F117" s="26">
        <f>2789.864-1.01</f>
        <v>2788.8539999999998</v>
      </c>
      <c r="G117" s="26">
        <v>1546.873</v>
      </c>
      <c r="H117" s="26">
        <v>639.61900000000003</v>
      </c>
      <c r="I117" s="26">
        <v>2120.152</v>
      </c>
      <c r="J117" s="26">
        <f t="shared" si="7"/>
        <v>7095.4979999999996</v>
      </c>
      <c r="K117" s="27">
        <v>3286.26</v>
      </c>
      <c r="L117" s="27">
        <v>3286.26</v>
      </c>
      <c r="M117" s="27">
        <v>1462.5</v>
      </c>
      <c r="N117" s="27">
        <v>1510</v>
      </c>
      <c r="O117" s="28">
        <f t="shared" si="10"/>
        <v>4530725.3397661196</v>
      </c>
      <c r="P117" s="65">
        <f>(K117-M117)*2789.864-1.01*(3415.91-1462.5)+0.22</f>
        <v>5086069.6445400007</v>
      </c>
      <c r="Q117" s="28">
        <f t="shared" si="11"/>
        <v>2821125.1024800004</v>
      </c>
      <c r="R117" s="28">
        <f t="shared" si="12"/>
        <v>1136129.6449400003</v>
      </c>
      <c r="S117" s="28">
        <f t="shared" si="13"/>
        <v>3765941.1915200003</v>
      </c>
      <c r="T117" s="28">
        <f t="shared" si="9"/>
        <v>12809265.58348</v>
      </c>
      <c r="U117" s="30"/>
      <c r="V117" s="30"/>
      <c r="W117" s="30"/>
    </row>
    <row r="118" spans="1:23" s="2" customFormat="1" ht="50.25" customHeight="1">
      <c r="A118" s="24" t="s">
        <v>155</v>
      </c>
      <c r="B118" s="25" t="s">
        <v>156</v>
      </c>
      <c r="C118" s="25" t="s">
        <v>146</v>
      </c>
      <c r="D118" s="25" t="s">
        <v>149</v>
      </c>
      <c r="E118" s="26">
        <f>25765.2*1.02635</f>
        <v>26444.113020000004</v>
      </c>
      <c r="F118" s="26">
        <v>27210.156999999999</v>
      </c>
      <c r="G118" s="26">
        <v>11593.2</v>
      </c>
      <c r="H118" s="26">
        <v>195.7</v>
      </c>
      <c r="I118" s="26">
        <v>25765.200000000001</v>
      </c>
      <c r="J118" s="26">
        <f t="shared" si="7"/>
        <v>64764.256999999998</v>
      </c>
      <c r="K118" s="27">
        <v>5931.72</v>
      </c>
      <c r="L118" s="27">
        <v>6039.55</v>
      </c>
      <c r="M118" s="27">
        <v>1462.5</v>
      </c>
      <c r="N118" s="27">
        <v>1510</v>
      </c>
      <c r="O118" s="28">
        <f t="shared" si="10"/>
        <v>118184558.79124443</v>
      </c>
      <c r="P118" s="28">
        <f t="shared" si="8"/>
        <v>121608177.86754</v>
      </c>
      <c r="Q118" s="28">
        <f t="shared" si="11"/>
        <v>51812561.304000005</v>
      </c>
      <c r="R118" s="28">
        <f t="shared" si="12"/>
        <v>886432.93499999994</v>
      </c>
      <c r="S118" s="28">
        <f t="shared" si="13"/>
        <v>116704761.66000001</v>
      </c>
      <c r="T118" s="28">
        <f t="shared" si="9"/>
        <v>291011933.76654005</v>
      </c>
      <c r="U118" s="30"/>
      <c r="V118" s="30"/>
      <c r="W118" s="30"/>
    </row>
    <row r="119" spans="1:23" s="2" customFormat="1" ht="65.25" customHeight="1">
      <c r="A119" s="24" t="s">
        <v>157</v>
      </c>
      <c r="B119" s="25" t="s">
        <v>158</v>
      </c>
      <c r="C119" s="25" t="s">
        <v>146</v>
      </c>
      <c r="D119" s="25" t="s">
        <v>279</v>
      </c>
      <c r="E119" s="26">
        <f>442.149*1.0263</f>
        <v>453.77751869999997</v>
      </c>
      <c r="F119" s="26">
        <v>451.65600000000001</v>
      </c>
      <c r="G119" s="26">
        <v>295.49</v>
      </c>
      <c r="H119" s="26">
        <v>65.777000000000001</v>
      </c>
      <c r="I119" s="26">
        <v>458.13600000000002</v>
      </c>
      <c r="J119" s="26">
        <f t="shared" si="7"/>
        <v>1271.059</v>
      </c>
      <c r="K119" s="27">
        <v>4296.82</v>
      </c>
      <c r="L119" s="27">
        <v>4296.82</v>
      </c>
      <c r="M119" s="27">
        <v>1524.85</v>
      </c>
      <c r="N119" s="27">
        <v>1540</v>
      </c>
      <c r="O119" s="28">
        <f t="shared" si="10"/>
        <v>1257857.6685108389</v>
      </c>
      <c r="P119" s="28">
        <f t="shared" si="8"/>
        <v>1251976.8823199999</v>
      </c>
      <c r="Q119" s="28">
        <f t="shared" si="11"/>
        <v>819089.41529999999</v>
      </c>
      <c r="R119" s="28">
        <f t="shared" si="12"/>
        <v>181335.34913999998</v>
      </c>
      <c r="S119" s="28">
        <f t="shared" si="13"/>
        <v>1262998.48752</v>
      </c>
      <c r="T119" s="28">
        <f t="shared" si="9"/>
        <v>3515400.1342799999</v>
      </c>
      <c r="U119" s="30"/>
      <c r="V119" s="30"/>
      <c r="W119" s="30"/>
    </row>
    <row r="120" spans="1:23" s="2" customFormat="1" ht="14.25" customHeight="1">
      <c r="A120" s="24"/>
      <c r="B120" s="25"/>
      <c r="C120" s="25"/>
      <c r="D120" s="25"/>
      <c r="E120" s="26"/>
      <c r="F120" s="26"/>
      <c r="G120" s="26"/>
      <c r="H120" s="26"/>
      <c r="I120" s="26"/>
      <c r="J120" s="26"/>
      <c r="K120" s="27"/>
      <c r="L120" s="27"/>
      <c r="M120" s="27"/>
      <c r="N120" s="27"/>
      <c r="O120" s="28"/>
      <c r="P120" s="28"/>
      <c r="Q120" s="28"/>
      <c r="R120" s="28"/>
      <c r="S120" s="28"/>
      <c r="T120" s="28"/>
      <c r="U120" s="30"/>
      <c r="V120" s="30"/>
      <c r="W120" s="30"/>
    </row>
    <row r="121" spans="1:23" s="2" customFormat="1" ht="51.75" customHeight="1">
      <c r="A121" s="24" t="s">
        <v>160</v>
      </c>
      <c r="B121" s="25" t="s">
        <v>161</v>
      </c>
      <c r="C121" s="25" t="s">
        <v>159</v>
      </c>
      <c r="D121" s="25" t="s">
        <v>4</v>
      </c>
      <c r="E121" s="26">
        <f>9138.805*1.0263</f>
        <v>9379.1555714999995</v>
      </c>
      <c r="F121" s="26">
        <v>9614.2279999999992</v>
      </c>
      <c r="G121" s="26">
        <v>5969.6809999999996</v>
      </c>
      <c r="H121" s="26">
        <v>2402.9110000000001</v>
      </c>
      <c r="I121" s="26">
        <v>8414.8430000000008</v>
      </c>
      <c r="J121" s="26">
        <f t="shared" si="7"/>
        <v>26401.663</v>
      </c>
      <c r="K121" s="27">
        <v>4919.92</v>
      </c>
      <c r="L121" s="27">
        <v>4919.92</v>
      </c>
      <c r="M121" s="27">
        <v>1295.83</v>
      </c>
      <c r="N121" s="27">
        <v>1340</v>
      </c>
      <c r="O121" s="28">
        <f t="shared" si="10"/>
        <v>33990903.915117435</v>
      </c>
      <c r="P121" s="28">
        <f t="shared" si="8"/>
        <v>34842827.552519999</v>
      </c>
      <c r="Q121" s="28">
        <f t="shared" si="11"/>
        <v>21634661.215289999</v>
      </c>
      <c r="R121" s="28">
        <f t="shared" si="12"/>
        <v>8602229.1471200008</v>
      </c>
      <c r="S121" s="28">
        <f t="shared" si="13"/>
        <v>30124464.752560005</v>
      </c>
      <c r="T121" s="28">
        <f t="shared" si="9"/>
        <v>95204182.667490005</v>
      </c>
      <c r="U121" s="30"/>
      <c r="V121" s="30"/>
      <c r="W121" s="30"/>
    </row>
    <row r="122" spans="1:23" s="2" customFormat="1" ht="51.75" customHeight="1">
      <c r="A122" s="24" t="s">
        <v>162</v>
      </c>
      <c r="B122" s="25" t="s">
        <v>163</v>
      </c>
      <c r="C122" s="25" t="s">
        <v>159</v>
      </c>
      <c r="D122" s="25" t="s">
        <v>164</v>
      </c>
      <c r="E122" s="26">
        <f>121.29*1.0263</f>
        <v>124.479927</v>
      </c>
      <c r="F122" s="26">
        <v>115.22999999999999</v>
      </c>
      <c r="G122" s="26">
        <v>80.86</v>
      </c>
      <c r="H122" s="26">
        <v>40.43</v>
      </c>
      <c r="I122" s="26">
        <v>121.29</v>
      </c>
      <c r="J122" s="26">
        <f t="shared" si="7"/>
        <v>357.81</v>
      </c>
      <c r="K122" s="27">
        <v>4795.37</v>
      </c>
      <c r="L122" s="27">
        <v>4795.37</v>
      </c>
      <c r="M122" s="27">
        <v>1341.67</v>
      </c>
      <c r="N122" s="27">
        <v>1345</v>
      </c>
      <c r="O122" s="28">
        <f t="shared" si="10"/>
        <v>429916.32387989998</v>
      </c>
      <c r="P122" s="28">
        <f t="shared" si="8"/>
        <v>397969.85099999997</v>
      </c>
      <c r="Q122" s="28">
        <f t="shared" si="11"/>
        <v>279266.18199999997</v>
      </c>
      <c r="R122" s="28">
        <f t="shared" si="12"/>
        <v>139498.45910000001</v>
      </c>
      <c r="S122" s="28">
        <f t="shared" si="13"/>
        <v>418495.37729999999</v>
      </c>
      <c r="T122" s="28">
        <f t="shared" si="9"/>
        <v>1235229.8694</v>
      </c>
      <c r="U122" s="30"/>
      <c r="V122" s="30"/>
      <c r="W122" s="30"/>
    </row>
    <row r="123" spans="1:23" s="2" customFormat="1" ht="51.75" customHeight="1">
      <c r="A123" s="24" t="s">
        <v>75</v>
      </c>
      <c r="B123" s="25" t="s">
        <v>108</v>
      </c>
      <c r="C123" s="25" t="s">
        <v>159</v>
      </c>
      <c r="D123" s="25" t="s">
        <v>165</v>
      </c>
      <c r="E123" s="26">
        <f>414.913*1.0263</f>
        <v>425.8252119</v>
      </c>
      <c r="F123" s="26">
        <v>410.67500000000001</v>
      </c>
      <c r="G123" s="26">
        <v>270.47800000000001</v>
      </c>
      <c r="H123" s="26">
        <v>130.892</v>
      </c>
      <c r="I123" s="26">
        <v>410.35399999999998</v>
      </c>
      <c r="J123" s="26">
        <f t="shared" si="7"/>
        <v>1222.3990000000001</v>
      </c>
      <c r="K123" s="27">
        <v>4476.7299999999996</v>
      </c>
      <c r="L123" s="27">
        <v>4476.7299999999996</v>
      </c>
      <c r="M123" s="27">
        <v>1295.83</v>
      </c>
      <c r="N123" s="27">
        <v>1340</v>
      </c>
      <c r="O123" s="28">
        <f t="shared" si="10"/>
        <v>1354507.4165327097</v>
      </c>
      <c r="P123" s="28">
        <f t="shared" si="8"/>
        <v>1306316.1074999999</v>
      </c>
      <c r="Q123" s="28">
        <f t="shared" si="11"/>
        <v>860363.47019999998</v>
      </c>
      <c r="R123" s="28">
        <f t="shared" si="12"/>
        <v>410572.86315999995</v>
      </c>
      <c r="S123" s="28">
        <f t="shared" si="13"/>
        <v>1287169.7024199998</v>
      </c>
      <c r="T123" s="28">
        <f t="shared" si="9"/>
        <v>3864422.1432799995</v>
      </c>
      <c r="U123" s="30"/>
      <c r="V123" s="30"/>
      <c r="W123" s="30"/>
    </row>
    <row r="124" spans="1:23" s="2" customFormat="1" ht="51.75" customHeight="1">
      <c r="A124" s="24" t="s">
        <v>166</v>
      </c>
      <c r="B124" s="25" t="s">
        <v>167</v>
      </c>
      <c r="C124" s="25" t="s">
        <v>159</v>
      </c>
      <c r="D124" s="25" t="s">
        <v>168</v>
      </c>
      <c r="E124" s="26">
        <f>24454.68*1.0263</f>
        <v>25097.838083999999</v>
      </c>
      <c r="F124" s="26">
        <v>27759.233</v>
      </c>
      <c r="G124" s="26">
        <v>15447.08</v>
      </c>
      <c r="H124" s="26">
        <v>5235.91</v>
      </c>
      <c r="I124" s="26">
        <v>22606.27</v>
      </c>
      <c r="J124" s="26">
        <f t="shared" si="7"/>
        <v>71048.493000000002</v>
      </c>
      <c r="K124" s="27">
        <v>1624.11</v>
      </c>
      <c r="L124" s="27">
        <v>1970.02</v>
      </c>
      <c r="M124" s="27">
        <v>1295.83</v>
      </c>
      <c r="N124" s="27">
        <v>1340</v>
      </c>
      <c r="O124" s="28">
        <f t="shared" si="10"/>
        <v>8239118.2862155186</v>
      </c>
      <c r="P124" s="28">
        <f t="shared" si="8"/>
        <v>9112801.0092399996</v>
      </c>
      <c r="Q124" s="28">
        <f t="shared" si="11"/>
        <v>5070967.4223999996</v>
      </c>
      <c r="R124" s="28">
        <f t="shared" si="12"/>
        <v>3298728.0181999998</v>
      </c>
      <c r="S124" s="28">
        <f t="shared" si="13"/>
        <v>14242402.225399999</v>
      </c>
      <c r="T124" s="28">
        <f t="shared" si="9"/>
        <v>31724898.675239995</v>
      </c>
      <c r="U124" s="30"/>
      <c r="V124" s="30"/>
      <c r="W124" s="30"/>
    </row>
    <row r="125" spans="1:23" s="2" customFormat="1" ht="51.75" customHeight="1">
      <c r="A125" s="24" t="s">
        <v>169</v>
      </c>
      <c r="B125" s="25" t="s">
        <v>170</v>
      </c>
      <c r="C125" s="25" t="s">
        <v>159</v>
      </c>
      <c r="D125" s="25" t="s">
        <v>164</v>
      </c>
      <c r="E125" s="26">
        <f>78.939*1.0263</f>
        <v>81.015095699999989</v>
      </c>
      <c r="F125" s="26">
        <v>78.938999999999993</v>
      </c>
      <c r="G125" s="26">
        <v>52.625999999999998</v>
      </c>
      <c r="H125" s="26">
        <v>26.312999999999999</v>
      </c>
      <c r="I125" s="26">
        <v>78.938999999999993</v>
      </c>
      <c r="J125" s="26">
        <f t="shared" si="7"/>
        <v>236.81699999999998</v>
      </c>
      <c r="K125" s="27">
        <v>2768.47</v>
      </c>
      <c r="L125" s="27">
        <v>2768.47</v>
      </c>
      <c r="M125" s="27">
        <v>1341.67</v>
      </c>
      <c r="N125" s="27">
        <v>1345</v>
      </c>
      <c r="O125" s="28">
        <f t="shared" si="10"/>
        <v>115592.33854475996</v>
      </c>
      <c r="P125" s="28">
        <f t="shared" si="8"/>
        <v>112630.16519999997</v>
      </c>
      <c r="Q125" s="28">
        <f t="shared" si="11"/>
        <v>75086.776799999978</v>
      </c>
      <c r="R125" s="28">
        <f t="shared" si="12"/>
        <v>37455.76610999999</v>
      </c>
      <c r="S125" s="28">
        <f t="shared" si="13"/>
        <v>112367.29832999998</v>
      </c>
      <c r="T125" s="28">
        <f t="shared" si="9"/>
        <v>337540.00643999991</v>
      </c>
      <c r="U125" s="30"/>
      <c r="V125" s="30"/>
      <c r="W125" s="30"/>
    </row>
    <row r="126" spans="1:23" s="2" customFormat="1" ht="14.25" customHeight="1">
      <c r="A126" s="24"/>
      <c r="B126" s="25"/>
      <c r="C126" s="25"/>
      <c r="D126" s="25"/>
      <c r="E126" s="26"/>
      <c r="F126" s="26"/>
      <c r="G126" s="26"/>
      <c r="H126" s="26"/>
      <c r="I126" s="26"/>
      <c r="J126" s="26"/>
      <c r="K126" s="27"/>
      <c r="L126" s="27"/>
      <c r="M126" s="27"/>
      <c r="N126" s="27"/>
      <c r="O126" s="28"/>
      <c r="P126" s="28"/>
      <c r="Q126" s="28"/>
      <c r="R126" s="28"/>
      <c r="S126" s="28"/>
      <c r="T126" s="28"/>
      <c r="U126" s="30"/>
      <c r="V126" s="30"/>
      <c r="W126" s="30"/>
    </row>
    <row r="127" spans="1:23" s="2" customFormat="1" ht="51" customHeight="1">
      <c r="A127" s="24" t="s">
        <v>172</v>
      </c>
      <c r="B127" s="25" t="s">
        <v>173</v>
      </c>
      <c r="C127" s="25" t="s">
        <v>171</v>
      </c>
      <c r="D127" s="25" t="s">
        <v>174</v>
      </c>
      <c r="E127" s="26">
        <f>2035.39*1.0263</f>
        <v>2088.9207569999999</v>
      </c>
      <c r="F127" s="26">
        <v>2044.913</v>
      </c>
      <c r="G127" s="26">
        <v>972.35</v>
      </c>
      <c r="H127" s="26">
        <v>389.23</v>
      </c>
      <c r="I127" s="26">
        <v>1641.12</v>
      </c>
      <c r="J127" s="26">
        <f t="shared" si="7"/>
        <v>5047.6129999999994</v>
      </c>
      <c r="K127" s="27">
        <v>4760</v>
      </c>
      <c r="L127" s="27">
        <v>4760</v>
      </c>
      <c r="M127" s="27">
        <v>1379.17</v>
      </c>
      <c r="N127" s="27">
        <v>1410</v>
      </c>
      <c r="O127" s="28">
        <f t="shared" si="10"/>
        <v>7062285.9628883097</v>
      </c>
      <c r="P127" s="28">
        <f t="shared" si="8"/>
        <v>6913503.2177900001</v>
      </c>
      <c r="Q127" s="28">
        <f t="shared" si="11"/>
        <v>3287350.0504999999</v>
      </c>
      <c r="R127" s="28">
        <f t="shared" si="12"/>
        <v>1303920.5</v>
      </c>
      <c r="S127" s="28">
        <f t="shared" si="13"/>
        <v>5497752</v>
      </c>
      <c r="T127" s="28">
        <f t="shared" si="9"/>
        <v>17002525.768289998</v>
      </c>
      <c r="U127" s="30"/>
      <c r="V127" s="30"/>
      <c r="W127" s="30"/>
    </row>
    <row r="128" spans="1:23" s="2" customFormat="1" ht="51" customHeight="1">
      <c r="A128" s="24" t="s">
        <v>172</v>
      </c>
      <c r="B128" s="25" t="s">
        <v>173</v>
      </c>
      <c r="C128" s="25" t="s">
        <v>171</v>
      </c>
      <c r="D128" s="25" t="s">
        <v>175</v>
      </c>
      <c r="E128" s="26">
        <f>2336.15*1.0263</f>
        <v>2397.590745</v>
      </c>
      <c r="F128" s="26">
        <v>2358.5</v>
      </c>
      <c r="G128" s="26">
        <v>1279.03</v>
      </c>
      <c r="H128" s="26">
        <v>601.86</v>
      </c>
      <c r="I128" s="26">
        <v>2097.6799999999998</v>
      </c>
      <c r="J128" s="26">
        <f t="shared" si="7"/>
        <v>6337.07</v>
      </c>
      <c r="K128" s="27">
        <v>4244.3999999999996</v>
      </c>
      <c r="L128" s="27">
        <v>5715.45</v>
      </c>
      <c r="M128" s="27">
        <v>1379.17</v>
      </c>
      <c r="N128" s="27">
        <v>1410</v>
      </c>
      <c r="O128" s="28">
        <f t="shared" si="10"/>
        <v>6869648.9302963484</v>
      </c>
      <c r="P128" s="28">
        <f t="shared" si="8"/>
        <v>6757644.9549999991</v>
      </c>
      <c r="Q128" s="28">
        <f t="shared" si="11"/>
        <v>3664715.1268999996</v>
      </c>
      <c r="R128" s="28">
        <f t="shared" si="12"/>
        <v>2591278.1370000001</v>
      </c>
      <c r="S128" s="28">
        <f t="shared" si="13"/>
        <v>9031456.3559999987</v>
      </c>
      <c r="T128" s="28">
        <f t="shared" si="9"/>
        <v>22045094.574899998</v>
      </c>
      <c r="U128" s="30"/>
      <c r="V128" s="30"/>
      <c r="W128" s="30"/>
    </row>
    <row r="129" spans="1:23" s="2" customFormat="1" ht="51" customHeight="1">
      <c r="A129" s="24" t="s">
        <v>172</v>
      </c>
      <c r="B129" s="25" t="s">
        <v>173</v>
      </c>
      <c r="C129" s="25" t="s">
        <v>171</v>
      </c>
      <c r="D129" s="25" t="s">
        <v>176</v>
      </c>
      <c r="E129" s="26">
        <f>5441.15*1.0263</f>
        <v>5584.2522449999997</v>
      </c>
      <c r="F129" s="26">
        <v>5260.2960000000003</v>
      </c>
      <c r="G129" s="26">
        <v>3195.6</v>
      </c>
      <c r="H129" s="26">
        <v>1437.5</v>
      </c>
      <c r="I129" s="26">
        <v>5096.57</v>
      </c>
      <c r="J129" s="26">
        <f t="shared" si="7"/>
        <v>14989.966</v>
      </c>
      <c r="K129" s="27">
        <v>6159.16</v>
      </c>
      <c r="L129" s="27">
        <v>6159.16</v>
      </c>
      <c r="M129" s="27">
        <v>1379.17</v>
      </c>
      <c r="N129" s="27">
        <v>1410</v>
      </c>
      <c r="O129" s="28">
        <f t="shared" si="10"/>
        <v>26692669.888577547</v>
      </c>
      <c r="P129" s="28">
        <f t="shared" si="8"/>
        <v>25144162.277040001</v>
      </c>
      <c r="Q129" s="28">
        <f t="shared" si="11"/>
        <v>15274936.044</v>
      </c>
      <c r="R129" s="28">
        <f t="shared" si="12"/>
        <v>6826917.5</v>
      </c>
      <c r="S129" s="28">
        <f t="shared" si="13"/>
        <v>24204426.381199997</v>
      </c>
      <c r="T129" s="28">
        <f t="shared" si="9"/>
        <v>71450442.202240005</v>
      </c>
      <c r="U129" s="30"/>
      <c r="V129" s="30"/>
      <c r="W129" s="30"/>
    </row>
    <row r="130" spans="1:23" s="2" customFormat="1" ht="51" customHeight="1">
      <c r="A130" s="24" t="s">
        <v>177</v>
      </c>
      <c r="B130" s="25" t="s">
        <v>178</v>
      </c>
      <c r="C130" s="25" t="s">
        <v>171</v>
      </c>
      <c r="D130" s="25" t="s">
        <v>179</v>
      </c>
      <c r="E130" s="26">
        <f>4014.19*1.0263</f>
        <v>4119.7631970000002</v>
      </c>
      <c r="F130" s="26">
        <v>4156.5</v>
      </c>
      <c r="G130" s="26">
        <v>2676.12</v>
      </c>
      <c r="H130" s="26">
        <v>1266.93</v>
      </c>
      <c r="I130" s="26">
        <v>3800.77</v>
      </c>
      <c r="J130" s="26">
        <f t="shared" si="7"/>
        <v>11900.32</v>
      </c>
      <c r="K130" s="27">
        <v>4657.87</v>
      </c>
      <c r="L130" s="27">
        <v>5007.1400000000003</v>
      </c>
      <c r="M130" s="27">
        <v>1358.33</v>
      </c>
      <c r="N130" s="27">
        <v>1400</v>
      </c>
      <c r="O130" s="28">
        <f t="shared" si="10"/>
        <v>13593323.45902938</v>
      </c>
      <c r="P130" s="28">
        <f t="shared" si="8"/>
        <v>13714538.01</v>
      </c>
      <c r="Q130" s="28">
        <f t="shared" si="11"/>
        <v>8829964.9847999997</v>
      </c>
      <c r="R130" s="28">
        <f t="shared" si="12"/>
        <v>4569993.8802000005</v>
      </c>
      <c r="S130" s="28">
        <f t="shared" si="13"/>
        <v>13709909.497800002</v>
      </c>
      <c r="T130" s="28">
        <f t="shared" si="9"/>
        <v>40824406.3728</v>
      </c>
      <c r="U130" s="30"/>
      <c r="V130" s="30"/>
      <c r="W130" s="30"/>
    </row>
    <row r="131" spans="1:23" s="2" customFormat="1" ht="63" customHeight="1">
      <c r="A131" s="24" t="s">
        <v>180</v>
      </c>
      <c r="B131" s="25" t="s">
        <v>181</v>
      </c>
      <c r="C131" s="25" t="s">
        <v>171</v>
      </c>
      <c r="D131" s="25" t="s">
        <v>280</v>
      </c>
      <c r="E131" s="26">
        <f>488.91*1.0263</f>
        <v>501.76833300000004</v>
      </c>
      <c r="F131" s="26">
        <v>530.20399999999995</v>
      </c>
      <c r="G131" s="26">
        <v>358.12</v>
      </c>
      <c r="H131" s="26">
        <v>123.26</v>
      </c>
      <c r="I131" s="26">
        <v>436.74</v>
      </c>
      <c r="J131" s="26">
        <f t="shared" si="7"/>
        <v>1448.3240000000001</v>
      </c>
      <c r="K131" s="27">
        <v>7360.91</v>
      </c>
      <c r="L131" s="27">
        <v>7619.46</v>
      </c>
      <c r="M131" s="27">
        <v>1630</v>
      </c>
      <c r="N131" s="27">
        <v>1680</v>
      </c>
      <c r="O131" s="28">
        <f t="shared" si="10"/>
        <v>2875589.1572730304</v>
      </c>
      <c r="P131" s="28">
        <f t="shared" si="8"/>
        <v>3038551.4056399995</v>
      </c>
      <c r="Q131" s="28">
        <f t="shared" si="11"/>
        <v>2052353.4892</v>
      </c>
      <c r="R131" s="28">
        <f t="shared" si="12"/>
        <v>732097.83960000006</v>
      </c>
      <c r="S131" s="28">
        <f t="shared" si="13"/>
        <v>2593999.7604</v>
      </c>
      <c r="T131" s="28">
        <f t="shared" si="9"/>
        <v>8417002.4948399998</v>
      </c>
      <c r="U131" s="30"/>
      <c r="V131" s="30"/>
      <c r="W131" s="30"/>
    </row>
    <row r="132" spans="1:23" s="2" customFormat="1" ht="55.5" customHeight="1">
      <c r="A132" s="24" t="s">
        <v>180</v>
      </c>
      <c r="B132" s="25" t="s">
        <v>181</v>
      </c>
      <c r="C132" s="25" t="s">
        <v>171</v>
      </c>
      <c r="D132" s="25" t="s">
        <v>174</v>
      </c>
      <c r="E132" s="26">
        <f>1347.07*1.0263</f>
        <v>1382.4979409999999</v>
      </c>
      <c r="F132" s="26">
        <v>1568.1210000000001</v>
      </c>
      <c r="G132" s="26">
        <v>975.46</v>
      </c>
      <c r="H132" s="26">
        <v>345.61</v>
      </c>
      <c r="I132" s="26">
        <v>1222.2</v>
      </c>
      <c r="J132" s="26">
        <f t="shared" si="7"/>
        <v>4111.3910000000005</v>
      </c>
      <c r="K132" s="27">
        <v>5475.06</v>
      </c>
      <c r="L132" s="27">
        <v>5836.29</v>
      </c>
      <c r="M132" s="27">
        <v>1655</v>
      </c>
      <c r="N132" s="27">
        <v>1692</v>
      </c>
      <c r="O132" s="28">
        <f t="shared" si="10"/>
        <v>5281225.0844964599</v>
      </c>
      <c r="P132" s="28">
        <f t="shared" si="8"/>
        <v>5990316.3072600011</v>
      </c>
      <c r="Q132" s="28">
        <f t="shared" si="11"/>
        <v>3726315.7276000003</v>
      </c>
      <c r="R132" s="28">
        <f t="shared" si="12"/>
        <v>1432308.0669</v>
      </c>
      <c r="S132" s="28">
        <f t="shared" si="13"/>
        <v>5065151.2379999999</v>
      </c>
      <c r="T132" s="28">
        <f t="shared" si="9"/>
        <v>16214091.339760002</v>
      </c>
      <c r="U132" s="30"/>
      <c r="V132" s="30"/>
      <c r="W132" s="30"/>
    </row>
    <row r="133" spans="1:23" s="2" customFormat="1" ht="55.5" customHeight="1">
      <c r="A133" s="24" t="s">
        <v>180</v>
      </c>
      <c r="B133" s="25" t="s">
        <v>181</v>
      </c>
      <c r="C133" s="25" t="s">
        <v>171</v>
      </c>
      <c r="D133" s="25" t="s">
        <v>182</v>
      </c>
      <c r="E133" s="26">
        <f>334.21*1.0263</f>
        <v>342.99972299999996</v>
      </c>
      <c r="F133" s="26">
        <v>341.28899999999999</v>
      </c>
      <c r="G133" s="26">
        <v>252.12</v>
      </c>
      <c r="H133" s="26">
        <v>75.02</v>
      </c>
      <c r="I133" s="26">
        <v>292.02999999999997</v>
      </c>
      <c r="J133" s="26">
        <f t="shared" si="7"/>
        <v>960.45899999999995</v>
      </c>
      <c r="K133" s="27">
        <v>8154.02</v>
      </c>
      <c r="L133" s="27">
        <v>8171.31</v>
      </c>
      <c r="M133" s="27">
        <v>1655</v>
      </c>
      <c r="N133" s="27">
        <v>1692</v>
      </c>
      <c r="O133" s="28">
        <f t="shared" si="10"/>
        <v>2229162.05977146</v>
      </c>
      <c r="P133" s="28">
        <f t="shared" si="8"/>
        <v>2218044.0367800002</v>
      </c>
      <c r="Q133" s="28">
        <f t="shared" si="11"/>
        <v>1638532.9224</v>
      </c>
      <c r="R133" s="28">
        <f t="shared" si="12"/>
        <v>486077.83620000002</v>
      </c>
      <c r="S133" s="28">
        <f t="shared" si="13"/>
        <v>1892152.8992999999</v>
      </c>
      <c r="T133" s="28">
        <f t="shared" si="9"/>
        <v>6234807.6946799997</v>
      </c>
      <c r="U133" s="30"/>
      <c r="V133" s="30"/>
      <c r="W133" s="30"/>
    </row>
    <row r="134" spans="1:23" s="2" customFormat="1" ht="57" customHeight="1">
      <c r="A134" s="24">
        <v>2901008961</v>
      </c>
      <c r="B134" s="25" t="s">
        <v>395</v>
      </c>
      <c r="C134" s="25" t="s">
        <v>171</v>
      </c>
      <c r="D134" s="25" t="s">
        <v>356</v>
      </c>
      <c r="E134" s="26">
        <f>4.512*1.0263</f>
        <v>4.6306655999999995</v>
      </c>
      <c r="F134" s="26">
        <v>0</v>
      </c>
      <c r="G134" s="26">
        <f>1.504+4.512*1.0263</f>
        <v>6.1346655999999999</v>
      </c>
      <c r="H134" s="26">
        <v>1.5740000000000001</v>
      </c>
      <c r="I134" s="26">
        <v>4.2919999999999998</v>
      </c>
      <c r="J134" s="26">
        <f t="shared" si="7"/>
        <v>12.0006656</v>
      </c>
      <c r="K134" s="27">
        <v>3522.36</v>
      </c>
      <c r="L134" s="27">
        <f>3713.37*0+4245.18</f>
        <v>4245.18</v>
      </c>
      <c r="M134" s="27">
        <v>1358.33</v>
      </c>
      <c r="N134" s="27">
        <f>1412.67*0+1400</f>
        <v>1400</v>
      </c>
      <c r="O134" s="28">
        <f t="shared" si="10"/>
        <v>10020.899278368001</v>
      </c>
      <c r="P134" s="28">
        <f t="shared" si="8"/>
        <v>0</v>
      </c>
      <c r="Q134" s="28">
        <f t="shared" si="11"/>
        <v>13275.600398368</v>
      </c>
      <c r="R134" s="28">
        <f t="shared" si="12"/>
        <v>4478.3133200000002</v>
      </c>
      <c r="S134" s="28">
        <f t="shared" si="13"/>
        <v>12211.512560000001</v>
      </c>
      <c r="T134" s="28">
        <f t="shared" si="9"/>
        <v>29965.426278368002</v>
      </c>
      <c r="U134" s="30"/>
      <c r="V134" s="30"/>
      <c r="W134" s="30"/>
    </row>
    <row r="135" spans="1:23" s="2" customFormat="1" ht="14.25" customHeight="1">
      <c r="A135" s="24"/>
      <c r="B135" s="25"/>
      <c r="C135" s="25"/>
      <c r="D135" s="25"/>
      <c r="E135" s="26"/>
      <c r="F135" s="26"/>
      <c r="G135" s="26"/>
      <c r="H135" s="26"/>
      <c r="I135" s="26"/>
      <c r="J135" s="26"/>
      <c r="K135" s="27"/>
      <c r="L135" s="27"/>
      <c r="M135" s="27"/>
      <c r="N135" s="27"/>
      <c r="O135" s="28"/>
      <c r="P135" s="28"/>
      <c r="Q135" s="28"/>
      <c r="R135" s="28"/>
      <c r="S135" s="28"/>
      <c r="T135" s="28"/>
      <c r="U135" s="30"/>
      <c r="V135" s="30"/>
      <c r="W135" s="30"/>
    </row>
    <row r="136" spans="1:23" s="2" customFormat="1" ht="61.5" customHeight="1">
      <c r="A136" s="24" t="s">
        <v>184</v>
      </c>
      <c r="B136" s="25" t="s">
        <v>185</v>
      </c>
      <c r="C136" s="25" t="s">
        <v>183</v>
      </c>
      <c r="D136" s="25" t="s">
        <v>186</v>
      </c>
      <c r="E136" s="26">
        <f>10377.78*1.02635</f>
        <v>10651.234503000001</v>
      </c>
      <c r="F136" s="26">
        <v>11843.584000000001</v>
      </c>
      <c r="G136" s="26">
        <v>7042.42</v>
      </c>
      <c r="H136" s="26">
        <v>2027.24</v>
      </c>
      <c r="I136" s="26">
        <v>10305.43</v>
      </c>
      <c r="J136" s="26">
        <f t="shared" si="7"/>
        <v>31218.674000000003</v>
      </c>
      <c r="K136" s="27">
        <v>2174.96</v>
      </c>
      <c r="L136" s="27">
        <v>2174.96</v>
      </c>
      <c r="M136" s="27">
        <v>1966.67</v>
      </c>
      <c r="N136" s="27">
        <v>2020</v>
      </c>
      <c r="O136" s="28">
        <f t="shared" si="10"/>
        <v>2218545.6346298698</v>
      </c>
      <c r="P136" s="28">
        <f t="shared" si="8"/>
        <v>2466900.1113599995</v>
      </c>
      <c r="Q136" s="28">
        <f t="shared" si="11"/>
        <v>1466865.6617999997</v>
      </c>
      <c r="R136" s="28">
        <f t="shared" si="12"/>
        <v>314141.11040000006</v>
      </c>
      <c r="S136" s="28">
        <f t="shared" si="13"/>
        <v>1596929.4328000005</v>
      </c>
      <c r="T136" s="28">
        <f t="shared" si="9"/>
        <v>5844836.3163599996</v>
      </c>
      <c r="U136" s="30"/>
      <c r="V136" s="30"/>
      <c r="W136" s="30"/>
    </row>
    <row r="137" spans="1:23" s="2" customFormat="1" ht="61.5" customHeight="1">
      <c r="A137" s="24" t="s">
        <v>187</v>
      </c>
      <c r="B137" s="25" t="s">
        <v>188</v>
      </c>
      <c r="C137" s="25" t="s">
        <v>183</v>
      </c>
      <c r="D137" s="25" t="s">
        <v>189</v>
      </c>
      <c r="E137" s="26">
        <f>2662.515*1.0263</f>
        <v>2732.5391445</v>
      </c>
      <c r="F137" s="26">
        <v>2778.902</v>
      </c>
      <c r="G137" s="26">
        <v>1564.27</v>
      </c>
      <c r="H137" s="26">
        <v>410.327</v>
      </c>
      <c r="I137" s="26">
        <v>2478.6880000000001</v>
      </c>
      <c r="J137" s="26">
        <f t="shared" si="7"/>
        <v>7232.1870000000008</v>
      </c>
      <c r="K137" s="27">
        <v>4405.3900000000003</v>
      </c>
      <c r="L137" s="27">
        <v>4734.97</v>
      </c>
      <c r="M137" s="27">
        <v>1930.78</v>
      </c>
      <c r="N137" s="27">
        <v>2000</v>
      </c>
      <c r="O137" s="28">
        <f t="shared" si="10"/>
        <v>6761968.6923711468</v>
      </c>
      <c r="P137" s="28">
        <f t="shared" si="8"/>
        <v>6876698.678220002</v>
      </c>
      <c r="Q137" s="28">
        <f t="shared" si="11"/>
        <v>3870958.184700001</v>
      </c>
      <c r="R137" s="28">
        <f t="shared" si="12"/>
        <v>1122232.0351900002</v>
      </c>
      <c r="S137" s="28">
        <f t="shared" si="13"/>
        <v>6779137.319360001</v>
      </c>
      <c r="T137" s="28">
        <f t="shared" si="9"/>
        <v>18649026.217470005</v>
      </c>
      <c r="U137" s="30"/>
      <c r="V137" s="30"/>
      <c r="W137" s="30"/>
    </row>
    <row r="138" spans="1:23" s="2" customFormat="1" ht="61.5" customHeight="1">
      <c r="A138" s="24" t="s">
        <v>72</v>
      </c>
      <c r="B138" s="25" t="s">
        <v>73</v>
      </c>
      <c r="C138" s="25" t="s">
        <v>183</v>
      </c>
      <c r="D138" s="25" t="s">
        <v>281</v>
      </c>
      <c r="E138" s="26">
        <f>20.565*1.0263</f>
        <v>21.105859500000001</v>
      </c>
      <c r="F138" s="26">
        <v>60.460999999999999</v>
      </c>
      <c r="G138" s="26">
        <v>7.2249999999999996</v>
      </c>
      <c r="H138" s="26">
        <v>1.738</v>
      </c>
      <c r="I138" s="26">
        <v>17.571999999999999</v>
      </c>
      <c r="J138" s="26">
        <f t="shared" ref="J138:J201" si="14">F138+G138+H138+I138</f>
        <v>86.995999999999995</v>
      </c>
      <c r="K138" s="27">
        <v>6328.79</v>
      </c>
      <c r="L138" s="27">
        <v>6328.79</v>
      </c>
      <c r="M138" s="27">
        <v>1541.67</v>
      </c>
      <c r="N138" s="27">
        <v>1595.83</v>
      </c>
      <c r="O138" s="28">
        <f t="shared" si="10"/>
        <v>101036.28212964001</v>
      </c>
      <c r="P138" s="28">
        <f t="shared" ref="P138:P201" si="15">(K138-M138)*F138</f>
        <v>289434.06231999997</v>
      </c>
      <c r="Q138" s="28">
        <f t="shared" si="11"/>
        <v>34586.941999999995</v>
      </c>
      <c r="R138" s="28">
        <f t="shared" si="12"/>
        <v>8225.8844800000006</v>
      </c>
      <c r="S138" s="28">
        <f t="shared" si="13"/>
        <v>83167.573120000001</v>
      </c>
      <c r="T138" s="28">
        <f t="shared" ref="T138:T201" si="16">SUM(P138:S138)</f>
        <v>415414.46191999997</v>
      </c>
      <c r="U138" s="30"/>
      <c r="V138" s="30"/>
      <c r="W138" s="30"/>
    </row>
    <row r="139" spans="1:23" s="2" customFormat="1" ht="114" customHeight="1">
      <c r="A139" s="24" t="s">
        <v>190</v>
      </c>
      <c r="B139" s="25" t="s">
        <v>191</v>
      </c>
      <c r="C139" s="25" t="s">
        <v>183</v>
      </c>
      <c r="D139" s="25" t="s">
        <v>282</v>
      </c>
      <c r="E139" s="26">
        <f>12647.02*1.02635</f>
        <v>12980.268977000002</v>
      </c>
      <c r="F139" s="26">
        <v>12445.31</v>
      </c>
      <c r="G139" s="26">
        <v>6809.93</v>
      </c>
      <c r="H139" s="26">
        <v>2174.0100000000002</v>
      </c>
      <c r="I139" s="26">
        <v>9903.81</v>
      </c>
      <c r="J139" s="26">
        <f t="shared" si="14"/>
        <v>31333.059999999998</v>
      </c>
      <c r="K139" s="27">
        <v>2903.89</v>
      </c>
      <c r="L139" s="27">
        <v>3101.17</v>
      </c>
      <c r="M139" s="27">
        <v>2360</v>
      </c>
      <c r="N139" s="27">
        <v>2454.4</v>
      </c>
      <c r="O139" s="28">
        <f t="shared" si="10"/>
        <v>7059838.4939005291</v>
      </c>
      <c r="P139" s="28">
        <f t="shared" si="15"/>
        <v>6768879.6558999978</v>
      </c>
      <c r="Q139" s="28">
        <f t="shared" si="11"/>
        <v>3703852.8276999993</v>
      </c>
      <c r="R139" s="28">
        <f t="shared" si="12"/>
        <v>1406084.4477000001</v>
      </c>
      <c r="S139" s="28">
        <f t="shared" si="13"/>
        <v>6405487.1936999997</v>
      </c>
      <c r="T139" s="28">
        <f t="shared" si="16"/>
        <v>18284304.124999996</v>
      </c>
      <c r="U139" s="30"/>
      <c r="V139" s="30"/>
      <c r="W139" s="30"/>
    </row>
    <row r="140" spans="1:23" s="2" customFormat="1" ht="53.25" customHeight="1">
      <c r="A140" s="24" t="s">
        <v>190</v>
      </c>
      <c r="B140" s="25" t="s">
        <v>191</v>
      </c>
      <c r="C140" s="25" t="s">
        <v>183</v>
      </c>
      <c r="D140" s="25" t="s">
        <v>283</v>
      </c>
      <c r="E140" s="26">
        <f>672.1*1.0263</f>
        <v>689.77623000000006</v>
      </c>
      <c r="F140" s="26">
        <v>680.86200000000008</v>
      </c>
      <c r="G140" s="26">
        <v>346.24</v>
      </c>
      <c r="H140" s="26">
        <v>112.02</v>
      </c>
      <c r="I140" s="26">
        <v>688.1</v>
      </c>
      <c r="J140" s="26">
        <f t="shared" si="14"/>
        <v>1827.2220000000002</v>
      </c>
      <c r="K140" s="27">
        <v>3554.14</v>
      </c>
      <c r="L140" s="27">
        <v>3775.88</v>
      </c>
      <c r="M140" s="27">
        <v>2360</v>
      </c>
      <c r="N140" s="27">
        <v>2454.4</v>
      </c>
      <c r="O140" s="28">
        <f t="shared" si="10"/>
        <v>823689.3872922</v>
      </c>
      <c r="P140" s="28">
        <f t="shared" si="15"/>
        <v>813044.54868000001</v>
      </c>
      <c r="Q140" s="28">
        <f t="shared" si="11"/>
        <v>413459.03359999997</v>
      </c>
      <c r="R140" s="28">
        <f t="shared" si="12"/>
        <v>148032.18959999998</v>
      </c>
      <c r="S140" s="28">
        <f t="shared" si="13"/>
        <v>909310.38800000004</v>
      </c>
      <c r="T140" s="28">
        <f t="shared" si="16"/>
        <v>2283846.1598800002</v>
      </c>
      <c r="U140" s="30"/>
      <c r="V140" s="30"/>
      <c r="W140" s="30"/>
    </row>
    <row r="141" spans="1:23" s="2" customFormat="1" ht="53.25" customHeight="1">
      <c r="A141" s="24" t="s">
        <v>190</v>
      </c>
      <c r="B141" s="25" t="s">
        <v>191</v>
      </c>
      <c r="C141" s="25" t="s">
        <v>183</v>
      </c>
      <c r="D141" s="25" t="s">
        <v>284</v>
      </c>
      <c r="E141" s="26">
        <f>85.39*1.0263</f>
        <v>87.635756999999998</v>
      </c>
      <c r="F141" s="26">
        <v>85.055999999999997</v>
      </c>
      <c r="G141" s="26">
        <v>43.99</v>
      </c>
      <c r="H141" s="26">
        <v>14.23</v>
      </c>
      <c r="I141" s="26">
        <v>87.42</v>
      </c>
      <c r="J141" s="26">
        <f t="shared" si="14"/>
        <v>230.69599999999997</v>
      </c>
      <c r="K141" s="27">
        <v>4541.97</v>
      </c>
      <c r="L141" s="27">
        <v>4828.2</v>
      </c>
      <c r="M141" s="27">
        <v>2360</v>
      </c>
      <c r="N141" s="27">
        <v>2454.4</v>
      </c>
      <c r="O141" s="28">
        <f t="shared" si="10"/>
        <v>191218.59270129001</v>
      </c>
      <c r="P141" s="28">
        <f t="shared" si="15"/>
        <v>185589.64032000001</v>
      </c>
      <c r="Q141" s="28">
        <f t="shared" si="11"/>
        <v>95984.860300000015</v>
      </c>
      <c r="R141" s="28">
        <f t="shared" si="12"/>
        <v>33779.173999999999</v>
      </c>
      <c r="S141" s="28">
        <f t="shared" si="13"/>
        <v>207517.59599999999</v>
      </c>
      <c r="T141" s="28">
        <f t="shared" si="16"/>
        <v>522871.27061999997</v>
      </c>
      <c r="U141" s="30"/>
      <c r="V141" s="30"/>
      <c r="W141" s="30"/>
    </row>
    <row r="142" spans="1:23" s="2" customFormat="1" ht="53.25" customHeight="1">
      <c r="A142" s="24" t="s">
        <v>190</v>
      </c>
      <c r="B142" s="25" t="s">
        <v>191</v>
      </c>
      <c r="C142" s="25" t="s">
        <v>183</v>
      </c>
      <c r="D142" s="25" t="s">
        <v>285</v>
      </c>
      <c r="E142" s="26">
        <f>96.92*1.0263</f>
        <v>99.468996000000004</v>
      </c>
      <c r="F142" s="26">
        <v>94.668999999999997</v>
      </c>
      <c r="G142" s="26">
        <v>49.93</v>
      </c>
      <c r="H142" s="26">
        <v>16.02</v>
      </c>
      <c r="I142" s="26">
        <v>98.43</v>
      </c>
      <c r="J142" s="26">
        <f t="shared" si="14"/>
        <v>259.04899999999998</v>
      </c>
      <c r="K142" s="27">
        <v>6832.24</v>
      </c>
      <c r="L142" s="27">
        <v>7142.68</v>
      </c>
      <c r="M142" s="27">
        <v>2360</v>
      </c>
      <c r="N142" s="27">
        <v>2424</v>
      </c>
      <c r="O142" s="28">
        <f t="shared" si="10"/>
        <v>444849.22267103998</v>
      </c>
      <c r="P142" s="28">
        <f t="shared" si="15"/>
        <v>423382.48855999997</v>
      </c>
      <c r="Q142" s="28">
        <f t="shared" si="11"/>
        <v>223298.94319999998</v>
      </c>
      <c r="R142" s="28">
        <f t="shared" si="12"/>
        <v>75593.253599999996</v>
      </c>
      <c r="S142" s="28">
        <f t="shared" si="13"/>
        <v>464459.67240000004</v>
      </c>
      <c r="T142" s="28">
        <f t="shared" si="16"/>
        <v>1186734.35776</v>
      </c>
      <c r="U142" s="30"/>
      <c r="V142" s="30"/>
      <c r="W142" s="30"/>
    </row>
    <row r="143" spans="1:23" s="2" customFormat="1" ht="53.25" customHeight="1">
      <c r="A143" s="24" t="s">
        <v>190</v>
      </c>
      <c r="B143" s="25" t="s">
        <v>191</v>
      </c>
      <c r="C143" s="25" t="s">
        <v>183</v>
      </c>
      <c r="D143" s="25" t="s">
        <v>286</v>
      </c>
      <c r="E143" s="26">
        <f>151.66*1.0263</f>
        <v>155.64865799999998</v>
      </c>
      <c r="F143" s="26">
        <v>139.26599999999999</v>
      </c>
      <c r="G143" s="26">
        <v>78.13</v>
      </c>
      <c r="H143" s="26">
        <v>26.32</v>
      </c>
      <c r="I143" s="26">
        <v>161.69</v>
      </c>
      <c r="J143" s="26">
        <f t="shared" si="14"/>
        <v>405.40599999999995</v>
      </c>
      <c r="K143" s="27">
        <v>8710.5400000000009</v>
      </c>
      <c r="L143" s="27">
        <v>9250.11</v>
      </c>
      <c r="M143" s="27">
        <v>2360</v>
      </c>
      <c r="N143" s="27">
        <v>2454.4</v>
      </c>
      <c r="O143" s="28">
        <f t="shared" si="10"/>
        <v>988453.02857532003</v>
      </c>
      <c r="P143" s="28">
        <f t="shared" si="15"/>
        <v>884414.30364000006</v>
      </c>
      <c r="Q143" s="28">
        <f t="shared" si="11"/>
        <v>496167.69020000001</v>
      </c>
      <c r="R143" s="28">
        <f t="shared" si="12"/>
        <v>178863.08720000004</v>
      </c>
      <c r="S143" s="28">
        <f t="shared" si="13"/>
        <v>1098798.3499</v>
      </c>
      <c r="T143" s="28">
        <f t="shared" si="16"/>
        <v>2658243.4309400003</v>
      </c>
      <c r="U143" s="30"/>
      <c r="V143" s="30"/>
      <c r="W143" s="30"/>
    </row>
    <row r="144" spans="1:23" s="2" customFormat="1" ht="90" customHeight="1">
      <c r="A144" s="24" t="s">
        <v>72</v>
      </c>
      <c r="B144" s="25" t="s">
        <v>73</v>
      </c>
      <c r="C144" s="25" t="s">
        <v>183</v>
      </c>
      <c r="D144" s="25" t="s">
        <v>287</v>
      </c>
      <c r="E144" s="26">
        <f>11489.04*1.02635</f>
        <v>11791.776204000002</v>
      </c>
      <c r="F144" s="26">
        <v>16319.521000000001</v>
      </c>
      <c r="G144" s="26">
        <v>5457.2939999999999</v>
      </c>
      <c r="H144" s="26">
        <v>2010.5820000000001</v>
      </c>
      <c r="I144" s="26">
        <v>9765.6839999999993</v>
      </c>
      <c r="J144" s="26">
        <f t="shared" si="14"/>
        <v>33553.080999999998</v>
      </c>
      <c r="K144" s="27">
        <v>6328.79</v>
      </c>
      <c r="L144" s="27">
        <v>6328.79</v>
      </c>
      <c r="M144" s="27">
        <v>1966.67</v>
      </c>
      <c r="N144" s="27">
        <v>2020</v>
      </c>
      <c r="O144" s="28">
        <f t="shared" si="10"/>
        <v>51437142.814992487</v>
      </c>
      <c r="P144" s="28">
        <f t="shared" si="15"/>
        <v>71187708.944519997</v>
      </c>
      <c r="Q144" s="28">
        <f t="shared" si="11"/>
        <v>23805371.30328</v>
      </c>
      <c r="R144" s="28">
        <f t="shared" si="12"/>
        <v>8663175.6157799996</v>
      </c>
      <c r="S144" s="28">
        <f t="shared" si="13"/>
        <v>42078281.562359996</v>
      </c>
      <c r="T144" s="28">
        <f t="shared" si="16"/>
        <v>145734537.42593998</v>
      </c>
      <c r="U144" s="30"/>
      <c r="V144" s="30"/>
      <c r="W144" s="30"/>
    </row>
    <row r="145" spans="1:23" s="2" customFormat="1" ht="57" customHeight="1">
      <c r="A145" s="24" t="s">
        <v>75</v>
      </c>
      <c r="B145" s="25" t="s">
        <v>108</v>
      </c>
      <c r="C145" s="25" t="s">
        <v>183</v>
      </c>
      <c r="D145" s="25" t="s">
        <v>189</v>
      </c>
      <c r="E145" s="26">
        <f>842.644*1.0263</f>
        <v>864.8055372</v>
      </c>
      <c r="F145" s="26">
        <v>957.34099999999989</v>
      </c>
      <c r="G145" s="26">
        <v>504.89600000000002</v>
      </c>
      <c r="H145" s="26">
        <v>232.68</v>
      </c>
      <c r="I145" s="26">
        <v>567.71600000000001</v>
      </c>
      <c r="J145" s="26">
        <f t="shared" si="14"/>
        <v>2262.6329999999998</v>
      </c>
      <c r="K145" s="27">
        <v>2787.01</v>
      </c>
      <c r="L145" s="27">
        <v>2787.01</v>
      </c>
      <c r="M145" s="27">
        <v>1966.67</v>
      </c>
      <c r="N145" s="27">
        <v>2020</v>
      </c>
      <c r="O145" s="28">
        <f t="shared" si="10"/>
        <v>709434.57438664814</v>
      </c>
      <c r="P145" s="28">
        <f t="shared" si="15"/>
        <v>785345.11594000005</v>
      </c>
      <c r="Q145" s="28">
        <f t="shared" si="11"/>
        <v>414186.38464000006</v>
      </c>
      <c r="R145" s="28">
        <f t="shared" si="12"/>
        <v>178467.88680000007</v>
      </c>
      <c r="S145" s="28">
        <f t="shared" si="13"/>
        <v>435443.84916000016</v>
      </c>
      <c r="T145" s="28">
        <f t="shared" si="16"/>
        <v>1813443.2365400004</v>
      </c>
      <c r="U145" s="30"/>
      <c r="V145" s="30"/>
      <c r="W145" s="30"/>
    </row>
    <row r="146" spans="1:23" s="2" customFormat="1" ht="116.25" customHeight="1">
      <c r="A146" s="24" t="s">
        <v>157</v>
      </c>
      <c r="B146" s="25" t="s">
        <v>158</v>
      </c>
      <c r="C146" s="25" t="s">
        <v>183</v>
      </c>
      <c r="D146" s="25" t="s">
        <v>192</v>
      </c>
      <c r="E146" s="26">
        <f>1028.509*1.0263</f>
        <v>1055.5587866999999</v>
      </c>
      <c r="F146" s="26">
        <v>1079.4390000000001</v>
      </c>
      <c r="G146" s="26">
        <v>640.22299999999996</v>
      </c>
      <c r="H146" s="26">
        <v>156.87799999999999</v>
      </c>
      <c r="I146" s="26">
        <v>959.64599999999996</v>
      </c>
      <c r="J146" s="26">
        <f t="shared" si="14"/>
        <v>2836.1859999999997</v>
      </c>
      <c r="K146" s="27">
        <v>4992.2</v>
      </c>
      <c r="L146" s="27">
        <v>5116.08</v>
      </c>
      <c r="M146" s="27">
        <v>1966.67</v>
      </c>
      <c r="N146" s="27">
        <v>2020</v>
      </c>
      <c r="O146" s="28">
        <f t="shared" si="10"/>
        <v>3193624.7759244507</v>
      </c>
      <c r="P146" s="28">
        <f t="shared" si="15"/>
        <v>3265875.07767</v>
      </c>
      <c r="Q146" s="28">
        <f t="shared" si="11"/>
        <v>1937013.8931899997</v>
      </c>
      <c r="R146" s="28">
        <f t="shared" si="12"/>
        <v>485706.83823999995</v>
      </c>
      <c r="S146" s="28">
        <f t="shared" si="13"/>
        <v>2971140.7876799996</v>
      </c>
      <c r="T146" s="28">
        <f t="shared" si="16"/>
        <v>8659736.5967800003</v>
      </c>
      <c r="U146" s="30"/>
      <c r="V146" s="30"/>
      <c r="W146" s="30"/>
    </row>
    <row r="147" spans="1:23" s="2" customFormat="1" ht="43.5" customHeight="1">
      <c r="A147" s="24" t="s">
        <v>157</v>
      </c>
      <c r="B147" s="25" t="s">
        <v>158</v>
      </c>
      <c r="C147" s="25" t="s">
        <v>183</v>
      </c>
      <c r="D147" s="25" t="s">
        <v>193</v>
      </c>
      <c r="E147" s="26">
        <f>808.704*1.0263</f>
        <v>829.97291519999999</v>
      </c>
      <c r="F147" s="26">
        <v>737.91899999999998</v>
      </c>
      <c r="G147" s="26">
        <v>530.44000000000005</v>
      </c>
      <c r="H147" s="26">
        <v>125.592</v>
      </c>
      <c r="I147" s="26">
        <v>737.91899999999998</v>
      </c>
      <c r="J147" s="26">
        <f t="shared" si="14"/>
        <v>2131.87</v>
      </c>
      <c r="K147" s="27">
        <v>3981.24</v>
      </c>
      <c r="L147" s="27">
        <v>5832.45</v>
      </c>
      <c r="M147" s="27">
        <v>1966.67</v>
      </c>
      <c r="N147" s="27">
        <v>2020</v>
      </c>
      <c r="O147" s="28">
        <f t="shared" si="10"/>
        <v>1672038.5357744638</v>
      </c>
      <c r="P147" s="28">
        <f t="shared" si="15"/>
        <v>1486589.4798299999</v>
      </c>
      <c r="Q147" s="28">
        <f t="shared" si="11"/>
        <v>1068608.5108</v>
      </c>
      <c r="R147" s="28">
        <f t="shared" si="12"/>
        <v>478813.22039999999</v>
      </c>
      <c r="S147" s="28">
        <f t="shared" si="13"/>
        <v>2813279.2915499997</v>
      </c>
      <c r="T147" s="28">
        <f t="shared" si="16"/>
        <v>5847290.5025800001</v>
      </c>
      <c r="U147" s="30"/>
      <c r="V147" s="30"/>
      <c r="W147" s="30"/>
    </row>
    <row r="148" spans="1:23" s="2" customFormat="1" ht="72" customHeight="1">
      <c r="A148" s="24" t="s">
        <v>157</v>
      </c>
      <c r="B148" s="25" t="s">
        <v>158</v>
      </c>
      <c r="C148" s="25" t="s">
        <v>183</v>
      </c>
      <c r="D148" s="25" t="s">
        <v>288</v>
      </c>
      <c r="E148" s="26">
        <f>8.778*1.0263</f>
        <v>9.0088614000000007</v>
      </c>
      <c r="F148" s="26">
        <v>8.7780000000000005</v>
      </c>
      <c r="G148" s="26">
        <v>5.7569999999999997</v>
      </c>
      <c r="H148" s="26">
        <v>1.56</v>
      </c>
      <c r="I148" s="26">
        <v>8.7780000000000005</v>
      </c>
      <c r="J148" s="26">
        <f t="shared" si="14"/>
        <v>24.872999999999998</v>
      </c>
      <c r="K148" s="27">
        <v>6687.41</v>
      </c>
      <c r="L148" s="27">
        <v>8724.85</v>
      </c>
      <c r="M148" s="27">
        <v>1966.67</v>
      </c>
      <c r="N148" s="27">
        <v>2020</v>
      </c>
      <c r="O148" s="28">
        <f t="shared" si="10"/>
        <v>42528.492365436003</v>
      </c>
      <c r="P148" s="28">
        <f t="shared" si="15"/>
        <v>41438.655720000002</v>
      </c>
      <c r="Q148" s="28">
        <f t="shared" si="11"/>
        <v>27177.300179999998</v>
      </c>
      <c r="R148" s="28">
        <f t="shared" si="12"/>
        <v>10459.566000000001</v>
      </c>
      <c r="S148" s="28">
        <f t="shared" si="13"/>
        <v>58855.173300000009</v>
      </c>
      <c r="T148" s="28">
        <f t="shared" si="16"/>
        <v>137930.69520000002</v>
      </c>
      <c r="U148" s="30"/>
      <c r="V148" s="30"/>
      <c r="W148" s="30"/>
    </row>
    <row r="149" spans="1:23" s="2" customFormat="1" ht="80.25" customHeight="1">
      <c r="A149" s="24" t="s">
        <v>357</v>
      </c>
      <c r="B149" s="25" t="s">
        <v>358</v>
      </c>
      <c r="C149" s="25" t="s">
        <v>183</v>
      </c>
      <c r="D149" s="25" t="s">
        <v>359</v>
      </c>
      <c r="E149" s="26">
        <f>27.04*1.0263</f>
        <v>27.751151999999998</v>
      </c>
      <c r="F149" s="26">
        <v>0</v>
      </c>
      <c r="G149" s="26">
        <f>40.56+27.04*1.0263</f>
        <v>68.311151999999993</v>
      </c>
      <c r="H149" s="26">
        <v>12.48</v>
      </c>
      <c r="I149" s="26">
        <v>49.92</v>
      </c>
      <c r="J149" s="26">
        <f t="shared" si="14"/>
        <v>130.711152</v>
      </c>
      <c r="K149" s="27">
        <v>2073.5100000000002</v>
      </c>
      <c r="L149" s="27">
        <f>2476.76021114229*0+2182.8</f>
        <v>2182.8000000000002</v>
      </c>
      <c r="M149" s="27">
        <f>1850*0+1882.43</f>
        <v>1882.43</v>
      </c>
      <c r="N149" s="27">
        <f>1924*0+1957.72</f>
        <v>1957.72</v>
      </c>
      <c r="O149" s="28">
        <f t="shared" si="10"/>
        <v>5302.6901241600035</v>
      </c>
      <c r="P149" s="28">
        <f t="shared" si="15"/>
        <v>0</v>
      </c>
      <c r="Q149" s="28">
        <f t="shared" si="11"/>
        <v>13052.894924160009</v>
      </c>
      <c r="R149" s="28">
        <f t="shared" si="12"/>
        <v>2808.9984000000022</v>
      </c>
      <c r="S149" s="28">
        <f t="shared" si="13"/>
        <v>11235.993600000009</v>
      </c>
      <c r="T149" s="28">
        <f t="shared" si="16"/>
        <v>27097.886924160019</v>
      </c>
      <c r="U149" s="30"/>
      <c r="V149" s="30"/>
      <c r="W149" s="30"/>
    </row>
    <row r="150" spans="1:23" s="2" customFormat="1" ht="102.75" customHeight="1">
      <c r="A150" s="24" t="s">
        <v>360</v>
      </c>
      <c r="B150" s="25" t="s">
        <v>361</v>
      </c>
      <c r="C150" s="25" t="s">
        <v>183</v>
      </c>
      <c r="D150" s="25" t="s">
        <v>362</v>
      </c>
      <c r="E150" s="26">
        <f>233.306*1.0263</f>
        <v>239.44194780000001</v>
      </c>
      <c r="F150" s="26">
        <v>0</v>
      </c>
      <c r="G150" s="26">
        <f>155.537+233.306*1.0263</f>
        <v>394.97894780000001</v>
      </c>
      <c r="H150" s="26">
        <v>52.279296000000002</v>
      </c>
      <c r="I150" s="26">
        <v>209.11718400000001</v>
      </c>
      <c r="J150" s="26">
        <f t="shared" si="14"/>
        <v>656.37542780000001</v>
      </c>
      <c r="K150" s="27">
        <v>3650.67</v>
      </c>
      <c r="L150" s="27">
        <v>3951.3889389325213</v>
      </c>
      <c r="M150" s="27">
        <v>2316.9699999999998</v>
      </c>
      <c r="N150" s="27">
        <v>2409.6487999999999</v>
      </c>
      <c r="O150" s="28">
        <f t="shared" si="10"/>
        <v>319343.72578086006</v>
      </c>
      <c r="P150" s="28">
        <f t="shared" si="15"/>
        <v>0</v>
      </c>
      <c r="Q150" s="28">
        <f t="shared" si="11"/>
        <v>526783.42268086015</v>
      </c>
      <c r="R150" s="28">
        <f t="shared" si="12"/>
        <v>80601.089078334408</v>
      </c>
      <c r="S150" s="28">
        <f t="shared" si="13"/>
        <v>322404.35631333763</v>
      </c>
      <c r="T150" s="28">
        <f t="shared" si="16"/>
        <v>929788.86807253212</v>
      </c>
      <c r="U150" s="30"/>
      <c r="V150" s="30"/>
      <c r="W150" s="30"/>
    </row>
    <row r="151" spans="1:23" s="2" customFormat="1" ht="14.25" customHeight="1">
      <c r="A151" s="24"/>
      <c r="B151" s="25"/>
      <c r="C151" s="25"/>
      <c r="D151" s="25"/>
      <c r="E151" s="26"/>
      <c r="F151" s="26"/>
      <c r="G151" s="26"/>
      <c r="H151" s="26"/>
      <c r="I151" s="26"/>
      <c r="J151" s="26"/>
      <c r="K151" s="27"/>
      <c r="L151" s="27"/>
      <c r="M151" s="27"/>
      <c r="N151" s="27"/>
      <c r="O151" s="28"/>
      <c r="P151" s="28"/>
      <c r="Q151" s="28"/>
      <c r="R151" s="28"/>
      <c r="S151" s="28"/>
      <c r="T151" s="28"/>
      <c r="U151" s="30"/>
      <c r="V151" s="30"/>
      <c r="W151" s="30"/>
    </row>
    <row r="152" spans="1:23" s="2" customFormat="1" ht="75" customHeight="1">
      <c r="A152" s="24" t="s">
        <v>344</v>
      </c>
      <c r="B152" s="25" t="s">
        <v>345</v>
      </c>
      <c r="C152" s="25" t="s">
        <v>194</v>
      </c>
      <c r="D152" s="25" t="s">
        <v>346</v>
      </c>
      <c r="E152" s="26">
        <f>50*1.0263</f>
        <v>51.314999999999998</v>
      </c>
      <c r="F152" s="26">
        <v>0</v>
      </c>
      <c r="G152" s="26">
        <f>30+50*1.0263</f>
        <v>81.314999999999998</v>
      </c>
      <c r="H152" s="26">
        <v>0</v>
      </c>
      <c r="I152" s="26">
        <v>40</v>
      </c>
      <c r="J152" s="26">
        <f t="shared" si="14"/>
        <v>121.315</v>
      </c>
      <c r="K152" s="27">
        <v>4744.0600000000004</v>
      </c>
      <c r="L152" s="27">
        <v>4744.0600000000004</v>
      </c>
      <c r="M152" s="27">
        <v>1755.91</v>
      </c>
      <c r="N152" s="27">
        <v>1800</v>
      </c>
      <c r="O152" s="28">
        <f t="shared" si="10"/>
        <v>153336.91725000003</v>
      </c>
      <c r="P152" s="28">
        <f t="shared" si="15"/>
        <v>0</v>
      </c>
      <c r="Q152" s="28">
        <f t="shared" si="11"/>
        <v>242981.41725000003</v>
      </c>
      <c r="R152" s="28">
        <f t="shared" si="12"/>
        <v>0</v>
      </c>
      <c r="S152" s="28">
        <f t="shared" si="13"/>
        <v>117762.40000000002</v>
      </c>
      <c r="T152" s="28">
        <f t="shared" si="16"/>
        <v>360743.81725000008</v>
      </c>
      <c r="U152" s="30"/>
      <c r="V152" s="30"/>
      <c r="W152" s="30"/>
    </row>
    <row r="153" spans="1:23" s="2" customFormat="1" ht="80.25" customHeight="1">
      <c r="A153" s="24" t="s">
        <v>195</v>
      </c>
      <c r="B153" s="25" t="s">
        <v>196</v>
      </c>
      <c r="C153" s="25" t="s">
        <v>194</v>
      </c>
      <c r="D153" s="25" t="s">
        <v>197</v>
      </c>
      <c r="E153" s="26">
        <f>907.29*1.0263</f>
        <v>931.15172699999994</v>
      </c>
      <c r="F153" s="26">
        <v>2719.5639999999999</v>
      </c>
      <c r="G153" s="26">
        <v>287.32</v>
      </c>
      <c r="H153" s="26">
        <v>97.83</v>
      </c>
      <c r="I153" s="26">
        <v>767.24</v>
      </c>
      <c r="J153" s="26">
        <f t="shared" si="14"/>
        <v>3871.9539999999997</v>
      </c>
      <c r="K153" s="27">
        <v>5287.28</v>
      </c>
      <c r="L153" s="27">
        <v>5287.28</v>
      </c>
      <c r="M153" s="27">
        <v>2107.08</v>
      </c>
      <c r="N153" s="27">
        <v>2160</v>
      </c>
      <c r="O153" s="28">
        <f t="shared" si="10"/>
        <v>2961248.7222053995</v>
      </c>
      <c r="P153" s="28">
        <f t="shared" si="15"/>
        <v>8648757.4327999987</v>
      </c>
      <c r="Q153" s="28">
        <f t="shared" si="11"/>
        <v>913735.0639999999</v>
      </c>
      <c r="R153" s="28">
        <f t="shared" si="12"/>
        <v>305941.80239999999</v>
      </c>
      <c r="S153" s="28">
        <f t="shared" si="13"/>
        <v>2399374.3071999997</v>
      </c>
      <c r="T153" s="28">
        <f t="shared" si="16"/>
        <v>12267808.606399998</v>
      </c>
      <c r="U153" s="30"/>
      <c r="V153" s="30"/>
      <c r="W153" s="30"/>
    </row>
    <row r="154" spans="1:23" s="2" customFormat="1" ht="53.25" customHeight="1">
      <c r="A154" s="24" t="s">
        <v>198</v>
      </c>
      <c r="B154" s="25" t="s">
        <v>199</v>
      </c>
      <c r="C154" s="25" t="s">
        <v>194</v>
      </c>
      <c r="D154" s="25" t="s">
        <v>289</v>
      </c>
      <c r="E154" s="26">
        <f>882.072*1.0263</f>
        <v>905.27049360000001</v>
      </c>
      <c r="F154" s="26">
        <v>880.45100000000002</v>
      </c>
      <c r="G154" s="26">
        <v>588.048</v>
      </c>
      <c r="H154" s="26">
        <v>293.495</v>
      </c>
      <c r="I154" s="26">
        <v>880.48500000000001</v>
      </c>
      <c r="J154" s="26">
        <f t="shared" si="14"/>
        <v>2642.4790000000003</v>
      </c>
      <c r="K154" s="27">
        <v>5108.93</v>
      </c>
      <c r="L154" s="27">
        <v>5108.93</v>
      </c>
      <c r="M154" s="27">
        <v>1755.91</v>
      </c>
      <c r="N154" s="27">
        <v>1800</v>
      </c>
      <c r="O154" s="28">
        <f t="shared" si="10"/>
        <v>3035390.0704506724</v>
      </c>
      <c r="P154" s="28">
        <f t="shared" si="15"/>
        <v>2952169.8120200005</v>
      </c>
      <c r="Q154" s="28">
        <f t="shared" si="11"/>
        <v>1971736.7049600002</v>
      </c>
      <c r="R154" s="28">
        <f t="shared" si="12"/>
        <v>971154.41035000014</v>
      </c>
      <c r="S154" s="28">
        <f t="shared" si="13"/>
        <v>2913463.2310500005</v>
      </c>
      <c r="T154" s="28">
        <f t="shared" si="16"/>
        <v>8808524.1583800018</v>
      </c>
      <c r="U154" s="30"/>
      <c r="V154" s="30"/>
      <c r="W154" s="30"/>
    </row>
    <row r="155" spans="1:23" s="2" customFormat="1" ht="53.25" customHeight="1">
      <c r="A155" s="24" t="s">
        <v>198</v>
      </c>
      <c r="B155" s="25" t="s">
        <v>199</v>
      </c>
      <c r="C155" s="25" t="s">
        <v>194</v>
      </c>
      <c r="D155" s="25" t="s">
        <v>290</v>
      </c>
      <c r="E155" s="26">
        <f>1199.874*1.02635</f>
        <v>1231.4906799</v>
      </c>
      <c r="F155" s="26">
        <v>1198.8810000000001</v>
      </c>
      <c r="G155" s="26">
        <v>799.91600000000005</v>
      </c>
      <c r="H155" s="26">
        <v>399.24</v>
      </c>
      <c r="I155" s="26">
        <v>1197.72</v>
      </c>
      <c r="J155" s="26">
        <f t="shared" si="14"/>
        <v>3595.7570000000005</v>
      </c>
      <c r="K155" s="27">
        <v>3842.38</v>
      </c>
      <c r="L155" s="27">
        <v>3842.38</v>
      </c>
      <c r="M155" s="27">
        <v>1350</v>
      </c>
      <c r="N155" s="27">
        <v>1390</v>
      </c>
      <c r="O155" s="28">
        <f t="shared" si="10"/>
        <v>3069342.7407691623</v>
      </c>
      <c r="P155" s="28">
        <f t="shared" si="15"/>
        <v>2988067.0267800004</v>
      </c>
      <c r="Q155" s="28">
        <f t="shared" si="11"/>
        <v>1993694.6400800003</v>
      </c>
      <c r="R155" s="28">
        <f t="shared" si="12"/>
        <v>979088.19120000012</v>
      </c>
      <c r="S155" s="28">
        <f t="shared" si="13"/>
        <v>2937264.5736000002</v>
      </c>
      <c r="T155" s="28">
        <f t="shared" si="16"/>
        <v>8898114.4316600021</v>
      </c>
      <c r="U155" s="30"/>
      <c r="V155" s="30"/>
      <c r="W155" s="30"/>
    </row>
    <row r="156" spans="1:23" s="2" customFormat="1" ht="53.25" customHeight="1">
      <c r="A156" s="24" t="s">
        <v>198</v>
      </c>
      <c r="B156" s="25" t="s">
        <v>199</v>
      </c>
      <c r="C156" s="25" t="s">
        <v>194</v>
      </c>
      <c r="D156" s="25" t="s">
        <v>291</v>
      </c>
      <c r="E156" s="26">
        <f>374.634*1.0263</f>
        <v>384.48687419999999</v>
      </c>
      <c r="F156" s="26">
        <v>374.33100000000002</v>
      </c>
      <c r="G156" s="26">
        <v>249.756</v>
      </c>
      <c r="H156" s="26">
        <v>124.65300000000001</v>
      </c>
      <c r="I156" s="26">
        <v>373.95699999999999</v>
      </c>
      <c r="J156" s="26">
        <f t="shared" si="14"/>
        <v>1122.6970000000001</v>
      </c>
      <c r="K156" s="27">
        <v>5172.1499999999996</v>
      </c>
      <c r="L156" s="27">
        <v>5172.1499999999996</v>
      </c>
      <c r="M156" s="27">
        <v>1755.91</v>
      </c>
      <c r="N156" s="27">
        <v>1800</v>
      </c>
      <c r="O156" s="28">
        <f t="shared" si="10"/>
        <v>1313499.4391170079</v>
      </c>
      <c r="P156" s="28">
        <f t="shared" si="15"/>
        <v>1278804.53544</v>
      </c>
      <c r="Q156" s="28">
        <f t="shared" si="11"/>
        <v>853226.43743999989</v>
      </c>
      <c r="R156" s="28">
        <f t="shared" si="12"/>
        <v>420348.61394999997</v>
      </c>
      <c r="S156" s="28">
        <f t="shared" si="13"/>
        <v>1261039.0975499998</v>
      </c>
      <c r="T156" s="28">
        <f t="shared" si="16"/>
        <v>3813418.6843799995</v>
      </c>
      <c r="U156" s="30"/>
      <c r="V156" s="30"/>
      <c r="W156" s="30"/>
    </row>
    <row r="157" spans="1:23" s="2" customFormat="1" ht="53.25" customHeight="1">
      <c r="A157" s="24" t="s">
        <v>200</v>
      </c>
      <c r="B157" s="25" t="s">
        <v>409</v>
      </c>
      <c r="C157" s="25" t="s">
        <v>194</v>
      </c>
      <c r="D157" s="25" t="s">
        <v>201</v>
      </c>
      <c r="E157" s="26">
        <f>409.38*1.0263</f>
        <v>420.14669399999997</v>
      </c>
      <c r="F157" s="26">
        <v>408.92700000000002</v>
      </c>
      <c r="G157" s="26">
        <v>272.62</v>
      </c>
      <c r="H157" s="26">
        <v>136.30000000000001</v>
      </c>
      <c r="I157" s="26">
        <v>409.38</v>
      </c>
      <c r="J157" s="26">
        <f t="shared" si="14"/>
        <v>1227.2269999999999</v>
      </c>
      <c r="K157" s="27">
        <v>6189.32</v>
      </c>
      <c r="L157" s="27">
        <v>6520.45</v>
      </c>
      <c r="M157" s="27">
        <v>2108</v>
      </c>
      <c r="N157" s="27">
        <v>2160</v>
      </c>
      <c r="O157" s="28">
        <f t="shared" ref="O157:O211" si="17">(K157-M157)*E157</f>
        <v>1714753.1051560796</v>
      </c>
      <c r="P157" s="28">
        <f t="shared" si="15"/>
        <v>1668961.94364</v>
      </c>
      <c r="Q157" s="28">
        <f t="shared" ref="Q157:Q211" si="18">(K157-M157)*G157</f>
        <v>1112649.4583999999</v>
      </c>
      <c r="R157" s="28">
        <f t="shared" ref="R157:R211" si="19">(L157-N157)*H157</f>
        <v>594329.33500000008</v>
      </c>
      <c r="S157" s="28">
        <f t="shared" ref="S157:S211" si="20">(L157-N157)*I157</f>
        <v>1785081.0209999999</v>
      </c>
      <c r="T157" s="28">
        <f t="shared" si="16"/>
        <v>5161021.7580399998</v>
      </c>
      <c r="U157" s="30"/>
      <c r="V157" s="30"/>
      <c r="W157" s="30"/>
    </row>
    <row r="158" spans="1:23" s="2" customFormat="1" ht="53.25" customHeight="1">
      <c r="A158" s="24" t="s">
        <v>200</v>
      </c>
      <c r="B158" s="25" t="s">
        <v>409</v>
      </c>
      <c r="C158" s="25" t="s">
        <v>194</v>
      </c>
      <c r="D158" s="25" t="s">
        <v>202</v>
      </c>
      <c r="E158" s="26">
        <f>189.848*1.0263</f>
        <v>194.84100240000001</v>
      </c>
      <c r="F158" s="26">
        <v>252.417</v>
      </c>
      <c r="G158" s="26">
        <v>108.76300000000001</v>
      </c>
      <c r="H158" s="26">
        <v>14.090999999999999</v>
      </c>
      <c r="I158" s="26">
        <v>173.143</v>
      </c>
      <c r="J158" s="26">
        <f t="shared" si="14"/>
        <v>548.41399999999999</v>
      </c>
      <c r="K158" s="27">
        <v>7796.09</v>
      </c>
      <c r="L158" s="27">
        <v>8278.39</v>
      </c>
      <c r="M158" s="27">
        <v>2108</v>
      </c>
      <c r="N158" s="27">
        <v>2160</v>
      </c>
      <c r="O158" s="28">
        <f t="shared" si="17"/>
        <v>1108273.157341416</v>
      </c>
      <c r="P158" s="28">
        <f t="shared" si="15"/>
        <v>1435770.61353</v>
      </c>
      <c r="Q158" s="28">
        <f t="shared" si="18"/>
        <v>618653.73267000006</v>
      </c>
      <c r="R158" s="28">
        <f t="shared" si="19"/>
        <v>86214.233489999984</v>
      </c>
      <c r="S158" s="28">
        <f t="shared" si="20"/>
        <v>1059356.39977</v>
      </c>
      <c r="T158" s="28">
        <f t="shared" si="16"/>
        <v>3199994.9794600001</v>
      </c>
      <c r="U158" s="30"/>
      <c r="V158" s="30"/>
      <c r="W158" s="30"/>
    </row>
    <row r="159" spans="1:23" s="2" customFormat="1" ht="53.25" customHeight="1">
      <c r="A159" s="24" t="s">
        <v>184</v>
      </c>
      <c r="B159" s="25" t="s">
        <v>185</v>
      </c>
      <c r="C159" s="25" t="s">
        <v>194</v>
      </c>
      <c r="D159" s="25" t="s">
        <v>201</v>
      </c>
      <c r="E159" s="26">
        <f>6223.58*1.02635</f>
        <v>6387.5713330000008</v>
      </c>
      <c r="F159" s="26">
        <v>7690.6009999999997</v>
      </c>
      <c r="G159" s="26">
        <v>4428.6499999999996</v>
      </c>
      <c r="H159" s="26">
        <v>1167.3399999999999</v>
      </c>
      <c r="I159" s="26">
        <v>5934.15</v>
      </c>
      <c r="J159" s="26">
        <f t="shared" si="14"/>
        <v>19220.741000000002</v>
      </c>
      <c r="K159" s="27">
        <v>1983.02</v>
      </c>
      <c r="L159" s="27">
        <v>1983.02</v>
      </c>
      <c r="M159" s="27">
        <v>1790</v>
      </c>
      <c r="N159" s="27">
        <v>1800</v>
      </c>
      <c r="O159" s="28">
        <f t="shared" si="17"/>
        <v>1232929.0186956599</v>
      </c>
      <c r="P159" s="28">
        <f t="shared" si="15"/>
        <v>1484439.8050199999</v>
      </c>
      <c r="Q159" s="28">
        <f t="shared" si="18"/>
        <v>854818.02299999981</v>
      </c>
      <c r="R159" s="28">
        <f t="shared" si="19"/>
        <v>213646.56679999997</v>
      </c>
      <c r="S159" s="28">
        <f t="shared" si="20"/>
        <v>1086068.1329999999</v>
      </c>
      <c r="T159" s="28">
        <f t="shared" si="16"/>
        <v>3638972.52782</v>
      </c>
      <c r="U159" s="30"/>
      <c r="V159" s="30"/>
      <c r="W159" s="30"/>
    </row>
    <row r="160" spans="1:23" s="2" customFormat="1" ht="53.25" customHeight="1">
      <c r="A160" s="24" t="s">
        <v>184</v>
      </c>
      <c r="B160" s="25" t="s">
        <v>185</v>
      </c>
      <c r="C160" s="25" t="s">
        <v>194</v>
      </c>
      <c r="D160" s="25" t="s">
        <v>203</v>
      </c>
      <c r="E160" s="26">
        <f>4065.43*1.02635</f>
        <v>4172.5540805000001</v>
      </c>
      <c r="F160" s="26">
        <v>4385.7479999999996</v>
      </c>
      <c r="G160" s="26">
        <v>1927.29</v>
      </c>
      <c r="H160" s="26">
        <v>611.25</v>
      </c>
      <c r="I160" s="26">
        <v>3330.43</v>
      </c>
      <c r="J160" s="26">
        <f t="shared" si="14"/>
        <v>10254.717999999999</v>
      </c>
      <c r="K160" s="27">
        <v>2600.73</v>
      </c>
      <c r="L160" s="27">
        <v>2800.08</v>
      </c>
      <c r="M160" s="27">
        <v>1751.98</v>
      </c>
      <c r="N160" s="27">
        <v>1800</v>
      </c>
      <c r="O160" s="28">
        <f t="shared" si="17"/>
        <v>3541455.275824375</v>
      </c>
      <c r="P160" s="28">
        <f t="shared" si="15"/>
        <v>3722403.6149999998</v>
      </c>
      <c r="Q160" s="28">
        <f t="shared" si="18"/>
        <v>1635787.3875</v>
      </c>
      <c r="R160" s="28">
        <f t="shared" si="19"/>
        <v>611298.89999999991</v>
      </c>
      <c r="S160" s="28">
        <f t="shared" si="20"/>
        <v>3330696.4343999997</v>
      </c>
      <c r="T160" s="28">
        <f t="shared" si="16"/>
        <v>9300186.3368999995</v>
      </c>
      <c r="U160" s="30"/>
      <c r="V160" s="30"/>
      <c r="W160" s="30"/>
    </row>
    <row r="161" spans="1:23" s="2" customFormat="1" ht="53.25" customHeight="1">
      <c r="A161" s="24" t="s">
        <v>72</v>
      </c>
      <c r="B161" s="25" t="s">
        <v>73</v>
      </c>
      <c r="C161" s="25" t="s">
        <v>194</v>
      </c>
      <c r="D161" s="25" t="s">
        <v>4</v>
      </c>
      <c r="E161" s="26">
        <f>4091.791*1.02635</f>
        <v>4199.609692850001</v>
      </c>
      <c r="F161" s="26">
        <v>4452.1480000000001</v>
      </c>
      <c r="G161" s="26">
        <v>2364</v>
      </c>
      <c r="H161" s="26">
        <v>1258</v>
      </c>
      <c r="I161" s="26">
        <v>3314.2089999999998</v>
      </c>
      <c r="J161" s="26">
        <f t="shared" si="14"/>
        <v>11388.357</v>
      </c>
      <c r="K161" s="27">
        <v>1692.38</v>
      </c>
      <c r="L161" s="27">
        <v>1692.38</v>
      </c>
      <c r="M161" s="27">
        <v>1476.1</v>
      </c>
      <c r="N161" s="27">
        <v>1520</v>
      </c>
      <c r="O161" s="28">
        <f t="shared" si="17"/>
        <v>908291.584369599</v>
      </c>
      <c r="P161" s="28">
        <f t="shared" si="15"/>
        <v>962910.56944000092</v>
      </c>
      <c r="Q161" s="28">
        <f t="shared" si="18"/>
        <v>511285.92000000045</v>
      </c>
      <c r="R161" s="28">
        <f t="shared" si="19"/>
        <v>216854.04000000012</v>
      </c>
      <c r="S161" s="28">
        <f t="shared" si="20"/>
        <v>571303.34742000035</v>
      </c>
      <c r="T161" s="28">
        <f t="shared" si="16"/>
        <v>2262353.8768600016</v>
      </c>
      <c r="U161" s="30"/>
      <c r="V161" s="30"/>
      <c r="W161" s="30"/>
    </row>
    <row r="162" spans="1:23" s="2" customFormat="1" ht="53.25" customHeight="1">
      <c r="A162" s="24" t="s">
        <v>204</v>
      </c>
      <c r="B162" s="25" t="s">
        <v>205</v>
      </c>
      <c r="C162" s="25" t="s">
        <v>194</v>
      </c>
      <c r="D162" s="25" t="s">
        <v>197</v>
      </c>
      <c r="E162" s="26">
        <f>9715.97*1.02635</f>
        <v>9971.9858095</v>
      </c>
      <c r="F162" s="26">
        <v>9325.8330000000005</v>
      </c>
      <c r="G162" s="26">
        <v>5465.23</v>
      </c>
      <c r="H162" s="26">
        <v>2428.9899999999998</v>
      </c>
      <c r="I162" s="26">
        <v>7691.81</v>
      </c>
      <c r="J162" s="26">
        <f t="shared" si="14"/>
        <v>24911.863000000001</v>
      </c>
      <c r="K162" s="27">
        <v>4572.88</v>
      </c>
      <c r="L162" s="27">
        <v>4802.0200000000004</v>
      </c>
      <c r="M162" s="27">
        <v>1785.68</v>
      </c>
      <c r="N162" s="27">
        <v>1800</v>
      </c>
      <c r="O162" s="28">
        <f t="shared" si="17"/>
        <v>27793918.848238397</v>
      </c>
      <c r="P162" s="28">
        <f t="shared" si="15"/>
        <v>25992961.737599999</v>
      </c>
      <c r="Q162" s="28">
        <f t="shared" si="18"/>
        <v>15232689.055999998</v>
      </c>
      <c r="R162" s="28">
        <f t="shared" si="19"/>
        <v>7291876.5598000009</v>
      </c>
      <c r="S162" s="28">
        <f t="shared" si="20"/>
        <v>23090967.456200004</v>
      </c>
      <c r="T162" s="28">
        <f t="shared" si="16"/>
        <v>71608494.809599996</v>
      </c>
      <c r="U162" s="30"/>
      <c r="V162" s="30"/>
      <c r="W162" s="30"/>
    </row>
    <row r="163" spans="1:23" s="2" customFormat="1" ht="53.25" customHeight="1">
      <c r="A163" s="24" t="s">
        <v>204</v>
      </c>
      <c r="B163" s="25" t="s">
        <v>205</v>
      </c>
      <c r="C163" s="25" t="s">
        <v>194</v>
      </c>
      <c r="D163" s="25" t="s">
        <v>206</v>
      </c>
      <c r="E163" s="26">
        <f>4253.79*1.0263</f>
        <v>4365.6646769999998</v>
      </c>
      <c r="F163" s="26">
        <v>4335.0420000000004</v>
      </c>
      <c r="G163" s="26">
        <v>2498.2600000000002</v>
      </c>
      <c r="H163" s="26">
        <v>744.59</v>
      </c>
      <c r="I163" s="26">
        <v>3392.01</v>
      </c>
      <c r="J163" s="26">
        <f t="shared" si="14"/>
        <v>10969.902000000002</v>
      </c>
      <c r="K163" s="27">
        <v>5147.74</v>
      </c>
      <c r="L163" s="27">
        <v>5420.05</v>
      </c>
      <c r="M163" s="27">
        <v>1785.68</v>
      </c>
      <c r="N163" s="27">
        <v>1800</v>
      </c>
      <c r="O163" s="28">
        <f t="shared" si="17"/>
        <v>14677626.583954617</v>
      </c>
      <c r="P163" s="28">
        <f t="shared" si="15"/>
        <v>14574671.306519998</v>
      </c>
      <c r="Q163" s="28">
        <f t="shared" si="18"/>
        <v>8399300.0155999996</v>
      </c>
      <c r="R163" s="28">
        <f t="shared" si="19"/>
        <v>2695453.0295000002</v>
      </c>
      <c r="S163" s="28">
        <f t="shared" si="20"/>
        <v>12279245.800500002</v>
      </c>
      <c r="T163" s="28">
        <f t="shared" si="16"/>
        <v>37948670.152119994</v>
      </c>
      <c r="U163" s="30"/>
      <c r="V163" s="30"/>
      <c r="W163" s="30"/>
    </row>
    <row r="164" spans="1:23" s="2" customFormat="1" ht="53.25" customHeight="1">
      <c r="A164" s="24" t="s">
        <v>207</v>
      </c>
      <c r="B164" s="25" t="s">
        <v>208</v>
      </c>
      <c r="C164" s="25" t="s">
        <v>194</v>
      </c>
      <c r="D164" s="25" t="s">
        <v>209</v>
      </c>
      <c r="E164" s="26">
        <f>1993.73*1.02635</f>
        <v>2046.2647855000002</v>
      </c>
      <c r="F164" s="26">
        <v>2045.0129999999999</v>
      </c>
      <c r="G164" s="26">
        <v>788.22</v>
      </c>
      <c r="H164" s="26">
        <v>278.2</v>
      </c>
      <c r="I164" s="26">
        <v>1576.44</v>
      </c>
      <c r="J164" s="26">
        <f t="shared" si="14"/>
        <v>4687.8729999999996</v>
      </c>
      <c r="K164" s="27">
        <v>5313.35</v>
      </c>
      <c r="L164" s="27">
        <v>7311.53</v>
      </c>
      <c r="M164" s="27">
        <v>2107.09</v>
      </c>
      <c r="N164" s="27">
        <v>2160</v>
      </c>
      <c r="O164" s="28">
        <f t="shared" si="17"/>
        <v>6560856.9311572313</v>
      </c>
      <c r="P164" s="28">
        <f t="shared" si="15"/>
        <v>6556843.3813800002</v>
      </c>
      <c r="Q164" s="28">
        <f t="shared" si="18"/>
        <v>2527238.2572000003</v>
      </c>
      <c r="R164" s="28">
        <f t="shared" si="19"/>
        <v>1433155.6459999999</v>
      </c>
      <c r="S164" s="28">
        <f t="shared" si="20"/>
        <v>8121077.9532000003</v>
      </c>
      <c r="T164" s="28">
        <f t="shared" si="16"/>
        <v>18638315.237780001</v>
      </c>
      <c r="U164" s="30"/>
      <c r="V164" s="30"/>
      <c r="W164" s="30"/>
    </row>
    <row r="165" spans="1:23" s="2" customFormat="1" ht="91.5" customHeight="1">
      <c r="A165" s="24" t="s">
        <v>207</v>
      </c>
      <c r="B165" s="25" t="s">
        <v>208</v>
      </c>
      <c r="C165" s="25" t="s">
        <v>194</v>
      </c>
      <c r="D165" s="25" t="s">
        <v>292</v>
      </c>
      <c r="E165" s="26">
        <f>535.69*1.0263</f>
        <v>549.77864700000009</v>
      </c>
      <c r="F165" s="26">
        <v>585.9</v>
      </c>
      <c r="G165" s="26">
        <v>211.79</v>
      </c>
      <c r="H165" s="26">
        <v>74.75</v>
      </c>
      <c r="I165" s="26">
        <v>423.57</v>
      </c>
      <c r="J165" s="26">
        <f t="shared" si="14"/>
        <v>1296.01</v>
      </c>
      <c r="K165" s="27">
        <v>11720.28</v>
      </c>
      <c r="L165" s="27">
        <v>14458.86</v>
      </c>
      <c r="M165" s="27">
        <v>2100</v>
      </c>
      <c r="N165" s="27">
        <v>2160</v>
      </c>
      <c r="O165" s="28">
        <f t="shared" si="17"/>
        <v>5289024.5221611615</v>
      </c>
      <c r="P165" s="28">
        <f t="shared" si="15"/>
        <v>5636522.0520000001</v>
      </c>
      <c r="Q165" s="28">
        <f t="shared" si="18"/>
        <v>2037479.1012000002</v>
      </c>
      <c r="R165" s="28">
        <f t="shared" si="19"/>
        <v>919339.78500000003</v>
      </c>
      <c r="S165" s="28">
        <f t="shared" si="20"/>
        <v>5209428.1302000005</v>
      </c>
      <c r="T165" s="28">
        <f t="shared" si="16"/>
        <v>13802769.068400001</v>
      </c>
      <c r="U165" s="30"/>
      <c r="V165" s="30"/>
      <c r="W165" s="30"/>
    </row>
    <row r="166" spans="1:23" s="2" customFormat="1" ht="91.5" customHeight="1">
      <c r="A166" s="24" t="s">
        <v>207</v>
      </c>
      <c r="B166" s="25" t="s">
        <v>208</v>
      </c>
      <c r="C166" s="25" t="s">
        <v>194</v>
      </c>
      <c r="D166" s="25" t="s">
        <v>293</v>
      </c>
      <c r="E166" s="26">
        <f>803.39*1.0263</f>
        <v>824.51915699999995</v>
      </c>
      <c r="F166" s="26">
        <v>894.32</v>
      </c>
      <c r="G166" s="26">
        <v>317.62</v>
      </c>
      <c r="H166" s="26">
        <v>112.1</v>
      </c>
      <c r="I166" s="26">
        <v>635.24</v>
      </c>
      <c r="J166" s="26">
        <f t="shared" si="14"/>
        <v>1959.28</v>
      </c>
      <c r="K166" s="27">
        <v>3486.79</v>
      </c>
      <c r="L166" s="27">
        <v>4045.97</v>
      </c>
      <c r="M166" s="27">
        <v>1950.54</v>
      </c>
      <c r="N166" s="27">
        <v>2010</v>
      </c>
      <c r="O166" s="28">
        <f t="shared" si="17"/>
        <v>1266667.55494125</v>
      </c>
      <c r="P166" s="28">
        <f t="shared" si="15"/>
        <v>1373899.1</v>
      </c>
      <c r="Q166" s="28">
        <f t="shared" si="18"/>
        <v>487943.72500000003</v>
      </c>
      <c r="R166" s="28">
        <f t="shared" si="19"/>
        <v>228232.23699999996</v>
      </c>
      <c r="S166" s="28">
        <f t="shared" si="20"/>
        <v>1293329.5828</v>
      </c>
      <c r="T166" s="28">
        <f t="shared" si="16"/>
        <v>3383404.6447999999</v>
      </c>
      <c r="U166" s="30"/>
      <c r="V166" s="30"/>
      <c r="W166" s="30"/>
    </row>
    <row r="167" spans="1:23" s="2" customFormat="1" ht="51" customHeight="1">
      <c r="A167" s="24" t="s">
        <v>119</v>
      </c>
      <c r="B167" s="25" t="s">
        <v>120</v>
      </c>
      <c r="C167" s="25" t="s">
        <v>194</v>
      </c>
      <c r="D167" s="25" t="s">
        <v>210</v>
      </c>
      <c r="E167" s="26">
        <f>1007.171*1.0263</f>
        <v>1033.6595973000001</v>
      </c>
      <c r="F167" s="26">
        <v>1021.0429999999999</v>
      </c>
      <c r="G167" s="26">
        <v>680.08199999999999</v>
      </c>
      <c r="H167" s="26">
        <v>335.55900000000003</v>
      </c>
      <c r="I167" s="26">
        <v>1001.1559999999999</v>
      </c>
      <c r="J167" s="26">
        <f t="shared" si="14"/>
        <v>3037.84</v>
      </c>
      <c r="K167" s="27">
        <v>10920.92</v>
      </c>
      <c r="L167" s="27">
        <v>12628.16</v>
      </c>
      <c r="M167" s="27">
        <v>1250</v>
      </c>
      <c r="N167" s="27">
        <v>1290</v>
      </c>
      <c r="O167" s="28">
        <f t="shared" si="17"/>
        <v>9996439.2727205176</v>
      </c>
      <c r="P167" s="28">
        <f t="shared" si="15"/>
        <v>9874425.1695599984</v>
      </c>
      <c r="Q167" s="28">
        <f t="shared" si="18"/>
        <v>6577018.6154399998</v>
      </c>
      <c r="R167" s="28">
        <f t="shared" si="19"/>
        <v>3804621.6314400001</v>
      </c>
      <c r="S167" s="28">
        <f t="shared" si="20"/>
        <v>11351266.912959998</v>
      </c>
      <c r="T167" s="28">
        <f t="shared" si="16"/>
        <v>31607332.329399996</v>
      </c>
      <c r="U167" s="30"/>
      <c r="V167" s="30"/>
      <c r="W167" s="30"/>
    </row>
    <row r="168" spans="1:23" s="2" customFormat="1" ht="51" customHeight="1">
      <c r="A168" s="24" t="s">
        <v>363</v>
      </c>
      <c r="B168" s="25" t="s">
        <v>396</v>
      </c>
      <c r="C168" s="25" t="s">
        <v>194</v>
      </c>
      <c r="D168" s="25" t="s">
        <v>364</v>
      </c>
      <c r="E168" s="26">
        <f>3416.397*1.02635</f>
        <v>3506.4190609500001</v>
      </c>
      <c r="F168" s="26">
        <v>0</v>
      </c>
      <c r="G168" s="26">
        <f>857.536+3416.397*1.02635</f>
        <v>4363.9550609500002</v>
      </c>
      <c r="H168" s="26">
        <v>400.755</v>
      </c>
      <c r="I168" s="26">
        <v>1786.4010000000001</v>
      </c>
      <c r="J168" s="26">
        <f t="shared" si="14"/>
        <v>6551.1110609500001</v>
      </c>
      <c r="K168" s="27">
        <v>3699.46</v>
      </c>
      <c r="L168" s="27">
        <f>4093.96156022979*0+3772.07</f>
        <v>3772.07</v>
      </c>
      <c r="M168" s="27">
        <v>2107.09</v>
      </c>
      <c r="N168" s="27">
        <f>2191.3736*0+2160</f>
        <v>2160</v>
      </c>
      <c r="O168" s="28">
        <f t="shared" si="17"/>
        <v>5583516.5200849511</v>
      </c>
      <c r="P168" s="28">
        <f t="shared" si="15"/>
        <v>0</v>
      </c>
      <c r="Q168" s="28">
        <f t="shared" si="18"/>
        <v>6949031.1204049513</v>
      </c>
      <c r="R168" s="28">
        <f t="shared" si="19"/>
        <v>646045.11285000003</v>
      </c>
      <c r="S168" s="28">
        <f t="shared" si="20"/>
        <v>2879803.4600700005</v>
      </c>
      <c r="T168" s="28">
        <f t="shared" si="16"/>
        <v>10474879.693324951</v>
      </c>
      <c r="U168" s="30"/>
      <c r="V168" s="30"/>
      <c r="W168" s="30"/>
    </row>
    <row r="169" spans="1:23" s="14" customFormat="1" ht="51" customHeight="1">
      <c r="A169" s="31" t="s">
        <v>207</v>
      </c>
      <c r="B169" s="32" t="s">
        <v>208</v>
      </c>
      <c r="C169" s="32" t="s">
        <v>194</v>
      </c>
      <c r="D169" s="32" t="s">
        <v>365</v>
      </c>
      <c r="E169" s="33">
        <f>1435.152*1.0263</f>
        <v>1472.8964976</v>
      </c>
      <c r="F169" s="33">
        <v>1489.5070000000001</v>
      </c>
      <c r="G169" s="33">
        <v>790.12200000000007</v>
      </c>
      <c r="H169" s="33">
        <v>325.90800000000002</v>
      </c>
      <c r="I169" s="33">
        <v>1268.104</v>
      </c>
      <c r="J169" s="26">
        <f t="shared" si="14"/>
        <v>3873.6409999999996</v>
      </c>
      <c r="K169" s="34">
        <f>6143.71*0+8454.51</f>
        <v>8454.51</v>
      </c>
      <c r="L169" s="34">
        <f>6773.440275*0+6859.22*0+8454.51</f>
        <v>8454.51</v>
      </c>
      <c r="M169" s="34">
        <v>2108</v>
      </c>
      <c r="N169" s="34">
        <f>2192.32*0+2160</f>
        <v>2160</v>
      </c>
      <c r="O169" s="28">
        <f t="shared" si="17"/>
        <v>9347752.3509833757</v>
      </c>
      <c r="P169" s="28">
        <f t="shared" si="15"/>
        <v>9453171.0705700014</v>
      </c>
      <c r="Q169" s="28">
        <f t="shared" si="18"/>
        <v>5014517.1742200004</v>
      </c>
      <c r="R169" s="28">
        <f t="shared" si="19"/>
        <v>2051431.1650800002</v>
      </c>
      <c r="S169" s="28">
        <f t="shared" si="20"/>
        <v>7982093.3090400007</v>
      </c>
      <c r="T169" s="28">
        <f t="shared" si="16"/>
        <v>24501212.718910001</v>
      </c>
      <c r="U169" s="35"/>
      <c r="V169" s="35"/>
      <c r="W169" s="35"/>
    </row>
    <row r="170" spans="1:23" s="14" customFormat="1" ht="51" customHeight="1">
      <c r="A170" s="31" t="s">
        <v>207</v>
      </c>
      <c r="B170" s="32" t="s">
        <v>208</v>
      </c>
      <c r="C170" s="32" t="s">
        <v>194</v>
      </c>
      <c r="D170" s="32" t="s">
        <v>366</v>
      </c>
      <c r="E170" s="33">
        <f>65.853*1.0263</f>
        <v>67.584933899999996</v>
      </c>
      <c r="F170" s="33">
        <v>58.063000000000002</v>
      </c>
      <c r="G170" s="33">
        <v>43.863</v>
      </c>
      <c r="H170" s="33">
        <v>21.352</v>
      </c>
      <c r="I170" s="33">
        <v>64.998000000000005</v>
      </c>
      <c r="J170" s="26">
        <f t="shared" si="14"/>
        <v>188.27600000000001</v>
      </c>
      <c r="K170" s="34">
        <f>6143.71*0+8454.51</f>
        <v>8454.51</v>
      </c>
      <c r="L170" s="34">
        <f>6773.440275*0+6859.22*0+8454.51</f>
        <v>8454.51</v>
      </c>
      <c r="M170" s="34">
        <v>2072</v>
      </c>
      <c r="N170" s="34">
        <f>2154.88*0+2140</f>
        <v>2140</v>
      </c>
      <c r="O170" s="28">
        <f t="shared" si="17"/>
        <v>431361.516466089</v>
      </c>
      <c r="P170" s="28">
        <f t="shared" si="15"/>
        <v>370587.67813000001</v>
      </c>
      <c r="Q170" s="28">
        <f t="shared" si="18"/>
        <v>279956.03613000002</v>
      </c>
      <c r="R170" s="28">
        <f t="shared" si="19"/>
        <v>134827.41752000002</v>
      </c>
      <c r="S170" s="28">
        <f t="shared" si="20"/>
        <v>410430.52098000003</v>
      </c>
      <c r="T170" s="28">
        <f t="shared" si="16"/>
        <v>1195801.65276</v>
      </c>
      <c r="U170" s="35"/>
      <c r="V170" s="35"/>
      <c r="W170" s="35"/>
    </row>
    <row r="171" spans="1:23" s="14" customFormat="1" ht="14.25" customHeight="1">
      <c r="A171" s="31"/>
      <c r="B171" s="32"/>
      <c r="C171" s="32"/>
      <c r="D171" s="32"/>
      <c r="E171" s="33"/>
      <c r="F171" s="33"/>
      <c r="G171" s="33"/>
      <c r="H171" s="33"/>
      <c r="I171" s="33"/>
      <c r="J171" s="26"/>
      <c r="K171" s="34"/>
      <c r="L171" s="34"/>
      <c r="M171" s="34"/>
      <c r="N171" s="34"/>
      <c r="O171" s="28"/>
      <c r="P171" s="28"/>
      <c r="Q171" s="28"/>
      <c r="R171" s="28"/>
      <c r="S171" s="28"/>
      <c r="T171" s="28"/>
      <c r="U171" s="35"/>
      <c r="V171" s="35"/>
      <c r="W171" s="35"/>
    </row>
    <row r="172" spans="1:23" s="2" customFormat="1" ht="61.5" customHeight="1">
      <c r="A172" s="24" t="s">
        <v>212</v>
      </c>
      <c r="B172" s="25" t="s">
        <v>213</v>
      </c>
      <c r="C172" s="25" t="s">
        <v>211</v>
      </c>
      <c r="D172" s="25" t="s">
        <v>214</v>
      </c>
      <c r="E172" s="26">
        <f>633.75*1.0263</f>
        <v>650.41762500000004</v>
      </c>
      <c r="F172" s="26">
        <v>635.28</v>
      </c>
      <c r="G172" s="26">
        <v>292.97000000000003</v>
      </c>
      <c r="H172" s="26">
        <v>113.52</v>
      </c>
      <c r="I172" s="26">
        <v>598.24</v>
      </c>
      <c r="J172" s="26">
        <f t="shared" si="14"/>
        <v>1640.01</v>
      </c>
      <c r="K172" s="27">
        <v>3742.22</v>
      </c>
      <c r="L172" s="27">
        <v>5433.2</v>
      </c>
      <c r="M172" s="27">
        <v>1346.19</v>
      </c>
      <c r="N172" s="27">
        <v>1391.67</v>
      </c>
      <c r="O172" s="28">
        <f t="shared" si="17"/>
        <v>1558420.1420287499</v>
      </c>
      <c r="P172" s="28">
        <f t="shared" si="15"/>
        <v>1522149.9383999999</v>
      </c>
      <c r="Q172" s="28">
        <f t="shared" si="18"/>
        <v>701964.90910000005</v>
      </c>
      <c r="R172" s="28">
        <f t="shared" si="19"/>
        <v>458794.48559999996</v>
      </c>
      <c r="S172" s="28">
        <f t="shared" si="20"/>
        <v>2417804.9071999998</v>
      </c>
      <c r="T172" s="28">
        <f t="shared" si="16"/>
        <v>5100714.2402999997</v>
      </c>
      <c r="U172" s="30"/>
      <c r="V172" s="30"/>
      <c r="W172" s="30"/>
    </row>
    <row r="173" spans="1:23" s="2" customFormat="1" ht="48.75" customHeight="1">
      <c r="A173" s="24" t="s">
        <v>215</v>
      </c>
      <c r="B173" s="25" t="s">
        <v>216</v>
      </c>
      <c r="C173" s="25" t="s">
        <v>211</v>
      </c>
      <c r="D173" s="25" t="s">
        <v>217</v>
      </c>
      <c r="E173" s="26">
        <f>1988*1.0263</f>
        <v>2040.2844</v>
      </c>
      <c r="F173" s="26">
        <v>2002.4429999999998</v>
      </c>
      <c r="G173" s="26">
        <v>684.1</v>
      </c>
      <c r="H173" s="26">
        <v>461</v>
      </c>
      <c r="I173" s="26">
        <v>1848.8</v>
      </c>
      <c r="J173" s="26">
        <f t="shared" si="14"/>
        <v>4996.3429999999998</v>
      </c>
      <c r="K173" s="27">
        <v>3725.84</v>
      </c>
      <c r="L173" s="27">
        <v>3725.84</v>
      </c>
      <c r="M173" s="27">
        <v>1450</v>
      </c>
      <c r="N173" s="27">
        <v>1500</v>
      </c>
      <c r="O173" s="28">
        <f t="shared" si="17"/>
        <v>4643360.8488960005</v>
      </c>
      <c r="P173" s="28">
        <f t="shared" si="15"/>
        <v>4557239.8771199994</v>
      </c>
      <c r="Q173" s="28">
        <f t="shared" si="18"/>
        <v>1556902.1440000001</v>
      </c>
      <c r="R173" s="28">
        <f t="shared" si="19"/>
        <v>1026112.2400000001</v>
      </c>
      <c r="S173" s="28">
        <f t="shared" si="20"/>
        <v>4115132.9920000001</v>
      </c>
      <c r="T173" s="28">
        <f t="shared" si="16"/>
        <v>11255387.25312</v>
      </c>
      <c r="U173" s="30"/>
      <c r="V173" s="30"/>
      <c r="W173" s="30"/>
    </row>
    <row r="174" spans="1:23" s="2" customFormat="1" ht="48.75" customHeight="1">
      <c r="A174" s="24" t="s">
        <v>66</v>
      </c>
      <c r="B174" s="25" t="s">
        <v>67</v>
      </c>
      <c r="C174" s="25" t="s">
        <v>211</v>
      </c>
      <c r="D174" s="25" t="s">
        <v>218</v>
      </c>
      <c r="E174" s="26">
        <f>18080.52*1.02635</f>
        <v>18556.941702000004</v>
      </c>
      <c r="F174" s="26">
        <v>17910.12</v>
      </c>
      <c r="G174" s="26">
        <v>7810.52</v>
      </c>
      <c r="H174" s="26">
        <v>2674.34</v>
      </c>
      <c r="I174" s="26">
        <v>14788.67</v>
      </c>
      <c r="J174" s="26">
        <f t="shared" si="14"/>
        <v>43183.65</v>
      </c>
      <c r="K174" s="27">
        <v>4068</v>
      </c>
      <c r="L174" s="27">
        <v>4212.58</v>
      </c>
      <c r="M174" s="27">
        <v>1541.67</v>
      </c>
      <c r="N174" s="27">
        <v>1580</v>
      </c>
      <c r="O174" s="28">
        <f t="shared" si="17"/>
        <v>46880958.530013666</v>
      </c>
      <c r="P174" s="28">
        <f t="shared" si="15"/>
        <v>45246873.459599994</v>
      </c>
      <c r="Q174" s="28">
        <f t="shared" si="18"/>
        <v>19731950.991599999</v>
      </c>
      <c r="R174" s="28">
        <f t="shared" si="19"/>
        <v>7040413.9972000001</v>
      </c>
      <c r="S174" s="28">
        <f t="shared" si="20"/>
        <v>38932356.868599996</v>
      </c>
      <c r="T174" s="28">
        <f t="shared" si="16"/>
        <v>110951595.31699999</v>
      </c>
      <c r="U174" s="30"/>
      <c r="V174" s="30"/>
      <c r="W174" s="30"/>
    </row>
    <row r="175" spans="1:23" s="2" customFormat="1" ht="48.75" customHeight="1">
      <c r="A175" s="24" t="s">
        <v>66</v>
      </c>
      <c r="B175" s="25" t="s">
        <v>67</v>
      </c>
      <c r="C175" s="25" t="s">
        <v>211</v>
      </c>
      <c r="D175" s="25" t="s">
        <v>219</v>
      </c>
      <c r="E175" s="26">
        <f>59.78*1.0263</f>
        <v>61.352214000000004</v>
      </c>
      <c r="F175" s="26">
        <v>6.27</v>
      </c>
      <c r="G175" s="26">
        <v>47.07</v>
      </c>
      <c r="H175" s="26">
        <v>46.1</v>
      </c>
      <c r="I175" s="26">
        <v>104.98</v>
      </c>
      <c r="J175" s="26">
        <f t="shared" si="14"/>
        <v>204.42000000000002</v>
      </c>
      <c r="K175" s="27">
        <v>3685.44</v>
      </c>
      <c r="L175" s="27">
        <v>5867.93</v>
      </c>
      <c r="M175" s="27">
        <v>1208.33</v>
      </c>
      <c r="N175" s="27">
        <v>1250</v>
      </c>
      <c r="O175" s="28">
        <f t="shared" si="17"/>
        <v>151976.18282154002</v>
      </c>
      <c r="P175" s="28">
        <f t="shared" si="15"/>
        <v>15531.4797</v>
      </c>
      <c r="Q175" s="28">
        <f t="shared" si="18"/>
        <v>116597.5677</v>
      </c>
      <c r="R175" s="28">
        <f t="shared" si="19"/>
        <v>212886.57300000003</v>
      </c>
      <c r="S175" s="28">
        <f t="shared" si="20"/>
        <v>484790.29140000005</v>
      </c>
      <c r="T175" s="28">
        <f t="shared" si="16"/>
        <v>829805.91180000012</v>
      </c>
      <c r="U175" s="30"/>
      <c r="V175" s="30"/>
      <c r="W175" s="30"/>
    </row>
    <row r="176" spans="1:23" s="2" customFormat="1" ht="85.5" customHeight="1">
      <c r="A176" s="24" t="s">
        <v>220</v>
      </c>
      <c r="B176" s="25" t="s">
        <v>221</v>
      </c>
      <c r="C176" s="25" t="s">
        <v>211</v>
      </c>
      <c r="D176" s="25" t="s">
        <v>294</v>
      </c>
      <c r="E176" s="26">
        <f>16.134*1.0263</f>
        <v>16.558324200000001</v>
      </c>
      <c r="F176" s="26">
        <v>16.134</v>
      </c>
      <c r="G176" s="26">
        <v>8.0670000000000002</v>
      </c>
      <c r="H176" s="26">
        <v>2.6890000000000001</v>
      </c>
      <c r="I176" s="26">
        <v>16.134</v>
      </c>
      <c r="J176" s="26">
        <f t="shared" si="14"/>
        <v>43.024000000000001</v>
      </c>
      <c r="K176" s="27">
        <v>3356.8</v>
      </c>
      <c r="L176" s="27">
        <v>3356.8</v>
      </c>
      <c r="M176" s="27">
        <v>1450</v>
      </c>
      <c r="N176" s="27">
        <v>1500</v>
      </c>
      <c r="O176" s="28">
        <f t="shared" si="17"/>
        <v>31573.412584560007</v>
      </c>
      <c r="P176" s="28">
        <f t="shared" si="15"/>
        <v>30764.311200000004</v>
      </c>
      <c r="Q176" s="28">
        <f t="shared" si="18"/>
        <v>15382.155600000002</v>
      </c>
      <c r="R176" s="28">
        <f t="shared" si="19"/>
        <v>4992.9352000000008</v>
      </c>
      <c r="S176" s="28">
        <f t="shared" si="20"/>
        <v>29957.611200000003</v>
      </c>
      <c r="T176" s="28">
        <f t="shared" si="16"/>
        <v>81097.013200000016</v>
      </c>
      <c r="U176" s="30"/>
      <c r="V176" s="30"/>
      <c r="W176" s="30"/>
    </row>
    <row r="177" spans="1:23" s="2" customFormat="1" ht="48.75" customHeight="1">
      <c r="A177" s="24" t="s">
        <v>222</v>
      </c>
      <c r="B177" s="25" t="s">
        <v>223</v>
      </c>
      <c r="C177" s="25" t="s">
        <v>211</v>
      </c>
      <c r="D177" s="25" t="s">
        <v>224</v>
      </c>
      <c r="E177" s="26">
        <f>239*1.0263</f>
        <v>245.28569999999999</v>
      </c>
      <c r="F177" s="26">
        <v>300.06799999999998</v>
      </c>
      <c r="G177" s="26">
        <v>110</v>
      </c>
      <c r="H177" s="26">
        <v>26</v>
      </c>
      <c r="I177" s="26">
        <v>232</v>
      </c>
      <c r="J177" s="26">
        <f t="shared" si="14"/>
        <v>668.06799999999998</v>
      </c>
      <c r="K177" s="27">
        <v>3120.16</v>
      </c>
      <c r="L177" s="27">
        <v>3120.16</v>
      </c>
      <c r="M177" s="27">
        <v>1710</v>
      </c>
      <c r="N177" s="27">
        <v>1760</v>
      </c>
      <c r="O177" s="28">
        <f t="shared" si="17"/>
        <v>345892.08271199994</v>
      </c>
      <c r="P177" s="28">
        <f t="shared" si="15"/>
        <v>423143.8908799999</v>
      </c>
      <c r="Q177" s="28">
        <f t="shared" si="18"/>
        <v>155117.59999999998</v>
      </c>
      <c r="R177" s="28">
        <f t="shared" si="19"/>
        <v>35364.159999999996</v>
      </c>
      <c r="S177" s="28">
        <f t="shared" si="20"/>
        <v>315557.12</v>
      </c>
      <c r="T177" s="28">
        <f t="shared" si="16"/>
        <v>929182.77087999997</v>
      </c>
      <c r="U177" s="30"/>
      <c r="V177" s="30"/>
      <c r="W177" s="30"/>
    </row>
    <row r="178" spans="1:23" s="2" customFormat="1" ht="48.75" customHeight="1">
      <c r="A178" s="24" t="s">
        <v>225</v>
      </c>
      <c r="B178" s="25" t="s">
        <v>410</v>
      </c>
      <c r="C178" s="25" t="s">
        <v>211</v>
      </c>
      <c r="D178" s="25" t="s">
        <v>226</v>
      </c>
      <c r="E178" s="26">
        <f>2973.48*1.02635</f>
        <v>3051.8311980000003</v>
      </c>
      <c r="F178" s="26">
        <v>2318.944</v>
      </c>
      <c r="G178" s="26">
        <v>780.24</v>
      </c>
      <c r="H178" s="26">
        <v>199.88</v>
      </c>
      <c r="I178" s="26">
        <v>2421.6</v>
      </c>
      <c r="J178" s="26">
        <f t="shared" si="14"/>
        <v>5720.6640000000007</v>
      </c>
      <c r="K178" s="27">
        <v>3258.39</v>
      </c>
      <c r="L178" s="27">
        <v>3258.39</v>
      </c>
      <c r="M178" s="27">
        <v>1541.67</v>
      </c>
      <c r="N178" s="27">
        <v>1580</v>
      </c>
      <c r="O178" s="28">
        <f t="shared" si="17"/>
        <v>5239139.6542305602</v>
      </c>
      <c r="P178" s="28">
        <f t="shared" si="15"/>
        <v>3980977.5436799997</v>
      </c>
      <c r="Q178" s="28">
        <f t="shared" si="18"/>
        <v>1339453.6127999998</v>
      </c>
      <c r="R178" s="28">
        <f t="shared" si="19"/>
        <v>335476.59319999994</v>
      </c>
      <c r="S178" s="28">
        <f t="shared" si="20"/>
        <v>4064389.2239999995</v>
      </c>
      <c r="T178" s="28">
        <f t="shared" si="16"/>
        <v>9720296.9736799989</v>
      </c>
      <c r="U178" s="30"/>
      <c r="V178" s="30"/>
      <c r="W178" s="30"/>
    </row>
    <row r="179" spans="1:23" s="2" customFormat="1" ht="48.75" customHeight="1">
      <c r="A179" s="24" t="s">
        <v>227</v>
      </c>
      <c r="B179" s="25" t="s">
        <v>228</v>
      </c>
      <c r="C179" s="25" t="s">
        <v>211</v>
      </c>
      <c r="D179" s="25" t="s">
        <v>229</v>
      </c>
      <c r="E179" s="26">
        <f>49.857*1.0263</f>
        <v>51.168239100000001</v>
      </c>
      <c r="F179" s="26">
        <v>62.654000000000003</v>
      </c>
      <c r="G179" s="26">
        <v>24.375</v>
      </c>
      <c r="H179" s="26">
        <v>9.07</v>
      </c>
      <c r="I179" s="26">
        <v>57.792999999999999</v>
      </c>
      <c r="J179" s="26">
        <f t="shared" si="14"/>
        <v>153.892</v>
      </c>
      <c r="K179" s="27">
        <v>6917.26</v>
      </c>
      <c r="L179" s="27">
        <v>9079.01</v>
      </c>
      <c r="M179" s="27">
        <v>1710.09</v>
      </c>
      <c r="N179" s="27">
        <v>1760</v>
      </c>
      <c r="O179" s="28">
        <f t="shared" si="17"/>
        <v>266441.719594347</v>
      </c>
      <c r="P179" s="28">
        <f t="shared" si="15"/>
        <v>326250.02918000001</v>
      </c>
      <c r="Q179" s="28">
        <f t="shared" si="18"/>
        <v>126924.76875</v>
      </c>
      <c r="R179" s="28">
        <f t="shared" si="19"/>
        <v>66383.420700000002</v>
      </c>
      <c r="S179" s="28">
        <f t="shared" si="20"/>
        <v>422987.54493000003</v>
      </c>
      <c r="T179" s="28">
        <f t="shared" si="16"/>
        <v>942545.76356000011</v>
      </c>
      <c r="U179" s="30"/>
      <c r="V179" s="30"/>
      <c r="W179" s="30"/>
    </row>
    <row r="180" spans="1:23" s="2" customFormat="1" ht="48.75" customHeight="1">
      <c r="A180" s="24" t="s">
        <v>227</v>
      </c>
      <c r="B180" s="25" t="s">
        <v>228</v>
      </c>
      <c r="C180" s="25" t="s">
        <v>211</v>
      </c>
      <c r="D180" s="25" t="s">
        <v>230</v>
      </c>
      <c r="E180" s="26">
        <f>17.235*1.0263</f>
        <v>17.688280499999998</v>
      </c>
      <c r="F180" s="26">
        <v>17.234000000000002</v>
      </c>
      <c r="G180" s="26">
        <v>8.4260000000000002</v>
      </c>
      <c r="H180" s="26">
        <v>2.93</v>
      </c>
      <c r="I180" s="26">
        <v>17.146999999999998</v>
      </c>
      <c r="J180" s="26">
        <f t="shared" si="14"/>
        <v>45.737000000000002</v>
      </c>
      <c r="K180" s="27">
        <v>4462.82</v>
      </c>
      <c r="L180" s="27">
        <v>6713.3</v>
      </c>
      <c r="M180" s="27">
        <v>1833.4</v>
      </c>
      <c r="N180" s="27">
        <v>1896</v>
      </c>
      <c r="O180" s="28">
        <f t="shared" si="17"/>
        <v>46509.918512309989</v>
      </c>
      <c r="P180" s="28">
        <f t="shared" si="15"/>
        <v>45315.424279999999</v>
      </c>
      <c r="Q180" s="28">
        <f t="shared" si="18"/>
        <v>22155.492919999997</v>
      </c>
      <c r="R180" s="28">
        <f t="shared" si="19"/>
        <v>14114.689000000002</v>
      </c>
      <c r="S180" s="28">
        <f t="shared" si="20"/>
        <v>82602.243099999992</v>
      </c>
      <c r="T180" s="28">
        <f t="shared" si="16"/>
        <v>164187.8493</v>
      </c>
      <c r="U180" s="30"/>
      <c r="V180" s="30"/>
      <c r="W180" s="30"/>
    </row>
    <row r="181" spans="1:23" s="2" customFormat="1" ht="48.75" customHeight="1">
      <c r="A181" s="24" t="s">
        <v>227</v>
      </c>
      <c r="B181" s="25" t="s">
        <v>228</v>
      </c>
      <c r="C181" s="25" t="s">
        <v>211</v>
      </c>
      <c r="D181" s="25" t="s">
        <v>231</v>
      </c>
      <c r="E181" s="26">
        <f>7.779*1.0263</f>
        <v>7.9835877000000002</v>
      </c>
      <c r="F181" s="26">
        <v>7.7809999999999988</v>
      </c>
      <c r="G181" s="26">
        <v>3.8029999999999999</v>
      </c>
      <c r="H181" s="26">
        <v>1.383</v>
      </c>
      <c r="I181" s="26">
        <v>7.7409999999999997</v>
      </c>
      <c r="J181" s="26">
        <f t="shared" si="14"/>
        <v>20.707999999999998</v>
      </c>
      <c r="K181" s="27">
        <v>3614.56</v>
      </c>
      <c r="L181" s="27">
        <v>5890.18</v>
      </c>
      <c r="M181" s="27">
        <v>1929.72</v>
      </c>
      <c r="N181" s="27">
        <v>2000</v>
      </c>
      <c r="O181" s="28">
        <f t="shared" si="17"/>
        <v>13451.067900468001</v>
      </c>
      <c r="P181" s="28">
        <f t="shared" si="15"/>
        <v>13109.740039999997</v>
      </c>
      <c r="Q181" s="28">
        <f t="shared" si="18"/>
        <v>6407.4465199999995</v>
      </c>
      <c r="R181" s="28">
        <f t="shared" si="19"/>
        <v>5380.1189400000003</v>
      </c>
      <c r="S181" s="28">
        <f t="shared" si="20"/>
        <v>30113.883379999999</v>
      </c>
      <c r="T181" s="28">
        <f t="shared" si="16"/>
        <v>55011.188879999994</v>
      </c>
      <c r="U181" s="30"/>
      <c r="V181" s="30"/>
      <c r="W181" s="30"/>
    </row>
    <row r="182" spans="1:23" s="2" customFormat="1" ht="48.75" customHeight="1">
      <c r="A182" s="24" t="s">
        <v>227</v>
      </c>
      <c r="B182" s="25" t="s">
        <v>228</v>
      </c>
      <c r="C182" s="25" t="s">
        <v>211</v>
      </c>
      <c r="D182" s="25" t="s">
        <v>232</v>
      </c>
      <c r="E182" s="26">
        <f>7.608*1.0263</f>
        <v>7.8080903999999993</v>
      </c>
      <c r="F182" s="26">
        <v>7.6080000000000005</v>
      </c>
      <c r="G182" s="26">
        <v>3.7189999999999999</v>
      </c>
      <c r="H182" s="26">
        <v>1.353</v>
      </c>
      <c r="I182" s="26">
        <v>7.57</v>
      </c>
      <c r="J182" s="26">
        <f t="shared" si="14"/>
        <v>20.25</v>
      </c>
      <c r="K182" s="27">
        <v>6349.15</v>
      </c>
      <c r="L182" s="27">
        <v>6872.04</v>
      </c>
      <c r="M182" s="27">
        <v>1400.83</v>
      </c>
      <c r="N182" s="27">
        <v>1450</v>
      </c>
      <c r="O182" s="28">
        <f t="shared" si="17"/>
        <v>38636.929888127997</v>
      </c>
      <c r="P182" s="28">
        <f t="shared" si="15"/>
        <v>37646.81856</v>
      </c>
      <c r="Q182" s="28">
        <f t="shared" si="18"/>
        <v>18402.802079999998</v>
      </c>
      <c r="R182" s="28">
        <f t="shared" si="19"/>
        <v>7336.0201200000001</v>
      </c>
      <c r="S182" s="28">
        <f t="shared" si="20"/>
        <v>41044.842799999999</v>
      </c>
      <c r="T182" s="28">
        <f t="shared" si="16"/>
        <v>104430.48355999999</v>
      </c>
      <c r="U182" s="30"/>
      <c r="V182" s="30"/>
      <c r="W182" s="30"/>
    </row>
    <row r="183" spans="1:23" s="2" customFormat="1" ht="48.75" customHeight="1">
      <c r="A183" s="24" t="s">
        <v>233</v>
      </c>
      <c r="B183" s="25" t="s">
        <v>234</v>
      </c>
      <c r="C183" s="25" t="s">
        <v>211</v>
      </c>
      <c r="D183" s="25" t="s">
        <v>235</v>
      </c>
      <c r="E183" s="26">
        <f>35.19*1.0263</f>
        <v>36.115496999999998</v>
      </c>
      <c r="F183" s="26">
        <v>58.768999999999998</v>
      </c>
      <c r="G183" s="26">
        <v>17.59</v>
      </c>
      <c r="H183" s="26">
        <v>5.86</v>
      </c>
      <c r="I183" s="26">
        <v>35.19</v>
      </c>
      <c r="J183" s="26">
        <f t="shared" si="14"/>
        <v>117.40899999999999</v>
      </c>
      <c r="K183" s="27">
        <v>6744.05</v>
      </c>
      <c r="L183" s="27">
        <v>6773.31</v>
      </c>
      <c r="M183" s="27">
        <f>2022.15*0+1950</f>
        <v>1950</v>
      </c>
      <c r="N183" s="27">
        <v>2103.04</v>
      </c>
      <c r="O183" s="28">
        <f t="shared" si="17"/>
        <v>173139.49839284999</v>
      </c>
      <c r="P183" s="28">
        <f t="shared" si="15"/>
        <v>281741.52445000003</v>
      </c>
      <c r="Q183" s="28">
        <f t="shared" si="18"/>
        <v>84327.339500000002</v>
      </c>
      <c r="R183" s="28">
        <f t="shared" si="19"/>
        <v>27367.782200000005</v>
      </c>
      <c r="S183" s="28">
        <f t="shared" si="20"/>
        <v>164346.80129999999</v>
      </c>
      <c r="T183" s="28">
        <f t="shared" si="16"/>
        <v>557783.44745000009</v>
      </c>
      <c r="U183" s="30"/>
      <c r="V183" s="30"/>
      <c r="W183" s="30"/>
    </row>
    <row r="184" spans="1:23" s="2" customFormat="1" ht="65.25" customHeight="1">
      <c r="A184" s="24" t="s">
        <v>233</v>
      </c>
      <c r="B184" s="25" t="s">
        <v>234</v>
      </c>
      <c r="C184" s="25" t="s">
        <v>211</v>
      </c>
      <c r="D184" s="25" t="s">
        <v>295</v>
      </c>
      <c r="E184" s="26">
        <f>57.55*1.0263</f>
        <v>59.063564999999997</v>
      </c>
      <c r="F184" s="26">
        <v>129.92099999999999</v>
      </c>
      <c r="G184" s="26">
        <v>28.77</v>
      </c>
      <c r="H184" s="26">
        <v>9.85</v>
      </c>
      <c r="I184" s="26">
        <v>59.13</v>
      </c>
      <c r="J184" s="26">
        <f t="shared" si="14"/>
        <v>227.67099999999999</v>
      </c>
      <c r="K184" s="27">
        <v>6640.42</v>
      </c>
      <c r="L184" s="27">
        <v>6717.5</v>
      </c>
      <c r="M184" s="27">
        <v>1950</v>
      </c>
      <c r="N184" s="27">
        <v>2000</v>
      </c>
      <c r="O184" s="28">
        <f t="shared" si="17"/>
        <v>277032.92654730001</v>
      </c>
      <c r="P184" s="28">
        <f t="shared" si="15"/>
        <v>609384.05681999994</v>
      </c>
      <c r="Q184" s="28">
        <f t="shared" si="18"/>
        <v>134943.38339999999</v>
      </c>
      <c r="R184" s="28">
        <f t="shared" si="19"/>
        <v>46467.375</v>
      </c>
      <c r="S184" s="28">
        <f t="shared" si="20"/>
        <v>278945.77500000002</v>
      </c>
      <c r="T184" s="28">
        <f t="shared" si="16"/>
        <v>1069740.5902200001</v>
      </c>
      <c r="U184" s="30"/>
      <c r="V184" s="30"/>
      <c r="W184" s="30"/>
    </row>
    <row r="185" spans="1:23" s="2" customFormat="1" ht="14.25" customHeight="1">
      <c r="A185" s="24"/>
      <c r="B185" s="25"/>
      <c r="C185" s="25"/>
      <c r="D185" s="25"/>
      <c r="E185" s="26"/>
      <c r="F185" s="26"/>
      <c r="G185" s="26"/>
      <c r="H185" s="26"/>
      <c r="I185" s="26"/>
      <c r="J185" s="26"/>
      <c r="K185" s="27"/>
      <c r="L185" s="27"/>
      <c r="M185" s="27"/>
      <c r="N185" s="27"/>
      <c r="O185" s="28"/>
      <c r="P185" s="28"/>
      <c r="Q185" s="28"/>
      <c r="R185" s="28"/>
      <c r="S185" s="28"/>
      <c r="T185" s="28"/>
      <c r="U185" s="30"/>
      <c r="V185" s="30"/>
      <c r="W185" s="30"/>
    </row>
    <row r="186" spans="1:23" s="2" customFormat="1" ht="48.75" customHeight="1">
      <c r="A186" s="24" t="s">
        <v>237</v>
      </c>
      <c r="B186" s="25" t="s">
        <v>238</v>
      </c>
      <c r="C186" s="25" t="s">
        <v>236</v>
      </c>
      <c r="D186" s="25" t="s">
        <v>239</v>
      </c>
      <c r="E186" s="26">
        <f>7388.7*1.02635</f>
        <v>7583.3922450000009</v>
      </c>
      <c r="F186" s="26">
        <v>7067.5209999999997</v>
      </c>
      <c r="G186" s="26">
        <v>2339.9</v>
      </c>
      <c r="H186" s="26">
        <v>900.18</v>
      </c>
      <c r="I186" s="26">
        <v>7059.58</v>
      </c>
      <c r="J186" s="26">
        <f t="shared" si="14"/>
        <v>17367.181</v>
      </c>
      <c r="K186" s="27">
        <v>5754.73</v>
      </c>
      <c r="L186" s="27">
        <v>5754.73</v>
      </c>
      <c r="M186" s="27">
        <v>1233.33</v>
      </c>
      <c r="N186" s="27">
        <v>1275</v>
      </c>
      <c r="O186" s="28">
        <f t="shared" si="17"/>
        <v>34287549.696543001</v>
      </c>
      <c r="P186" s="28">
        <f t="shared" si="15"/>
        <v>31955089.449399997</v>
      </c>
      <c r="Q186" s="28">
        <f t="shared" si="18"/>
        <v>10579623.859999999</v>
      </c>
      <c r="R186" s="28">
        <f t="shared" si="19"/>
        <v>4032563.3513999996</v>
      </c>
      <c r="S186" s="28">
        <f t="shared" si="20"/>
        <v>31625012.313399997</v>
      </c>
      <c r="T186" s="28">
        <f t="shared" si="16"/>
        <v>78192288.974199995</v>
      </c>
      <c r="U186" s="30"/>
      <c r="V186" s="30"/>
      <c r="W186" s="30"/>
    </row>
    <row r="187" spans="1:23" s="2" customFormat="1" ht="48.75" customHeight="1">
      <c r="A187" s="24" t="s">
        <v>240</v>
      </c>
      <c r="B187" s="25" t="s">
        <v>241</v>
      </c>
      <c r="C187" s="25" t="s">
        <v>236</v>
      </c>
      <c r="D187" s="25" t="s">
        <v>242</v>
      </c>
      <c r="E187" s="26">
        <f>2868*1.0263</f>
        <v>2943.4283999999998</v>
      </c>
      <c r="F187" s="26">
        <v>2865.087</v>
      </c>
      <c r="G187" s="26">
        <v>1913.7</v>
      </c>
      <c r="H187" s="26">
        <v>956</v>
      </c>
      <c r="I187" s="26">
        <v>2598</v>
      </c>
      <c r="J187" s="26">
        <f t="shared" si="14"/>
        <v>8332.7870000000003</v>
      </c>
      <c r="K187" s="27">
        <v>4812.08</v>
      </c>
      <c r="L187" s="27">
        <v>4812.08</v>
      </c>
      <c r="M187" s="27">
        <v>1460</v>
      </c>
      <c r="N187" s="27">
        <v>1490</v>
      </c>
      <c r="O187" s="28">
        <f t="shared" si="17"/>
        <v>9866607.4710719995</v>
      </c>
      <c r="P187" s="28">
        <f t="shared" si="15"/>
        <v>9604000.8309599999</v>
      </c>
      <c r="Q187" s="28">
        <f t="shared" si="18"/>
        <v>6414875.4960000003</v>
      </c>
      <c r="R187" s="28">
        <f t="shared" si="19"/>
        <v>3175908.48</v>
      </c>
      <c r="S187" s="28">
        <f t="shared" si="20"/>
        <v>8630763.8399999999</v>
      </c>
      <c r="T187" s="28">
        <f t="shared" si="16"/>
        <v>27825548.646960001</v>
      </c>
      <c r="U187" s="30"/>
      <c r="V187" s="30"/>
      <c r="W187" s="30"/>
    </row>
    <row r="188" spans="1:23" s="2" customFormat="1" ht="78" customHeight="1">
      <c r="A188" s="24" t="s">
        <v>243</v>
      </c>
      <c r="B188" s="25" t="s">
        <v>244</v>
      </c>
      <c r="C188" s="25" t="s">
        <v>236</v>
      </c>
      <c r="D188" s="25" t="s">
        <v>296</v>
      </c>
      <c r="E188" s="26">
        <f>4423.787*1.0263</f>
        <v>4540.1325981</v>
      </c>
      <c r="F188" s="26">
        <v>5468.0129999999999</v>
      </c>
      <c r="G188" s="26">
        <v>2344.3229999999999</v>
      </c>
      <c r="H188" s="26">
        <v>712.35699999999997</v>
      </c>
      <c r="I188" s="26">
        <v>3672.4560000000001</v>
      </c>
      <c r="J188" s="26">
        <f t="shared" si="14"/>
        <v>12197.148999999999</v>
      </c>
      <c r="K188" s="27">
        <v>3757.29</v>
      </c>
      <c r="L188" s="27">
        <v>4005.82</v>
      </c>
      <c r="M188" s="27">
        <v>1501.6</v>
      </c>
      <c r="N188" s="27">
        <v>1530</v>
      </c>
      <c r="O188" s="28">
        <f t="shared" si="17"/>
        <v>10241131.700208189</v>
      </c>
      <c r="P188" s="28">
        <f t="shared" si="15"/>
        <v>12334142.243969999</v>
      </c>
      <c r="Q188" s="28">
        <f t="shared" si="18"/>
        <v>5288065.9478700003</v>
      </c>
      <c r="R188" s="28">
        <f t="shared" si="19"/>
        <v>1763667.70774</v>
      </c>
      <c r="S188" s="28">
        <f t="shared" si="20"/>
        <v>9092340.0139200017</v>
      </c>
      <c r="T188" s="28">
        <f t="shared" si="16"/>
        <v>28478215.913500004</v>
      </c>
      <c r="U188" s="30"/>
      <c r="V188" s="30"/>
      <c r="W188" s="30"/>
    </row>
    <row r="189" spans="1:23" s="2" customFormat="1" ht="63" customHeight="1">
      <c r="A189" s="24" t="s">
        <v>245</v>
      </c>
      <c r="B189" s="25" t="s">
        <v>246</v>
      </c>
      <c r="C189" s="25" t="s">
        <v>236</v>
      </c>
      <c r="D189" s="25" t="s">
        <v>297</v>
      </c>
      <c r="E189" s="26">
        <f>962.106*1.0263</f>
        <v>987.40938779999999</v>
      </c>
      <c r="F189" s="26">
        <v>1044.798</v>
      </c>
      <c r="G189" s="26">
        <v>544.66600000000005</v>
      </c>
      <c r="H189" s="26">
        <v>187.12799999999999</v>
      </c>
      <c r="I189" s="26">
        <v>812.66</v>
      </c>
      <c r="J189" s="26">
        <f t="shared" si="14"/>
        <v>2589.252</v>
      </c>
      <c r="K189" s="27">
        <v>5345.84</v>
      </c>
      <c r="L189" s="27">
        <v>5345.84</v>
      </c>
      <c r="M189" s="27">
        <v>1501.6</v>
      </c>
      <c r="N189" s="27">
        <v>1530</v>
      </c>
      <c r="O189" s="28">
        <f t="shared" si="17"/>
        <v>3795838.6649562721</v>
      </c>
      <c r="P189" s="28">
        <f t="shared" si="15"/>
        <v>4016454.26352</v>
      </c>
      <c r="Q189" s="28">
        <f t="shared" si="18"/>
        <v>2093826.8238400004</v>
      </c>
      <c r="R189" s="28">
        <f t="shared" si="19"/>
        <v>714050.50751999998</v>
      </c>
      <c r="S189" s="28">
        <f t="shared" si="20"/>
        <v>3100980.5343999998</v>
      </c>
      <c r="T189" s="28">
        <f t="shared" si="16"/>
        <v>9925312.1292799991</v>
      </c>
      <c r="U189" s="30"/>
      <c r="V189" s="30"/>
      <c r="W189" s="30"/>
    </row>
    <row r="190" spans="1:23" s="2" customFormat="1" ht="64.5" customHeight="1">
      <c r="A190" s="24" t="s">
        <v>245</v>
      </c>
      <c r="B190" s="25" t="s">
        <v>246</v>
      </c>
      <c r="C190" s="25" t="s">
        <v>236</v>
      </c>
      <c r="D190" s="25" t="s">
        <v>298</v>
      </c>
      <c r="E190" s="26">
        <f>415.199*1.0263</f>
        <v>426.11873370000001</v>
      </c>
      <c r="F190" s="26">
        <v>565.03300000000002</v>
      </c>
      <c r="G190" s="26">
        <v>225.62299999999999</v>
      </c>
      <c r="H190" s="26">
        <v>44.16</v>
      </c>
      <c r="I190" s="26">
        <v>344.29199999999997</v>
      </c>
      <c r="J190" s="26">
        <f t="shared" si="14"/>
        <v>1179.1079999999999</v>
      </c>
      <c r="K190" s="27">
        <v>5364.96</v>
      </c>
      <c r="L190" s="27">
        <v>5364.96</v>
      </c>
      <c r="M190" s="27">
        <v>1501.6</v>
      </c>
      <c r="N190" s="27">
        <v>1530</v>
      </c>
      <c r="O190" s="28">
        <f t="shared" si="17"/>
        <v>1646250.0710272321</v>
      </c>
      <c r="P190" s="28">
        <f t="shared" si="15"/>
        <v>2182925.8908800003</v>
      </c>
      <c r="Q190" s="28">
        <f t="shared" si="18"/>
        <v>871662.87327999994</v>
      </c>
      <c r="R190" s="28">
        <f t="shared" si="19"/>
        <v>169351.83359999998</v>
      </c>
      <c r="S190" s="28">
        <f t="shared" si="20"/>
        <v>1320346.0483199998</v>
      </c>
      <c r="T190" s="28">
        <f t="shared" si="16"/>
        <v>4544286.6460800003</v>
      </c>
      <c r="U190" s="30"/>
      <c r="V190" s="30"/>
      <c r="W190" s="30"/>
    </row>
    <row r="191" spans="1:23" s="2" customFormat="1" ht="64.5" customHeight="1">
      <c r="A191" s="24" t="s">
        <v>245</v>
      </c>
      <c r="B191" s="25" t="s">
        <v>246</v>
      </c>
      <c r="C191" s="25" t="s">
        <v>236</v>
      </c>
      <c r="D191" s="25" t="s">
        <v>299</v>
      </c>
      <c r="E191" s="26">
        <f>425.676*1.0263</f>
        <v>436.87127879999997</v>
      </c>
      <c r="F191" s="26">
        <v>425.67500000000001</v>
      </c>
      <c r="G191" s="26">
        <v>283.78399999999999</v>
      </c>
      <c r="H191" s="26">
        <v>141.892</v>
      </c>
      <c r="I191" s="26">
        <v>425.67599999999999</v>
      </c>
      <c r="J191" s="26">
        <f t="shared" si="14"/>
        <v>1277.027</v>
      </c>
      <c r="K191" s="27">
        <v>5364.96</v>
      </c>
      <c r="L191" s="27">
        <v>5364.96</v>
      </c>
      <c r="M191" s="27">
        <v>1457.58</v>
      </c>
      <c r="N191" s="27">
        <v>1490</v>
      </c>
      <c r="O191" s="28">
        <f t="shared" si="17"/>
        <v>1707022.0973575439</v>
      </c>
      <c r="P191" s="28">
        <f t="shared" si="15"/>
        <v>1663273.9815</v>
      </c>
      <c r="Q191" s="28">
        <f t="shared" si="18"/>
        <v>1108851.9259200001</v>
      </c>
      <c r="R191" s="28">
        <f t="shared" si="19"/>
        <v>549825.82432000001</v>
      </c>
      <c r="S191" s="28">
        <f t="shared" si="20"/>
        <v>1649477.4729599999</v>
      </c>
      <c r="T191" s="28">
        <f t="shared" si="16"/>
        <v>4971429.2047000006</v>
      </c>
      <c r="U191" s="30"/>
      <c r="V191" s="30"/>
      <c r="W191" s="30"/>
    </row>
    <row r="192" spans="1:23" s="2" customFormat="1" ht="64.5" customHeight="1">
      <c r="A192" s="24" t="s">
        <v>245</v>
      </c>
      <c r="B192" s="25" t="s">
        <v>246</v>
      </c>
      <c r="C192" s="25" t="s">
        <v>236</v>
      </c>
      <c r="D192" s="25" t="s">
        <v>247</v>
      </c>
      <c r="E192" s="26">
        <f>2638.588*1.02635</f>
        <v>2708.1147938000004</v>
      </c>
      <c r="F192" s="26">
        <v>3210.451</v>
      </c>
      <c r="G192" s="26">
        <v>1759.058</v>
      </c>
      <c r="H192" s="26">
        <v>732.94100000000003</v>
      </c>
      <c r="I192" s="26">
        <v>2198.8229999999999</v>
      </c>
      <c r="J192" s="26">
        <f t="shared" si="14"/>
        <v>7901.2729999999992</v>
      </c>
      <c r="K192" s="27">
        <v>5632.49</v>
      </c>
      <c r="L192" s="27">
        <v>7943.24</v>
      </c>
      <c r="M192" s="27">
        <v>1460</v>
      </c>
      <c r="N192" s="27">
        <v>1490</v>
      </c>
      <c r="O192" s="28">
        <f t="shared" si="17"/>
        <v>11299581.895982563</v>
      </c>
      <c r="P192" s="28">
        <f t="shared" si="15"/>
        <v>13395574.692989999</v>
      </c>
      <c r="Q192" s="28">
        <f t="shared" si="18"/>
        <v>7339651.9144199993</v>
      </c>
      <c r="R192" s="28">
        <f t="shared" si="19"/>
        <v>4729844.1788400002</v>
      </c>
      <c r="S192" s="28">
        <f t="shared" si="20"/>
        <v>14189532.536519999</v>
      </c>
      <c r="T192" s="28">
        <f t="shared" si="16"/>
        <v>39654603.32277</v>
      </c>
      <c r="U192" s="30"/>
      <c r="V192" s="30"/>
      <c r="W192" s="30"/>
    </row>
    <row r="193" spans="1:23" s="2" customFormat="1" ht="64.5" customHeight="1">
      <c r="A193" s="24" t="s">
        <v>248</v>
      </c>
      <c r="B193" s="25" t="s">
        <v>249</v>
      </c>
      <c r="C193" s="25" t="s">
        <v>236</v>
      </c>
      <c r="D193" s="25" t="s">
        <v>250</v>
      </c>
      <c r="E193" s="26">
        <f>3431.6*1.02635</f>
        <v>3522.0226600000001</v>
      </c>
      <c r="F193" s="26">
        <v>3411.652</v>
      </c>
      <c r="G193" s="26">
        <v>1715.8</v>
      </c>
      <c r="H193" s="26">
        <v>686.3</v>
      </c>
      <c r="I193" s="26">
        <v>2745.4</v>
      </c>
      <c r="J193" s="26">
        <f t="shared" si="14"/>
        <v>8559.152</v>
      </c>
      <c r="K193" s="27">
        <v>4792.3900000000003</v>
      </c>
      <c r="L193" s="27">
        <v>4917.6400000000003</v>
      </c>
      <c r="M193" s="27">
        <v>1480</v>
      </c>
      <c r="N193" s="27">
        <v>1530</v>
      </c>
      <c r="O193" s="28">
        <f t="shared" si="17"/>
        <v>11666312.638757402</v>
      </c>
      <c r="P193" s="28">
        <f t="shared" si="15"/>
        <v>11300721.968280001</v>
      </c>
      <c r="Q193" s="28">
        <f t="shared" si="18"/>
        <v>5683398.7620000001</v>
      </c>
      <c r="R193" s="28">
        <f t="shared" si="19"/>
        <v>2324937.3319999999</v>
      </c>
      <c r="S193" s="28">
        <f t="shared" si="20"/>
        <v>9300426.8560000006</v>
      </c>
      <c r="T193" s="28">
        <f t="shared" si="16"/>
        <v>28609484.918279998</v>
      </c>
      <c r="U193" s="30"/>
      <c r="V193" s="30"/>
      <c r="W193" s="30"/>
    </row>
    <row r="194" spans="1:23" s="2" customFormat="1" ht="64.5" customHeight="1">
      <c r="A194" s="24" t="s">
        <v>251</v>
      </c>
      <c r="B194" s="25" t="s">
        <v>252</v>
      </c>
      <c r="C194" s="25" t="s">
        <v>236</v>
      </c>
      <c r="D194" s="25" t="s">
        <v>253</v>
      </c>
      <c r="E194" s="26">
        <f>860.119*1.0263</f>
        <v>882.74012970000001</v>
      </c>
      <c r="F194" s="26">
        <v>698.96799999999996</v>
      </c>
      <c r="G194" s="26">
        <v>497.07100000000003</v>
      </c>
      <c r="H194" s="26">
        <v>246.21</v>
      </c>
      <c r="I194" s="26">
        <v>864.21</v>
      </c>
      <c r="J194" s="26">
        <f t="shared" si="14"/>
        <v>2306.4589999999998</v>
      </c>
      <c r="K194" s="27">
        <v>5260.69</v>
      </c>
      <c r="L194" s="27">
        <v>5481.43</v>
      </c>
      <c r="M194" s="27">
        <v>1448.66</v>
      </c>
      <c r="N194" s="27">
        <v>1490</v>
      </c>
      <c r="O194" s="28">
        <f t="shared" si="17"/>
        <v>3365031.8566202908</v>
      </c>
      <c r="P194" s="28">
        <f t="shared" si="15"/>
        <v>2664486.9850399997</v>
      </c>
      <c r="Q194" s="28">
        <f t="shared" si="18"/>
        <v>1894849.5641300001</v>
      </c>
      <c r="R194" s="28">
        <f t="shared" si="19"/>
        <v>982729.98030000005</v>
      </c>
      <c r="S194" s="28">
        <f t="shared" si="20"/>
        <v>3449433.7203000006</v>
      </c>
      <c r="T194" s="28">
        <f t="shared" si="16"/>
        <v>8991500.2497700006</v>
      </c>
      <c r="U194" s="30"/>
      <c r="V194" s="30"/>
      <c r="W194" s="30"/>
    </row>
    <row r="195" spans="1:23" s="2" customFormat="1" ht="64.5" customHeight="1">
      <c r="A195" s="24" t="s">
        <v>254</v>
      </c>
      <c r="B195" s="25" t="s">
        <v>255</v>
      </c>
      <c r="C195" s="25" t="s">
        <v>236</v>
      </c>
      <c r="D195" s="25" t="s">
        <v>256</v>
      </c>
      <c r="E195" s="26">
        <f>2157.5*1.0263</f>
        <v>2214.2422499999998</v>
      </c>
      <c r="F195" s="26">
        <v>2157.5249999999996</v>
      </c>
      <c r="G195" s="26">
        <v>1438.4</v>
      </c>
      <c r="H195" s="26">
        <v>595.20000000000005</v>
      </c>
      <c r="I195" s="26">
        <v>2157.5</v>
      </c>
      <c r="J195" s="26">
        <f t="shared" si="14"/>
        <v>6348.625</v>
      </c>
      <c r="K195" s="27">
        <v>4348.91</v>
      </c>
      <c r="L195" s="27">
        <v>4348.91</v>
      </c>
      <c r="M195" s="27">
        <v>1420</v>
      </c>
      <c r="N195" s="27">
        <v>1470</v>
      </c>
      <c r="O195" s="28">
        <f t="shared" si="17"/>
        <v>6485316.2684474988</v>
      </c>
      <c r="P195" s="28">
        <f t="shared" si="15"/>
        <v>6319196.547749999</v>
      </c>
      <c r="Q195" s="28">
        <f t="shared" si="18"/>
        <v>4212944.1440000003</v>
      </c>
      <c r="R195" s="28">
        <f t="shared" si="19"/>
        <v>1713527.2320000001</v>
      </c>
      <c r="S195" s="28">
        <f t="shared" si="20"/>
        <v>6211248.3249999993</v>
      </c>
      <c r="T195" s="28">
        <f t="shared" si="16"/>
        <v>18456916.248750001</v>
      </c>
      <c r="U195" s="30"/>
      <c r="V195" s="30"/>
      <c r="W195" s="30"/>
    </row>
    <row r="196" spans="1:23" s="2" customFormat="1" ht="64.5" customHeight="1">
      <c r="A196" s="24" t="s">
        <v>257</v>
      </c>
      <c r="B196" s="25" t="s">
        <v>258</v>
      </c>
      <c r="C196" s="25" t="s">
        <v>236</v>
      </c>
      <c r="D196" s="25" t="s">
        <v>300</v>
      </c>
      <c r="E196" s="26">
        <f>199.776*1.0263</f>
        <v>205.03010880000002</v>
      </c>
      <c r="F196" s="26">
        <v>199.77600000000001</v>
      </c>
      <c r="G196" s="26">
        <v>133.184</v>
      </c>
      <c r="H196" s="26">
        <v>66.591999999999999</v>
      </c>
      <c r="I196" s="26">
        <v>199.77600000000001</v>
      </c>
      <c r="J196" s="26">
        <f t="shared" si="14"/>
        <v>599.32799999999997</v>
      </c>
      <c r="K196" s="27">
        <v>5642.82</v>
      </c>
      <c r="L196" s="27">
        <v>5642.82</v>
      </c>
      <c r="M196" s="27">
        <v>1518.8</v>
      </c>
      <c r="N196" s="27">
        <v>1530</v>
      </c>
      <c r="O196" s="28">
        <f t="shared" si="17"/>
        <v>845548.26929337601</v>
      </c>
      <c r="P196" s="28">
        <f t="shared" si="15"/>
        <v>823880.21951999993</v>
      </c>
      <c r="Q196" s="28">
        <f t="shared" si="18"/>
        <v>549253.47967999987</v>
      </c>
      <c r="R196" s="28">
        <f t="shared" si="19"/>
        <v>273880.90943999996</v>
      </c>
      <c r="S196" s="28">
        <f t="shared" si="20"/>
        <v>821642.72831999999</v>
      </c>
      <c r="T196" s="28">
        <f t="shared" si="16"/>
        <v>2468657.33696</v>
      </c>
      <c r="U196" s="30"/>
      <c r="V196" s="30"/>
      <c r="W196" s="30"/>
    </row>
    <row r="197" spans="1:23" s="2" customFormat="1" ht="64.5" customHeight="1">
      <c r="A197" s="24" t="s">
        <v>257</v>
      </c>
      <c r="B197" s="25" t="s">
        <v>258</v>
      </c>
      <c r="C197" s="25" t="s">
        <v>236</v>
      </c>
      <c r="D197" s="25" t="s">
        <v>301</v>
      </c>
      <c r="E197" s="26">
        <f>67.701*1.0263</f>
        <v>69.481536299999988</v>
      </c>
      <c r="F197" s="26">
        <v>67.700999999999993</v>
      </c>
      <c r="G197" s="26">
        <v>45.134</v>
      </c>
      <c r="H197" s="26">
        <v>22.567</v>
      </c>
      <c r="I197" s="26">
        <v>67.700999999999993</v>
      </c>
      <c r="J197" s="26">
        <f t="shared" si="14"/>
        <v>203.10299999999998</v>
      </c>
      <c r="K197" s="27">
        <v>5642.82</v>
      </c>
      <c r="L197" s="27">
        <v>5642.82</v>
      </c>
      <c r="M197" s="27">
        <v>1451.91</v>
      </c>
      <c r="N197" s="27">
        <v>1490</v>
      </c>
      <c r="O197" s="28">
        <f t="shared" si="17"/>
        <v>291190.86529503291</v>
      </c>
      <c r="P197" s="28">
        <f t="shared" si="15"/>
        <v>283728.79790999996</v>
      </c>
      <c r="Q197" s="28">
        <f t="shared" si="18"/>
        <v>189152.53193999999</v>
      </c>
      <c r="R197" s="28">
        <f t="shared" si="19"/>
        <v>93716.688939999993</v>
      </c>
      <c r="S197" s="28">
        <f t="shared" si="20"/>
        <v>281150.06681999995</v>
      </c>
      <c r="T197" s="28">
        <f t="shared" si="16"/>
        <v>847748.08560999995</v>
      </c>
      <c r="U197" s="30"/>
      <c r="V197" s="30"/>
      <c r="W197" s="30"/>
    </row>
    <row r="198" spans="1:23" s="2" customFormat="1" ht="64.5" customHeight="1">
      <c r="A198" s="24" t="s">
        <v>260</v>
      </c>
      <c r="B198" s="25" t="s">
        <v>261</v>
      </c>
      <c r="C198" s="25" t="s">
        <v>236</v>
      </c>
      <c r="D198" s="25" t="s">
        <v>302</v>
      </c>
      <c r="E198" s="26">
        <f>3061.956*1.02631</f>
        <v>3142.5160623600004</v>
      </c>
      <c r="F198" s="26">
        <v>3580.3339999999998</v>
      </c>
      <c r="G198" s="26">
        <v>1598.326</v>
      </c>
      <c r="H198" s="26">
        <v>530.96</v>
      </c>
      <c r="I198" s="26">
        <v>2546.7660000000001</v>
      </c>
      <c r="J198" s="26">
        <f t="shared" si="14"/>
        <v>8256.3860000000004</v>
      </c>
      <c r="K198" s="27">
        <v>4051.58</v>
      </c>
      <c r="L198" s="27">
        <v>4443.37</v>
      </c>
      <c r="M198" s="27">
        <v>1501.6</v>
      </c>
      <c r="N198" s="27">
        <v>1530</v>
      </c>
      <c r="O198" s="28">
        <f t="shared" si="17"/>
        <v>8013353.1086967541</v>
      </c>
      <c r="P198" s="28">
        <f t="shared" si="15"/>
        <v>9129780.0933199991</v>
      </c>
      <c r="Q198" s="28">
        <f t="shared" si="18"/>
        <v>4075699.33348</v>
      </c>
      <c r="R198" s="28">
        <f t="shared" si="19"/>
        <v>1546882.9351999999</v>
      </c>
      <c r="S198" s="28">
        <f t="shared" si="20"/>
        <v>7419671.6614199998</v>
      </c>
      <c r="T198" s="28">
        <f t="shared" si="16"/>
        <v>22172034.023419999</v>
      </c>
      <c r="U198" s="30"/>
      <c r="V198" s="30"/>
      <c r="W198" s="30"/>
    </row>
    <row r="199" spans="1:23" s="2" customFormat="1" ht="64.5" customHeight="1">
      <c r="A199" s="24" t="s">
        <v>262</v>
      </c>
      <c r="B199" s="25" t="s">
        <v>263</v>
      </c>
      <c r="C199" s="25" t="s">
        <v>236</v>
      </c>
      <c r="D199" s="25" t="s">
        <v>303</v>
      </c>
      <c r="E199" s="26">
        <f>740.64*1.02635</f>
        <v>760.15586400000007</v>
      </c>
      <c r="F199" s="26">
        <v>827.15000000000009</v>
      </c>
      <c r="G199" s="26">
        <v>445.66300000000001</v>
      </c>
      <c r="H199" s="26">
        <v>190.08600000000001</v>
      </c>
      <c r="I199" s="26">
        <v>669.44</v>
      </c>
      <c r="J199" s="26">
        <f t="shared" si="14"/>
        <v>2132.3389999999999</v>
      </c>
      <c r="K199" s="27">
        <v>4627.67</v>
      </c>
      <c r="L199" s="27">
        <v>5445.9</v>
      </c>
      <c r="M199" s="27">
        <v>1490.15</v>
      </c>
      <c r="N199" s="27">
        <v>1530</v>
      </c>
      <c r="O199" s="28">
        <f t="shared" si="17"/>
        <v>2385004.2264172803</v>
      </c>
      <c r="P199" s="28">
        <f t="shared" si="15"/>
        <v>2595199.6680000001</v>
      </c>
      <c r="Q199" s="28">
        <f t="shared" si="18"/>
        <v>1398276.5757599999</v>
      </c>
      <c r="R199" s="28">
        <f t="shared" si="19"/>
        <v>744357.76740000001</v>
      </c>
      <c r="S199" s="28">
        <f t="shared" si="20"/>
        <v>2621460.0959999999</v>
      </c>
      <c r="T199" s="28">
        <f t="shared" si="16"/>
        <v>7359294.1071600001</v>
      </c>
      <c r="U199" s="30"/>
      <c r="V199" s="30"/>
      <c r="W199" s="30"/>
    </row>
    <row r="200" spans="1:23" s="2" customFormat="1" ht="64.5" customHeight="1">
      <c r="A200" s="24" t="s">
        <v>264</v>
      </c>
      <c r="B200" s="25" t="s">
        <v>265</v>
      </c>
      <c r="C200" s="25" t="s">
        <v>236</v>
      </c>
      <c r="D200" s="25" t="s">
        <v>48</v>
      </c>
      <c r="E200" s="26">
        <f>500*1.0263</f>
        <v>513.15</v>
      </c>
      <c r="F200" s="26">
        <v>556.45100000000002</v>
      </c>
      <c r="G200" s="26">
        <v>300</v>
      </c>
      <c r="H200" s="26">
        <v>100</v>
      </c>
      <c r="I200" s="26">
        <v>464.11</v>
      </c>
      <c r="J200" s="26">
        <f t="shared" si="14"/>
        <v>1420.5610000000001</v>
      </c>
      <c r="K200" s="27">
        <v>5913.94</v>
      </c>
      <c r="L200" s="27">
        <v>6602.27</v>
      </c>
      <c r="M200" s="27">
        <v>1489</v>
      </c>
      <c r="N200" s="27">
        <v>1530</v>
      </c>
      <c r="O200" s="28">
        <f t="shared" si="17"/>
        <v>2270657.9609999997</v>
      </c>
      <c r="P200" s="28">
        <f t="shared" si="15"/>
        <v>2462262.2879399997</v>
      </c>
      <c r="Q200" s="28">
        <f t="shared" si="18"/>
        <v>1327481.9999999998</v>
      </c>
      <c r="R200" s="28">
        <f t="shared" si="19"/>
        <v>507227.00000000006</v>
      </c>
      <c r="S200" s="28">
        <f t="shared" si="20"/>
        <v>2354091.2297000005</v>
      </c>
      <c r="T200" s="28">
        <f t="shared" si="16"/>
        <v>6651062.5176400002</v>
      </c>
      <c r="U200" s="30"/>
      <c r="V200" s="30"/>
      <c r="W200" s="30"/>
    </row>
    <row r="201" spans="1:23" s="2" customFormat="1" ht="64.5" customHeight="1">
      <c r="A201" s="24" t="s">
        <v>266</v>
      </c>
      <c r="B201" s="25" t="s">
        <v>267</v>
      </c>
      <c r="C201" s="25" t="s">
        <v>236</v>
      </c>
      <c r="D201" s="25" t="s">
        <v>259</v>
      </c>
      <c r="E201" s="26">
        <f>3020.623*1.0263</f>
        <v>3100.0653849</v>
      </c>
      <c r="F201" s="26">
        <v>3675.777</v>
      </c>
      <c r="G201" s="26">
        <v>1798.03</v>
      </c>
      <c r="H201" s="26">
        <v>547.53</v>
      </c>
      <c r="I201" s="26">
        <v>2634.14</v>
      </c>
      <c r="J201" s="26">
        <f t="shared" si="14"/>
        <v>8655.476999999999</v>
      </c>
      <c r="K201" s="27">
        <v>4282.87</v>
      </c>
      <c r="L201" s="27">
        <v>4282.87</v>
      </c>
      <c r="M201" s="27">
        <v>1489</v>
      </c>
      <c r="N201" s="27">
        <v>1530</v>
      </c>
      <c r="O201" s="28">
        <f t="shared" si="17"/>
        <v>8661179.6769105624</v>
      </c>
      <c r="P201" s="28">
        <f t="shared" si="15"/>
        <v>10269643.086989999</v>
      </c>
      <c r="Q201" s="28">
        <f t="shared" si="18"/>
        <v>5023462.0761000002</v>
      </c>
      <c r="R201" s="28">
        <f t="shared" si="19"/>
        <v>1507278.9110999999</v>
      </c>
      <c r="S201" s="28">
        <f t="shared" si="20"/>
        <v>7251444.9817999993</v>
      </c>
      <c r="T201" s="28">
        <f t="shared" si="16"/>
        <v>24051829.055989996</v>
      </c>
      <c r="U201" s="30"/>
      <c r="V201" s="30"/>
      <c r="W201" s="30"/>
    </row>
    <row r="202" spans="1:23" s="2" customFormat="1" ht="64.5" customHeight="1">
      <c r="A202" s="24" t="s">
        <v>266</v>
      </c>
      <c r="B202" s="25" t="s">
        <v>267</v>
      </c>
      <c r="C202" s="25" t="s">
        <v>236</v>
      </c>
      <c r="D202" s="25" t="s">
        <v>268</v>
      </c>
      <c r="E202" s="26">
        <f>1311.654*1.0263</f>
        <v>1346.1505001999999</v>
      </c>
      <c r="F202" s="26">
        <v>1448.8980000000001</v>
      </c>
      <c r="G202" s="26">
        <v>783.16600000000005</v>
      </c>
      <c r="H202" s="26">
        <v>237.422</v>
      </c>
      <c r="I202" s="26">
        <v>1086.4870000000001</v>
      </c>
      <c r="J202" s="26">
        <f t="shared" ref="J202:J211" si="21">F202+G202+H202+I202</f>
        <v>3555.9730000000004</v>
      </c>
      <c r="K202" s="27">
        <v>5749.01</v>
      </c>
      <c r="L202" s="27">
        <v>5968.71</v>
      </c>
      <c r="M202" s="27">
        <v>1489</v>
      </c>
      <c r="N202" s="27">
        <v>1530</v>
      </c>
      <c r="O202" s="28">
        <f t="shared" si="17"/>
        <v>5734614.5923570022</v>
      </c>
      <c r="P202" s="28">
        <f t="shared" ref="P202:P226" si="22">(K202-M202)*F202</f>
        <v>6172319.9689800013</v>
      </c>
      <c r="Q202" s="28">
        <f t="shared" si="18"/>
        <v>3336294.9916600003</v>
      </c>
      <c r="R202" s="28">
        <f t="shared" si="19"/>
        <v>1053847.4056200001</v>
      </c>
      <c r="S202" s="28">
        <f t="shared" si="20"/>
        <v>4822600.7117699999</v>
      </c>
      <c r="T202" s="28">
        <f t="shared" ref="T202:T211" si="23">SUM(P202:S202)</f>
        <v>15385063.078030001</v>
      </c>
      <c r="U202" s="30"/>
      <c r="V202" s="30"/>
      <c r="W202" s="30"/>
    </row>
    <row r="203" spans="1:23" s="2" customFormat="1" ht="85.5" customHeight="1">
      <c r="A203" s="24" t="s">
        <v>367</v>
      </c>
      <c r="B203" s="25" t="s">
        <v>368</v>
      </c>
      <c r="C203" s="25" t="s">
        <v>236</v>
      </c>
      <c r="D203" s="25" t="s">
        <v>369</v>
      </c>
      <c r="E203" s="26">
        <f>35.189712*1.0263</f>
        <v>36.115201425599999</v>
      </c>
      <c r="F203" s="26">
        <v>0</v>
      </c>
      <c r="G203" s="26">
        <f>52.785+35.189712*1.0263</f>
        <v>88.900201425599988</v>
      </c>
      <c r="H203" s="26">
        <v>13.937144000000002</v>
      </c>
      <c r="I203" s="26">
        <v>55.748576000000007</v>
      </c>
      <c r="J203" s="26">
        <f t="shared" si="21"/>
        <v>158.58592142559999</v>
      </c>
      <c r="K203" s="27">
        <f>2229.4561926*0+2453.51</f>
        <v>2453.5100000000002</v>
      </c>
      <c r="L203" s="27">
        <f>2229.4561926*0+2453.51</f>
        <v>2453.5100000000002</v>
      </c>
      <c r="M203" s="27">
        <v>1160</v>
      </c>
      <c r="N203" s="27">
        <f>1206.4*0+1200</f>
        <v>1200</v>
      </c>
      <c r="O203" s="28">
        <f t="shared" si="17"/>
        <v>46715.374196027864</v>
      </c>
      <c r="P203" s="28">
        <f t="shared" si="22"/>
        <v>0</v>
      </c>
      <c r="Q203" s="28">
        <f t="shared" si="18"/>
        <v>114993.29954602786</v>
      </c>
      <c r="R203" s="28">
        <f t="shared" si="19"/>
        <v>17470.349375440004</v>
      </c>
      <c r="S203" s="28">
        <f t="shared" si="20"/>
        <v>69881.397501760017</v>
      </c>
      <c r="T203" s="28">
        <f t="shared" si="23"/>
        <v>202345.04642322788</v>
      </c>
      <c r="U203" s="30"/>
      <c r="V203" s="30"/>
      <c r="W203" s="30"/>
    </row>
    <row r="204" spans="1:23" s="2" customFormat="1" ht="14.25" customHeight="1">
      <c r="A204" s="24"/>
      <c r="B204" s="25"/>
      <c r="C204" s="25"/>
      <c r="D204" s="25"/>
      <c r="E204" s="26"/>
      <c r="F204" s="26"/>
      <c r="G204" s="26"/>
      <c r="H204" s="26"/>
      <c r="I204" s="26"/>
      <c r="J204" s="26"/>
      <c r="K204" s="27"/>
      <c r="L204" s="27"/>
      <c r="M204" s="27"/>
      <c r="N204" s="27"/>
      <c r="O204" s="28"/>
      <c r="P204" s="28"/>
      <c r="Q204" s="28"/>
      <c r="R204" s="28"/>
      <c r="S204" s="28"/>
      <c r="T204" s="28"/>
      <c r="U204" s="30"/>
      <c r="V204" s="30"/>
      <c r="W204" s="30"/>
    </row>
    <row r="205" spans="1:23" s="2" customFormat="1" ht="51" customHeight="1">
      <c r="A205" s="24" t="s">
        <v>59</v>
      </c>
      <c r="B205" s="25" t="s">
        <v>60</v>
      </c>
      <c r="C205" s="25" t="s">
        <v>269</v>
      </c>
      <c r="D205" s="25" t="s">
        <v>270</v>
      </c>
      <c r="E205" s="26">
        <f>117.5*1.0263</f>
        <v>120.59025</v>
      </c>
      <c r="F205" s="26">
        <v>147.16300000000001</v>
      </c>
      <c r="G205" s="26">
        <v>75.81</v>
      </c>
      <c r="H205" s="26">
        <v>27.42</v>
      </c>
      <c r="I205" s="26">
        <v>156.38999999999999</v>
      </c>
      <c r="J205" s="26">
        <f t="shared" si="21"/>
        <v>406.78300000000002</v>
      </c>
      <c r="K205" s="27">
        <v>4251.3999999999996</v>
      </c>
      <c r="L205" s="27">
        <v>5309.71</v>
      </c>
      <c r="M205" s="27">
        <v>1700</v>
      </c>
      <c r="N205" s="27">
        <v>1755</v>
      </c>
      <c r="O205" s="28">
        <f t="shared" si="17"/>
        <v>307673.96384999994</v>
      </c>
      <c r="P205" s="28">
        <f t="shared" si="22"/>
        <v>375471.67819999997</v>
      </c>
      <c r="Q205" s="28">
        <f t="shared" si="18"/>
        <v>193421.63399999999</v>
      </c>
      <c r="R205" s="28">
        <f t="shared" si="19"/>
        <v>97470.148200000011</v>
      </c>
      <c r="S205" s="28">
        <f t="shared" si="20"/>
        <v>555921.0969</v>
      </c>
      <c r="T205" s="28">
        <f t="shared" si="23"/>
        <v>1222284.5573</v>
      </c>
      <c r="U205" s="30"/>
      <c r="V205" s="30"/>
      <c r="W205" s="30"/>
    </row>
    <row r="206" spans="1:23" s="2" customFormat="1" ht="51" customHeight="1">
      <c r="A206" s="24" t="s">
        <v>59</v>
      </c>
      <c r="B206" s="25" t="s">
        <v>60</v>
      </c>
      <c r="C206" s="25" t="s">
        <v>269</v>
      </c>
      <c r="D206" s="25" t="s">
        <v>304</v>
      </c>
      <c r="E206" s="26">
        <f>67.39*1.0263</f>
        <v>69.162357</v>
      </c>
      <c r="F206" s="26">
        <v>67.391999999999996</v>
      </c>
      <c r="G206" s="26">
        <v>43.48</v>
      </c>
      <c r="H206" s="26">
        <v>22.46</v>
      </c>
      <c r="I206" s="26">
        <v>67.39</v>
      </c>
      <c r="J206" s="26">
        <f t="shared" si="21"/>
        <v>200.72199999999998</v>
      </c>
      <c r="K206" s="27">
        <v>4638.46</v>
      </c>
      <c r="L206" s="27">
        <v>6551.18</v>
      </c>
      <c r="M206" s="27">
        <v>1700</v>
      </c>
      <c r="N206" s="27">
        <v>1755</v>
      </c>
      <c r="O206" s="28">
        <f t="shared" si="17"/>
        <v>203230.81955022001</v>
      </c>
      <c r="P206" s="28">
        <f t="shared" si="22"/>
        <v>198028.69631999999</v>
      </c>
      <c r="Q206" s="28">
        <f t="shared" si="18"/>
        <v>127764.2408</v>
      </c>
      <c r="R206" s="28">
        <f t="shared" si="19"/>
        <v>107722.20280000001</v>
      </c>
      <c r="S206" s="28">
        <f t="shared" si="20"/>
        <v>323214.57020000002</v>
      </c>
      <c r="T206" s="28">
        <f t="shared" si="23"/>
        <v>756729.71012000006</v>
      </c>
      <c r="U206" s="30"/>
      <c r="V206" s="30"/>
      <c r="W206" s="30"/>
    </row>
    <row r="207" spans="1:23" s="2" customFormat="1" ht="51" customHeight="1">
      <c r="A207" s="24" t="s">
        <v>59</v>
      </c>
      <c r="B207" s="25" t="s">
        <v>60</v>
      </c>
      <c r="C207" s="25" t="s">
        <v>269</v>
      </c>
      <c r="D207" s="25" t="s">
        <v>305</v>
      </c>
      <c r="E207" s="26">
        <f>121.75*1.0263</f>
        <v>124.95202499999999</v>
      </c>
      <c r="F207" s="26">
        <v>121.74300000000001</v>
      </c>
      <c r="G207" s="26">
        <v>78.55</v>
      </c>
      <c r="H207" s="26">
        <v>21.64</v>
      </c>
      <c r="I207" s="26">
        <v>121.74</v>
      </c>
      <c r="J207" s="26">
        <f t="shared" si="21"/>
        <v>343.673</v>
      </c>
      <c r="K207" s="27">
        <v>8421.9599999999991</v>
      </c>
      <c r="L207" s="27">
        <v>13563.33</v>
      </c>
      <c r="M207" s="27">
        <v>1700</v>
      </c>
      <c r="N207" s="27">
        <v>1755</v>
      </c>
      <c r="O207" s="28">
        <f t="shared" si="17"/>
        <v>839922.51396899985</v>
      </c>
      <c r="P207" s="28">
        <f t="shared" si="22"/>
        <v>818351.57627999992</v>
      </c>
      <c r="Q207" s="28">
        <f t="shared" si="18"/>
        <v>528009.95799999987</v>
      </c>
      <c r="R207" s="28">
        <f t="shared" si="19"/>
        <v>255532.26120000001</v>
      </c>
      <c r="S207" s="28">
        <f t="shared" si="20"/>
        <v>1437546.0941999999</v>
      </c>
      <c r="T207" s="28">
        <f t="shared" si="23"/>
        <v>3039439.88968</v>
      </c>
      <c r="U207" s="30"/>
      <c r="V207" s="30"/>
      <c r="W207" s="30"/>
    </row>
    <row r="208" spans="1:23" s="2" customFormat="1" ht="51" customHeight="1">
      <c r="A208" s="24" t="s">
        <v>46</v>
      </c>
      <c r="B208" s="25" t="s">
        <v>47</v>
      </c>
      <c r="C208" s="25" t="s">
        <v>269</v>
      </c>
      <c r="D208" s="25" t="s">
        <v>271</v>
      </c>
      <c r="E208" s="26">
        <f>2339.013*1.0263</f>
        <v>2400.5290418999998</v>
      </c>
      <c r="F208" s="26">
        <v>2303.6559999999999</v>
      </c>
      <c r="G208" s="26">
        <v>1396.049</v>
      </c>
      <c r="H208" s="26">
        <v>535.07899999999995</v>
      </c>
      <c r="I208" s="26">
        <v>2358.6660000000002</v>
      </c>
      <c r="J208" s="26">
        <f t="shared" si="21"/>
        <v>6593.45</v>
      </c>
      <c r="K208" s="27">
        <v>3667.39</v>
      </c>
      <c r="L208" s="27">
        <v>7041.1</v>
      </c>
      <c r="M208" s="27">
        <v>2000</v>
      </c>
      <c r="N208" s="27">
        <v>2000</v>
      </c>
      <c r="O208" s="28">
        <f t="shared" si="17"/>
        <v>4002618.1191736404</v>
      </c>
      <c r="P208" s="28">
        <f t="shared" si="22"/>
        <v>3841092.9778399998</v>
      </c>
      <c r="Q208" s="28">
        <f t="shared" si="18"/>
        <v>2327758.1421099999</v>
      </c>
      <c r="R208" s="28">
        <f t="shared" si="19"/>
        <v>2697386.7469000001</v>
      </c>
      <c r="S208" s="28">
        <f t="shared" si="20"/>
        <v>11890271.172600001</v>
      </c>
      <c r="T208" s="28">
        <f t="shared" si="23"/>
        <v>20756509.039450001</v>
      </c>
      <c r="U208" s="30"/>
      <c r="V208" s="30"/>
      <c r="W208" s="30"/>
    </row>
    <row r="209" spans="1:16141" s="2" customFormat="1" ht="51" customHeight="1">
      <c r="A209" s="24" t="s">
        <v>46</v>
      </c>
      <c r="B209" s="25" t="s">
        <v>47</v>
      </c>
      <c r="C209" s="25" t="s">
        <v>269</v>
      </c>
      <c r="D209" s="25" t="s">
        <v>272</v>
      </c>
      <c r="E209" s="26">
        <f>592.944*1.0263</f>
        <v>608.5384272</v>
      </c>
      <c r="F209" s="26">
        <v>549.43200000000002</v>
      </c>
      <c r="G209" s="26">
        <v>326.82799999999997</v>
      </c>
      <c r="H209" s="26">
        <v>127.776</v>
      </c>
      <c r="I209" s="26">
        <v>552.63</v>
      </c>
      <c r="J209" s="26">
        <f t="shared" si="21"/>
        <v>1556.6659999999999</v>
      </c>
      <c r="K209" s="27">
        <v>3667.39</v>
      </c>
      <c r="L209" s="27">
        <v>7041.1</v>
      </c>
      <c r="M209" s="27">
        <v>2000</v>
      </c>
      <c r="N209" s="27">
        <v>2000</v>
      </c>
      <c r="O209" s="28">
        <f t="shared" si="17"/>
        <v>1014670.8881290079</v>
      </c>
      <c r="P209" s="28">
        <f t="shared" si="22"/>
        <v>916117.42247999995</v>
      </c>
      <c r="Q209" s="28">
        <f t="shared" si="18"/>
        <v>544949.73891999992</v>
      </c>
      <c r="R209" s="28">
        <f t="shared" si="19"/>
        <v>644131.59360000002</v>
      </c>
      <c r="S209" s="28">
        <f t="shared" si="20"/>
        <v>2785863.0930000003</v>
      </c>
      <c r="T209" s="28">
        <f t="shared" si="23"/>
        <v>4891061.8480000002</v>
      </c>
      <c r="U209" s="30"/>
      <c r="V209" s="30"/>
      <c r="W209" s="30"/>
    </row>
    <row r="210" spans="1:16141" s="2" customFormat="1" ht="51" customHeight="1">
      <c r="A210" s="24" t="s">
        <v>46</v>
      </c>
      <c r="B210" s="25" t="s">
        <v>47</v>
      </c>
      <c r="C210" s="25" t="s">
        <v>269</v>
      </c>
      <c r="D210" s="25" t="s">
        <v>273</v>
      </c>
      <c r="E210" s="26">
        <f>77.686*1.0263</f>
        <v>79.729141800000008</v>
      </c>
      <c r="F210" s="26">
        <v>79.956999999999994</v>
      </c>
      <c r="G210" s="26">
        <v>37.116999999999997</v>
      </c>
      <c r="H210" s="26">
        <v>15.36</v>
      </c>
      <c r="I210" s="26">
        <v>70.658000000000001</v>
      </c>
      <c r="J210" s="26">
        <f t="shared" si="21"/>
        <v>203.09199999999998</v>
      </c>
      <c r="K210" s="27">
        <v>6468.79</v>
      </c>
      <c r="L210" s="27">
        <v>6508.61</v>
      </c>
      <c r="M210" s="27">
        <v>1310.6199999999999</v>
      </c>
      <c r="N210" s="27">
        <v>1350</v>
      </c>
      <c r="O210" s="28">
        <f t="shared" si="17"/>
        <v>411256.46735850605</v>
      </c>
      <c r="P210" s="28">
        <f t="shared" si="22"/>
        <v>412431.79868999997</v>
      </c>
      <c r="Q210" s="28">
        <f t="shared" si="18"/>
        <v>191455.79588999998</v>
      </c>
      <c r="R210" s="28">
        <f t="shared" si="19"/>
        <v>79236.249599999996</v>
      </c>
      <c r="S210" s="28">
        <f t="shared" si="20"/>
        <v>364497.06537999999</v>
      </c>
      <c r="T210" s="28">
        <f t="shared" si="23"/>
        <v>1047620.9095599998</v>
      </c>
      <c r="U210" s="30"/>
      <c r="V210" s="30"/>
      <c r="W210" s="30"/>
    </row>
    <row r="211" spans="1:16141" s="2" customFormat="1" ht="51" customHeight="1">
      <c r="A211" s="24" t="s">
        <v>347</v>
      </c>
      <c r="B211" s="25" t="s">
        <v>348</v>
      </c>
      <c r="C211" s="25" t="s">
        <v>269</v>
      </c>
      <c r="D211" s="25" t="s">
        <v>349</v>
      </c>
      <c r="E211" s="26">
        <f>1838.187*1.0263</f>
        <v>1886.5313180999999</v>
      </c>
      <c r="F211" s="26">
        <v>1800.394</v>
      </c>
      <c r="G211" s="26">
        <v>1055.703</v>
      </c>
      <c r="H211" s="26">
        <v>396.93200000000002</v>
      </c>
      <c r="I211" s="26">
        <v>1794.883</v>
      </c>
      <c r="J211" s="26">
        <f t="shared" si="21"/>
        <v>5047.9119999999994</v>
      </c>
      <c r="K211" s="27">
        <v>3746.2</v>
      </c>
      <c r="L211" s="27">
        <v>7639.47</v>
      </c>
      <c r="M211" s="27">
        <v>2000</v>
      </c>
      <c r="N211" s="27">
        <v>2000</v>
      </c>
      <c r="O211" s="28">
        <f t="shared" si="17"/>
        <v>3294260.9876662195</v>
      </c>
      <c r="P211" s="28">
        <f t="shared" si="22"/>
        <v>3143848.0027999999</v>
      </c>
      <c r="Q211" s="28">
        <f t="shared" si="18"/>
        <v>1843468.5785999997</v>
      </c>
      <c r="R211" s="28">
        <f t="shared" si="19"/>
        <v>2238486.10604</v>
      </c>
      <c r="S211" s="28">
        <f t="shared" si="20"/>
        <v>10122188.832010001</v>
      </c>
      <c r="T211" s="28">
        <f t="shared" si="23"/>
        <v>17347991.519450001</v>
      </c>
      <c r="U211" s="30"/>
      <c r="V211" s="30"/>
      <c r="W211" s="30"/>
    </row>
    <row r="212" spans="1:16141" s="19" customFormat="1" ht="47.25" customHeight="1">
      <c r="A212" s="70" t="s">
        <v>372</v>
      </c>
      <c r="B212" s="71"/>
      <c r="C212" s="71"/>
      <c r="D212" s="72"/>
      <c r="E212" s="36">
        <f t="shared" ref="E212:J212" si="24">SUM(E9:E211)</f>
        <v>1588239.2274380862</v>
      </c>
      <c r="F212" s="36">
        <f>SUM(F9:F211)</f>
        <v>1707082.8210000002</v>
      </c>
      <c r="G212" s="36">
        <f t="shared" si="24"/>
        <v>805488.09121594822</v>
      </c>
      <c r="H212" s="36">
        <f t="shared" si="24"/>
        <v>325282.0120238575</v>
      </c>
      <c r="I212" s="36">
        <f t="shared" si="24"/>
        <v>1402644.4848437763</v>
      </c>
      <c r="J212" s="36">
        <f t="shared" si="24"/>
        <v>4240497.4090835815</v>
      </c>
      <c r="K212" s="36"/>
      <c r="L212" s="36"/>
      <c r="M212" s="36"/>
      <c r="N212" s="36"/>
      <c r="O212" s="37">
        <f t="shared" ref="O212:S212" si="25">SUM(O9:O211)</f>
        <v>1140769059.9464076</v>
      </c>
      <c r="P212" s="37">
        <f>SUM(P9:P211)</f>
        <v>1178341775.00648</v>
      </c>
      <c r="Q212" s="37">
        <f t="shared" si="25"/>
        <v>568521615.85073829</v>
      </c>
      <c r="R212" s="37">
        <f t="shared" si="25"/>
        <v>209887148.22289476</v>
      </c>
      <c r="S212" s="37">
        <f t="shared" si="25"/>
        <v>1028646868.1055033</v>
      </c>
      <c r="T212" s="37">
        <f>SUM(T9:T211)</f>
        <v>2985397407.1856184</v>
      </c>
      <c r="U212" s="38">
        <v>356838481.49999988</v>
      </c>
      <c r="V212" s="38">
        <f>S212*0.36</f>
        <v>370312872.51798117</v>
      </c>
      <c r="W212" s="37">
        <f>T212+U212-V212</f>
        <v>2971923016.1676373</v>
      </c>
    </row>
    <row r="213" spans="1:16141" s="19" customFormat="1" ht="47.25" customHeight="1">
      <c r="A213" s="68" t="s">
        <v>402</v>
      </c>
      <c r="B213" s="69"/>
      <c r="C213" s="69"/>
      <c r="D213" s="69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9"/>
    </row>
    <row r="214" spans="1:16141" s="11" customFormat="1" ht="56.25" customHeight="1">
      <c r="A214" s="29">
        <v>2914001089</v>
      </c>
      <c r="B214" s="25" t="s">
        <v>374</v>
      </c>
      <c r="C214" s="25" t="s">
        <v>122</v>
      </c>
      <c r="D214" s="25" t="s">
        <v>375</v>
      </c>
      <c r="E214" s="39">
        <v>47.78</v>
      </c>
      <c r="F214" s="39">
        <v>77.650000000000006</v>
      </c>
      <c r="G214" s="39">
        <v>18.25</v>
      </c>
      <c r="H214" s="39">
        <v>3.49</v>
      </c>
      <c r="I214" s="39">
        <v>48.17</v>
      </c>
      <c r="J214" s="39">
        <f>SUM(F214:I214)</f>
        <v>147.56</v>
      </c>
      <c r="K214" s="40">
        <v>7287.55</v>
      </c>
      <c r="L214" s="40">
        <v>7287.55</v>
      </c>
      <c r="M214" s="40">
        <v>1745</v>
      </c>
      <c r="N214" s="40">
        <v>1800</v>
      </c>
      <c r="O214" s="41">
        <f t="shared" ref="O214" si="26">(K214-M214)*E214</f>
        <v>264823.03899999999</v>
      </c>
      <c r="P214" s="28">
        <f t="shared" si="22"/>
        <v>430379.00750000007</v>
      </c>
      <c r="Q214" s="41">
        <f t="shared" ref="Q214" si="27">(K214-M214)*G214</f>
        <v>101151.53750000001</v>
      </c>
      <c r="R214" s="41">
        <f t="shared" ref="R214" si="28">(L214-N214)*H214</f>
        <v>19151.549500000001</v>
      </c>
      <c r="S214" s="41">
        <f t="shared" ref="S214" si="29">(I214*(L214-N214))</f>
        <v>264335.28350000002</v>
      </c>
      <c r="T214" s="41">
        <f>SUM(P214:S214)</f>
        <v>815017.37800000003</v>
      </c>
      <c r="U214" s="42"/>
      <c r="V214" s="43"/>
      <c r="W214" s="43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</row>
    <row r="215" spans="1:16141" s="16" customFormat="1" ht="56.25" customHeight="1">
      <c r="A215" s="44">
        <v>2919003788</v>
      </c>
      <c r="B215" s="32" t="s">
        <v>376</v>
      </c>
      <c r="C215" s="32" t="s">
        <v>171</v>
      </c>
      <c r="D215" s="32" t="s">
        <v>377</v>
      </c>
      <c r="E215" s="45">
        <f>23.76*0.6</f>
        <v>14.256</v>
      </c>
      <c r="F215" s="45">
        <v>15.561</v>
      </c>
      <c r="G215" s="45">
        <f>23.76*0.4</f>
        <v>9.5040000000000013</v>
      </c>
      <c r="H215" s="46">
        <f>17.92*0.2</f>
        <v>3.5840000000000005</v>
      </c>
      <c r="I215" s="46">
        <f>17.92*0.8</f>
        <v>14.336000000000002</v>
      </c>
      <c r="J215" s="39">
        <f t="shared" ref="J215:J227" si="30">SUM(F215:I215)</f>
        <v>42.984999999999999</v>
      </c>
      <c r="K215" s="48">
        <v>2541.4299999999998</v>
      </c>
      <c r="L215" s="48">
        <v>2541.4299999999998</v>
      </c>
      <c r="M215" s="48">
        <v>1627.92</v>
      </c>
      <c r="N215" s="48">
        <v>1680</v>
      </c>
      <c r="O215" s="49">
        <f t="shared" ref="O215:O227" si="31">(K215-M215)*E215</f>
        <v>13022.998559999996</v>
      </c>
      <c r="P215" s="28">
        <f t="shared" si="22"/>
        <v>14215.129109999996</v>
      </c>
      <c r="Q215" s="49">
        <f t="shared" ref="Q215:Q227" si="32">(K215-M215)*G215</f>
        <v>8681.9990399999988</v>
      </c>
      <c r="R215" s="49">
        <f t="shared" ref="R215:R227" si="33">(L215-N215)*H215</f>
        <v>3087.3651199999999</v>
      </c>
      <c r="S215" s="49">
        <f t="shared" ref="S215:S227" si="34">(I215*(L215-N215))</f>
        <v>12349.46048</v>
      </c>
      <c r="T215" s="41">
        <f t="shared" ref="T215:T227" si="35">SUM(P215:S215)</f>
        <v>38333.953749999993</v>
      </c>
      <c r="U215" s="50"/>
      <c r="V215" s="51"/>
      <c r="W215" s="51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  <c r="IW215" s="15"/>
      <c r="IX215" s="15"/>
      <c r="IY215" s="15"/>
      <c r="IZ215" s="15"/>
      <c r="JA215" s="15"/>
      <c r="JB215" s="15"/>
      <c r="JC215" s="15"/>
      <c r="JD215" s="15"/>
      <c r="JE215" s="15"/>
      <c r="JF215" s="15"/>
      <c r="JG215" s="15"/>
      <c r="JH215" s="15"/>
      <c r="JI215" s="15"/>
      <c r="JJ215" s="15"/>
      <c r="JK215" s="15"/>
      <c r="JL215" s="15"/>
      <c r="JM215" s="15"/>
      <c r="JN215" s="15"/>
      <c r="JO215" s="15"/>
      <c r="JP215" s="15"/>
      <c r="JQ215" s="15"/>
      <c r="JR215" s="15"/>
      <c r="JS215" s="15"/>
      <c r="JT215" s="15"/>
      <c r="JU215" s="15"/>
      <c r="JV215" s="15"/>
      <c r="JW215" s="15"/>
      <c r="JX215" s="15"/>
      <c r="JY215" s="15"/>
      <c r="JZ215" s="15"/>
      <c r="KA215" s="15"/>
      <c r="KB215" s="15"/>
      <c r="KC215" s="15"/>
      <c r="KD215" s="15"/>
      <c r="KE215" s="15"/>
      <c r="KF215" s="15"/>
      <c r="KG215" s="15"/>
      <c r="KH215" s="15"/>
      <c r="KI215" s="15"/>
      <c r="KJ215" s="15"/>
      <c r="KK215" s="15"/>
      <c r="KL215" s="15"/>
      <c r="KM215" s="15"/>
      <c r="KN215" s="15"/>
      <c r="KO215" s="15"/>
      <c r="KP215" s="15"/>
      <c r="KQ215" s="15"/>
      <c r="KR215" s="15"/>
      <c r="KS215" s="15"/>
      <c r="KT215" s="15"/>
      <c r="KU215" s="15"/>
      <c r="KV215" s="15"/>
      <c r="KW215" s="15"/>
      <c r="KX215" s="15"/>
      <c r="KY215" s="15"/>
      <c r="KZ215" s="15"/>
      <c r="LA215" s="15"/>
      <c r="LB215" s="15"/>
      <c r="LC215" s="15"/>
      <c r="LD215" s="15"/>
      <c r="LE215" s="15"/>
      <c r="LF215" s="15"/>
      <c r="LG215" s="15"/>
      <c r="LH215" s="15"/>
      <c r="LI215" s="15"/>
      <c r="LJ215" s="15"/>
      <c r="LK215" s="15"/>
      <c r="LL215" s="15"/>
      <c r="LM215" s="15"/>
      <c r="LN215" s="15"/>
      <c r="LO215" s="15"/>
      <c r="LP215" s="15"/>
      <c r="LQ215" s="15"/>
      <c r="LR215" s="15"/>
      <c r="LS215" s="15"/>
      <c r="LT215" s="15"/>
      <c r="LU215" s="15"/>
      <c r="LV215" s="15"/>
      <c r="LW215" s="15"/>
      <c r="LX215" s="15"/>
      <c r="LY215" s="15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  <c r="OP215" s="15"/>
      <c r="OQ215" s="15"/>
      <c r="OR215" s="15"/>
      <c r="OS215" s="15"/>
      <c r="OT215" s="15"/>
      <c r="OU215" s="15"/>
      <c r="OV215" s="15"/>
      <c r="OW215" s="15"/>
      <c r="OX215" s="15"/>
      <c r="OY215" s="15"/>
      <c r="OZ215" s="15"/>
      <c r="PA215" s="15"/>
      <c r="PB215" s="15"/>
      <c r="PC215" s="15"/>
      <c r="PD215" s="15"/>
      <c r="PE215" s="15"/>
      <c r="PF215" s="15"/>
      <c r="PG215" s="15"/>
      <c r="PH215" s="15"/>
      <c r="PI215" s="15"/>
      <c r="PJ215" s="15"/>
      <c r="PK215" s="15"/>
      <c r="PL215" s="15"/>
      <c r="PM215" s="15"/>
      <c r="PN215" s="15"/>
      <c r="PO215" s="15"/>
      <c r="PP215" s="15"/>
      <c r="PQ215" s="15"/>
      <c r="PR215" s="15"/>
      <c r="PS215" s="15"/>
      <c r="PT215" s="15"/>
      <c r="PU215" s="15"/>
      <c r="PV215" s="15"/>
      <c r="PW215" s="15"/>
      <c r="PX215" s="15"/>
      <c r="PY215" s="15"/>
      <c r="PZ215" s="15"/>
      <c r="QA215" s="15"/>
      <c r="QB215" s="15"/>
      <c r="QC215" s="15"/>
      <c r="QD215" s="15"/>
      <c r="QE215" s="15"/>
      <c r="QF215" s="15"/>
      <c r="QG215" s="15"/>
      <c r="QH215" s="15"/>
      <c r="QI215" s="15"/>
      <c r="QJ215" s="15"/>
      <c r="QK215" s="15"/>
      <c r="QL215" s="15"/>
      <c r="QM215" s="15"/>
      <c r="QN215" s="15"/>
      <c r="QO215" s="15"/>
      <c r="QP215" s="15"/>
      <c r="QQ215" s="15"/>
      <c r="QR215" s="15"/>
      <c r="QS215" s="15"/>
      <c r="QT215" s="15"/>
      <c r="QU215" s="15"/>
      <c r="QV215" s="15"/>
      <c r="QW215" s="15"/>
      <c r="QX215" s="15"/>
      <c r="QY215" s="15"/>
      <c r="QZ215" s="15"/>
      <c r="RA215" s="15"/>
      <c r="RB215" s="15"/>
      <c r="RC215" s="15"/>
      <c r="RD215" s="15"/>
      <c r="RE215" s="15"/>
      <c r="RF215" s="15"/>
      <c r="RG215" s="15"/>
      <c r="RH215" s="15"/>
      <c r="RI215" s="15"/>
      <c r="RJ215" s="15"/>
      <c r="RK215" s="15"/>
      <c r="RL215" s="15"/>
      <c r="RM215" s="15"/>
      <c r="RN215" s="15"/>
      <c r="RO215" s="15"/>
      <c r="RP215" s="15"/>
      <c r="RQ215" s="15"/>
      <c r="RR215" s="15"/>
      <c r="RS215" s="15"/>
      <c r="RT215" s="15"/>
      <c r="RU215" s="15"/>
      <c r="RV215" s="15"/>
      <c r="RW215" s="15"/>
      <c r="RX215" s="15"/>
      <c r="RY215" s="15"/>
      <c r="RZ215" s="15"/>
      <c r="SA215" s="15"/>
      <c r="SB215" s="15"/>
      <c r="SC215" s="15"/>
      <c r="SD215" s="15"/>
      <c r="SE215" s="15"/>
      <c r="SF215" s="15"/>
      <c r="SG215" s="15"/>
      <c r="SH215" s="15"/>
      <c r="SI215" s="15"/>
      <c r="SJ215" s="15"/>
      <c r="SK215" s="15"/>
      <c r="SL215" s="15"/>
      <c r="SM215" s="15"/>
      <c r="SN215" s="15"/>
      <c r="SO215" s="15"/>
      <c r="SP215" s="15"/>
      <c r="SQ215" s="15"/>
      <c r="SR215" s="15"/>
      <c r="SS215" s="15"/>
      <c r="ST215" s="15"/>
      <c r="SU215" s="15"/>
      <c r="SV215" s="15"/>
      <c r="SW215" s="15"/>
      <c r="SX215" s="15"/>
      <c r="SY215" s="15"/>
      <c r="SZ215" s="15"/>
      <c r="TA215" s="15"/>
      <c r="TB215" s="15"/>
      <c r="TC215" s="15"/>
      <c r="TD215" s="15"/>
      <c r="TE215" s="15"/>
      <c r="TF215" s="15"/>
      <c r="TG215" s="15"/>
      <c r="TH215" s="15"/>
      <c r="TI215" s="15"/>
      <c r="TJ215" s="15"/>
      <c r="TK215" s="15"/>
      <c r="TL215" s="15"/>
      <c r="TM215" s="15"/>
      <c r="TN215" s="15"/>
      <c r="TO215" s="15"/>
      <c r="TP215" s="15"/>
      <c r="TQ215" s="15"/>
      <c r="TR215" s="15"/>
      <c r="TS215" s="15"/>
      <c r="TT215" s="15"/>
      <c r="TU215" s="15"/>
      <c r="TV215" s="15"/>
      <c r="TW215" s="15"/>
      <c r="TX215" s="15"/>
      <c r="TY215" s="15"/>
      <c r="TZ215" s="15"/>
      <c r="UA215" s="15"/>
      <c r="UB215" s="15"/>
      <c r="UC215" s="15"/>
      <c r="UD215" s="15"/>
      <c r="UE215" s="15"/>
      <c r="UF215" s="15"/>
      <c r="UG215" s="15"/>
      <c r="UH215" s="15"/>
      <c r="UI215" s="15"/>
      <c r="UJ215" s="15"/>
      <c r="UK215" s="15"/>
      <c r="UL215" s="15"/>
      <c r="UM215" s="15"/>
      <c r="UN215" s="15"/>
      <c r="UO215" s="15"/>
      <c r="UP215" s="15"/>
      <c r="UQ215" s="15"/>
      <c r="UR215" s="15"/>
      <c r="US215" s="15"/>
      <c r="UT215" s="15"/>
      <c r="UU215" s="15"/>
      <c r="UV215" s="15"/>
      <c r="UW215" s="15"/>
      <c r="UX215" s="15"/>
      <c r="UY215" s="15"/>
      <c r="UZ215" s="15"/>
      <c r="VA215" s="15"/>
      <c r="VB215" s="15"/>
      <c r="VC215" s="15"/>
      <c r="VD215" s="15"/>
      <c r="VE215" s="15"/>
      <c r="VF215" s="15"/>
      <c r="VG215" s="15"/>
      <c r="VH215" s="15"/>
      <c r="VI215" s="15"/>
      <c r="VJ215" s="15"/>
      <c r="VK215" s="15"/>
      <c r="VL215" s="15"/>
      <c r="VM215" s="15"/>
      <c r="VN215" s="15"/>
      <c r="VO215" s="15"/>
      <c r="VP215" s="15"/>
      <c r="VQ215" s="15"/>
      <c r="VR215" s="15"/>
      <c r="VS215" s="15"/>
      <c r="VT215" s="15"/>
      <c r="VU215" s="15"/>
      <c r="VV215" s="15"/>
      <c r="VW215" s="15"/>
      <c r="VX215" s="15"/>
      <c r="VY215" s="15"/>
      <c r="VZ215" s="15"/>
      <c r="WA215" s="15"/>
      <c r="WB215" s="15"/>
      <c r="WC215" s="15"/>
      <c r="WD215" s="15"/>
      <c r="WE215" s="15"/>
      <c r="WF215" s="15"/>
      <c r="WG215" s="15"/>
      <c r="WH215" s="15"/>
      <c r="WI215" s="15"/>
      <c r="WJ215" s="15"/>
      <c r="WK215" s="15"/>
      <c r="WL215" s="15"/>
      <c r="WM215" s="15"/>
      <c r="WN215" s="15"/>
      <c r="WO215" s="15"/>
      <c r="WP215" s="15"/>
      <c r="WQ215" s="15"/>
      <c r="WR215" s="15"/>
      <c r="WS215" s="15"/>
      <c r="WT215" s="15"/>
      <c r="WU215" s="15"/>
      <c r="WV215" s="15"/>
      <c r="WW215" s="15"/>
      <c r="WX215" s="15"/>
      <c r="WY215" s="15"/>
      <c r="WZ215" s="15"/>
      <c r="XA215" s="15"/>
      <c r="XB215" s="15"/>
      <c r="XC215" s="15"/>
      <c r="XD215" s="15"/>
      <c r="XE215" s="15"/>
      <c r="XF215" s="15"/>
      <c r="XG215" s="15"/>
      <c r="XH215" s="15"/>
      <c r="XI215" s="15"/>
      <c r="XJ215" s="15"/>
      <c r="XK215" s="15"/>
      <c r="XL215" s="15"/>
      <c r="XM215" s="15"/>
      <c r="XN215" s="15"/>
      <c r="XO215" s="15"/>
      <c r="XP215" s="15"/>
      <c r="XQ215" s="15"/>
      <c r="XR215" s="15"/>
      <c r="XS215" s="15"/>
      <c r="XT215" s="15"/>
      <c r="XU215" s="15"/>
      <c r="XV215" s="15"/>
      <c r="XW215" s="15"/>
      <c r="XX215" s="15"/>
      <c r="XY215" s="15"/>
      <c r="XZ215" s="15"/>
      <c r="YA215" s="15"/>
      <c r="YB215" s="15"/>
      <c r="YC215" s="15"/>
      <c r="YD215" s="15"/>
      <c r="YE215" s="15"/>
      <c r="YF215" s="15"/>
      <c r="YG215" s="15"/>
      <c r="YH215" s="15"/>
      <c r="YI215" s="15"/>
      <c r="YJ215" s="15"/>
      <c r="YK215" s="15"/>
      <c r="YL215" s="15"/>
      <c r="YM215" s="15"/>
      <c r="YN215" s="15"/>
      <c r="YO215" s="15"/>
      <c r="YP215" s="15"/>
      <c r="YQ215" s="15"/>
      <c r="YR215" s="15"/>
      <c r="YS215" s="15"/>
      <c r="YT215" s="15"/>
      <c r="YU215" s="15"/>
      <c r="YV215" s="15"/>
      <c r="YW215" s="15"/>
      <c r="YX215" s="15"/>
      <c r="YY215" s="15"/>
      <c r="YZ215" s="15"/>
      <c r="ZA215" s="15"/>
      <c r="ZB215" s="15"/>
      <c r="ZC215" s="15"/>
      <c r="ZD215" s="15"/>
      <c r="ZE215" s="15"/>
      <c r="ZF215" s="15"/>
      <c r="ZG215" s="15"/>
      <c r="ZH215" s="15"/>
      <c r="ZI215" s="15"/>
      <c r="ZJ215" s="15"/>
      <c r="ZK215" s="15"/>
      <c r="ZL215" s="15"/>
      <c r="ZM215" s="15"/>
      <c r="ZN215" s="15"/>
      <c r="ZO215" s="15"/>
      <c r="ZP215" s="15"/>
      <c r="ZQ215" s="15"/>
      <c r="ZR215" s="15"/>
      <c r="ZS215" s="15"/>
      <c r="ZT215" s="15"/>
      <c r="ZU215" s="15"/>
      <c r="ZV215" s="15"/>
      <c r="ZW215" s="15"/>
      <c r="ZX215" s="15"/>
      <c r="ZY215" s="15"/>
      <c r="ZZ215" s="15"/>
      <c r="AAA215" s="15"/>
      <c r="AAB215" s="15"/>
      <c r="AAC215" s="15"/>
      <c r="AAD215" s="15"/>
      <c r="AAE215" s="15"/>
      <c r="AAF215" s="15"/>
      <c r="AAG215" s="15"/>
      <c r="AAH215" s="15"/>
      <c r="AAI215" s="15"/>
      <c r="AAJ215" s="15"/>
      <c r="AAK215" s="15"/>
      <c r="AAL215" s="15"/>
      <c r="AAM215" s="15"/>
      <c r="AAN215" s="15"/>
      <c r="AAO215" s="15"/>
      <c r="AAP215" s="15"/>
      <c r="AAQ215" s="15"/>
      <c r="AAR215" s="15"/>
      <c r="AAS215" s="15"/>
      <c r="AAT215" s="15"/>
      <c r="AAU215" s="15"/>
      <c r="AAV215" s="15"/>
      <c r="AAW215" s="15"/>
      <c r="AAX215" s="15"/>
      <c r="AAY215" s="15"/>
      <c r="AAZ215" s="15"/>
      <c r="ABA215" s="15"/>
      <c r="ABB215" s="15"/>
      <c r="ABC215" s="15"/>
      <c r="ABD215" s="15"/>
      <c r="ABE215" s="15"/>
      <c r="ABF215" s="15"/>
      <c r="ABG215" s="15"/>
      <c r="ABH215" s="15"/>
      <c r="ABI215" s="15"/>
      <c r="ABJ215" s="15"/>
      <c r="ABK215" s="15"/>
      <c r="ABL215" s="15"/>
      <c r="ABM215" s="15"/>
      <c r="ABN215" s="15"/>
      <c r="ABO215" s="15"/>
      <c r="ABP215" s="15"/>
      <c r="ABQ215" s="15"/>
      <c r="ABR215" s="15"/>
      <c r="ABS215" s="15"/>
      <c r="ABT215" s="15"/>
      <c r="ABU215" s="15"/>
      <c r="ABV215" s="15"/>
      <c r="ABW215" s="15"/>
      <c r="ABX215" s="15"/>
      <c r="ABY215" s="15"/>
      <c r="ABZ215" s="15"/>
      <c r="ACA215" s="15"/>
      <c r="ACB215" s="15"/>
      <c r="ACC215" s="15"/>
      <c r="ACD215" s="15"/>
      <c r="ACE215" s="15"/>
      <c r="ACF215" s="15"/>
      <c r="ACG215" s="15"/>
      <c r="ACH215" s="15"/>
      <c r="ACI215" s="15"/>
      <c r="ACJ215" s="15"/>
      <c r="ACK215" s="15"/>
      <c r="ACL215" s="15"/>
      <c r="ACM215" s="15"/>
      <c r="ACN215" s="15"/>
      <c r="ACO215" s="15"/>
      <c r="ACP215" s="15"/>
      <c r="ACQ215" s="15"/>
      <c r="ACR215" s="15"/>
      <c r="ACS215" s="15"/>
      <c r="ACT215" s="15"/>
      <c r="ACU215" s="15"/>
      <c r="ACV215" s="15"/>
      <c r="ACW215" s="15"/>
      <c r="ACX215" s="15"/>
      <c r="ACY215" s="15"/>
      <c r="ACZ215" s="15"/>
      <c r="ADA215" s="15"/>
      <c r="ADB215" s="15"/>
      <c r="ADC215" s="15"/>
      <c r="ADD215" s="15"/>
      <c r="ADE215" s="15"/>
      <c r="ADF215" s="15"/>
      <c r="ADG215" s="15"/>
      <c r="ADH215" s="15"/>
      <c r="ADI215" s="15"/>
      <c r="ADJ215" s="15"/>
      <c r="ADK215" s="15"/>
      <c r="ADL215" s="15"/>
      <c r="ADM215" s="15"/>
      <c r="ADN215" s="15"/>
      <c r="ADO215" s="15"/>
      <c r="ADP215" s="15"/>
      <c r="ADQ215" s="15"/>
      <c r="ADR215" s="15"/>
      <c r="ADS215" s="15"/>
      <c r="ADT215" s="15"/>
      <c r="ADU215" s="15"/>
      <c r="ADV215" s="15"/>
      <c r="ADW215" s="15"/>
      <c r="ADX215" s="15"/>
      <c r="ADY215" s="15"/>
      <c r="ADZ215" s="15"/>
      <c r="AEA215" s="15"/>
      <c r="AEB215" s="15"/>
      <c r="AEC215" s="15"/>
      <c r="AED215" s="15"/>
      <c r="AEE215" s="15"/>
      <c r="AEF215" s="15"/>
      <c r="AEG215" s="15"/>
      <c r="AEH215" s="15"/>
      <c r="AEI215" s="15"/>
      <c r="AEJ215" s="15"/>
      <c r="AEK215" s="15"/>
      <c r="AEL215" s="15"/>
      <c r="AEM215" s="15"/>
      <c r="AEN215" s="15"/>
      <c r="AEO215" s="15"/>
      <c r="AEP215" s="15"/>
      <c r="AEQ215" s="15"/>
      <c r="AER215" s="15"/>
      <c r="AES215" s="15"/>
      <c r="AET215" s="15"/>
      <c r="AEU215" s="15"/>
      <c r="AEV215" s="15"/>
      <c r="AEW215" s="15"/>
      <c r="AEX215" s="15"/>
      <c r="AEY215" s="15"/>
      <c r="AEZ215" s="15"/>
      <c r="AFA215" s="15"/>
      <c r="AFB215" s="15"/>
      <c r="AFC215" s="15"/>
      <c r="AFD215" s="15"/>
      <c r="AFE215" s="15"/>
      <c r="AFF215" s="15"/>
      <c r="AFG215" s="15"/>
      <c r="AFH215" s="15"/>
      <c r="AFI215" s="15"/>
      <c r="AFJ215" s="15"/>
      <c r="AFK215" s="15"/>
      <c r="AFL215" s="15"/>
      <c r="AFM215" s="15"/>
      <c r="AFN215" s="15"/>
      <c r="AFO215" s="15"/>
      <c r="AFP215" s="15"/>
      <c r="AFQ215" s="15"/>
      <c r="AFR215" s="15"/>
      <c r="AFS215" s="15"/>
      <c r="AFT215" s="15"/>
      <c r="AFU215" s="15"/>
      <c r="AFV215" s="15"/>
      <c r="AFW215" s="15"/>
      <c r="AFX215" s="15"/>
      <c r="AFY215" s="15"/>
      <c r="AFZ215" s="15"/>
      <c r="AGA215" s="15"/>
      <c r="AGB215" s="15"/>
      <c r="AGC215" s="15"/>
      <c r="AGD215" s="15"/>
      <c r="AGE215" s="15"/>
      <c r="AGF215" s="15"/>
      <c r="AGG215" s="15"/>
      <c r="AGH215" s="15"/>
      <c r="AGI215" s="15"/>
      <c r="AGJ215" s="15"/>
      <c r="AGK215" s="15"/>
      <c r="AGL215" s="15"/>
      <c r="AGM215" s="15"/>
      <c r="AGN215" s="15"/>
      <c r="AGO215" s="15"/>
      <c r="AGP215" s="15"/>
      <c r="AGQ215" s="15"/>
      <c r="AGR215" s="15"/>
      <c r="AGS215" s="15"/>
      <c r="AGT215" s="15"/>
      <c r="AGU215" s="15"/>
      <c r="AGV215" s="15"/>
      <c r="AGW215" s="15"/>
      <c r="AGX215" s="15"/>
      <c r="AGY215" s="15"/>
      <c r="AGZ215" s="15"/>
      <c r="AHA215" s="15"/>
      <c r="AHB215" s="15"/>
      <c r="AHC215" s="15"/>
      <c r="AHD215" s="15"/>
      <c r="AHE215" s="15"/>
      <c r="AHF215" s="15"/>
      <c r="AHG215" s="15"/>
      <c r="AHH215" s="15"/>
      <c r="AHI215" s="15"/>
      <c r="AHJ215" s="15"/>
      <c r="AHK215" s="15"/>
      <c r="AHL215" s="15"/>
      <c r="AHM215" s="15"/>
      <c r="AHN215" s="15"/>
      <c r="AHO215" s="15"/>
      <c r="AHP215" s="15"/>
      <c r="AHQ215" s="15"/>
      <c r="AHR215" s="15"/>
      <c r="AHS215" s="15"/>
      <c r="AHT215" s="15"/>
      <c r="AHU215" s="15"/>
      <c r="AHV215" s="15"/>
      <c r="AHW215" s="15"/>
      <c r="AHX215" s="15"/>
      <c r="AHY215" s="15"/>
      <c r="AHZ215" s="15"/>
      <c r="AIA215" s="15"/>
      <c r="AIB215" s="15"/>
      <c r="AIC215" s="15"/>
      <c r="AID215" s="15"/>
      <c r="AIE215" s="15"/>
      <c r="AIF215" s="15"/>
      <c r="AIG215" s="15"/>
      <c r="AIH215" s="15"/>
      <c r="AII215" s="15"/>
      <c r="AIJ215" s="15"/>
      <c r="AIK215" s="15"/>
      <c r="AIL215" s="15"/>
      <c r="AIM215" s="15"/>
      <c r="AIN215" s="15"/>
      <c r="AIO215" s="15"/>
      <c r="AIP215" s="15"/>
      <c r="AIQ215" s="15"/>
      <c r="AIR215" s="15"/>
      <c r="AIS215" s="15"/>
      <c r="AIT215" s="15"/>
      <c r="AIU215" s="15"/>
      <c r="AIV215" s="15"/>
      <c r="AIW215" s="15"/>
      <c r="AIX215" s="15"/>
      <c r="AIY215" s="15"/>
      <c r="AIZ215" s="15"/>
      <c r="AJA215" s="15"/>
      <c r="AJB215" s="15"/>
      <c r="AJC215" s="15"/>
      <c r="AJD215" s="15"/>
      <c r="AJE215" s="15"/>
      <c r="AJF215" s="15"/>
      <c r="AJG215" s="15"/>
      <c r="AJH215" s="15"/>
      <c r="AJI215" s="15"/>
      <c r="AJJ215" s="15"/>
      <c r="AJK215" s="15"/>
      <c r="AJL215" s="15"/>
      <c r="AJM215" s="15"/>
      <c r="AJN215" s="15"/>
      <c r="AJO215" s="15"/>
      <c r="AJP215" s="15"/>
      <c r="AJQ215" s="15"/>
      <c r="AJR215" s="15"/>
      <c r="AJS215" s="15"/>
      <c r="AJT215" s="15"/>
      <c r="AJU215" s="15"/>
      <c r="AJV215" s="15"/>
      <c r="AJW215" s="15"/>
      <c r="AJX215" s="15"/>
      <c r="AJY215" s="15"/>
      <c r="AJZ215" s="15"/>
      <c r="AKA215" s="15"/>
      <c r="AKB215" s="15"/>
      <c r="AKC215" s="15"/>
      <c r="AKD215" s="15"/>
      <c r="AKE215" s="15"/>
      <c r="AKF215" s="15"/>
      <c r="AKG215" s="15"/>
      <c r="AKH215" s="15"/>
      <c r="AKI215" s="15"/>
      <c r="AKJ215" s="15"/>
      <c r="AKK215" s="15"/>
      <c r="AKL215" s="15"/>
      <c r="AKM215" s="15"/>
      <c r="AKN215" s="15"/>
      <c r="AKO215" s="15"/>
      <c r="AKP215" s="15"/>
      <c r="AKQ215" s="15"/>
      <c r="AKR215" s="15"/>
      <c r="AKS215" s="15"/>
      <c r="AKT215" s="15"/>
      <c r="AKU215" s="15"/>
      <c r="AKV215" s="15"/>
      <c r="AKW215" s="15"/>
      <c r="AKX215" s="15"/>
      <c r="AKY215" s="15"/>
      <c r="AKZ215" s="15"/>
      <c r="ALA215" s="15"/>
      <c r="ALB215" s="15"/>
      <c r="ALC215" s="15"/>
      <c r="ALD215" s="15"/>
      <c r="ALE215" s="15"/>
      <c r="ALF215" s="15"/>
      <c r="ALG215" s="15"/>
      <c r="ALH215" s="15"/>
      <c r="ALI215" s="15"/>
      <c r="ALJ215" s="15"/>
      <c r="ALK215" s="15"/>
      <c r="ALL215" s="15"/>
      <c r="ALM215" s="15"/>
      <c r="ALN215" s="15"/>
      <c r="ALO215" s="15"/>
      <c r="ALP215" s="15"/>
      <c r="ALQ215" s="15"/>
      <c r="ALR215" s="15"/>
      <c r="ALS215" s="15"/>
      <c r="ALT215" s="15"/>
      <c r="ALU215" s="15"/>
      <c r="ALV215" s="15"/>
      <c r="ALW215" s="15"/>
      <c r="ALX215" s="15"/>
      <c r="ALY215" s="15"/>
      <c r="ALZ215" s="15"/>
      <c r="AMA215" s="15"/>
      <c r="AMB215" s="15"/>
      <c r="AMC215" s="15"/>
      <c r="AMD215" s="15"/>
      <c r="AME215" s="15"/>
      <c r="AMF215" s="15"/>
      <c r="AMG215" s="15"/>
      <c r="AMH215" s="15"/>
      <c r="AMI215" s="15"/>
      <c r="AMJ215" s="15"/>
      <c r="AMK215" s="15"/>
      <c r="AML215" s="15"/>
      <c r="AMM215" s="15"/>
      <c r="AMN215" s="15"/>
      <c r="AMO215" s="15"/>
      <c r="AMP215" s="15"/>
      <c r="AMQ215" s="15"/>
      <c r="AMR215" s="15"/>
      <c r="AMS215" s="15"/>
      <c r="AMT215" s="15"/>
      <c r="AMU215" s="15"/>
      <c r="AMV215" s="15"/>
      <c r="AMW215" s="15"/>
      <c r="AMX215" s="15"/>
      <c r="AMY215" s="15"/>
      <c r="AMZ215" s="15"/>
      <c r="ANA215" s="15"/>
      <c r="ANB215" s="15"/>
      <c r="ANC215" s="15"/>
      <c r="AND215" s="15"/>
      <c r="ANE215" s="15"/>
      <c r="ANF215" s="15"/>
      <c r="ANG215" s="15"/>
      <c r="ANH215" s="15"/>
      <c r="ANI215" s="15"/>
      <c r="ANJ215" s="15"/>
      <c r="ANK215" s="15"/>
      <c r="ANL215" s="15"/>
      <c r="ANM215" s="15"/>
      <c r="ANN215" s="15"/>
      <c r="ANO215" s="15"/>
      <c r="ANP215" s="15"/>
      <c r="ANQ215" s="15"/>
      <c r="ANR215" s="15"/>
      <c r="ANS215" s="15"/>
      <c r="ANT215" s="15"/>
      <c r="ANU215" s="15"/>
      <c r="ANV215" s="15"/>
      <c r="ANW215" s="15"/>
      <c r="ANX215" s="15"/>
      <c r="ANY215" s="15"/>
      <c r="ANZ215" s="15"/>
      <c r="AOA215" s="15"/>
      <c r="AOB215" s="15"/>
      <c r="AOC215" s="15"/>
      <c r="AOD215" s="15"/>
      <c r="AOE215" s="15"/>
      <c r="AOF215" s="15"/>
      <c r="AOG215" s="15"/>
      <c r="AOH215" s="15"/>
      <c r="AOI215" s="15"/>
      <c r="AOJ215" s="15"/>
      <c r="AOK215" s="15"/>
      <c r="AOL215" s="15"/>
      <c r="AOM215" s="15"/>
      <c r="AON215" s="15"/>
      <c r="AOO215" s="15"/>
      <c r="AOP215" s="15"/>
      <c r="AOQ215" s="15"/>
      <c r="AOR215" s="15"/>
      <c r="AOS215" s="15"/>
      <c r="AOT215" s="15"/>
      <c r="AOU215" s="15"/>
      <c r="AOV215" s="15"/>
      <c r="AOW215" s="15"/>
      <c r="AOX215" s="15"/>
      <c r="AOY215" s="15"/>
      <c r="AOZ215" s="15"/>
      <c r="APA215" s="15"/>
      <c r="APB215" s="15"/>
      <c r="APC215" s="15"/>
      <c r="APD215" s="15"/>
      <c r="APE215" s="15"/>
      <c r="APF215" s="15"/>
      <c r="APG215" s="15"/>
      <c r="APH215" s="15"/>
      <c r="API215" s="15"/>
      <c r="APJ215" s="15"/>
      <c r="APK215" s="15"/>
      <c r="APL215" s="15"/>
      <c r="APM215" s="15"/>
      <c r="APN215" s="15"/>
      <c r="APO215" s="15"/>
      <c r="APP215" s="15"/>
      <c r="APQ215" s="15"/>
      <c r="APR215" s="15"/>
      <c r="APS215" s="15"/>
      <c r="APT215" s="15"/>
      <c r="APU215" s="15"/>
      <c r="APV215" s="15"/>
      <c r="APW215" s="15"/>
      <c r="APX215" s="15"/>
      <c r="APY215" s="15"/>
      <c r="APZ215" s="15"/>
      <c r="AQA215" s="15"/>
      <c r="AQB215" s="15"/>
      <c r="AQC215" s="15"/>
      <c r="AQD215" s="15"/>
      <c r="AQE215" s="15"/>
      <c r="AQF215" s="15"/>
      <c r="AQG215" s="15"/>
      <c r="AQH215" s="15"/>
      <c r="AQI215" s="15"/>
      <c r="AQJ215" s="15"/>
      <c r="AQK215" s="15"/>
      <c r="AQL215" s="15"/>
      <c r="AQM215" s="15"/>
      <c r="AQN215" s="15"/>
      <c r="AQO215" s="15"/>
      <c r="AQP215" s="15"/>
      <c r="AQQ215" s="15"/>
      <c r="AQR215" s="15"/>
      <c r="AQS215" s="15"/>
      <c r="AQT215" s="15"/>
      <c r="AQU215" s="15"/>
      <c r="AQV215" s="15"/>
      <c r="AQW215" s="15"/>
      <c r="AQX215" s="15"/>
      <c r="AQY215" s="15"/>
      <c r="AQZ215" s="15"/>
      <c r="ARA215" s="15"/>
      <c r="ARB215" s="15"/>
      <c r="ARC215" s="15"/>
      <c r="ARD215" s="15"/>
      <c r="ARE215" s="15"/>
      <c r="ARF215" s="15"/>
      <c r="ARG215" s="15"/>
      <c r="ARH215" s="15"/>
      <c r="ARI215" s="15"/>
      <c r="ARJ215" s="15"/>
      <c r="ARK215" s="15"/>
      <c r="ARL215" s="15"/>
      <c r="ARM215" s="15"/>
      <c r="ARN215" s="15"/>
      <c r="ARO215" s="15"/>
      <c r="ARP215" s="15"/>
      <c r="ARQ215" s="15"/>
      <c r="ARR215" s="15"/>
      <c r="ARS215" s="15"/>
      <c r="ART215" s="15"/>
      <c r="ARU215" s="15"/>
      <c r="ARV215" s="15"/>
      <c r="ARW215" s="15"/>
      <c r="ARX215" s="15"/>
      <c r="ARY215" s="15"/>
      <c r="ARZ215" s="15"/>
      <c r="ASA215" s="15"/>
      <c r="ASB215" s="15"/>
      <c r="ASC215" s="15"/>
      <c r="ASD215" s="15"/>
      <c r="ASE215" s="15"/>
      <c r="ASF215" s="15"/>
      <c r="ASG215" s="15"/>
      <c r="ASH215" s="15"/>
      <c r="ASI215" s="15"/>
      <c r="ASJ215" s="15"/>
      <c r="ASK215" s="15"/>
      <c r="ASL215" s="15"/>
      <c r="ASM215" s="15"/>
      <c r="ASN215" s="15"/>
      <c r="ASO215" s="15"/>
      <c r="ASP215" s="15"/>
      <c r="ASQ215" s="15"/>
      <c r="ASR215" s="15"/>
      <c r="ASS215" s="15"/>
      <c r="AST215" s="15"/>
      <c r="ASU215" s="15"/>
      <c r="ASV215" s="15"/>
      <c r="ASW215" s="15"/>
      <c r="ASX215" s="15"/>
      <c r="ASY215" s="15"/>
      <c r="ASZ215" s="15"/>
      <c r="ATA215" s="15"/>
      <c r="ATB215" s="15"/>
      <c r="ATC215" s="15"/>
      <c r="ATD215" s="15"/>
      <c r="ATE215" s="15"/>
      <c r="ATF215" s="15"/>
      <c r="ATG215" s="15"/>
      <c r="ATH215" s="15"/>
      <c r="ATI215" s="15"/>
      <c r="ATJ215" s="15"/>
      <c r="ATK215" s="15"/>
      <c r="ATL215" s="15"/>
      <c r="ATM215" s="15"/>
      <c r="ATN215" s="15"/>
      <c r="ATO215" s="15"/>
      <c r="ATP215" s="15"/>
      <c r="ATQ215" s="15"/>
      <c r="ATR215" s="15"/>
      <c r="ATS215" s="15"/>
      <c r="ATT215" s="15"/>
      <c r="ATU215" s="15"/>
      <c r="ATV215" s="15"/>
      <c r="ATW215" s="15"/>
      <c r="ATX215" s="15"/>
      <c r="ATY215" s="15"/>
      <c r="ATZ215" s="15"/>
      <c r="AUA215" s="15"/>
      <c r="AUB215" s="15"/>
      <c r="AUC215" s="15"/>
      <c r="AUD215" s="15"/>
      <c r="AUE215" s="15"/>
      <c r="AUF215" s="15"/>
      <c r="AUG215" s="15"/>
      <c r="AUH215" s="15"/>
      <c r="AUI215" s="15"/>
      <c r="AUJ215" s="15"/>
      <c r="AUK215" s="15"/>
      <c r="AUL215" s="15"/>
      <c r="AUM215" s="15"/>
      <c r="AUN215" s="15"/>
      <c r="AUO215" s="15"/>
      <c r="AUP215" s="15"/>
      <c r="AUQ215" s="15"/>
      <c r="AUR215" s="15"/>
      <c r="AUS215" s="15"/>
      <c r="AUT215" s="15"/>
      <c r="AUU215" s="15"/>
      <c r="AUV215" s="15"/>
      <c r="AUW215" s="15"/>
      <c r="AUX215" s="15"/>
      <c r="AUY215" s="15"/>
      <c r="AUZ215" s="15"/>
      <c r="AVA215" s="15"/>
      <c r="AVB215" s="15"/>
      <c r="AVC215" s="15"/>
      <c r="AVD215" s="15"/>
      <c r="AVE215" s="15"/>
      <c r="AVF215" s="15"/>
      <c r="AVG215" s="15"/>
      <c r="AVH215" s="15"/>
      <c r="AVI215" s="15"/>
      <c r="AVJ215" s="15"/>
      <c r="AVK215" s="15"/>
      <c r="AVL215" s="15"/>
      <c r="AVM215" s="15"/>
      <c r="AVN215" s="15"/>
      <c r="AVO215" s="15"/>
      <c r="AVP215" s="15"/>
      <c r="AVQ215" s="15"/>
      <c r="AVR215" s="15"/>
      <c r="AVS215" s="15"/>
      <c r="AVT215" s="15"/>
      <c r="AVU215" s="15"/>
      <c r="AVV215" s="15"/>
      <c r="AVW215" s="15"/>
      <c r="AVX215" s="15"/>
      <c r="AVY215" s="15"/>
      <c r="AVZ215" s="15"/>
      <c r="AWA215" s="15"/>
      <c r="AWB215" s="15"/>
      <c r="AWC215" s="15"/>
      <c r="AWD215" s="15"/>
      <c r="AWE215" s="15"/>
      <c r="AWF215" s="15"/>
      <c r="AWG215" s="15"/>
      <c r="AWH215" s="15"/>
      <c r="AWI215" s="15"/>
      <c r="AWJ215" s="15"/>
      <c r="AWK215" s="15"/>
      <c r="AWL215" s="15"/>
      <c r="AWM215" s="15"/>
      <c r="AWN215" s="15"/>
      <c r="AWO215" s="15"/>
      <c r="AWP215" s="15"/>
      <c r="AWQ215" s="15"/>
      <c r="AWR215" s="15"/>
      <c r="AWS215" s="15"/>
      <c r="AWT215" s="15"/>
      <c r="AWU215" s="15"/>
      <c r="AWV215" s="15"/>
      <c r="AWW215" s="15"/>
      <c r="AWX215" s="15"/>
      <c r="AWY215" s="15"/>
      <c r="AWZ215" s="15"/>
      <c r="AXA215" s="15"/>
      <c r="AXB215" s="15"/>
      <c r="AXC215" s="15"/>
      <c r="AXD215" s="15"/>
      <c r="AXE215" s="15"/>
      <c r="AXF215" s="15"/>
      <c r="AXG215" s="15"/>
      <c r="AXH215" s="15"/>
      <c r="AXI215" s="15"/>
      <c r="AXJ215" s="15"/>
      <c r="AXK215" s="15"/>
      <c r="AXL215" s="15"/>
      <c r="AXM215" s="15"/>
      <c r="AXN215" s="15"/>
      <c r="AXO215" s="15"/>
      <c r="AXP215" s="15"/>
      <c r="AXQ215" s="15"/>
      <c r="AXR215" s="15"/>
      <c r="AXS215" s="15"/>
      <c r="AXT215" s="15"/>
      <c r="AXU215" s="15"/>
      <c r="AXV215" s="15"/>
      <c r="AXW215" s="15"/>
      <c r="AXX215" s="15"/>
      <c r="AXY215" s="15"/>
      <c r="AXZ215" s="15"/>
      <c r="AYA215" s="15"/>
      <c r="AYB215" s="15"/>
      <c r="AYC215" s="15"/>
      <c r="AYD215" s="15"/>
      <c r="AYE215" s="15"/>
      <c r="AYF215" s="15"/>
      <c r="AYG215" s="15"/>
      <c r="AYH215" s="15"/>
      <c r="AYI215" s="15"/>
      <c r="AYJ215" s="15"/>
      <c r="AYK215" s="15"/>
      <c r="AYL215" s="15"/>
      <c r="AYM215" s="15"/>
      <c r="AYN215" s="15"/>
      <c r="AYO215" s="15"/>
      <c r="AYP215" s="15"/>
      <c r="AYQ215" s="15"/>
      <c r="AYR215" s="15"/>
      <c r="AYS215" s="15"/>
      <c r="AYT215" s="15"/>
      <c r="AYU215" s="15"/>
      <c r="AYV215" s="15"/>
      <c r="AYW215" s="15"/>
      <c r="AYX215" s="15"/>
      <c r="AYY215" s="15"/>
      <c r="AYZ215" s="15"/>
      <c r="AZA215" s="15"/>
      <c r="AZB215" s="15"/>
      <c r="AZC215" s="15"/>
      <c r="AZD215" s="15"/>
      <c r="AZE215" s="15"/>
      <c r="AZF215" s="15"/>
      <c r="AZG215" s="15"/>
      <c r="AZH215" s="15"/>
      <c r="AZI215" s="15"/>
      <c r="AZJ215" s="15"/>
      <c r="AZK215" s="15"/>
      <c r="AZL215" s="15"/>
      <c r="AZM215" s="15"/>
      <c r="AZN215" s="15"/>
      <c r="AZO215" s="15"/>
      <c r="AZP215" s="15"/>
      <c r="AZQ215" s="15"/>
      <c r="AZR215" s="15"/>
      <c r="AZS215" s="15"/>
      <c r="AZT215" s="15"/>
      <c r="AZU215" s="15"/>
      <c r="AZV215" s="15"/>
      <c r="AZW215" s="15"/>
      <c r="AZX215" s="15"/>
      <c r="AZY215" s="15"/>
      <c r="AZZ215" s="15"/>
      <c r="BAA215" s="15"/>
      <c r="BAB215" s="15"/>
      <c r="BAC215" s="15"/>
      <c r="BAD215" s="15"/>
      <c r="BAE215" s="15"/>
      <c r="BAF215" s="15"/>
      <c r="BAG215" s="15"/>
      <c r="BAH215" s="15"/>
      <c r="BAI215" s="15"/>
      <c r="BAJ215" s="15"/>
      <c r="BAK215" s="15"/>
      <c r="BAL215" s="15"/>
      <c r="BAM215" s="15"/>
      <c r="BAN215" s="15"/>
      <c r="BAO215" s="15"/>
      <c r="BAP215" s="15"/>
      <c r="BAQ215" s="15"/>
      <c r="BAR215" s="15"/>
      <c r="BAS215" s="15"/>
      <c r="BAT215" s="15"/>
      <c r="BAU215" s="15"/>
      <c r="BAV215" s="15"/>
      <c r="BAW215" s="15"/>
      <c r="BAX215" s="15"/>
      <c r="BAY215" s="15"/>
      <c r="BAZ215" s="15"/>
      <c r="BBA215" s="15"/>
      <c r="BBB215" s="15"/>
      <c r="BBC215" s="15"/>
      <c r="BBD215" s="15"/>
      <c r="BBE215" s="15"/>
      <c r="BBF215" s="15"/>
      <c r="BBG215" s="15"/>
      <c r="BBH215" s="15"/>
      <c r="BBI215" s="15"/>
      <c r="BBJ215" s="15"/>
      <c r="BBK215" s="15"/>
      <c r="BBL215" s="15"/>
      <c r="BBM215" s="15"/>
      <c r="BBN215" s="15"/>
      <c r="BBO215" s="15"/>
      <c r="BBP215" s="15"/>
      <c r="BBQ215" s="15"/>
      <c r="BBR215" s="15"/>
      <c r="BBS215" s="15"/>
      <c r="BBT215" s="15"/>
      <c r="BBU215" s="15"/>
      <c r="BBV215" s="15"/>
      <c r="BBW215" s="15"/>
      <c r="BBX215" s="15"/>
      <c r="BBY215" s="15"/>
      <c r="BBZ215" s="15"/>
      <c r="BCA215" s="15"/>
      <c r="BCB215" s="15"/>
      <c r="BCC215" s="15"/>
      <c r="BCD215" s="15"/>
      <c r="BCE215" s="15"/>
      <c r="BCF215" s="15"/>
      <c r="BCG215" s="15"/>
      <c r="BCH215" s="15"/>
      <c r="BCI215" s="15"/>
      <c r="BCJ215" s="15"/>
      <c r="BCK215" s="15"/>
      <c r="BCL215" s="15"/>
      <c r="BCM215" s="15"/>
      <c r="BCN215" s="15"/>
      <c r="BCO215" s="15"/>
      <c r="BCP215" s="15"/>
      <c r="BCQ215" s="15"/>
      <c r="BCR215" s="15"/>
      <c r="BCS215" s="15"/>
      <c r="BCT215" s="15"/>
      <c r="BCU215" s="15"/>
      <c r="BCV215" s="15"/>
      <c r="BCW215" s="15"/>
      <c r="BCX215" s="15"/>
      <c r="BCY215" s="15"/>
      <c r="BCZ215" s="15"/>
      <c r="BDA215" s="15"/>
      <c r="BDB215" s="15"/>
      <c r="BDC215" s="15"/>
      <c r="BDD215" s="15"/>
      <c r="BDE215" s="15"/>
      <c r="BDF215" s="15"/>
      <c r="BDG215" s="15"/>
      <c r="BDH215" s="15"/>
      <c r="BDI215" s="15"/>
      <c r="BDJ215" s="15"/>
      <c r="BDK215" s="15"/>
      <c r="BDL215" s="15"/>
      <c r="BDM215" s="15"/>
      <c r="BDN215" s="15"/>
      <c r="BDO215" s="15"/>
      <c r="BDP215" s="15"/>
      <c r="BDQ215" s="15"/>
      <c r="BDR215" s="15"/>
      <c r="BDS215" s="15"/>
      <c r="BDT215" s="15"/>
      <c r="BDU215" s="15"/>
      <c r="BDV215" s="15"/>
      <c r="BDW215" s="15"/>
      <c r="BDX215" s="15"/>
      <c r="BDY215" s="15"/>
      <c r="BDZ215" s="15"/>
      <c r="BEA215" s="15"/>
      <c r="BEB215" s="15"/>
      <c r="BEC215" s="15"/>
      <c r="BED215" s="15"/>
      <c r="BEE215" s="15"/>
      <c r="BEF215" s="15"/>
      <c r="BEG215" s="15"/>
      <c r="BEH215" s="15"/>
      <c r="BEI215" s="15"/>
      <c r="BEJ215" s="15"/>
      <c r="BEK215" s="15"/>
      <c r="BEL215" s="15"/>
      <c r="BEM215" s="15"/>
      <c r="BEN215" s="15"/>
      <c r="BEO215" s="15"/>
      <c r="BEP215" s="15"/>
      <c r="BEQ215" s="15"/>
      <c r="BER215" s="15"/>
      <c r="BES215" s="15"/>
      <c r="BET215" s="15"/>
      <c r="BEU215" s="15"/>
      <c r="BEV215" s="15"/>
      <c r="BEW215" s="15"/>
      <c r="BEX215" s="15"/>
      <c r="BEY215" s="15"/>
      <c r="BEZ215" s="15"/>
      <c r="BFA215" s="15"/>
      <c r="BFB215" s="15"/>
      <c r="BFC215" s="15"/>
      <c r="BFD215" s="15"/>
      <c r="BFE215" s="15"/>
      <c r="BFF215" s="15"/>
      <c r="BFG215" s="15"/>
      <c r="BFH215" s="15"/>
      <c r="BFI215" s="15"/>
      <c r="BFJ215" s="15"/>
      <c r="BFK215" s="15"/>
      <c r="BFL215" s="15"/>
      <c r="BFM215" s="15"/>
      <c r="BFN215" s="15"/>
      <c r="BFO215" s="15"/>
      <c r="BFP215" s="15"/>
      <c r="BFQ215" s="15"/>
      <c r="BFR215" s="15"/>
      <c r="BFS215" s="15"/>
      <c r="BFT215" s="15"/>
      <c r="BFU215" s="15"/>
      <c r="BFV215" s="15"/>
      <c r="BFW215" s="15"/>
      <c r="BFX215" s="15"/>
      <c r="BFY215" s="15"/>
      <c r="BFZ215" s="15"/>
      <c r="BGA215" s="15"/>
      <c r="BGB215" s="15"/>
      <c r="BGC215" s="15"/>
      <c r="BGD215" s="15"/>
      <c r="BGE215" s="15"/>
      <c r="BGF215" s="15"/>
      <c r="BGG215" s="15"/>
      <c r="BGH215" s="15"/>
      <c r="BGI215" s="15"/>
      <c r="BGJ215" s="15"/>
      <c r="BGK215" s="15"/>
      <c r="BGL215" s="15"/>
      <c r="BGM215" s="15"/>
      <c r="BGN215" s="15"/>
      <c r="BGO215" s="15"/>
      <c r="BGP215" s="15"/>
      <c r="BGQ215" s="15"/>
      <c r="BGR215" s="15"/>
      <c r="BGS215" s="15"/>
      <c r="BGT215" s="15"/>
      <c r="BGU215" s="15"/>
      <c r="BGV215" s="15"/>
      <c r="BGW215" s="15"/>
      <c r="BGX215" s="15"/>
      <c r="BGY215" s="15"/>
      <c r="BGZ215" s="15"/>
      <c r="BHA215" s="15"/>
      <c r="BHB215" s="15"/>
      <c r="BHC215" s="15"/>
      <c r="BHD215" s="15"/>
      <c r="BHE215" s="15"/>
      <c r="BHF215" s="15"/>
      <c r="BHG215" s="15"/>
      <c r="BHH215" s="15"/>
      <c r="BHI215" s="15"/>
      <c r="BHJ215" s="15"/>
      <c r="BHK215" s="15"/>
      <c r="BHL215" s="15"/>
      <c r="BHM215" s="15"/>
      <c r="BHN215" s="15"/>
      <c r="BHO215" s="15"/>
      <c r="BHP215" s="15"/>
      <c r="BHQ215" s="15"/>
      <c r="BHR215" s="15"/>
      <c r="BHS215" s="15"/>
      <c r="BHT215" s="15"/>
      <c r="BHU215" s="15"/>
      <c r="BHV215" s="15"/>
      <c r="BHW215" s="15"/>
      <c r="BHX215" s="15"/>
      <c r="BHY215" s="15"/>
      <c r="BHZ215" s="15"/>
      <c r="BIA215" s="15"/>
      <c r="BIB215" s="15"/>
      <c r="BIC215" s="15"/>
      <c r="BID215" s="15"/>
      <c r="BIE215" s="15"/>
      <c r="BIF215" s="15"/>
      <c r="BIG215" s="15"/>
      <c r="BIH215" s="15"/>
      <c r="BII215" s="15"/>
      <c r="BIJ215" s="15"/>
      <c r="BIK215" s="15"/>
      <c r="BIL215" s="15"/>
      <c r="BIM215" s="15"/>
      <c r="BIN215" s="15"/>
      <c r="BIO215" s="15"/>
      <c r="BIP215" s="15"/>
      <c r="BIQ215" s="15"/>
      <c r="BIR215" s="15"/>
      <c r="BIS215" s="15"/>
      <c r="BIT215" s="15"/>
      <c r="BIU215" s="15"/>
      <c r="BIV215" s="15"/>
      <c r="BIW215" s="15"/>
      <c r="BIX215" s="15"/>
      <c r="BIY215" s="15"/>
      <c r="BIZ215" s="15"/>
      <c r="BJA215" s="15"/>
      <c r="BJB215" s="15"/>
      <c r="BJC215" s="15"/>
      <c r="BJD215" s="15"/>
      <c r="BJE215" s="15"/>
      <c r="BJF215" s="15"/>
      <c r="BJG215" s="15"/>
      <c r="BJH215" s="15"/>
      <c r="BJI215" s="15"/>
      <c r="BJJ215" s="15"/>
      <c r="BJK215" s="15"/>
      <c r="BJL215" s="15"/>
      <c r="BJM215" s="15"/>
      <c r="BJN215" s="15"/>
      <c r="BJO215" s="15"/>
      <c r="BJP215" s="15"/>
      <c r="BJQ215" s="15"/>
      <c r="BJR215" s="15"/>
      <c r="BJS215" s="15"/>
      <c r="BJT215" s="15"/>
      <c r="BJU215" s="15"/>
      <c r="BJV215" s="15"/>
      <c r="BJW215" s="15"/>
      <c r="BJX215" s="15"/>
      <c r="BJY215" s="15"/>
      <c r="BJZ215" s="15"/>
      <c r="BKA215" s="15"/>
      <c r="BKB215" s="15"/>
      <c r="BKC215" s="15"/>
      <c r="BKD215" s="15"/>
      <c r="BKE215" s="15"/>
      <c r="BKF215" s="15"/>
      <c r="BKG215" s="15"/>
      <c r="BKH215" s="15"/>
      <c r="BKI215" s="15"/>
      <c r="BKJ215" s="15"/>
      <c r="BKK215" s="15"/>
      <c r="BKL215" s="15"/>
      <c r="BKM215" s="15"/>
      <c r="BKN215" s="15"/>
      <c r="BKO215" s="15"/>
      <c r="BKP215" s="15"/>
      <c r="BKQ215" s="15"/>
      <c r="BKR215" s="15"/>
      <c r="BKS215" s="15"/>
      <c r="BKT215" s="15"/>
      <c r="BKU215" s="15"/>
      <c r="BKV215" s="15"/>
      <c r="BKW215" s="15"/>
      <c r="BKX215" s="15"/>
      <c r="BKY215" s="15"/>
      <c r="BKZ215" s="15"/>
      <c r="BLA215" s="15"/>
      <c r="BLB215" s="15"/>
      <c r="BLC215" s="15"/>
      <c r="BLD215" s="15"/>
      <c r="BLE215" s="15"/>
      <c r="BLF215" s="15"/>
      <c r="BLG215" s="15"/>
      <c r="BLH215" s="15"/>
      <c r="BLI215" s="15"/>
      <c r="BLJ215" s="15"/>
      <c r="BLK215" s="15"/>
      <c r="BLL215" s="15"/>
      <c r="BLM215" s="15"/>
      <c r="BLN215" s="15"/>
      <c r="BLO215" s="15"/>
      <c r="BLP215" s="15"/>
      <c r="BLQ215" s="15"/>
      <c r="BLR215" s="15"/>
      <c r="BLS215" s="15"/>
      <c r="BLT215" s="15"/>
      <c r="BLU215" s="15"/>
      <c r="BLV215" s="15"/>
      <c r="BLW215" s="15"/>
      <c r="BLX215" s="15"/>
      <c r="BLY215" s="15"/>
      <c r="BLZ215" s="15"/>
      <c r="BMA215" s="15"/>
      <c r="BMB215" s="15"/>
      <c r="BMC215" s="15"/>
      <c r="BMD215" s="15"/>
      <c r="BME215" s="15"/>
      <c r="BMF215" s="15"/>
      <c r="BMG215" s="15"/>
      <c r="BMH215" s="15"/>
      <c r="BMI215" s="15"/>
      <c r="BMJ215" s="15"/>
      <c r="BMK215" s="15"/>
      <c r="BML215" s="15"/>
      <c r="BMM215" s="15"/>
      <c r="BMN215" s="15"/>
      <c r="BMO215" s="15"/>
      <c r="BMP215" s="15"/>
      <c r="BMQ215" s="15"/>
      <c r="BMR215" s="15"/>
      <c r="BMS215" s="15"/>
      <c r="BMT215" s="15"/>
      <c r="BMU215" s="15"/>
      <c r="BMV215" s="15"/>
      <c r="BMW215" s="15"/>
      <c r="BMX215" s="15"/>
      <c r="BMY215" s="15"/>
      <c r="BMZ215" s="15"/>
      <c r="BNA215" s="15"/>
      <c r="BNB215" s="15"/>
      <c r="BNC215" s="15"/>
      <c r="BND215" s="15"/>
      <c r="BNE215" s="15"/>
      <c r="BNF215" s="15"/>
      <c r="BNG215" s="15"/>
      <c r="BNH215" s="15"/>
      <c r="BNI215" s="15"/>
      <c r="BNJ215" s="15"/>
      <c r="BNK215" s="15"/>
      <c r="BNL215" s="15"/>
      <c r="BNM215" s="15"/>
      <c r="BNN215" s="15"/>
      <c r="BNO215" s="15"/>
      <c r="BNP215" s="15"/>
      <c r="BNQ215" s="15"/>
      <c r="BNR215" s="15"/>
      <c r="BNS215" s="15"/>
      <c r="BNT215" s="15"/>
      <c r="BNU215" s="15"/>
      <c r="BNV215" s="15"/>
      <c r="BNW215" s="15"/>
      <c r="BNX215" s="15"/>
      <c r="BNY215" s="15"/>
      <c r="BNZ215" s="15"/>
      <c r="BOA215" s="15"/>
      <c r="BOB215" s="15"/>
      <c r="BOC215" s="15"/>
      <c r="BOD215" s="15"/>
      <c r="BOE215" s="15"/>
      <c r="BOF215" s="15"/>
      <c r="BOG215" s="15"/>
      <c r="BOH215" s="15"/>
      <c r="BOI215" s="15"/>
      <c r="BOJ215" s="15"/>
      <c r="BOK215" s="15"/>
      <c r="BOL215" s="15"/>
      <c r="BOM215" s="15"/>
      <c r="BON215" s="15"/>
      <c r="BOO215" s="15"/>
      <c r="BOP215" s="15"/>
      <c r="BOQ215" s="15"/>
      <c r="BOR215" s="15"/>
      <c r="BOS215" s="15"/>
      <c r="BOT215" s="15"/>
      <c r="BOU215" s="15"/>
      <c r="BOV215" s="15"/>
      <c r="BOW215" s="15"/>
      <c r="BOX215" s="15"/>
      <c r="BOY215" s="15"/>
      <c r="BOZ215" s="15"/>
      <c r="BPA215" s="15"/>
      <c r="BPB215" s="15"/>
      <c r="BPC215" s="15"/>
      <c r="BPD215" s="15"/>
      <c r="BPE215" s="15"/>
      <c r="BPF215" s="15"/>
      <c r="BPG215" s="15"/>
      <c r="BPH215" s="15"/>
      <c r="BPI215" s="15"/>
      <c r="BPJ215" s="15"/>
      <c r="BPK215" s="15"/>
      <c r="BPL215" s="15"/>
      <c r="BPM215" s="15"/>
      <c r="BPN215" s="15"/>
      <c r="BPO215" s="15"/>
      <c r="BPP215" s="15"/>
      <c r="BPQ215" s="15"/>
      <c r="BPR215" s="15"/>
      <c r="BPS215" s="15"/>
      <c r="BPT215" s="15"/>
      <c r="BPU215" s="15"/>
      <c r="BPV215" s="15"/>
      <c r="BPW215" s="15"/>
      <c r="BPX215" s="15"/>
      <c r="BPY215" s="15"/>
      <c r="BPZ215" s="15"/>
      <c r="BQA215" s="15"/>
      <c r="BQB215" s="15"/>
      <c r="BQC215" s="15"/>
      <c r="BQD215" s="15"/>
      <c r="BQE215" s="15"/>
      <c r="BQF215" s="15"/>
      <c r="BQG215" s="15"/>
      <c r="BQH215" s="15"/>
      <c r="BQI215" s="15"/>
      <c r="BQJ215" s="15"/>
      <c r="BQK215" s="15"/>
      <c r="BQL215" s="15"/>
      <c r="BQM215" s="15"/>
      <c r="BQN215" s="15"/>
      <c r="BQO215" s="15"/>
      <c r="BQP215" s="15"/>
      <c r="BQQ215" s="15"/>
      <c r="BQR215" s="15"/>
      <c r="BQS215" s="15"/>
      <c r="BQT215" s="15"/>
      <c r="BQU215" s="15"/>
      <c r="BQV215" s="15"/>
      <c r="BQW215" s="15"/>
      <c r="BQX215" s="15"/>
      <c r="BQY215" s="15"/>
      <c r="BQZ215" s="15"/>
      <c r="BRA215" s="15"/>
      <c r="BRB215" s="15"/>
      <c r="BRC215" s="15"/>
      <c r="BRD215" s="15"/>
      <c r="BRE215" s="15"/>
      <c r="BRF215" s="15"/>
      <c r="BRG215" s="15"/>
      <c r="BRH215" s="15"/>
      <c r="BRI215" s="15"/>
      <c r="BRJ215" s="15"/>
      <c r="BRK215" s="15"/>
      <c r="BRL215" s="15"/>
      <c r="BRM215" s="15"/>
      <c r="BRN215" s="15"/>
      <c r="BRO215" s="15"/>
      <c r="BRP215" s="15"/>
      <c r="BRQ215" s="15"/>
      <c r="BRR215" s="15"/>
      <c r="BRS215" s="15"/>
      <c r="BRT215" s="15"/>
      <c r="BRU215" s="15"/>
      <c r="BRV215" s="15"/>
      <c r="BRW215" s="15"/>
      <c r="BRX215" s="15"/>
      <c r="BRY215" s="15"/>
      <c r="BRZ215" s="15"/>
      <c r="BSA215" s="15"/>
      <c r="BSB215" s="15"/>
      <c r="BSC215" s="15"/>
      <c r="BSD215" s="15"/>
      <c r="BSE215" s="15"/>
      <c r="BSF215" s="15"/>
      <c r="BSG215" s="15"/>
      <c r="BSH215" s="15"/>
      <c r="BSI215" s="15"/>
      <c r="BSJ215" s="15"/>
      <c r="BSK215" s="15"/>
      <c r="BSL215" s="15"/>
      <c r="BSM215" s="15"/>
      <c r="BSN215" s="15"/>
      <c r="BSO215" s="15"/>
      <c r="BSP215" s="15"/>
      <c r="BSQ215" s="15"/>
      <c r="BSR215" s="15"/>
      <c r="BSS215" s="15"/>
      <c r="BST215" s="15"/>
      <c r="BSU215" s="15"/>
      <c r="BSV215" s="15"/>
      <c r="BSW215" s="15"/>
      <c r="BSX215" s="15"/>
      <c r="BSY215" s="15"/>
      <c r="BSZ215" s="15"/>
      <c r="BTA215" s="15"/>
      <c r="BTB215" s="15"/>
      <c r="BTC215" s="15"/>
      <c r="BTD215" s="15"/>
      <c r="BTE215" s="15"/>
      <c r="BTF215" s="15"/>
      <c r="BTG215" s="15"/>
      <c r="BTH215" s="15"/>
      <c r="BTI215" s="15"/>
      <c r="BTJ215" s="15"/>
      <c r="BTK215" s="15"/>
      <c r="BTL215" s="15"/>
      <c r="BTM215" s="15"/>
      <c r="BTN215" s="15"/>
      <c r="BTO215" s="15"/>
      <c r="BTP215" s="15"/>
      <c r="BTQ215" s="15"/>
      <c r="BTR215" s="15"/>
      <c r="BTS215" s="15"/>
      <c r="BTT215" s="15"/>
      <c r="BTU215" s="15"/>
      <c r="BTV215" s="15"/>
      <c r="BTW215" s="15"/>
      <c r="BTX215" s="15"/>
      <c r="BTY215" s="15"/>
      <c r="BTZ215" s="15"/>
      <c r="BUA215" s="15"/>
      <c r="BUB215" s="15"/>
      <c r="BUC215" s="15"/>
      <c r="BUD215" s="15"/>
      <c r="BUE215" s="15"/>
      <c r="BUF215" s="15"/>
      <c r="BUG215" s="15"/>
      <c r="BUH215" s="15"/>
      <c r="BUI215" s="15"/>
      <c r="BUJ215" s="15"/>
      <c r="BUK215" s="15"/>
      <c r="BUL215" s="15"/>
      <c r="BUM215" s="15"/>
      <c r="BUN215" s="15"/>
      <c r="BUO215" s="15"/>
      <c r="BUP215" s="15"/>
      <c r="BUQ215" s="15"/>
      <c r="BUR215" s="15"/>
      <c r="BUS215" s="15"/>
      <c r="BUT215" s="15"/>
      <c r="BUU215" s="15"/>
      <c r="BUV215" s="15"/>
      <c r="BUW215" s="15"/>
      <c r="BUX215" s="15"/>
      <c r="BUY215" s="15"/>
      <c r="BUZ215" s="15"/>
      <c r="BVA215" s="15"/>
      <c r="BVB215" s="15"/>
      <c r="BVC215" s="15"/>
      <c r="BVD215" s="15"/>
      <c r="BVE215" s="15"/>
      <c r="BVF215" s="15"/>
      <c r="BVG215" s="15"/>
      <c r="BVH215" s="15"/>
      <c r="BVI215" s="15"/>
      <c r="BVJ215" s="15"/>
      <c r="BVK215" s="15"/>
      <c r="BVL215" s="15"/>
      <c r="BVM215" s="15"/>
      <c r="BVN215" s="15"/>
      <c r="BVO215" s="15"/>
      <c r="BVP215" s="15"/>
      <c r="BVQ215" s="15"/>
      <c r="BVR215" s="15"/>
      <c r="BVS215" s="15"/>
      <c r="BVT215" s="15"/>
      <c r="BVU215" s="15"/>
      <c r="BVV215" s="15"/>
      <c r="BVW215" s="15"/>
      <c r="BVX215" s="15"/>
      <c r="BVY215" s="15"/>
      <c r="BVZ215" s="15"/>
      <c r="BWA215" s="15"/>
      <c r="BWB215" s="15"/>
      <c r="BWC215" s="15"/>
      <c r="BWD215" s="15"/>
      <c r="BWE215" s="15"/>
      <c r="BWF215" s="15"/>
      <c r="BWG215" s="15"/>
      <c r="BWH215" s="15"/>
      <c r="BWI215" s="15"/>
      <c r="BWJ215" s="15"/>
      <c r="BWK215" s="15"/>
      <c r="BWL215" s="15"/>
      <c r="BWM215" s="15"/>
      <c r="BWN215" s="15"/>
      <c r="BWO215" s="15"/>
      <c r="BWP215" s="15"/>
      <c r="BWQ215" s="15"/>
      <c r="BWR215" s="15"/>
      <c r="BWS215" s="15"/>
      <c r="BWT215" s="15"/>
      <c r="BWU215" s="15"/>
      <c r="BWV215" s="15"/>
      <c r="BWW215" s="15"/>
      <c r="BWX215" s="15"/>
      <c r="BWY215" s="15"/>
      <c r="BWZ215" s="15"/>
      <c r="BXA215" s="15"/>
      <c r="BXB215" s="15"/>
      <c r="BXC215" s="15"/>
      <c r="BXD215" s="15"/>
      <c r="BXE215" s="15"/>
      <c r="BXF215" s="15"/>
      <c r="BXG215" s="15"/>
      <c r="BXH215" s="15"/>
      <c r="BXI215" s="15"/>
      <c r="BXJ215" s="15"/>
      <c r="BXK215" s="15"/>
      <c r="BXL215" s="15"/>
      <c r="BXM215" s="15"/>
      <c r="BXN215" s="15"/>
      <c r="BXO215" s="15"/>
      <c r="BXP215" s="15"/>
      <c r="BXQ215" s="15"/>
      <c r="BXR215" s="15"/>
      <c r="BXS215" s="15"/>
      <c r="BXT215" s="15"/>
      <c r="BXU215" s="15"/>
      <c r="BXV215" s="15"/>
      <c r="BXW215" s="15"/>
      <c r="BXX215" s="15"/>
      <c r="BXY215" s="15"/>
      <c r="BXZ215" s="15"/>
      <c r="BYA215" s="15"/>
      <c r="BYB215" s="15"/>
      <c r="BYC215" s="15"/>
      <c r="BYD215" s="15"/>
      <c r="BYE215" s="15"/>
      <c r="BYF215" s="15"/>
      <c r="BYG215" s="15"/>
      <c r="BYH215" s="15"/>
      <c r="BYI215" s="15"/>
      <c r="BYJ215" s="15"/>
      <c r="BYK215" s="15"/>
      <c r="BYL215" s="15"/>
      <c r="BYM215" s="15"/>
      <c r="BYN215" s="15"/>
      <c r="BYO215" s="15"/>
      <c r="BYP215" s="15"/>
      <c r="BYQ215" s="15"/>
      <c r="BYR215" s="15"/>
      <c r="BYS215" s="15"/>
      <c r="BYT215" s="15"/>
      <c r="BYU215" s="15"/>
      <c r="BYV215" s="15"/>
      <c r="BYW215" s="15"/>
      <c r="BYX215" s="15"/>
      <c r="BYY215" s="15"/>
      <c r="BYZ215" s="15"/>
      <c r="BZA215" s="15"/>
      <c r="BZB215" s="15"/>
      <c r="BZC215" s="15"/>
      <c r="BZD215" s="15"/>
      <c r="BZE215" s="15"/>
      <c r="BZF215" s="15"/>
      <c r="BZG215" s="15"/>
      <c r="BZH215" s="15"/>
      <c r="BZI215" s="15"/>
      <c r="BZJ215" s="15"/>
      <c r="BZK215" s="15"/>
      <c r="BZL215" s="15"/>
      <c r="BZM215" s="15"/>
      <c r="BZN215" s="15"/>
      <c r="BZO215" s="15"/>
      <c r="BZP215" s="15"/>
      <c r="BZQ215" s="15"/>
      <c r="BZR215" s="15"/>
      <c r="BZS215" s="15"/>
      <c r="BZT215" s="15"/>
      <c r="BZU215" s="15"/>
      <c r="BZV215" s="15"/>
      <c r="BZW215" s="15"/>
      <c r="BZX215" s="15"/>
      <c r="BZY215" s="15"/>
      <c r="BZZ215" s="15"/>
      <c r="CAA215" s="15"/>
      <c r="CAB215" s="15"/>
      <c r="CAC215" s="15"/>
      <c r="CAD215" s="15"/>
      <c r="CAE215" s="15"/>
      <c r="CAF215" s="15"/>
      <c r="CAG215" s="15"/>
      <c r="CAH215" s="15"/>
      <c r="CAI215" s="15"/>
      <c r="CAJ215" s="15"/>
      <c r="CAK215" s="15"/>
      <c r="CAL215" s="15"/>
      <c r="CAM215" s="15"/>
      <c r="CAN215" s="15"/>
      <c r="CAO215" s="15"/>
      <c r="CAP215" s="15"/>
      <c r="CAQ215" s="15"/>
      <c r="CAR215" s="15"/>
      <c r="CAS215" s="15"/>
      <c r="CAT215" s="15"/>
      <c r="CAU215" s="15"/>
      <c r="CAV215" s="15"/>
      <c r="CAW215" s="15"/>
      <c r="CAX215" s="15"/>
      <c r="CAY215" s="15"/>
      <c r="CAZ215" s="15"/>
      <c r="CBA215" s="15"/>
      <c r="CBB215" s="15"/>
      <c r="CBC215" s="15"/>
      <c r="CBD215" s="15"/>
      <c r="CBE215" s="15"/>
      <c r="CBF215" s="15"/>
      <c r="CBG215" s="15"/>
      <c r="CBH215" s="15"/>
      <c r="CBI215" s="15"/>
      <c r="CBJ215" s="15"/>
      <c r="CBK215" s="15"/>
      <c r="CBL215" s="15"/>
      <c r="CBM215" s="15"/>
      <c r="CBN215" s="15"/>
      <c r="CBO215" s="15"/>
      <c r="CBP215" s="15"/>
      <c r="CBQ215" s="15"/>
      <c r="CBR215" s="15"/>
      <c r="CBS215" s="15"/>
      <c r="CBT215" s="15"/>
      <c r="CBU215" s="15"/>
      <c r="CBV215" s="15"/>
      <c r="CBW215" s="15"/>
      <c r="CBX215" s="15"/>
      <c r="CBY215" s="15"/>
      <c r="CBZ215" s="15"/>
      <c r="CCA215" s="15"/>
      <c r="CCB215" s="15"/>
      <c r="CCC215" s="15"/>
      <c r="CCD215" s="15"/>
      <c r="CCE215" s="15"/>
      <c r="CCF215" s="15"/>
      <c r="CCG215" s="15"/>
      <c r="CCH215" s="15"/>
      <c r="CCI215" s="15"/>
      <c r="CCJ215" s="15"/>
      <c r="CCK215" s="15"/>
      <c r="CCL215" s="15"/>
      <c r="CCM215" s="15"/>
      <c r="CCN215" s="15"/>
      <c r="CCO215" s="15"/>
      <c r="CCP215" s="15"/>
      <c r="CCQ215" s="15"/>
      <c r="CCR215" s="15"/>
      <c r="CCS215" s="15"/>
      <c r="CCT215" s="15"/>
      <c r="CCU215" s="15"/>
      <c r="CCV215" s="15"/>
      <c r="CCW215" s="15"/>
      <c r="CCX215" s="15"/>
      <c r="CCY215" s="15"/>
      <c r="CCZ215" s="15"/>
      <c r="CDA215" s="15"/>
      <c r="CDB215" s="15"/>
      <c r="CDC215" s="15"/>
      <c r="CDD215" s="15"/>
      <c r="CDE215" s="15"/>
      <c r="CDF215" s="15"/>
      <c r="CDG215" s="15"/>
      <c r="CDH215" s="15"/>
      <c r="CDI215" s="15"/>
      <c r="CDJ215" s="15"/>
      <c r="CDK215" s="15"/>
      <c r="CDL215" s="15"/>
      <c r="CDM215" s="15"/>
      <c r="CDN215" s="15"/>
      <c r="CDO215" s="15"/>
      <c r="CDP215" s="15"/>
      <c r="CDQ215" s="15"/>
      <c r="CDR215" s="15"/>
      <c r="CDS215" s="15"/>
      <c r="CDT215" s="15"/>
      <c r="CDU215" s="15"/>
      <c r="CDV215" s="15"/>
      <c r="CDW215" s="15"/>
      <c r="CDX215" s="15"/>
      <c r="CDY215" s="15"/>
      <c r="CDZ215" s="15"/>
      <c r="CEA215" s="15"/>
      <c r="CEB215" s="15"/>
      <c r="CEC215" s="15"/>
      <c r="CED215" s="15"/>
      <c r="CEE215" s="15"/>
      <c r="CEF215" s="15"/>
      <c r="CEG215" s="15"/>
      <c r="CEH215" s="15"/>
      <c r="CEI215" s="15"/>
      <c r="CEJ215" s="15"/>
      <c r="CEK215" s="15"/>
      <c r="CEL215" s="15"/>
      <c r="CEM215" s="15"/>
      <c r="CEN215" s="15"/>
      <c r="CEO215" s="15"/>
      <c r="CEP215" s="15"/>
      <c r="CEQ215" s="15"/>
      <c r="CER215" s="15"/>
      <c r="CES215" s="15"/>
      <c r="CET215" s="15"/>
      <c r="CEU215" s="15"/>
      <c r="CEV215" s="15"/>
      <c r="CEW215" s="15"/>
      <c r="CEX215" s="15"/>
      <c r="CEY215" s="15"/>
      <c r="CEZ215" s="15"/>
      <c r="CFA215" s="15"/>
      <c r="CFB215" s="15"/>
      <c r="CFC215" s="15"/>
      <c r="CFD215" s="15"/>
      <c r="CFE215" s="15"/>
      <c r="CFF215" s="15"/>
      <c r="CFG215" s="15"/>
      <c r="CFH215" s="15"/>
      <c r="CFI215" s="15"/>
      <c r="CFJ215" s="15"/>
      <c r="CFK215" s="15"/>
      <c r="CFL215" s="15"/>
      <c r="CFM215" s="15"/>
      <c r="CFN215" s="15"/>
      <c r="CFO215" s="15"/>
      <c r="CFP215" s="15"/>
      <c r="CFQ215" s="15"/>
      <c r="CFR215" s="15"/>
      <c r="CFS215" s="15"/>
      <c r="CFT215" s="15"/>
      <c r="CFU215" s="15"/>
      <c r="CFV215" s="15"/>
      <c r="CFW215" s="15"/>
      <c r="CFX215" s="15"/>
      <c r="CFY215" s="15"/>
      <c r="CFZ215" s="15"/>
      <c r="CGA215" s="15"/>
      <c r="CGB215" s="15"/>
      <c r="CGC215" s="15"/>
      <c r="CGD215" s="15"/>
      <c r="CGE215" s="15"/>
      <c r="CGF215" s="15"/>
      <c r="CGG215" s="15"/>
      <c r="CGH215" s="15"/>
      <c r="CGI215" s="15"/>
      <c r="CGJ215" s="15"/>
      <c r="CGK215" s="15"/>
      <c r="CGL215" s="15"/>
      <c r="CGM215" s="15"/>
      <c r="CGN215" s="15"/>
      <c r="CGO215" s="15"/>
      <c r="CGP215" s="15"/>
      <c r="CGQ215" s="15"/>
      <c r="CGR215" s="15"/>
      <c r="CGS215" s="15"/>
      <c r="CGT215" s="15"/>
      <c r="CGU215" s="15"/>
      <c r="CGV215" s="15"/>
      <c r="CGW215" s="15"/>
      <c r="CGX215" s="15"/>
      <c r="CGY215" s="15"/>
      <c r="CGZ215" s="15"/>
      <c r="CHA215" s="15"/>
      <c r="CHB215" s="15"/>
      <c r="CHC215" s="15"/>
      <c r="CHD215" s="15"/>
      <c r="CHE215" s="15"/>
      <c r="CHF215" s="15"/>
      <c r="CHG215" s="15"/>
      <c r="CHH215" s="15"/>
      <c r="CHI215" s="15"/>
      <c r="CHJ215" s="15"/>
      <c r="CHK215" s="15"/>
      <c r="CHL215" s="15"/>
      <c r="CHM215" s="15"/>
      <c r="CHN215" s="15"/>
      <c r="CHO215" s="15"/>
      <c r="CHP215" s="15"/>
      <c r="CHQ215" s="15"/>
      <c r="CHR215" s="15"/>
      <c r="CHS215" s="15"/>
      <c r="CHT215" s="15"/>
      <c r="CHU215" s="15"/>
      <c r="CHV215" s="15"/>
      <c r="CHW215" s="15"/>
      <c r="CHX215" s="15"/>
      <c r="CHY215" s="15"/>
      <c r="CHZ215" s="15"/>
      <c r="CIA215" s="15"/>
      <c r="CIB215" s="15"/>
      <c r="CIC215" s="15"/>
      <c r="CID215" s="15"/>
      <c r="CIE215" s="15"/>
      <c r="CIF215" s="15"/>
      <c r="CIG215" s="15"/>
      <c r="CIH215" s="15"/>
      <c r="CII215" s="15"/>
      <c r="CIJ215" s="15"/>
      <c r="CIK215" s="15"/>
      <c r="CIL215" s="15"/>
      <c r="CIM215" s="15"/>
      <c r="CIN215" s="15"/>
      <c r="CIO215" s="15"/>
      <c r="CIP215" s="15"/>
      <c r="CIQ215" s="15"/>
      <c r="CIR215" s="15"/>
      <c r="CIS215" s="15"/>
      <c r="CIT215" s="15"/>
      <c r="CIU215" s="15"/>
      <c r="CIV215" s="15"/>
      <c r="CIW215" s="15"/>
      <c r="CIX215" s="15"/>
      <c r="CIY215" s="15"/>
      <c r="CIZ215" s="15"/>
      <c r="CJA215" s="15"/>
      <c r="CJB215" s="15"/>
      <c r="CJC215" s="15"/>
      <c r="CJD215" s="15"/>
      <c r="CJE215" s="15"/>
      <c r="CJF215" s="15"/>
      <c r="CJG215" s="15"/>
      <c r="CJH215" s="15"/>
      <c r="CJI215" s="15"/>
      <c r="CJJ215" s="15"/>
      <c r="CJK215" s="15"/>
      <c r="CJL215" s="15"/>
      <c r="CJM215" s="15"/>
      <c r="CJN215" s="15"/>
      <c r="CJO215" s="15"/>
      <c r="CJP215" s="15"/>
      <c r="CJQ215" s="15"/>
      <c r="CJR215" s="15"/>
      <c r="CJS215" s="15"/>
      <c r="CJT215" s="15"/>
      <c r="CJU215" s="15"/>
      <c r="CJV215" s="15"/>
      <c r="CJW215" s="15"/>
      <c r="CJX215" s="15"/>
      <c r="CJY215" s="15"/>
      <c r="CJZ215" s="15"/>
      <c r="CKA215" s="15"/>
      <c r="CKB215" s="15"/>
      <c r="CKC215" s="15"/>
      <c r="CKD215" s="15"/>
      <c r="CKE215" s="15"/>
      <c r="CKF215" s="15"/>
      <c r="CKG215" s="15"/>
      <c r="CKH215" s="15"/>
      <c r="CKI215" s="15"/>
      <c r="CKJ215" s="15"/>
      <c r="CKK215" s="15"/>
      <c r="CKL215" s="15"/>
      <c r="CKM215" s="15"/>
      <c r="CKN215" s="15"/>
      <c r="CKO215" s="15"/>
      <c r="CKP215" s="15"/>
      <c r="CKQ215" s="15"/>
      <c r="CKR215" s="15"/>
      <c r="CKS215" s="15"/>
      <c r="CKT215" s="15"/>
      <c r="CKU215" s="15"/>
      <c r="CKV215" s="15"/>
      <c r="CKW215" s="15"/>
      <c r="CKX215" s="15"/>
      <c r="CKY215" s="15"/>
      <c r="CKZ215" s="15"/>
      <c r="CLA215" s="15"/>
      <c r="CLB215" s="15"/>
      <c r="CLC215" s="15"/>
      <c r="CLD215" s="15"/>
      <c r="CLE215" s="15"/>
      <c r="CLF215" s="15"/>
      <c r="CLG215" s="15"/>
      <c r="CLH215" s="15"/>
      <c r="CLI215" s="15"/>
      <c r="CLJ215" s="15"/>
      <c r="CLK215" s="15"/>
      <c r="CLL215" s="15"/>
      <c r="CLM215" s="15"/>
      <c r="CLN215" s="15"/>
      <c r="CLO215" s="15"/>
      <c r="CLP215" s="15"/>
      <c r="CLQ215" s="15"/>
      <c r="CLR215" s="15"/>
      <c r="CLS215" s="15"/>
      <c r="CLT215" s="15"/>
      <c r="CLU215" s="15"/>
      <c r="CLV215" s="15"/>
      <c r="CLW215" s="15"/>
      <c r="CLX215" s="15"/>
      <c r="CLY215" s="15"/>
      <c r="CLZ215" s="15"/>
      <c r="CMA215" s="15"/>
      <c r="CMB215" s="15"/>
      <c r="CMC215" s="15"/>
      <c r="CMD215" s="15"/>
      <c r="CME215" s="15"/>
      <c r="CMF215" s="15"/>
      <c r="CMG215" s="15"/>
      <c r="CMH215" s="15"/>
      <c r="CMI215" s="15"/>
      <c r="CMJ215" s="15"/>
      <c r="CMK215" s="15"/>
      <c r="CML215" s="15"/>
      <c r="CMM215" s="15"/>
      <c r="CMN215" s="15"/>
      <c r="CMO215" s="15"/>
      <c r="CMP215" s="15"/>
      <c r="CMQ215" s="15"/>
      <c r="CMR215" s="15"/>
      <c r="CMS215" s="15"/>
      <c r="CMT215" s="15"/>
      <c r="CMU215" s="15"/>
      <c r="CMV215" s="15"/>
      <c r="CMW215" s="15"/>
      <c r="CMX215" s="15"/>
      <c r="CMY215" s="15"/>
      <c r="CMZ215" s="15"/>
      <c r="CNA215" s="15"/>
      <c r="CNB215" s="15"/>
      <c r="CNC215" s="15"/>
      <c r="CND215" s="15"/>
      <c r="CNE215" s="15"/>
      <c r="CNF215" s="15"/>
      <c r="CNG215" s="15"/>
      <c r="CNH215" s="15"/>
      <c r="CNI215" s="15"/>
      <c r="CNJ215" s="15"/>
      <c r="CNK215" s="15"/>
      <c r="CNL215" s="15"/>
      <c r="CNM215" s="15"/>
      <c r="CNN215" s="15"/>
      <c r="CNO215" s="15"/>
      <c r="CNP215" s="15"/>
      <c r="CNQ215" s="15"/>
      <c r="CNR215" s="15"/>
      <c r="CNS215" s="15"/>
      <c r="CNT215" s="15"/>
      <c r="CNU215" s="15"/>
      <c r="CNV215" s="15"/>
      <c r="CNW215" s="15"/>
      <c r="CNX215" s="15"/>
      <c r="CNY215" s="15"/>
      <c r="CNZ215" s="15"/>
      <c r="COA215" s="15"/>
      <c r="COB215" s="15"/>
      <c r="COC215" s="15"/>
      <c r="COD215" s="15"/>
      <c r="COE215" s="15"/>
      <c r="COF215" s="15"/>
      <c r="COG215" s="15"/>
      <c r="COH215" s="15"/>
      <c r="COI215" s="15"/>
      <c r="COJ215" s="15"/>
      <c r="COK215" s="15"/>
      <c r="COL215" s="15"/>
      <c r="COM215" s="15"/>
      <c r="CON215" s="15"/>
      <c r="COO215" s="15"/>
      <c r="COP215" s="15"/>
      <c r="COQ215" s="15"/>
      <c r="COR215" s="15"/>
      <c r="COS215" s="15"/>
      <c r="COT215" s="15"/>
      <c r="COU215" s="15"/>
      <c r="COV215" s="15"/>
      <c r="COW215" s="15"/>
      <c r="COX215" s="15"/>
      <c r="COY215" s="15"/>
      <c r="COZ215" s="15"/>
      <c r="CPA215" s="15"/>
      <c r="CPB215" s="15"/>
      <c r="CPC215" s="15"/>
      <c r="CPD215" s="15"/>
      <c r="CPE215" s="15"/>
      <c r="CPF215" s="15"/>
      <c r="CPG215" s="15"/>
      <c r="CPH215" s="15"/>
      <c r="CPI215" s="15"/>
      <c r="CPJ215" s="15"/>
      <c r="CPK215" s="15"/>
      <c r="CPL215" s="15"/>
      <c r="CPM215" s="15"/>
      <c r="CPN215" s="15"/>
      <c r="CPO215" s="15"/>
      <c r="CPP215" s="15"/>
      <c r="CPQ215" s="15"/>
      <c r="CPR215" s="15"/>
      <c r="CPS215" s="15"/>
      <c r="CPT215" s="15"/>
      <c r="CPU215" s="15"/>
      <c r="CPV215" s="15"/>
      <c r="CPW215" s="15"/>
      <c r="CPX215" s="15"/>
      <c r="CPY215" s="15"/>
      <c r="CPZ215" s="15"/>
      <c r="CQA215" s="15"/>
      <c r="CQB215" s="15"/>
      <c r="CQC215" s="15"/>
      <c r="CQD215" s="15"/>
      <c r="CQE215" s="15"/>
      <c r="CQF215" s="15"/>
      <c r="CQG215" s="15"/>
      <c r="CQH215" s="15"/>
      <c r="CQI215" s="15"/>
      <c r="CQJ215" s="15"/>
      <c r="CQK215" s="15"/>
      <c r="CQL215" s="15"/>
      <c r="CQM215" s="15"/>
      <c r="CQN215" s="15"/>
      <c r="CQO215" s="15"/>
      <c r="CQP215" s="15"/>
      <c r="CQQ215" s="15"/>
      <c r="CQR215" s="15"/>
      <c r="CQS215" s="15"/>
      <c r="CQT215" s="15"/>
      <c r="CQU215" s="15"/>
      <c r="CQV215" s="15"/>
      <c r="CQW215" s="15"/>
      <c r="CQX215" s="15"/>
      <c r="CQY215" s="15"/>
      <c r="CQZ215" s="15"/>
      <c r="CRA215" s="15"/>
      <c r="CRB215" s="15"/>
      <c r="CRC215" s="15"/>
      <c r="CRD215" s="15"/>
      <c r="CRE215" s="15"/>
      <c r="CRF215" s="15"/>
      <c r="CRG215" s="15"/>
      <c r="CRH215" s="15"/>
      <c r="CRI215" s="15"/>
      <c r="CRJ215" s="15"/>
      <c r="CRK215" s="15"/>
      <c r="CRL215" s="15"/>
      <c r="CRM215" s="15"/>
      <c r="CRN215" s="15"/>
      <c r="CRO215" s="15"/>
      <c r="CRP215" s="15"/>
      <c r="CRQ215" s="15"/>
      <c r="CRR215" s="15"/>
      <c r="CRS215" s="15"/>
      <c r="CRT215" s="15"/>
      <c r="CRU215" s="15"/>
      <c r="CRV215" s="15"/>
      <c r="CRW215" s="15"/>
      <c r="CRX215" s="15"/>
      <c r="CRY215" s="15"/>
      <c r="CRZ215" s="15"/>
      <c r="CSA215" s="15"/>
      <c r="CSB215" s="15"/>
      <c r="CSC215" s="15"/>
      <c r="CSD215" s="15"/>
      <c r="CSE215" s="15"/>
      <c r="CSF215" s="15"/>
      <c r="CSG215" s="15"/>
      <c r="CSH215" s="15"/>
      <c r="CSI215" s="15"/>
      <c r="CSJ215" s="15"/>
      <c r="CSK215" s="15"/>
      <c r="CSL215" s="15"/>
      <c r="CSM215" s="15"/>
      <c r="CSN215" s="15"/>
      <c r="CSO215" s="15"/>
      <c r="CSP215" s="15"/>
      <c r="CSQ215" s="15"/>
      <c r="CSR215" s="15"/>
      <c r="CSS215" s="15"/>
      <c r="CST215" s="15"/>
      <c r="CSU215" s="15"/>
      <c r="CSV215" s="15"/>
      <c r="CSW215" s="15"/>
      <c r="CSX215" s="15"/>
      <c r="CSY215" s="15"/>
      <c r="CSZ215" s="15"/>
      <c r="CTA215" s="15"/>
      <c r="CTB215" s="15"/>
      <c r="CTC215" s="15"/>
      <c r="CTD215" s="15"/>
      <c r="CTE215" s="15"/>
      <c r="CTF215" s="15"/>
      <c r="CTG215" s="15"/>
      <c r="CTH215" s="15"/>
      <c r="CTI215" s="15"/>
      <c r="CTJ215" s="15"/>
      <c r="CTK215" s="15"/>
      <c r="CTL215" s="15"/>
      <c r="CTM215" s="15"/>
      <c r="CTN215" s="15"/>
      <c r="CTO215" s="15"/>
      <c r="CTP215" s="15"/>
      <c r="CTQ215" s="15"/>
      <c r="CTR215" s="15"/>
      <c r="CTS215" s="15"/>
      <c r="CTT215" s="15"/>
      <c r="CTU215" s="15"/>
      <c r="CTV215" s="15"/>
      <c r="CTW215" s="15"/>
      <c r="CTX215" s="15"/>
      <c r="CTY215" s="15"/>
      <c r="CTZ215" s="15"/>
      <c r="CUA215" s="15"/>
      <c r="CUB215" s="15"/>
      <c r="CUC215" s="15"/>
      <c r="CUD215" s="15"/>
      <c r="CUE215" s="15"/>
      <c r="CUF215" s="15"/>
      <c r="CUG215" s="15"/>
      <c r="CUH215" s="15"/>
      <c r="CUI215" s="15"/>
      <c r="CUJ215" s="15"/>
      <c r="CUK215" s="15"/>
      <c r="CUL215" s="15"/>
      <c r="CUM215" s="15"/>
      <c r="CUN215" s="15"/>
      <c r="CUO215" s="15"/>
      <c r="CUP215" s="15"/>
      <c r="CUQ215" s="15"/>
      <c r="CUR215" s="15"/>
      <c r="CUS215" s="15"/>
      <c r="CUT215" s="15"/>
      <c r="CUU215" s="15"/>
      <c r="CUV215" s="15"/>
      <c r="CUW215" s="15"/>
      <c r="CUX215" s="15"/>
      <c r="CUY215" s="15"/>
      <c r="CUZ215" s="15"/>
      <c r="CVA215" s="15"/>
      <c r="CVB215" s="15"/>
      <c r="CVC215" s="15"/>
      <c r="CVD215" s="15"/>
      <c r="CVE215" s="15"/>
      <c r="CVF215" s="15"/>
      <c r="CVG215" s="15"/>
      <c r="CVH215" s="15"/>
      <c r="CVI215" s="15"/>
      <c r="CVJ215" s="15"/>
      <c r="CVK215" s="15"/>
      <c r="CVL215" s="15"/>
      <c r="CVM215" s="15"/>
      <c r="CVN215" s="15"/>
      <c r="CVO215" s="15"/>
      <c r="CVP215" s="15"/>
      <c r="CVQ215" s="15"/>
      <c r="CVR215" s="15"/>
      <c r="CVS215" s="15"/>
      <c r="CVT215" s="15"/>
      <c r="CVU215" s="15"/>
      <c r="CVV215" s="15"/>
      <c r="CVW215" s="15"/>
      <c r="CVX215" s="15"/>
      <c r="CVY215" s="15"/>
      <c r="CVZ215" s="15"/>
      <c r="CWA215" s="15"/>
      <c r="CWB215" s="15"/>
      <c r="CWC215" s="15"/>
      <c r="CWD215" s="15"/>
      <c r="CWE215" s="15"/>
      <c r="CWF215" s="15"/>
      <c r="CWG215" s="15"/>
      <c r="CWH215" s="15"/>
      <c r="CWI215" s="15"/>
      <c r="CWJ215" s="15"/>
      <c r="CWK215" s="15"/>
      <c r="CWL215" s="15"/>
      <c r="CWM215" s="15"/>
      <c r="CWN215" s="15"/>
      <c r="CWO215" s="15"/>
      <c r="CWP215" s="15"/>
      <c r="CWQ215" s="15"/>
      <c r="CWR215" s="15"/>
      <c r="CWS215" s="15"/>
      <c r="CWT215" s="15"/>
      <c r="CWU215" s="15"/>
      <c r="CWV215" s="15"/>
      <c r="CWW215" s="15"/>
      <c r="CWX215" s="15"/>
      <c r="CWY215" s="15"/>
      <c r="CWZ215" s="15"/>
      <c r="CXA215" s="15"/>
      <c r="CXB215" s="15"/>
      <c r="CXC215" s="15"/>
      <c r="CXD215" s="15"/>
      <c r="CXE215" s="15"/>
      <c r="CXF215" s="15"/>
      <c r="CXG215" s="15"/>
      <c r="CXH215" s="15"/>
      <c r="CXI215" s="15"/>
      <c r="CXJ215" s="15"/>
      <c r="CXK215" s="15"/>
      <c r="CXL215" s="15"/>
      <c r="CXM215" s="15"/>
      <c r="CXN215" s="15"/>
      <c r="CXO215" s="15"/>
      <c r="CXP215" s="15"/>
      <c r="CXQ215" s="15"/>
      <c r="CXR215" s="15"/>
      <c r="CXS215" s="15"/>
      <c r="CXT215" s="15"/>
      <c r="CXU215" s="15"/>
      <c r="CXV215" s="15"/>
      <c r="CXW215" s="15"/>
      <c r="CXX215" s="15"/>
      <c r="CXY215" s="15"/>
      <c r="CXZ215" s="15"/>
      <c r="CYA215" s="15"/>
      <c r="CYB215" s="15"/>
      <c r="CYC215" s="15"/>
      <c r="CYD215" s="15"/>
      <c r="CYE215" s="15"/>
      <c r="CYF215" s="15"/>
      <c r="CYG215" s="15"/>
      <c r="CYH215" s="15"/>
      <c r="CYI215" s="15"/>
      <c r="CYJ215" s="15"/>
      <c r="CYK215" s="15"/>
      <c r="CYL215" s="15"/>
      <c r="CYM215" s="15"/>
      <c r="CYN215" s="15"/>
      <c r="CYO215" s="15"/>
      <c r="CYP215" s="15"/>
      <c r="CYQ215" s="15"/>
      <c r="CYR215" s="15"/>
      <c r="CYS215" s="15"/>
      <c r="CYT215" s="15"/>
      <c r="CYU215" s="15"/>
      <c r="CYV215" s="15"/>
      <c r="CYW215" s="15"/>
      <c r="CYX215" s="15"/>
      <c r="CYY215" s="15"/>
      <c r="CYZ215" s="15"/>
      <c r="CZA215" s="15"/>
      <c r="CZB215" s="15"/>
      <c r="CZC215" s="15"/>
      <c r="CZD215" s="15"/>
      <c r="CZE215" s="15"/>
      <c r="CZF215" s="15"/>
      <c r="CZG215" s="15"/>
      <c r="CZH215" s="15"/>
      <c r="CZI215" s="15"/>
      <c r="CZJ215" s="15"/>
      <c r="CZK215" s="15"/>
      <c r="CZL215" s="15"/>
      <c r="CZM215" s="15"/>
      <c r="CZN215" s="15"/>
      <c r="CZO215" s="15"/>
      <c r="CZP215" s="15"/>
      <c r="CZQ215" s="15"/>
      <c r="CZR215" s="15"/>
      <c r="CZS215" s="15"/>
      <c r="CZT215" s="15"/>
      <c r="CZU215" s="15"/>
      <c r="CZV215" s="15"/>
      <c r="CZW215" s="15"/>
      <c r="CZX215" s="15"/>
      <c r="CZY215" s="15"/>
      <c r="CZZ215" s="15"/>
      <c r="DAA215" s="15"/>
      <c r="DAB215" s="15"/>
      <c r="DAC215" s="15"/>
      <c r="DAD215" s="15"/>
      <c r="DAE215" s="15"/>
      <c r="DAF215" s="15"/>
      <c r="DAG215" s="15"/>
      <c r="DAH215" s="15"/>
      <c r="DAI215" s="15"/>
      <c r="DAJ215" s="15"/>
      <c r="DAK215" s="15"/>
      <c r="DAL215" s="15"/>
      <c r="DAM215" s="15"/>
      <c r="DAN215" s="15"/>
      <c r="DAO215" s="15"/>
      <c r="DAP215" s="15"/>
      <c r="DAQ215" s="15"/>
      <c r="DAR215" s="15"/>
      <c r="DAS215" s="15"/>
      <c r="DAT215" s="15"/>
      <c r="DAU215" s="15"/>
      <c r="DAV215" s="15"/>
      <c r="DAW215" s="15"/>
      <c r="DAX215" s="15"/>
      <c r="DAY215" s="15"/>
      <c r="DAZ215" s="15"/>
      <c r="DBA215" s="15"/>
      <c r="DBB215" s="15"/>
      <c r="DBC215" s="15"/>
      <c r="DBD215" s="15"/>
      <c r="DBE215" s="15"/>
      <c r="DBF215" s="15"/>
      <c r="DBG215" s="15"/>
      <c r="DBH215" s="15"/>
      <c r="DBI215" s="15"/>
      <c r="DBJ215" s="15"/>
      <c r="DBK215" s="15"/>
      <c r="DBL215" s="15"/>
      <c r="DBM215" s="15"/>
      <c r="DBN215" s="15"/>
      <c r="DBO215" s="15"/>
      <c r="DBP215" s="15"/>
      <c r="DBQ215" s="15"/>
      <c r="DBR215" s="15"/>
      <c r="DBS215" s="15"/>
      <c r="DBT215" s="15"/>
      <c r="DBU215" s="15"/>
      <c r="DBV215" s="15"/>
      <c r="DBW215" s="15"/>
      <c r="DBX215" s="15"/>
      <c r="DBY215" s="15"/>
      <c r="DBZ215" s="15"/>
      <c r="DCA215" s="15"/>
      <c r="DCB215" s="15"/>
      <c r="DCC215" s="15"/>
      <c r="DCD215" s="15"/>
      <c r="DCE215" s="15"/>
      <c r="DCF215" s="15"/>
      <c r="DCG215" s="15"/>
      <c r="DCH215" s="15"/>
      <c r="DCI215" s="15"/>
      <c r="DCJ215" s="15"/>
      <c r="DCK215" s="15"/>
      <c r="DCL215" s="15"/>
      <c r="DCM215" s="15"/>
      <c r="DCN215" s="15"/>
      <c r="DCO215" s="15"/>
      <c r="DCP215" s="15"/>
      <c r="DCQ215" s="15"/>
      <c r="DCR215" s="15"/>
      <c r="DCS215" s="15"/>
      <c r="DCT215" s="15"/>
      <c r="DCU215" s="15"/>
      <c r="DCV215" s="15"/>
      <c r="DCW215" s="15"/>
      <c r="DCX215" s="15"/>
      <c r="DCY215" s="15"/>
      <c r="DCZ215" s="15"/>
      <c r="DDA215" s="15"/>
      <c r="DDB215" s="15"/>
      <c r="DDC215" s="15"/>
      <c r="DDD215" s="15"/>
      <c r="DDE215" s="15"/>
      <c r="DDF215" s="15"/>
      <c r="DDG215" s="15"/>
      <c r="DDH215" s="15"/>
      <c r="DDI215" s="15"/>
      <c r="DDJ215" s="15"/>
      <c r="DDK215" s="15"/>
      <c r="DDL215" s="15"/>
      <c r="DDM215" s="15"/>
      <c r="DDN215" s="15"/>
      <c r="DDO215" s="15"/>
      <c r="DDP215" s="15"/>
      <c r="DDQ215" s="15"/>
      <c r="DDR215" s="15"/>
      <c r="DDS215" s="15"/>
      <c r="DDT215" s="15"/>
      <c r="DDU215" s="15"/>
      <c r="DDV215" s="15"/>
      <c r="DDW215" s="15"/>
      <c r="DDX215" s="15"/>
      <c r="DDY215" s="15"/>
      <c r="DDZ215" s="15"/>
      <c r="DEA215" s="15"/>
      <c r="DEB215" s="15"/>
      <c r="DEC215" s="15"/>
      <c r="DED215" s="15"/>
      <c r="DEE215" s="15"/>
      <c r="DEF215" s="15"/>
      <c r="DEG215" s="15"/>
      <c r="DEH215" s="15"/>
      <c r="DEI215" s="15"/>
      <c r="DEJ215" s="15"/>
      <c r="DEK215" s="15"/>
      <c r="DEL215" s="15"/>
      <c r="DEM215" s="15"/>
      <c r="DEN215" s="15"/>
      <c r="DEO215" s="15"/>
      <c r="DEP215" s="15"/>
      <c r="DEQ215" s="15"/>
      <c r="DER215" s="15"/>
      <c r="DES215" s="15"/>
      <c r="DET215" s="15"/>
      <c r="DEU215" s="15"/>
      <c r="DEV215" s="15"/>
      <c r="DEW215" s="15"/>
      <c r="DEX215" s="15"/>
      <c r="DEY215" s="15"/>
      <c r="DEZ215" s="15"/>
      <c r="DFA215" s="15"/>
      <c r="DFB215" s="15"/>
      <c r="DFC215" s="15"/>
      <c r="DFD215" s="15"/>
      <c r="DFE215" s="15"/>
      <c r="DFF215" s="15"/>
      <c r="DFG215" s="15"/>
      <c r="DFH215" s="15"/>
      <c r="DFI215" s="15"/>
      <c r="DFJ215" s="15"/>
      <c r="DFK215" s="15"/>
      <c r="DFL215" s="15"/>
      <c r="DFM215" s="15"/>
      <c r="DFN215" s="15"/>
      <c r="DFO215" s="15"/>
      <c r="DFP215" s="15"/>
      <c r="DFQ215" s="15"/>
      <c r="DFR215" s="15"/>
      <c r="DFS215" s="15"/>
      <c r="DFT215" s="15"/>
      <c r="DFU215" s="15"/>
      <c r="DFV215" s="15"/>
      <c r="DFW215" s="15"/>
      <c r="DFX215" s="15"/>
      <c r="DFY215" s="15"/>
      <c r="DFZ215" s="15"/>
      <c r="DGA215" s="15"/>
      <c r="DGB215" s="15"/>
      <c r="DGC215" s="15"/>
      <c r="DGD215" s="15"/>
      <c r="DGE215" s="15"/>
      <c r="DGF215" s="15"/>
      <c r="DGG215" s="15"/>
      <c r="DGH215" s="15"/>
      <c r="DGI215" s="15"/>
      <c r="DGJ215" s="15"/>
      <c r="DGK215" s="15"/>
      <c r="DGL215" s="15"/>
      <c r="DGM215" s="15"/>
      <c r="DGN215" s="15"/>
      <c r="DGO215" s="15"/>
      <c r="DGP215" s="15"/>
      <c r="DGQ215" s="15"/>
      <c r="DGR215" s="15"/>
      <c r="DGS215" s="15"/>
      <c r="DGT215" s="15"/>
      <c r="DGU215" s="15"/>
      <c r="DGV215" s="15"/>
      <c r="DGW215" s="15"/>
      <c r="DGX215" s="15"/>
      <c r="DGY215" s="15"/>
      <c r="DGZ215" s="15"/>
      <c r="DHA215" s="15"/>
      <c r="DHB215" s="15"/>
      <c r="DHC215" s="15"/>
      <c r="DHD215" s="15"/>
      <c r="DHE215" s="15"/>
      <c r="DHF215" s="15"/>
      <c r="DHG215" s="15"/>
      <c r="DHH215" s="15"/>
      <c r="DHI215" s="15"/>
      <c r="DHJ215" s="15"/>
      <c r="DHK215" s="15"/>
      <c r="DHL215" s="15"/>
      <c r="DHM215" s="15"/>
      <c r="DHN215" s="15"/>
      <c r="DHO215" s="15"/>
      <c r="DHP215" s="15"/>
      <c r="DHQ215" s="15"/>
      <c r="DHR215" s="15"/>
      <c r="DHS215" s="15"/>
      <c r="DHT215" s="15"/>
      <c r="DHU215" s="15"/>
      <c r="DHV215" s="15"/>
      <c r="DHW215" s="15"/>
      <c r="DHX215" s="15"/>
      <c r="DHY215" s="15"/>
      <c r="DHZ215" s="15"/>
      <c r="DIA215" s="15"/>
      <c r="DIB215" s="15"/>
      <c r="DIC215" s="15"/>
      <c r="DID215" s="15"/>
      <c r="DIE215" s="15"/>
      <c r="DIF215" s="15"/>
      <c r="DIG215" s="15"/>
      <c r="DIH215" s="15"/>
      <c r="DII215" s="15"/>
      <c r="DIJ215" s="15"/>
      <c r="DIK215" s="15"/>
      <c r="DIL215" s="15"/>
      <c r="DIM215" s="15"/>
      <c r="DIN215" s="15"/>
      <c r="DIO215" s="15"/>
      <c r="DIP215" s="15"/>
      <c r="DIQ215" s="15"/>
      <c r="DIR215" s="15"/>
      <c r="DIS215" s="15"/>
      <c r="DIT215" s="15"/>
      <c r="DIU215" s="15"/>
      <c r="DIV215" s="15"/>
      <c r="DIW215" s="15"/>
      <c r="DIX215" s="15"/>
      <c r="DIY215" s="15"/>
      <c r="DIZ215" s="15"/>
      <c r="DJA215" s="15"/>
      <c r="DJB215" s="15"/>
      <c r="DJC215" s="15"/>
      <c r="DJD215" s="15"/>
      <c r="DJE215" s="15"/>
      <c r="DJF215" s="15"/>
      <c r="DJG215" s="15"/>
      <c r="DJH215" s="15"/>
      <c r="DJI215" s="15"/>
      <c r="DJJ215" s="15"/>
      <c r="DJK215" s="15"/>
      <c r="DJL215" s="15"/>
      <c r="DJM215" s="15"/>
      <c r="DJN215" s="15"/>
      <c r="DJO215" s="15"/>
      <c r="DJP215" s="15"/>
      <c r="DJQ215" s="15"/>
      <c r="DJR215" s="15"/>
      <c r="DJS215" s="15"/>
      <c r="DJT215" s="15"/>
      <c r="DJU215" s="15"/>
      <c r="DJV215" s="15"/>
      <c r="DJW215" s="15"/>
      <c r="DJX215" s="15"/>
      <c r="DJY215" s="15"/>
      <c r="DJZ215" s="15"/>
      <c r="DKA215" s="15"/>
      <c r="DKB215" s="15"/>
      <c r="DKC215" s="15"/>
      <c r="DKD215" s="15"/>
      <c r="DKE215" s="15"/>
      <c r="DKF215" s="15"/>
      <c r="DKG215" s="15"/>
      <c r="DKH215" s="15"/>
      <c r="DKI215" s="15"/>
      <c r="DKJ215" s="15"/>
      <c r="DKK215" s="15"/>
      <c r="DKL215" s="15"/>
      <c r="DKM215" s="15"/>
      <c r="DKN215" s="15"/>
      <c r="DKO215" s="15"/>
      <c r="DKP215" s="15"/>
      <c r="DKQ215" s="15"/>
      <c r="DKR215" s="15"/>
      <c r="DKS215" s="15"/>
      <c r="DKT215" s="15"/>
      <c r="DKU215" s="15"/>
      <c r="DKV215" s="15"/>
      <c r="DKW215" s="15"/>
      <c r="DKX215" s="15"/>
      <c r="DKY215" s="15"/>
      <c r="DKZ215" s="15"/>
      <c r="DLA215" s="15"/>
      <c r="DLB215" s="15"/>
      <c r="DLC215" s="15"/>
      <c r="DLD215" s="15"/>
      <c r="DLE215" s="15"/>
      <c r="DLF215" s="15"/>
      <c r="DLG215" s="15"/>
      <c r="DLH215" s="15"/>
      <c r="DLI215" s="15"/>
      <c r="DLJ215" s="15"/>
      <c r="DLK215" s="15"/>
      <c r="DLL215" s="15"/>
      <c r="DLM215" s="15"/>
      <c r="DLN215" s="15"/>
      <c r="DLO215" s="15"/>
      <c r="DLP215" s="15"/>
      <c r="DLQ215" s="15"/>
      <c r="DLR215" s="15"/>
      <c r="DLS215" s="15"/>
      <c r="DLT215" s="15"/>
      <c r="DLU215" s="15"/>
      <c r="DLV215" s="15"/>
      <c r="DLW215" s="15"/>
      <c r="DLX215" s="15"/>
      <c r="DLY215" s="15"/>
      <c r="DLZ215" s="15"/>
      <c r="DMA215" s="15"/>
      <c r="DMB215" s="15"/>
      <c r="DMC215" s="15"/>
      <c r="DMD215" s="15"/>
      <c r="DME215" s="15"/>
      <c r="DMF215" s="15"/>
      <c r="DMG215" s="15"/>
      <c r="DMH215" s="15"/>
      <c r="DMI215" s="15"/>
      <c r="DMJ215" s="15"/>
      <c r="DMK215" s="15"/>
      <c r="DML215" s="15"/>
      <c r="DMM215" s="15"/>
      <c r="DMN215" s="15"/>
      <c r="DMO215" s="15"/>
      <c r="DMP215" s="15"/>
      <c r="DMQ215" s="15"/>
      <c r="DMR215" s="15"/>
      <c r="DMS215" s="15"/>
      <c r="DMT215" s="15"/>
      <c r="DMU215" s="15"/>
      <c r="DMV215" s="15"/>
      <c r="DMW215" s="15"/>
      <c r="DMX215" s="15"/>
      <c r="DMY215" s="15"/>
      <c r="DMZ215" s="15"/>
      <c r="DNA215" s="15"/>
      <c r="DNB215" s="15"/>
      <c r="DNC215" s="15"/>
      <c r="DND215" s="15"/>
      <c r="DNE215" s="15"/>
      <c r="DNF215" s="15"/>
      <c r="DNG215" s="15"/>
      <c r="DNH215" s="15"/>
      <c r="DNI215" s="15"/>
      <c r="DNJ215" s="15"/>
      <c r="DNK215" s="15"/>
      <c r="DNL215" s="15"/>
      <c r="DNM215" s="15"/>
      <c r="DNN215" s="15"/>
      <c r="DNO215" s="15"/>
      <c r="DNP215" s="15"/>
      <c r="DNQ215" s="15"/>
      <c r="DNR215" s="15"/>
      <c r="DNS215" s="15"/>
      <c r="DNT215" s="15"/>
      <c r="DNU215" s="15"/>
      <c r="DNV215" s="15"/>
      <c r="DNW215" s="15"/>
      <c r="DNX215" s="15"/>
      <c r="DNY215" s="15"/>
      <c r="DNZ215" s="15"/>
      <c r="DOA215" s="15"/>
      <c r="DOB215" s="15"/>
      <c r="DOC215" s="15"/>
      <c r="DOD215" s="15"/>
      <c r="DOE215" s="15"/>
      <c r="DOF215" s="15"/>
      <c r="DOG215" s="15"/>
      <c r="DOH215" s="15"/>
      <c r="DOI215" s="15"/>
      <c r="DOJ215" s="15"/>
      <c r="DOK215" s="15"/>
      <c r="DOL215" s="15"/>
      <c r="DOM215" s="15"/>
      <c r="DON215" s="15"/>
      <c r="DOO215" s="15"/>
      <c r="DOP215" s="15"/>
      <c r="DOQ215" s="15"/>
      <c r="DOR215" s="15"/>
      <c r="DOS215" s="15"/>
      <c r="DOT215" s="15"/>
      <c r="DOU215" s="15"/>
      <c r="DOV215" s="15"/>
      <c r="DOW215" s="15"/>
      <c r="DOX215" s="15"/>
      <c r="DOY215" s="15"/>
      <c r="DOZ215" s="15"/>
      <c r="DPA215" s="15"/>
      <c r="DPB215" s="15"/>
      <c r="DPC215" s="15"/>
      <c r="DPD215" s="15"/>
      <c r="DPE215" s="15"/>
      <c r="DPF215" s="15"/>
      <c r="DPG215" s="15"/>
      <c r="DPH215" s="15"/>
      <c r="DPI215" s="15"/>
      <c r="DPJ215" s="15"/>
      <c r="DPK215" s="15"/>
      <c r="DPL215" s="15"/>
      <c r="DPM215" s="15"/>
      <c r="DPN215" s="15"/>
      <c r="DPO215" s="15"/>
      <c r="DPP215" s="15"/>
      <c r="DPQ215" s="15"/>
      <c r="DPR215" s="15"/>
      <c r="DPS215" s="15"/>
      <c r="DPT215" s="15"/>
      <c r="DPU215" s="15"/>
      <c r="DPV215" s="15"/>
      <c r="DPW215" s="15"/>
      <c r="DPX215" s="15"/>
      <c r="DPY215" s="15"/>
      <c r="DPZ215" s="15"/>
      <c r="DQA215" s="15"/>
      <c r="DQB215" s="15"/>
      <c r="DQC215" s="15"/>
      <c r="DQD215" s="15"/>
      <c r="DQE215" s="15"/>
      <c r="DQF215" s="15"/>
      <c r="DQG215" s="15"/>
      <c r="DQH215" s="15"/>
      <c r="DQI215" s="15"/>
      <c r="DQJ215" s="15"/>
      <c r="DQK215" s="15"/>
      <c r="DQL215" s="15"/>
      <c r="DQM215" s="15"/>
      <c r="DQN215" s="15"/>
      <c r="DQO215" s="15"/>
      <c r="DQP215" s="15"/>
      <c r="DQQ215" s="15"/>
      <c r="DQR215" s="15"/>
      <c r="DQS215" s="15"/>
      <c r="DQT215" s="15"/>
      <c r="DQU215" s="15"/>
      <c r="DQV215" s="15"/>
      <c r="DQW215" s="15"/>
      <c r="DQX215" s="15"/>
      <c r="DQY215" s="15"/>
      <c r="DQZ215" s="15"/>
      <c r="DRA215" s="15"/>
      <c r="DRB215" s="15"/>
      <c r="DRC215" s="15"/>
      <c r="DRD215" s="15"/>
      <c r="DRE215" s="15"/>
      <c r="DRF215" s="15"/>
      <c r="DRG215" s="15"/>
      <c r="DRH215" s="15"/>
      <c r="DRI215" s="15"/>
      <c r="DRJ215" s="15"/>
      <c r="DRK215" s="15"/>
      <c r="DRL215" s="15"/>
      <c r="DRM215" s="15"/>
      <c r="DRN215" s="15"/>
      <c r="DRO215" s="15"/>
      <c r="DRP215" s="15"/>
      <c r="DRQ215" s="15"/>
      <c r="DRR215" s="15"/>
      <c r="DRS215" s="15"/>
      <c r="DRT215" s="15"/>
      <c r="DRU215" s="15"/>
      <c r="DRV215" s="15"/>
      <c r="DRW215" s="15"/>
      <c r="DRX215" s="15"/>
      <c r="DRY215" s="15"/>
      <c r="DRZ215" s="15"/>
      <c r="DSA215" s="15"/>
      <c r="DSB215" s="15"/>
      <c r="DSC215" s="15"/>
      <c r="DSD215" s="15"/>
      <c r="DSE215" s="15"/>
      <c r="DSF215" s="15"/>
      <c r="DSG215" s="15"/>
      <c r="DSH215" s="15"/>
      <c r="DSI215" s="15"/>
      <c r="DSJ215" s="15"/>
      <c r="DSK215" s="15"/>
      <c r="DSL215" s="15"/>
      <c r="DSM215" s="15"/>
      <c r="DSN215" s="15"/>
      <c r="DSO215" s="15"/>
      <c r="DSP215" s="15"/>
      <c r="DSQ215" s="15"/>
      <c r="DSR215" s="15"/>
      <c r="DSS215" s="15"/>
      <c r="DST215" s="15"/>
      <c r="DSU215" s="15"/>
      <c r="DSV215" s="15"/>
      <c r="DSW215" s="15"/>
      <c r="DSX215" s="15"/>
      <c r="DSY215" s="15"/>
      <c r="DSZ215" s="15"/>
      <c r="DTA215" s="15"/>
      <c r="DTB215" s="15"/>
      <c r="DTC215" s="15"/>
      <c r="DTD215" s="15"/>
      <c r="DTE215" s="15"/>
      <c r="DTF215" s="15"/>
      <c r="DTG215" s="15"/>
      <c r="DTH215" s="15"/>
      <c r="DTI215" s="15"/>
      <c r="DTJ215" s="15"/>
      <c r="DTK215" s="15"/>
      <c r="DTL215" s="15"/>
      <c r="DTM215" s="15"/>
      <c r="DTN215" s="15"/>
      <c r="DTO215" s="15"/>
      <c r="DTP215" s="15"/>
      <c r="DTQ215" s="15"/>
      <c r="DTR215" s="15"/>
      <c r="DTS215" s="15"/>
      <c r="DTT215" s="15"/>
      <c r="DTU215" s="15"/>
      <c r="DTV215" s="15"/>
      <c r="DTW215" s="15"/>
      <c r="DTX215" s="15"/>
      <c r="DTY215" s="15"/>
      <c r="DTZ215" s="15"/>
      <c r="DUA215" s="15"/>
      <c r="DUB215" s="15"/>
      <c r="DUC215" s="15"/>
      <c r="DUD215" s="15"/>
      <c r="DUE215" s="15"/>
      <c r="DUF215" s="15"/>
      <c r="DUG215" s="15"/>
      <c r="DUH215" s="15"/>
      <c r="DUI215" s="15"/>
      <c r="DUJ215" s="15"/>
      <c r="DUK215" s="15"/>
      <c r="DUL215" s="15"/>
      <c r="DUM215" s="15"/>
      <c r="DUN215" s="15"/>
      <c r="DUO215" s="15"/>
      <c r="DUP215" s="15"/>
      <c r="DUQ215" s="15"/>
      <c r="DUR215" s="15"/>
      <c r="DUS215" s="15"/>
      <c r="DUT215" s="15"/>
      <c r="DUU215" s="15"/>
      <c r="DUV215" s="15"/>
      <c r="DUW215" s="15"/>
      <c r="DUX215" s="15"/>
      <c r="DUY215" s="15"/>
      <c r="DUZ215" s="15"/>
      <c r="DVA215" s="15"/>
      <c r="DVB215" s="15"/>
      <c r="DVC215" s="15"/>
      <c r="DVD215" s="15"/>
      <c r="DVE215" s="15"/>
      <c r="DVF215" s="15"/>
      <c r="DVG215" s="15"/>
      <c r="DVH215" s="15"/>
      <c r="DVI215" s="15"/>
      <c r="DVJ215" s="15"/>
      <c r="DVK215" s="15"/>
      <c r="DVL215" s="15"/>
      <c r="DVM215" s="15"/>
      <c r="DVN215" s="15"/>
      <c r="DVO215" s="15"/>
      <c r="DVP215" s="15"/>
      <c r="DVQ215" s="15"/>
      <c r="DVR215" s="15"/>
      <c r="DVS215" s="15"/>
      <c r="DVT215" s="15"/>
      <c r="DVU215" s="15"/>
      <c r="DVV215" s="15"/>
      <c r="DVW215" s="15"/>
      <c r="DVX215" s="15"/>
      <c r="DVY215" s="15"/>
      <c r="DVZ215" s="15"/>
      <c r="DWA215" s="15"/>
      <c r="DWB215" s="15"/>
      <c r="DWC215" s="15"/>
      <c r="DWD215" s="15"/>
      <c r="DWE215" s="15"/>
      <c r="DWF215" s="15"/>
      <c r="DWG215" s="15"/>
      <c r="DWH215" s="15"/>
      <c r="DWI215" s="15"/>
      <c r="DWJ215" s="15"/>
      <c r="DWK215" s="15"/>
      <c r="DWL215" s="15"/>
      <c r="DWM215" s="15"/>
      <c r="DWN215" s="15"/>
      <c r="DWO215" s="15"/>
      <c r="DWP215" s="15"/>
      <c r="DWQ215" s="15"/>
      <c r="DWR215" s="15"/>
      <c r="DWS215" s="15"/>
      <c r="DWT215" s="15"/>
      <c r="DWU215" s="15"/>
      <c r="DWV215" s="15"/>
      <c r="DWW215" s="15"/>
      <c r="DWX215" s="15"/>
      <c r="DWY215" s="15"/>
      <c r="DWZ215" s="15"/>
      <c r="DXA215" s="15"/>
      <c r="DXB215" s="15"/>
      <c r="DXC215" s="15"/>
      <c r="DXD215" s="15"/>
      <c r="DXE215" s="15"/>
      <c r="DXF215" s="15"/>
      <c r="DXG215" s="15"/>
      <c r="DXH215" s="15"/>
      <c r="DXI215" s="15"/>
      <c r="DXJ215" s="15"/>
      <c r="DXK215" s="15"/>
      <c r="DXL215" s="15"/>
      <c r="DXM215" s="15"/>
      <c r="DXN215" s="15"/>
      <c r="DXO215" s="15"/>
      <c r="DXP215" s="15"/>
      <c r="DXQ215" s="15"/>
      <c r="DXR215" s="15"/>
      <c r="DXS215" s="15"/>
      <c r="DXT215" s="15"/>
      <c r="DXU215" s="15"/>
      <c r="DXV215" s="15"/>
      <c r="DXW215" s="15"/>
      <c r="DXX215" s="15"/>
      <c r="DXY215" s="15"/>
      <c r="DXZ215" s="15"/>
      <c r="DYA215" s="15"/>
      <c r="DYB215" s="15"/>
      <c r="DYC215" s="15"/>
      <c r="DYD215" s="15"/>
      <c r="DYE215" s="15"/>
      <c r="DYF215" s="15"/>
      <c r="DYG215" s="15"/>
      <c r="DYH215" s="15"/>
      <c r="DYI215" s="15"/>
      <c r="DYJ215" s="15"/>
      <c r="DYK215" s="15"/>
      <c r="DYL215" s="15"/>
      <c r="DYM215" s="15"/>
      <c r="DYN215" s="15"/>
      <c r="DYO215" s="15"/>
      <c r="DYP215" s="15"/>
      <c r="DYQ215" s="15"/>
      <c r="DYR215" s="15"/>
      <c r="DYS215" s="15"/>
      <c r="DYT215" s="15"/>
      <c r="DYU215" s="15"/>
      <c r="DYV215" s="15"/>
      <c r="DYW215" s="15"/>
      <c r="DYX215" s="15"/>
      <c r="DYY215" s="15"/>
      <c r="DYZ215" s="15"/>
      <c r="DZA215" s="15"/>
      <c r="DZB215" s="15"/>
      <c r="DZC215" s="15"/>
      <c r="DZD215" s="15"/>
      <c r="DZE215" s="15"/>
      <c r="DZF215" s="15"/>
      <c r="DZG215" s="15"/>
      <c r="DZH215" s="15"/>
      <c r="DZI215" s="15"/>
      <c r="DZJ215" s="15"/>
      <c r="DZK215" s="15"/>
      <c r="DZL215" s="15"/>
      <c r="DZM215" s="15"/>
      <c r="DZN215" s="15"/>
      <c r="DZO215" s="15"/>
      <c r="DZP215" s="15"/>
      <c r="DZQ215" s="15"/>
      <c r="DZR215" s="15"/>
      <c r="DZS215" s="15"/>
      <c r="DZT215" s="15"/>
      <c r="DZU215" s="15"/>
      <c r="DZV215" s="15"/>
      <c r="DZW215" s="15"/>
      <c r="DZX215" s="15"/>
      <c r="DZY215" s="15"/>
      <c r="DZZ215" s="15"/>
      <c r="EAA215" s="15"/>
      <c r="EAB215" s="15"/>
      <c r="EAC215" s="15"/>
      <c r="EAD215" s="15"/>
      <c r="EAE215" s="15"/>
      <c r="EAF215" s="15"/>
      <c r="EAG215" s="15"/>
      <c r="EAH215" s="15"/>
      <c r="EAI215" s="15"/>
      <c r="EAJ215" s="15"/>
      <c r="EAK215" s="15"/>
      <c r="EAL215" s="15"/>
      <c r="EAM215" s="15"/>
      <c r="EAN215" s="15"/>
      <c r="EAO215" s="15"/>
      <c r="EAP215" s="15"/>
      <c r="EAQ215" s="15"/>
      <c r="EAR215" s="15"/>
      <c r="EAS215" s="15"/>
      <c r="EAT215" s="15"/>
      <c r="EAU215" s="15"/>
      <c r="EAV215" s="15"/>
      <c r="EAW215" s="15"/>
      <c r="EAX215" s="15"/>
      <c r="EAY215" s="15"/>
      <c r="EAZ215" s="15"/>
      <c r="EBA215" s="15"/>
      <c r="EBB215" s="15"/>
      <c r="EBC215" s="15"/>
      <c r="EBD215" s="15"/>
      <c r="EBE215" s="15"/>
      <c r="EBF215" s="15"/>
      <c r="EBG215" s="15"/>
      <c r="EBH215" s="15"/>
      <c r="EBI215" s="15"/>
      <c r="EBJ215" s="15"/>
      <c r="EBK215" s="15"/>
      <c r="EBL215" s="15"/>
      <c r="EBM215" s="15"/>
      <c r="EBN215" s="15"/>
      <c r="EBO215" s="15"/>
      <c r="EBP215" s="15"/>
      <c r="EBQ215" s="15"/>
      <c r="EBR215" s="15"/>
      <c r="EBS215" s="15"/>
      <c r="EBT215" s="15"/>
      <c r="EBU215" s="15"/>
      <c r="EBV215" s="15"/>
      <c r="EBW215" s="15"/>
      <c r="EBX215" s="15"/>
      <c r="EBY215" s="15"/>
      <c r="EBZ215" s="15"/>
      <c r="ECA215" s="15"/>
      <c r="ECB215" s="15"/>
      <c r="ECC215" s="15"/>
      <c r="ECD215" s="15"/>
      <c r="ECE215" s="15"/>
      <c r="ECF215" s="15"/>
      <c r="ECG215" s="15"/>
      <c r="ECH215" s="15"/>
      <c r="ECI215" s="15"/>
      <c r="ECJ215" s="15"/>
      <c r="ECK215" s="15"/>
      <c r="ECL215" s="15"/>
      <c r="ECM215" s="15"/>
      <c r="ECN215" s="15"/>
      <c r="ECO215" s="15"/>
      <c r="ECP215" s="15"/>
      <c r="ECQ215" s="15"/>
      <c r="ECR215" s="15"/>
      <c r="ECS215" s="15"/>
      <c r="ECT215" s="15"/>
      <c r="ECU215" s="15"/>
      <c r="ECV215" s="15"/>
      <c r="ECW215" s="15"/>
      <c r="ECX215" s="15"/>
      <c r="ECY215" s="15"/>
      <c r="ECZ215" s="15"/>
      <c r="EDA215" s="15"/>
      <c r="EDB215" s="15"/>
      <c r="EDC215" s="15"/>
      <c r="EDD215" s="15"/>
      <c r="EDE215" s="15"/>
      <c r="EDF215" s="15"/>
      <c r="EDG215" s="15"/>
      <c r="EDH215" s="15"/>
      <c r="EDI215" s="15"/>
      <c r="EDJ215" s="15"/>
      <c r="EDK215" s="15"/>
      <c r="EDL215" s="15"/>
      <c r="EDM215" s="15"/>
      <c r="EDN215" s="15"/>
      <c r="EDO215" s="15"/>
      <c r="EDP215" s="15"/>
      <c r="EDQ215" s="15"/>
      <c r="EDR215" s="15"/>
      <c r="EDS215" s="15"/>
      <c r="EDT215" s="15"/>
      <c r="EDU215" s="15"/>
      <c r="EDV215" s="15"/>
      <c r="EDW215" s="15"/>
      <c r="EDX215" s="15"/>
      <c r="EDY215" s="15"/>
      <c r="EDZ215" s="15"/>
      <c r="EEA215" s="15"/>
      <c r="EEB215" s="15"/>
      <c r="EEC215" s="15"/>
      <c r="EED215" s="15"/>
      <c r="EEE215" s="15"/>
      <c r="EEF215" s="15"/>
      <c r="EEG215" s="15"/>
      <c r="EEH215" s="15"/>
      <c r="EEI215" s="15"/>
      <c r="EEJ215" s="15"/>
      <c r="EEK215" s="15"/>
      <c r="EEL215" s="15"/>
      <c r="EEM215" s="15"/>
      <c r="EEN215" s="15"/>
      <c r="EEO215" s="15"/>
      <c r="EEP215" s="15"/>
      <c r="EEQ215" s="15"/>
      <c r="EER215" s="15"/>
      <c r="EES215" s="15"/>
      <c r="EET215" s="15"/>
      <c r="EEU215" s="15"/>
      <c r="EEV215" s="15"/>
      <c r="EEW215" s="15"/>
      <c r="EEX215" s="15"/>
      <c r="EEY215" s="15"/>
      <c r="EEZ215" s="15"/>
      <c r="EFA215" s="15"/>
      <c r="EFB215" s="15"/>
      <c r="EFC215" s="15"/>
      <c r="EFD215" s="15"/>
      <c r="EFE215" s="15"/>
      <c r="EFF215" s="15"/>
      <c r="EFG215" s="15"/>
      <c r="EFH215" s="15"/>
      <c r="EFI215" s="15"/>
      <c r="EFJ215" s="15"/>
      <c r="EFK215" s="15"/>
      <c r="EFL215" s="15"/>
      <c r="EFM215" s="15"/>
      <c r="EFN215" s="15"/>
      <c r="EFO215" s="15"/>
      <c r="EFP215" s="15"/>
      <c r="EFQ215" s="15"/>
      <c r="EFR215" s="15"/>
      <c r="EFS215" s="15"/>
      <c r="EFT215" s="15"/>
      <c r="EFU215" s="15"/>
      <c r="EFV215" s="15"/>
      <c r="EFW215" s="15"/>
      <c r="EFX215" s="15"/>
      <c r="EFY215" s="15"/>
      <c r="EFZ215" s="15"/>
      <c r="EGA215" s="15"/>
      <c r="EGB215" s="15"/>
      <c r="EGC215" s="15"/>
      <c r="EGD215" s="15"/>
      <c r="EGE215" s="15"/>
      <c r="EGF215" s="15"/>
      <c r="EGG215" s="15"/>
      <c r="EGH215" s="15"/>
      <c r="EGI215" s="15"/>
      <c r="EGJ215" s="15"/>
      <c r="EGK215" s="15"/>
      <c r="EGL215" s="15"/>
      <c r="EGM215" s="15"/>
      <c r="EGN215" s="15"/>
      <c r="EGO215" s="15"/>
      <c r="EGP215" s="15"/>
      <c r="EGQ215" s="15"/>
      <c r="EGR215" s="15"/>
      <c r="EGS215" s="15"/>
      <c r="EGT215" s="15"/>
      <c r="EGU215" s="15"/>
      <c r="EGV215" s="15"/>
      <c r="EGW215" s="15"/>
      <c r="EGX215" s="15"/>
      <c r="EGY215" s="15"/>
      <c r="EGZ215" s="15"/>
      <c r="EHA215" s="15"/>
      <c r="EHB215" s="15"/>
      <c r="EHC215" s="15"/>
      <c r="EHD215" s="15"/>
      <c r="EHE215" s="15"/>
      <c r="EHF215" s="15"/>
      <c r="EHG215" s="15"/>
      <c r="EHH215" s="15"/>
      <c r="EHI215" s="15"/>
      <c r="EHJ215" s="15"/>
      <c r="EHK215" s="15"/>
      <c r="EHL215" s="15"/>
      <c r="EHM215" s="15"/>
      <c r="EHN215" s="15"/>
      <c r="EHO215" s="15"/>
      <c r="EHP215" s="15"/>
      <c r="EHQ215" s="15"/>
      <c r="EHR215" s="15"/>
      <c r="EHS215" s="15"/>
      <c r="EHT215" s="15"/>
      <c r="EHU215" s="15"/>
      <c r="EHV215" s="15"/>
      <c r="EHW215" s="15"/>
      <c r="EHX215" s="15"/>
      <c r="EHY215" s="15"/>
      <c r="EHZ215" s="15"/>
      <c r="EIA215" s="15"/>
      <c r="EIB215" s="15"/>
      <c r="EIC215" s="15"/>
      <c r="EID215" s="15"/>
      <c r="EIE215" s="15"/>
      <c r="EIF215" s="15"/>
      <c r="EIG215" s="15"/>
      <c r="EIH215" s="15"/>
      <c r="EII215" s="15"/>
      <c r="EIJ215" s="15"/>
      <c r="EIK215" s="15"/>
      <c r="EIL215" s="15"/>
      <c r="EIM215" s="15"/>
      <c r="EIN215" s="15"/>
      <c r="EIO215" s="15"/>
      <c r="EIP215" s="15"/>
      <c r="EIQ215" s="15"/>
      <c r="EIR215" s="15"/>
      <c r="EIS215" s="15"/>
      <c r="EIT215" s="15"/>
      <c r="EIU215" s="15"/>
      <c r="EIV215" s="15"/>
      <c r="EIW215" s="15"/>
      <c r="EIX215" s="15"/>
      <c r="EIY215" s="15"/>
      <c r="EIZ215" s="15"/>
      <c r="EJA215" s="15"/>
      <c r="EJB215" s="15"/>
      <c r="EJC215" s="15"/>
      <c r="EJD215" s="15"/>
      <c r="EJE215" s="15"/>
      <c r="EJF215" s="15"/>
      <c r="EJG215" s="15"/>
      <c r="EJH215" s="15"/>
      <c r="EJI215" s="15"/>
      <c r="EJJ215" s="15"/>
      <c r="EJK215" s="15"/>
      <c r="EJL215" s="15"/>
      <c r="EJM215" s="15"/>
      <c r="EJN215" s="15"/>
      <c r="EJO215" s="15"/>
      <c r="EJP215" s="15"/>
      <c r="EJQ215" s="15"/>
      <c r="EJR215" s="15"/>
      <c r="EJS215" s="15"/>
      <c r="EJT215" s="15"/>
      <c r="EJU215" s="15"/>
      <c r="EJV215" s="15"/>
      <c r="EJW215" s="15"/>
      <c r="EJX215" s="15"/>
      <c r="EJY215" s="15"/>
      <c r="EJZ215" s="15"/>
      <c r="EKA215" s="15"/>
      <c r="EKB215" s="15"/>
      <c r="EKC215" s="15"/>
      <c r="EKD215" s="15"/>
      <c r="EKE215" s="15"/>
      <c r="EKF215" s="15"/>
      <c r="EKG215" s="15"/>
      <c r="EKH215" s="15"/>
      <c r="EKI215" s="15"/>
      <c r="EKJ215" s="15"/>
      <c r="EKK215" s="15"/>
      <c r="EKL215" s="15"/>
      <c r="EKM215" s="15"/>
      <c r="EKN215" s="15"/>
      <c r="EKO215" s="15"/>
      <c r="EKP215" s="15"/>
      <c r="EKQ215" s="15"/>
      <c r="EKR215" s="15"/>
      <c r="EKS215" s="15"/>
      <c r="EKT215" s="15"/>
      <c r="EKU215" s="15"/>
      <c r="EKV215" s="15"/>
      <c r="EKW215" s="15"/>
      <c r="EKX215" s="15"/>
      <c r="EKY215" s="15"/>
      <c r="EKZ215" s="15"/>
      <c r="ELA215" s="15"/>
      <c r="ELB215" s="15"/>
      <c r="ELC215" s="15"/>
      <c r="ELD215" s="15"/>
      <c r="ELE215" s="15"/>
      <c r="ELF215" s="15"/>
      <c r="ELG215" s="15"/>
      <c r="ELH215" s="15"/>
      <c r="ELI215" s="15"/>
      <c r="ELJ215" s="15"/>
      <c r="ELK215" s="15"/>
      <c r="ELL215" s="15"/>
      <c r="ELM215" s="15"/>
      <c r="ELN215" s="15"/>
      <c r="ELO215" s="15"/>
      <c r="ELP215" s="15"/>
      <c r="ELQ215" s="15"/>
      <c r="ELR215" s="15"/>
      <c r="ELS215" s="15"/>
      <c r="ELT215" s="15"/>
      <c r="ELU215" s="15"/>
      <c r="ELV215" s="15"/>
      <c r="ELW215" s="15"/>
      <c r="ELX215" s="15"/>
      <c r="ELY215" s="15"/>
      <c r="ELZ215" s="15"/>
      <c r="EMA215" s="15"/>
      <c r="EMB215" s="15"/>
      <c r="EMC215" s="15"/>
      <c r="EMD215" s="15"/>
      <c r="EME215" s="15"/>
      <c r="EMF215" s="15"/>
      <c r="EMG215" s="15"/>
      <c r="EMH215" s="15"/>
      <c r="EMI215" s="15"/>
      <c r="EMJ215" s="15"/>
      <c r="EMK215" s="15"/>
      <c r="EML215" s="15"/>
      <c r="EMM215" s="15"/>
      <c r="EMN215" s="15"/>
      <c r="EMO215" s="15"/>
      <c r="EMP215" s="15"/>
      <c r="EMQ215" s="15"/>
      <c r="EMR215" s="15"/>
      <c r="EMS215" s="15"/>
      <c r="EMT215" s="15"/>
      <c r="EMU215" s="15"/>
      <c r="EMV215" s="15"/>
      <c r="EMW215" s="15"/>
      <c r="EMX215" s="15"/>
      <c r="EMY215" s="15"/>
      <c r="EMZ215" s="15"/>
      <c r="ENA215" s="15"/>
      <c r="ENB215" s="15"/>
      <c r="ENC215" s="15"/>
      <c r="END215" s="15"/>
      <c r="ENE215" s="15"/>
      <c r="ENF215" s="15"/>
      <c r="ENG215" s="15"/>
      <c r="ENH215" s="15"/>
      <c r="ENI215" s="15"/>
      <c r="ENJ215" s="15"/>
      <c r="ENK215" s="15"/>
      <c r="ENL215" s="15"/>
      <c r="ENM215" s="15"/>
      <c r="ENN215" s="15"/>
      <c r="ENO215" s="15"/>
      <c r="ENP215" s="15"/>
      <c r="ENQ215" s="15"/>
      <c r="ENR215" s="15"/>
      <c r="ENS215" s="15"/>
      <c r="ENT215" s="15"/>
      <c r="ENU215" s="15"/>
      <c r="ENV215" s="15"/>
      <c r="ENW215" s="15"/>
      <c r="ENX215" s="15"/>
      <c r="ENY215" s="15"/>
      <c r="ENZ215" s="15"/>
      <c r="EOA215" s="15"/>
      <c r="EOB215" s="15"/>
      <c r="EOC215" s="15"/>
      <c r="EOD215" s="15"/>
      <c r="EOE215" s="15"/>
      <c r="EOF215" s="15"/>
      <c r="EOG215" s="15"/>
      <c r="EOH215" s="15"/>
      <c r="EOI215" s="15"/>
      <c r="EOJ215" s="15"/>
      <c r="EOK215" s="15"/>
      <c r="EOL215" s="15"/>
      <c r="EOM215" s="15"/>
      <c r="EON215" s="15"/>
      <c r="EOO215" s="15"/>
      <c r="EOP215" s="15"/>
      <c r="EOQ215" s="15"/>
      <c r="EOR215" s="15"/>
      <c r="EOS215" s="15"/>
      <c r="EOT215" s="15"/>
      <c r="EOU215" s="15"/>
      <c r="EOV215" s="15"/>
      <c r="EOW215" s="15"/>
      <c r="EOX215" s="15"/>
      <c r="EOY215" s="15"/>
      <c r="EOZ215" s="15"/>
      <c r="EPA215" s="15"/>
      <c r="EPB215" s="15"/>
      <c r="EPC215" s="15"/>
      <c r="EPD215" s="15"/>
      <c r="EPE215" s="15"/>
      <c r="EPF215" s="15"/>
      <c r="EPG215" s="15"/>
      <c r="EPH215" s="15"/>
      <c r="EPI215" s="15"/>
      <c r="EPJ215" s="15"/>
      <c r="EPK215" s="15"/>
      <c r="EPL215" s="15"/>
      <c r="EPM215" s="15"/>
      <c r="EPN215" s="15"/>
      <c r="EPO215" s="15"/>
      <c r="EPP215" s="15"/>
      <c r="EPQ215" s="15"/>
      <c r="EPR215" s="15"/>
      <c r="EPS215" s="15"/>
      <c r="EPT215" s="15"/>
      <c r="EPU215" s="15"/>
      <c r="EPV215" s="15"/>
      <c r="EPW215" s="15"/>
      <c r="EPX215" s="15"/>
      <c r="EPY215" s="15"/>
      <c r="EPZ215" s="15"/>
      <c r="EQA215" s="15"/>
      <c r="EQB215" s="15"/>
      <c r="EQC215" s="15"/>
      <c r="EQD215" s="15"/>
      <c r="EQE215" s="15"/>
      <c r="EQF215" s="15"/>
      <c r="EQG215" s="15"/>
      <c r="EQH215" s="15"/>
      <c r="EQI215" s="15"/>
      <c r="EQJ215" s="15"/>
      <c r="EQK215" s="15"/>
      <c r="EQL215" s="15"/>
      <c r="EQM215" s="15"/>
      <c r="EQN215" s="15"/>
      <c r="EQO215" s="15"/>
      <c r="EQP215" s="15"/>
      <c r="EQQ215" s="15"/>
      <c r="EQR215" s="15"/>
      <c r="EQS215" s="15"/>
      <c r="EQT215" s="15"/>
      <c r="EQU215" s="15"/>
      <c r="EQV215" s="15"/>
      <c r="EQW215" s="15"/>
      <c r="EQX215" s="15"/>
      <c r="EQY215" s="15"/>
      <c r="EQZ215" s="15"/>
      <c r="ERA215" s="15"/>
      <c r="ERB215" s="15"/>
      <c r="ERC215" s="15"/>
      <c r="ERD215" s="15"/>
      <c r="ERE215" s="15"/>
      <c r="ERF215" s="15"/>
      <c r="ERG215" s="15"/>
      <c r="ERH215" s="15"/>
      <c r="ERI215" s="15"/>
      <c r="ERJ215" s="15"/>
      <c r="ERK215" s="15"/>
      <c r="ERL215" s="15"/>
      <c r="ERM215" s="15"/>
      <c r="ERN215" s="15"/>
      <c r="ERO215" s="15"/>
      <c r="ERP215" s="15"/>
      <c r="ERQ215" s="15"/>
      <c r="ERR215" s="15"/>
      <c r="ERS215" s="15"/>
      <c r="ERT215" s="15"/>
      <c r="ERU215" s="15"/>
      <c r="ERV215" s="15"/>
      <c r="ERW215" s="15"/>
      <c r="ERX215" s="15"/>
      <c r="ERY215" s="15"/>
      <c r="ERZ215" s="15"/>
      <c r="ESA215" s="15"/>
      <c r="ESB215" s="15"/>
      <c r="ESC215" s="15"/>
      <c r="ESD215" s="15"/>
      <c r="ESE215" s="15"/>
      <c r="ESF215" s="15"/>
      <c r="ESG215" s="15"/>
      <c r="ESH215" s="15"/>
      <c r="ESI215" s="15"/>
      <c r="ESJ215" s="15"/>
      <c r="ESK215" s="15"/>
      <c r="ESL215" s="15"/>
      <c r="ESM215" s="15"/>
      <c r="ESN215" s="15"/>
      <c r="ESO215" s="15"/>
      <c r="ESP215" s="15"/>
      <c r="ESQ215" s="15"/>
      <c r="ESR215" s="15"/>
      <c r="ESS215" s="15"/>
      <c r="EST215" s="15"/>
      <c r="ESU215" s="15"/>
      <c r="ESV215" s="15"/>
      <c r="ESW215" s="15"/>
      <c r="ESX215" s="15"/>
      <c r="ESY215" s="15"/>
      <c r="ESZ215" s="15"/>
      <c r="ETA215" s="15"/>
      <c r="ETB215" s="15"/>
      <c r="ETC215" s="15"/>
      <c r="ETD215" s="15"/>
      <c r="ETE215" s="15"/>
      <c r="ETF215" s="15"/>
      <c r="ETG215" s="15"/>
      <c r="ETH215" s="15"/>
      <c r="ETI215" s="15"/>
      <c r="ETJ215" s="15"/>
      <c r="ETK215" s="15"/>
      <c r="ETL215" s="15"/>
      <c r="ETM215" s="15"/>
      <c r="ETN215" s="15"/>
      <c r="ETO215" s="15"/>
      <c r="ETP215" s="15"/>
      <c r="ETQ215" s="15"/>
      <c r="ETR215" s="15"/>
      <c r="ETS215" s="15"/>
      <c r="ETT215" s="15"/>
      <c r="ETU215" s="15"/>
      <c r="ETV215" s="15"/>
      <c r="ETW215" s="15"/>
      <c r="ETX215" s="15"/>
      <c r="ETY215" s="15"/>
      <c r="ETZ215" s="15"/>
      <c r="EUA215" s="15"/>
      <c r="EUB215" s="15"/>
      <c r="EUC215" s="15"/>
      <c r="EUD215" s="15"/>
      <c r="EUE215" s="15"/>
      <c r="EUF215" s="15"/>
      <c r="EUG215" s="15"/>
      <c r="EUH215" s="15"/>
      <c r="EUI215" s="15"/>
      <c r="EUJ215" s="15"/>
      <c r="EUK215" s="15"/>
      <c r="EUL215" s="15"/>
      <c r="EUM215" s="15"/>
      <c r="EUN215" s="15"/>
      <c r="EUO215" s="15"/>
      <c r="EUP215" s="15"/>
      <c r="EUQ215" s="15"/>
      <c r="EUR215" s="15"/>
      <c r="EUS215" s="15"/>
      <c r="EUT215" s="15"/>
      <c r="EUU215" s="15"/>
      <c r="EUV215" s="15"/>
      <c r="EUW215" s="15"/>
      <c r="EUX215" s="15"/>
      <c r="EUY215" s="15"/>
      <c r="EUZ215" s="15"/>
      <c r="EVA215" s="15"/>
      <c r="EVB215" s="15"/>
      <c r="EVC215" s="15"/>
      <c r="EVD215" s="15"/>
      <c r="EVE215" s="15"/>
      <c r="EVF215" s="15"/>
      <c r="EVG215" s="15"/>
      <c r="EVH215" s="15"/>
      <c r="EVI215" s="15"/>
      <c r="EVJ215" s="15"/>
      <c r="EVK215" s="15"/>
      <c r="EVL215" s="15"/>
      <c r="EVM215" s="15"/>
      <c r="EVN215" s="15"/>
      <c r="EVO215" s="15"/>
      <c r="EVP215" s="15"/>
      <c r="EVQ215" s="15"/>
      <c r="EVR215" s="15"/>
      <c r="EVS215" s="15"/>
      <c r="EVT215" s="15"/>
      <c r="EVU215" s="15"/>
      <c r="EVV215" s="15"/>
      <c r="EVW215" s="15"/>
      <c r="EVX215" s="15"/>
      <c r="EVY215" s="15"/>
      <c r="EVZ215" s="15"/>
      <c r="EWA215" s="15"/>
      <c r="EWB215" s="15"/>
      <c r="EWC215" s="15"/>
      <c r="EWD215" s="15"/>
      <c r="EWE215" s="15"/>
      <c r="EWF215" s="15"/>
      <c r="EWG215" s="15"/>
      <c r="EWH215" s="15"/>
      <c r="EWI215" s="15"/>
      <c r="EWJ215" s="15"/>
      <c r="EWK215" s="15"/>
      <c r="EWL215" s="15"/>
      <c r="EWM215" s="15"/>
      <c r="EWN215" s="15"/>
      <c r="EWO215" s="15"/>
      <c r="EWP215" s="15"/>
      <c r="EWQ215" s="15"/>
      <c r="EWR215" s="15"/>
      <c r="EWS215" s="15"/>
      <c r="EWT215" s="15"/>
      <c r="EWU215" s="15"/>
      <c r="EWV215" s="15"/>
      <c r="EWW215" s="15"/>
      <c r="EWX215" s="15"/>
      <c r="EWY215" s="15"/>
      <c r="EWZ215" s="15"/>
      <c r="EXA215" s="15"/>
      <c r="EXB215" s="15"/>
      <c r="EXC215" s="15"/>
      <c r="EXD215" s="15"/>
      <c r="EXE215" s="15"/>
      <c r="EXF215" s="15"/>
      <c r="EXG215" s="15"/>
      <c r="EXH215" s="15"/>
      <c r="EXI215" s="15"/>
      <c r="EXJ215" s="15"/>
      <c r="EXK215" s="15"/>
      <c r="EXL215" s="15"/>
      <c r="EXM215" s="15"/>
      <c r="EXN215" s="15"/>
      <c r="EXO215" s="15"/>
      <c r="EXP215" s="15"/>
      <c r="EXQ215" s="15"/>
      <c r="EXR215" s="15"/>
      <c r="EXS215" s="15"/>
      <c r="EXT215" s="15"/>
      <c r="EXU215" s="15"/>
      <c r="EXV215" s="15"/>
      <c r="EXW215" s="15"/>
      <c r="EXX215" s="15"/>
      <c r="EXY215" s="15"/>
      <c r="EXZ215" s="15"/>
      <c r="EYA215" s="15"/>
      <c r="EYB215" s="15"/>
      <c r="EYC215" s="15"/>
      <c r="EYD215" s="15"/>
      <c r="EYE215" s="15"/>
      <c r="EYF215" s="15"/>
      <c r="EYG215" s="15"/>
      <c r="EYH215" s="15"/>
      <c r="EYI215" s="15"/>
      <c r="EYJ215" s="15"/>
      <c r="EYK215" s="15"/>
      <c r="EYL215" s="15"/>
      <c r="EYM215" s="15"/>
      <c r="EYN215" s="15"/>
      <c r="EYO215" s="15"/>
      <c r="EYP215" s="15"/>
      <c r="EYQ215" s="15"/>
      <c r="EYR215" s="15"/>
      <c r="EYS215" s="15"/>
      <c r="EYT215" s="15"/>
      <c r="EYU215" s="15"/>
      <c r="EYV215" s="15"/>
      <c r="EYW215" s="15"/>
      <c r="EYX215" s="15"/>
      <c r="EYY215" s="15"/>
      <c r="EYZ215" s="15"/>
      <c r="EZA215" s="15"/>
      <c r="EZB215" s="15"/>
      <c r="EZC215" s="15"/>
      <c r="EZD215" s="15"/>
      <c r="EZE215" s="15"/>
      <c r="EZF215" s="15"/>
      <c r="EZG215" s="15"/>
      <c r="EZH215" s="15"/>
      <c r="EZI215" s="15"/>
      <c r="EZJ215" s="15"/>
      <c r="EZK215" s="15"/>
      <c r="EZL215" s="15"/>
      <c r="EZM215" s="15"/>
      <c r="EZN215" s="15"/>
      <c r="EZO215" s="15"/>
      <c r="EZP215" s="15"/>
      <c r="EZQ215" s="15"/>
      <c r="EZR215" s="15"/>
      <c r="EZS215" s="15"/>
      <c r="EZT215" s="15"/>
      <c r="EZU215" s="15"/>
      <c r="EZV215" s="15"/>
      <c r="EZW215" s="15"/>
      <c r="EZX215" s="15"/>
      <c r="EZY215" s="15"/>
      <c r="EZZ215" s="15"/>
      <c r="FAA215" s="15"/>
      <c r="FAB215" s="15"/>
      <c r="FAC215" s="15"/>
      <c r="FAD215" s="15"/>
      <c r="FAE215" s="15"/>
      <c r="FAF215" s="15"/>
      <c r="FAG215" s="15"/>
      <c r="FAH215" s="15"/>
      <c r="FAI215" s="15"/>
      <c r="FAJ215" s="15"/>
      <c r="FAK215" s="15"/>
      <c r="FAL215" s="15"/>
      <c r="FAM215" s="15"/>
      <c r="FAN215" s="15"/>
      <c r="FAO215" s="15"/>
      <c r="FAP215" s="15"/>
      <c r="FAQ215" s="15"/>
      <c r="FAR215" s="15"/>
      <c r="FAS215" s="15"/>
      <c r="FAT215" s="15"/>
      <c r="FAU215" s="15"/>
      <c r="FAV215" s="15"/>
      <c r="FAW215" s="15"/>
      <c r="FAX215" s="15"/>
      <c r="FAY215" s="15"/>
      <c r="FAZ215" s="15"/>
      <c r="FBA215" s="15"/>
      <c r="FBB215" s="15"/>
      <c r="FBC215" s="15"/>
      <c r="FBD215" s="15"/>
      <c r="FBE215" s="15"/>
      <c r="FBF215" s="15"/>
      <c r="FBG215" s="15"/>
      <c r="FBH215" s="15"/>
      <c r="FBI215" s="15"/>
      <c r="FBJ215" s="15"/>
      <c r="FBK215" s="15"/>
      <c r="FBL215" s="15"/>
      <c r="FBM215" s="15"/>
      <c r="FBN215" s="15"/>
      <c r="FBO215" s="15"/>
      <c r="FBP215" s="15"/>
      <c r="FBQ215" s="15"/>
      <c r="FBR215" s="15"/>
      <c r="FBS215" s="15"/>
      <c r="FBT215" s="15"/>
      <c r="FBU215" s="15"/>
      <c r="FBV215" s="15"/>
      <c r="FBW215" s="15"/>
      <c r="FBX215" s="15"/>
      <c r="FBY215" s="15"/>
      <c r="FBZ215" s="15"/>
      <c r="FCA215" s="15"/>
      <c r="FCB215" s="15"/>
      <c r="FCC215" s="15"/>
      <c r="FCD215" s="15"/>
      <c r="FCE215" s="15"/>
      <c r="FCF215" s="15"/>
      <c r="FCG215" s="15"/>
      <c r="FCH215" s="15"/>
      <c r="FCI215" s="15"/>
      <c r="FCJ215" s="15"/>
      <c r="FCK215" s="15"/>
      <c r="FCL215" s="15"/>
      <c r="FCM215" s="15"/>
      <c r="FCN215" s="15"/>
      <c r="FCO215" s="15"/>
      <c r="FCP215" s="15"/>
      <c r="FCQ215" s="15"/>
      <c r="FCR215" s="15"/>
      <c r="FCS215" s="15"/>
      <c r="FCT215" s="15"/>
      <c r="FCU215" s="15"/>
      <c r="FCV215" s="15"/>
      <c r="FCW215" s="15"/>
      <c r="FCX215" s="15"/>
      <c r="FCY215" s="15"/>
      <c r="FCZ215" s="15"/>
      <c r="FDA215" s="15"/>
      <c r="FDB215" s="15"/>
      <c r="FDC215" s="15"/>
      <c r="FDD215" s="15"/>
      <c r="FDE215" s="15"/>
      <c r="FDF215" s="15"/>
      <c r="FDG215" s="15"/>
      <c r="FDH215" s="15"/>
      <c r="FDI215" s="15"/>
      <c r="FDJ215" s="15"/>
      <c r="FDK215" s="15"/>
      <c r="FDL215" s="15"/>
      <c r="FDM215" s="15"/>
      <c r="FDN215" s="15"/>
      <c r="FDO215" s="15"/>
      <c r="FDP215" s="15"/>
      <c r="FDQ215" s="15"/>
      <c r="FDR215" s="15"/>
      <c r="FDS215" s="15"/>
      <c r="FDT215" s="15"/>
      <c r="FDU215" s="15"/>
      <c r="FDV215" s="15"/>
      <c r="FDW215" s="15"/>
      <c r="FDX215" s="15"/>
      <c r="FDY215" s="15"/>
      <c r="FDZ215" s="15"/>
      <c r="FEA215" s="15"/>
      <c r="FEB215" s="15"/>
      <c r="FEC215" s="15"/>
      <c r="FED215" s="15"/>
      <c r="FEE215" s="15"/>
      <c r="FEF215" s="15"/>
      <c r="FEG215" s="15"/>
      <c r="FEH215" s="15"/>
      <c r="FEI215" s="15"/>
      <c r="FEJ215" s="15"/>
      <c r="FEK215" s="15"/>
      <c r="FEL215" s="15"/>
      <c r="FEM215" s="15"/>
      <c r="FEN215" s="15"/>
      <c r="FEO215" s="15"/>
      <c r="FEP215" s="15"/>
      <c r="FEQ215" s="15"/>
      <c r="FER215" s="15"/>
      <c r="FES215" s="15"/>
      <c r="FET215" s="15"/>
      <c r="FEU215" s="15"/>
      <c r="FEV215" s="15"/>
      <c r="FEW215" s="15"/>
      <c r="FEX215" s="15"/>
      <c r="FEY215" s="15"/>
      <c r="FEZ215" s="15"/>
      <c r="FFA215" s="15"/>
      <c r="FFB215" s="15"/>
      <c r="FFC215" s="15"/>
      <c r="FFD215" s="15"/>
      <c r="FFE215" s="15"/>
      <c r="FFF215" s="15"/>
      <c r="FFG215" s="15"/>
      <c r="FFH215" s="15"/>
      <c r="FFI215" s="15"/>
      <c r="FFJ215" s="15"/>
      <c r="FFK215" s="15"/>
      <c r="FFL215" s="15"/>
      <c r="FFM215" s="15"/>
      <c r="FFN215" s="15"/>
      <c r="FFO215" s="15"/>
      <c r="FFP215" s="15"/>
      <c r="FFQ215" s="15"/>
      <c r="FFR215" s="15"/>
      <c r="FFS215" s="15"/>
      <c r="FFT215" s="15"/>
      <c r="FFU215" s="15"/>
      <c r="FFV215" s="15"/>
      <c r="FFW215" s="15"/>
      <c r="FFX215" s="15"/>
      <c r="FFY215" s="15"/>
      <c r="FFZ215" s="15"/>
      <c r="FGA215" s="15"/>
      <c r="FGB215" s="15"/>
      <c r="FGC215" s="15"/>
      <c r="FGD215" s="15"/>
      <c r="FGE215" s="15"/>
      <c r="FGF215" s="15"/>
      <c r="FGG215" s="15"/>
      <c r="FGH215" s="15"/>
      <c r="FGI215" s="15"/>
      <c r="FGJ215" s="15"/>
      <c r="FGK215" s="15"/>
      <c r="FGL215" s="15"/>
      <c r="FGM215" s="15"/>
      <c r="FGN215" s="15"/>
      <c r="FGO215" s="15"/>
      <c r="FGP215" s="15"/>
      <c r="FGQ215" s="15"/>
      <c r="FGR215" s="15"/>
      <c r="FGS215" s="15"/>
      <c r="FGT215" s="15"/>
      <c r="FGU215" s="15"/>
      <c r="FGV215" s="15"/>
      <c r="FGW215" s="15"/>
      <c r="FGX215" s="15"/>
      <c r="FGY215" s="15"/>
      <c r="FGZ215" s="15"/>
      <c r="FHA215" s="15"/>
      <c r="FHB215" s="15"/>
      <c r="FHC215" s="15"/>
      <c r="FHD215" s="15"/>
      <c r="FHE215" s="15"/>
      <c r="FHF215" s="15"/>
      <c r="FHG215" s="15"/>
      <c r="FHH215" s="15"/>
      <c r="FHI215" s="15"/>
      <c r="FHJ215" s="15"/>
      <c r="FHK215" s="15"/>
      <c r="FHL215" s="15"/>
      <c r="FHM215" s="15"/>
      <c r="FHN215" s="15"/>
      <c r="FHO215" s="15"/>
      <c r="FHP215" s="15"/>
      <c r="FHQ215" s="15"/>
      <c r="FHR215" s="15"/>
      <c r="FHS215" s="15"/>
      <c r="FHT215" s="15"/>
      <c r="FHU215" s="15"/>
      <c r="FHV215" s="15"/>
      <c r="FHW215" s="15"/>
      <c r="FHX215" s="15"/>
      <c r="FHY215" s="15"/>
      <c r="FHZ215" s="15"/>
      <c r="FIA215" s="15"/>
      <c r="FIB215" s="15"/>
      <c r="FIC215" s="15"/>
      <c r="FID215" s="15"/>
      <c r="FIE215" s="15"/>
      <c r="FIF215" s="15"/>
      <c r="FIG215" s="15"/>
      <c r="FIH215" s="15"/>
      <c r="FII215" s="15"/>
      <c r="FIJ215" s="15"/>
      <c r="FIK215" s="15"/>
      <c r="FIL215" s="15"/>
      <c r="FIM215" s="15"/>
      <c r="FIN215" s="15"/>
      <c r="FIO215" s="15"/>
      <c r="FIP215" s="15"/>
      <c r="FIQ215" s="15"/>
      <c r="FIR215" s="15"/>
      <c r="FIS215" s="15"/>
      <c r="FIT215" s="15"/>
      <c r="FIU215" s="15"/>
      <c r="FIV215" s="15"/>
      <c r="FIW215" s="15"/>
      <c r="FIX215" s="15"/>
      <c r="FIY215" s="15"/>
      <c r="FIZ215" s="15"/>
      <c r="FJA215" s="15"/>
      <c r="FJB215" s="15"/>
      <c r="FJC215" s="15"/>
      <c r="FJD215" s="15"/>
      <c r="FJE215" s="15"/>
      <c r="FJF215" s="15"/>
      <c r="FJG215" s="15"/>
      <c r="FJH215" s="15"/>
      <c r="FJI215" s="15"/>
      <c r="FJJ215" s="15"/>
      <c r="FJK215" s="15"/>
      <c r="FJL215" s="15"/>
      <c r="FJM215" s="15"/>
      <c r="FJN215" s="15"/>
      <c r="FJO215" s="15"/>
      <c r="FJP215" s="15"/>
      <c r="FJQ215" s="15"/>
      <c r="FJR215" s="15"/>
      <c r="FJS215" s="15"/>
      <c r="FJT215" s="15"/>
      <c r="FJU215" s="15"/>
      <c r="FJV215" s="15"/>
      <c r="FJW215" s="15"/>
      <c r="FJX215" s="15"/>
      <c r="FJY215" s="15"/>
      <c r="FJZ215" s="15"/>
      <c r="FKA215" s="15"/>
      <c r="FKB215" s="15"/>
      <c r="FKC215" s="15"/>
      <c r="FKD215" s="15"/>
      <c r="FKE215" s="15"/>
      <c r="FKF215" s="15"/>
      <c r="FKG215" s="15"/>
      <c r="FKH215" s="15"/>
      <c r="FKI215" s="15"/>
      <c r="FKJ215" s="15"/>
      <c r="FKK215" s="15"/>
      <c r="FKL215" s="15"/>
      <c r="FKM215" s="15"/>
      <c r="FKN215" s="15"/>
      <c r="FKO215" s="15"/>
      <c r="FKP215" s="15"/>
      <c r="FKQ215" s="15"/>
      <c r="FKR215" s="15"/>
      <c r="FKS215" s="15"/>
      <c r="FKT215" s="15"/>
      <c r="FKU215" s="15"/>
      <c r="FKV215" s="15"/>
      <c r="FKW215" s="15"/>
      <c r="FKX215" s="15"/>
      <c r="FKY215" s="15"/>
      <c r="FKZ215" s="15"/>
      <c r="FLA215" s="15"/>
      <c r="FLB215" s="15"/>
      <c r="FLC215" s="15"/>
      <c r="FLD215" s="15"/>
      <c r="FLE215" s="15"/>
      <c r="FLF215" s="15"/>
      <c r="FLG215" s="15"/>
      <c r="FLH215" s="15"/>
      <c r="FLI215" s="15"/>
      <c r="FLJ215" s="15"/>
      <c r="FLK215" s="15"/>
      <c r="FLL215" s="15"/>
      <c r="FLM215" s="15"/>
      <c r="FLN215" s="15"/>
      <c r="FLO215" s="15"/>
      <c r="FLP215" s="15"/>
      <c r="FLQ215" s="15"/>
      <c r="FLR215" s="15"/>
      <c r="FLS215" s="15"/>
      <c r="FLT215" s="15"/>
      <c r="FLU215" s="15"/>
      <c r="FLV215" s="15"/>
      <c r="FLW215" s="15"/>
      <c r="FLX215" s="15"/>
      <c r="FLY215" s="15"/>
      <c r="FLZ215" s="15"/>
      <c r="FMA215" s="15"/>
      <c r="FMB215" s="15"/>
      <c r="FMC215" s="15"/>
      <c r="FMD215" s="15"/>
      <c r="FME215" s="15"/>
      <c r="FMF215" s="15"/>
      <c r="FMG215" s="15"/>
      <c r="FMH215" s="15"/>
      <c r="FMI215" s="15"/>
      <c r="FMJ215" s="15"/>
      <c r="FMK215" s="15"/>
      <c r="FML215" s="15"/>
      <c r="FMM215" s="15"/>
      <c r="FMN215" s="15"/>
      <c r="FMO215" s="15"/>
      <c r="FMP215" s="15"/>
      <c r="FMQ215" s="15"/>
      <c r="FMR215" s="15"/>
      <c r="FMS215" s="15"/>
      <c r="FMT215" s="15"/>
      <c r="FMU215" s="15"/>
      <c r="FMV215" s="15"/>
      <c r="FMW215" s="15"/>
      <c r="FMX215" s="15"/>
      <c r="FMY215" s="15"/>
      <c r="FMZ215" s="15"/>
      <c r="FNA215" s="15"/>
      <c r="FNB215" s="15"/>
      <c r="FNC215" s="15"/>
      <c r="FND215" s="15"/>
      <c r="FNE215" s="15"/>
      <c r="FNF215" s="15"/>
      <c r="FNG215" s="15"/>
      <c r="FNH215" s="15"/>
      <c r="FNI215" s="15"/>
      <c r="FNJ215" s="15"/>
      <c r="FNK215" s="15"/>
      <c r="FNL215" s="15"/>
      <c r="FNM215" s="15"/>
      <c r="FNN215" s="15"/>
      <c r="FNO215" s="15"/>
      <c r="FNP215" s="15"/>
      <c r="FNQ215" s="15"/>
      <c r="FNR215" s="15"/>
      <c r="FNS215" s="15"/>
      <c r="FNT215" s="15"/>
      <c r="FNU215" s="15"/>
      <c r="FNV215" s="15"/>
      <c r="FNW215" s="15"/>
      <c r="FNX215" s="15"/>
      <c r="FNY215" s="15"/>
      <c r="FNZ215" s="15"/>
      <c r="FOA215" s="15"/>
      <c r="FOB215" s="15"/>
      <c r="FOC215" s="15"/>
      <c r="FOD215" s="15"/>
      <c r="FOE215" s="15"/>
      <c r="FOF215" s="15"/>
      <c r="FOG215" s="15"/>
      <c r="FOH215" s="15"/>
      <c r="FOI215" s="15"/>
      <c r="FOJ215" s="15"/>
      <c r="FOK215" s="15"/>
      <c r="FOL215" s="15"/>
      <c r="FOM215" s="15"/>
      <c r="FON215" s="15"/>
      <c r="FOO215" s="15"/>
      <c r="FOP215" s="15"/>
      <c r="FOQ215" s="15"/>
      <c r="FOR215" s="15"/>
      <c r="FOS215" s="15"/>
      <c r="FOT215" s="15"/>
      <c r="FOU215" s="15"/>
      <c r="FOV215" s="15"/>
      <c r="FOW215" s="15"/>
      <c r="FOX215" s="15"/>
      <c r="FOY215" s="15"/>
      <c r="FOZ215" s="15"/>
      <c r="FPA215" s="15"/>
      <c r="FPB215" s="15"/>
      <c r="FPC215" s="15"/>
      <c r="FPD215" s="15"/>
      <c r="FPE215" s="15"/>
      <c r="FPF215" s="15"/>
      <c r="FPG215" s="15"/>
      <c r="FPH215" s="15"/>
      <c r="FPI215" s="15"/>
      <c r="FPJ215" s="15"/>
      <c r="FPK215" s="15"/>
      <c r="FPL215" s="15"/>
      <c r="FPM215" s="15"/>
      <c r="FPN215" s="15"/>
      <c r="FPO215" s="15"/>
      <c r="FPP215" s="15"/>
      <c r="FPQ215" s="15"/>
      <c r="FPR215" s="15"/>
      <c r="FPS215" s="15"/>
      <c r="FPT215" s="15"/>
      <c r="FPU215" s="15"/>
      <c r="FPV215" s="15"/>
      <c r="FPW215" s="15"/>
      <c r="FPX215" s="15"/>
      <c r="FPY215" s="15"/>
      <c r="FPZ215" s="15"/>
      <c r="FQA215" s="15"/>
      <c r="FQB215" s="15"/>
      <c r="FQC215" s="15"/>
      <c r="FQD215" s="15"/>
      <c r="FQE215" s="15"/>
      <c r="FQF215" s="15"/>
      <c r="FQG215" s="15"/>
      <c r="FQH215" s="15"/>
      <c r="FQI215" s="15"/>
      <c r="FQJ215" s="15"/>
      <c r="FQK215" s="15"/>
      <c r="FQL215" s="15"/>
      <c r="FQM215" s="15"/>
      <c r="FQN215" s="15"/>
      <c r="FQO215" s="15"/>
      <c r="FQP215" s="15"/>
      <c r="FQQ215" s="15"/>
      <c r="FQR215" s="15"/>
      <c r="FQS215" s="15"/>
      <c r="FQT215" s="15"/>
      <c r="FQU215" s="15"/>
      <c r="FQV215" s="15"/>
      <c r="FQW215" s="15"/>
      <c r="FQX215" s="15"/>
      <c r="FQY215" s="15"/>
      <c r="FQZ215" s="15"/>
      <c r="FRA215" s="15"/>
      <c r="FRB215" s="15"/>
      <c r="FRC215" s="15"/>
      <c r="FRD215" s="15"/>
      <c r="FRE215" s="15"/>
      <c r="FRF215" s="15"/>
      <c r="FRG215" s="15"/>
      <c r="FRH215" s="15"/>
      <c r="FRI215" s="15"/>
      <c r="FRJ215" s="15"/>
      <c r="FRK215" s="15"/>
      <c r="FRL215" s="15"/>
      <c r="FRM215" s="15"/>
      <c r="FRN215" s="15"/>
      <c r="FRO215" s="15"/>
      <c r="FRP215" s="15"/>
      <c r="FRQ215" s="15"/>
      <c r="FRR215" s="15"/>
      <c r="FRS215" s="15"/>
      <c r="FRT215" s="15"/>
      <c r="FRU215" s="15"/>
      <c r="FRV215" s="15"/>
      <c r="FRW215" s="15"/>
      <c r="FRX215" s="15"/>
      <c r="FRY215" s="15"/>
      <c r="FRZ215" s="15"/>
      <c r="FSA215" s="15"/>
      <c r="FSB215" s="15"/>
      <c r="FSC215" s="15"/>
      <c r="FSD215" s="15"/>
      <c r="FSE215" s="15"/>
      <c r="FSF215" s="15"/>
      <c r="FSG215" s="15"/>
      <c r="FSH215" s="15"/>
      <c r="FSI215" s="15"/>
      <c r="FSJ215" s="15"/>
      <c r="FSK215" s="15"/>
      <c r="FSL215" s="15"/>
      <c r="FSM215" s="15"/>
      <c r="FSN215" s="15"/>
      <c r="FSO215" s="15"/>
      <c r="FSP215" s="15"/>
      <c r="FSQ215" s="15"/>
      <c r="FSR215" s="15"/>
      <c r="FSS215" s="15"/>
      <c r="FST215" s="15"/>
      <c r="FSU215" s="15"/>
      <c r="FSV215" s="15"/>
      <c r="FSW215" s="15"/>
      <c r="FSX215" s="15"/>
      <c r="FSY215" s="15"/>
      <c r="FSZ215" s="15"/>
      <c r="FTA215" s="15"/>
      <c r="FTB215" s="15"/>
      <c r="FTC215" s="15"/>
      <c r="FTD215" s="15"/>
      <c r="FTE215" s="15"/>
      <c r="FTF215" s="15"/>
      <c r="FTG215" s="15"/>
      <c r="FTH215" s="15"/>
      <c r="FTI215" s="15"/>
      <c r="FTJ215" s="15"/>
      <c r="FTK215" s="15"/>
      <c r="FTL215" s="15"/>
      <c r="FTM215" s="15"/>
      <c r="FTN215" s="15"/>
      <c r="FTO215" s="15"/>
      <c r="FTP215" s="15"/>
      <c r="FTQ215" s="15"/>
      <c r="FTR215" s="15"/>
      <c r="FTS215" s="15"/>
      <c r="FTT215" s="15"/>
      <c r="FTU215" s="15"/>
      <c r="FTV215" s="15"/>
      <c r="FTW215" s="15"/>
      <c r="FTX215" s="15"/>
      <c r="FTY215" s="15"/>
      <c r="FTZ215" s="15"/>
      <c r="FUA215" s="15"/>
      <c r="FUB215" s="15"/>
      <c r="FUC215" s="15"/>
      <c r="FUD215" s="15"/>
      <c r="FUE215" s="15"/>
      <c r="FUF215" s="15"/>
      <c r="FUG215" s="15"/>
      <c r="FUH215" s="15"/>
      <c r="FUI215" s="15"/>
      <c r="FUJ215" s="15"/>
      <c r="FUK215" s="15"/>
      <c r="FUL215" s="15"/>
      <c r="FUM215" s="15"/>
      <c r="FUN215" s="15"/>
      <c r="FUO215" s="15"/>
      <c r="FUP215" s="15"/>
      <c r="FUQ215" s="15"/>
      <c r="FUR215" s="15"/>
      <c r="FUS215" s="15"/>
      <c r="FUT215" s="15"/>
      <c r="FUU215" s="15"/>
      <c r="FUV215" s="15"/>
      <c r="FUW215" s="15"/>
      <c r="FUX215" s="15"/>
      <c r="FUY215" s="15"/>
      <c r="FUZ215" s="15"/>
      <c r="FVA215" s="15"/>
      <c r="FVB215" s="15"/>
      <c r="FVC215" s="15"/>
      <c r="FVD215" s="15"/>
      <c r="FVE215" s="15"/>
      <c r="FVF215" s="15"/>
      <c r="FVG215" s="15"/>
      <c r="FVH215" s="15"/>
      <c r="FVI215" s="15"/>
      <c r="FVJ215" s="15"/>
      <c r="FVK215" s="15"/>
      <c r="FVL215" s="15"/>
      <c r="FVM215" s="15"/>
      <c r="FVN215" s="15"/>
      <c r="FVO215" s="15"/>
      <c r="FVP215" s="15"/>
      <c r="FVQ215" s="15"/>
      <c r="FVR215" s="15"/>
      <c r="FVS215" s="15"/>
      <c r="FVT215" s="15"/>
      <c r="FVU215" s="15"/>
      <c r="FVV215" s="15"/>
      <c r="FVW215" s="15"/>
      <c r="FVX215" s="15"/>
      <c r="FVY215" s="15"/>
      <c r="FVZ215" s="15"/>
      <c r="FWA215" s="15"/>
      <c r="FWB215" s="15"/>
      <c r="FWC215" s="15"/>
      <c r="FWD215" s="15"/>
      <c r="FWE215" s="15"/>
      <c r="FWF215" s="15"/>
      <c r="FWG215" s="15"/>
      <c r="FWH215" s="15"/>
      <c r="FWI215" s="15"/>
      <c r="FWJ215" s="15"/>
      <c r="FWK215" s="15"/>
      <c r="FWL215" s="15"/>
      <c r="FWM215" s="15"/>
      <c r="FWN215" s="15"/>
      <c r="FWO215" s="15"/>
      <c r="FWP215" s="15"/>
      <c r="FWQ215" s="15"/>
      <c r="FWR215" s="15"/>
      <c r="FWS215" s="15"/>
      <c r="FWT215" s="15"/>
      <c r="FWU215" s="15"/>
      <c r="FWV215" s="15"/>
      <c r="FWW215" s="15"/>
      <c r="FWX215" s="15"/>
      <c r="FWY215" s="15"/>
      <c r="FWZ215" s="15"/>
      <c r="FXA215" s="15"/>
      <c r="FXB215" s="15"/>
      <c r="FXC215" s="15"/>
      <c r="FXD215" s="15"/>
      <c r="FXE215" s="15"/>
      <c r="FXF215" s="15"/>
      <c r="FXG215" s="15"/>
      <c r="FXH215" s="15"/>
      <c r="FXI215" s="15"/>
      <c r="FXJ215" s="15"/>
      <c r="FXK215" s="15"/>
      <c r="FXL215" s="15"/>
      <c r="FXM215" s="15"/>
      <c r="FXN215" s="15"/>
      <c r="FXO215" s="15"/>
      <c r="FXP215" s="15"/>
      <c r="FXQ215" s="15"/>
      <c r="FXR215" s="15"/>
      <c r="FXS215" s="15"/>
      <c r="FXT215" s="15"/>
      <c r="FXU215" s="15"/>
      <c r="FXV215" s="15"/>
      <c r="FXW215" s="15"/>
      <c r="FXX215" s="15"/>
      <c r="FXY215" s="15"/>
      <c r="FXZ215" s="15"/>
      <c r="FYA215" s="15"/>
      <c r="FYB215" s="15"/>
      <c r="FYC215" s="15"/>
      <c r="FYD215" s="15"/>
      <c r="FYE215" s="15"/>
      <c r="FYF215" s="15"/>
      <c r="FYG215" s="15"/>
      <c r="FYH215" s="15"/>
      <c r="FYI215" s="15"/>
      <c r="FYJ215" s="15"/>
      <c r="FYK215" s="15"/>
      <c r="FYL215" s="15"/>
      <c r="FYM215" s="15"/>
      <c r="FYN215" s="15"/>
      <c r="FYO215" s="15"/>
      <c r="FYP215" s="15"/>
      <c r="FYQ215" s="15"/>
      <c r="FYR215" s="15"/>
      <c r="FYS215" s="15"/>
      <c r="FYT215" s="15"/>
      <c r="FYU215" s="15"/>
      <c r="FYV215" s="15"/>
      <c r="FYW215" s="15"/>
      <c r="FYX215" s="15"/>
      <c r="FYY215" s="15"/>
      <c r="FYZ215" s="15"/>
      <c r="FZA215" s="15"/>
      <c r="FZB215" s="15"/>
      <c r="FZC215" s="15"/>
      <c r="FZD215" s="15"/>
      <c r="FZE215" s="15"/>
      <c r="FZF215" s="15"/>
      <c r="FZG215" s="15"/>
      <c r="FZH215" s="15"/>
      <c r="FZI215" s="15"/>
      <c r="FZJ215" s="15"/>
      <c r="FZK215" s="15"/>
      <c r="FZL215" s="15"/>
      <c r="FZM215" s="15"/>
      <c r="FZN215" s="15"/>
      <c r="FZO215" s="15"/>
      <c r="FZP215" s="15"/>
      <c r="FZQ215" s="15"/>
      <c r="FZR215" s="15"/>
      <c r="FZS215" s="15"/>
      <c r="FZT215" s="15"/>
      <c r="FZU215" s="15"/>
      <c r="FZV215" s="15"/>
      <c r="FZW215" s="15"/>
      <c r="FZX215" s="15"/>
      <c r="FZY215" s="15"/>
      <c r="FZZ215" s="15"/>
      <c r="GAA215" s="15"/>
      <c r="GAB215" s="15"/>
      <c r="GAC215" s="15"/>
      <c r="GAD215" s="15"/>
      <c r="GAE215" s="15"/>
      <c r="GAF215" s="15"/>
      <c r="GAG215" s="15"/>
      <c r="GAH215" s="15"/>
      <c r="GAI215" s="15"/>
      <c r="GAJ215" s="15"/>
      <c r="GAK215" s="15"/>
      <c r="GAL215" s="15"/>
      <c r="GAM215" s="15"/>
      <c r="GAN215" s="15"/>
      <c r="GAO215" s="15"/>
      <c r="GAP215" s="15"/>
      <c r="GAQ215" s="15"/>
      <c r="GAR215" s="15"/>
      <c r="GAS215" s="15"/>
      <c r="GAT215" s="15"/>
      <c r="GAU215" s="15"/>
      <c r="GAV215" s="15"/>
      <c r="GAW215" s="15"/>
      <c r="GAX215" s="15"/>
      <c r="GAY215" s="15"/>
      <c r="GAZ215" s="15"/>
      <c r="GBA215" s="15"/>
      <c r="GBB215" s="15"/>
      <c r="GBC215" s="15"/>
      <c r="GBD215" s="15"/>
      <c r="GBE215" s="15"/>
      <c r="GBF215" s="15"/>
      <c r="GBG215" s="15"/>
      <c r="GBH215" s="15"/>
      <c r="GBI215" s="15"/>
      <c r="GBJ215" s="15"/>
      <c r="GBK215" s="15"/>
      <c r="GBL215" s="15"/>
      <c r="GBM215" s="15"/>
      <c r="GBN215" s="15"/>
      <c r="GBO215" s="15"/>
      <c r="GBP215" s="15"/>
      <c r="GBQ215" s="15"/>
      <c r="GBR215" s="15"/>
      <c r="GBS215" s="15"/>
      <c r="GBT215" s="15"/>
      <c r="GBU215" s="15"/>
      <c r="GBV215" s="15"/>
      <c r="GBW215" s="15"/>
      <c r="GBX215" s="15"/>
      <c r="GBY215" s="15"/>
      <c r="GBZ215" s="15"/>
      <c r="GCA215" s="15"/>
      <c r="GCB215" s="15"/>
      <c r="GCC215" s="15"/>
      <c r="GCD215" s="15"/>
      <c r="GCE215" s="15"/>
      <c r="GCF215" s="15"/>
      <c r="GCG215" s="15"/>
      <c r="GCH215" s="15"/>
      <c r="GCI215" s="15"/>
      <c r="GCJ215" s="15"/>
      <c r="GCK215" s="15"/>
      <c r="GCL215" s="15"/>
      <c r="GCM215" s="15"/>
      <c r="GCN215" s="15"/>
      <c r="GCO215" s="15"/>
      <c r="GCP215" s="15"/>
      <c r="GCQ215" s="15"/>
      <c r="GCR215" s="15"/>
      <c r="GCS215" s="15"/>
      <c r="GCT215" s="15"/>
      <c r="GCU215" s="15"/>
      <c r="GCV215" s="15"/>
      <c r="GCW215" s="15"/>
      <c r="GCX215" s="15"/>
      <c r="GCY215" s="15"/>
      <c r="GCZ215" s="15"/>
      <c r="GDA215" s="15"/>
      <c r="GDB215" s="15"/>
      <c r="GDC215" s="15"/>
      <c r="GDD215" s="15"/>
      <c r="GDE215" s="15"/>
      <c r="GDF215" s="15"/>
      <c r="GDG215" s="15"/>
      <c r="GDH215" s="15"/>
      <c r="GDI215" s="15"/>
      <c r="GDJ215" s="15"/>
      <c r="GDK215" s="15"/>
      <c r="GDL215" s="15"/>
      <c r="GDM215" s="15"/>
      <c r="GDN215" s="15"/>
      <c r="GDO215" s="15"/>
      <c r="GDP215" s="15"/>
      <c r="GDQ215" s="15"/>
      <c r="GDR215" s="15"/>
      <c r="GDS215" s="15"/>
      <c r="GDT215" s="15"/>
      <c r="GDU215" s="15"/>
      <c r="GDV215" s="15"/>
      <c r="GDW215" s="15"/>
      <c r="GDX215" s="15"/>
      <c r="GDY215" s="15"/>
      <c r="GDZ215" s="15"/>
      <c r="GEA215" s="15"/>
      <c r="GEB215" s="15"/>
      <c r="GEC215" s="15"/>
      <c r="GED215" s="15"/>
      <c r="GEE215" s="15"/>
      <c r="GEF215" s="15"/>
      <c r="GEG215" s="15"/>
      <c r="GEH215" s="15"/>
      <c r="GEI215" s="15"/>
      <c r="GEJ215" s="15"/>
      <c r="GEK215" s="15"/>
      <c r="GEL215" s="15"/>
      <c r="GEM215" s="15"/>
      <c r="GEN215" s="15"/>
      <c r="GEO215" s="15"/>
      <c r="GEP215" s="15"/>
      <c r="GEQ215" s="15"/>
      <c r="GER215" s="15"/>
      <c r="GES215" s="15"/>
      <c r="GET215" s="15"/>
      <c r="GEU215" s="15"/>
      <c r="GEV215" s="15"/>
      <c r="GEW215" s="15"/>
      <c r="GEX215" s="15"/>
      <c r="GEY215" s="15"/>
      <c r="GEZ215" s="15"/>
      <c r="GFA215" s="15"/>
      <c r="GFB215" s="15"/>
      <c r="GFC215" s="15"/>
      <c r="GFD215" s="15"/>
      <c r="GFE215" s="15"/>
      <c r="GFF215" s="15"/>
      <c r="GFG215" s="15"/>
      <c r="GFH215" s="15"/>
      <c r="GFI215" s="15"/>
      <c r="GFJ215" s="15"/>
      <c r="GFK215" s="15"/>
      <c r="GFL215" s="15"/>
      <c r="GFM215" s="15"/>
      <c r="GFN215" s="15"/>
      <c r="GFO215" s="15"/>
      <c r="GFP215" s="15"/>
      <c r="GFQ215" s="15"/>
      <c r="GFR215" s="15"/>
      <c r="GFS215" s="15"/>
      <c r="GFT215" s="15"/>
      <c r="GFU215" s="15"/>
      <c r="GFV215" s="15"/>
      <c r="GFW215" s="15"/>
      <c r="GFX215" s="15"/>
      <c r="GFY215" s="15"/>
      <c r="GFZ215" s="15"/>
      <c r="GGA215" s="15"/>
      <c r="GGB215" s="15"/>
      <c r="GGC215" s="15"/>
      <c r="GGD215" s="15"/>
      <c r="GGE215" s="15"/>
      <c r="GGF215" s="15"/>
      <c r="GGG215" s="15"/>
      <c r="GGH215" s="15"/>
      <c r="GGI215" s="15"/>
      <c r="GGJ215" s="15"/>
      <c r="GGK215" s="15"/>
      <c r="GGL215" s="15"/>
      <c r="GGM215" s="15"/>
      <c r="GGN215" s="15"/>
      <c r="GGO215" s="15"/>
      <c r="GGP215" s="15"/>
      <c r="GGQ215" s="15"/>
      <c r="GGR215" s="15"/>
      <c r="GGS215" s="15"/>
      <c r="GGT215" s="15"/>
      <c r="GGU215" s="15"/>
      <c r="GGV215" s="15"/>
      <c r="GGW215" s="15"/>
      <c r="GGX215" s="15"/>
      <c r="GGY215" s="15"/>
      <c r="GGZ215" s="15"/>
      <c r="GHA215" s="15"/>
      <c r="GHB215" s="15"/>
      <c r="GHC215" s="15"/>
      <c r="GHD215" s="15"/>
      <c r="GHE215" s="15"/>
      <c r="GHF215" s="15"/>
      <c r="GHG215" s="15"/>
      <c r="GHH215" s="15"/>
      <c r="GHI215" s="15"/>
      <c r="GHJ215" s="15"/>
      <c r="GHK215" s="15"/>
      <c r="GHL215" s="15"/>
      <c r="GHM215" s="15"/>
      <c r="GHN215" s="15"/>
      <c r="GHO215" s="15"/>
      <c r="GHP215" s="15"/>
      <c r="GHQ215" s="15"/>
      <c r="GHR215" s="15"/>
      <c r="GHS215" s="15"/>
      <c r="GHT215" s="15"/>
      <c r="GHU215" s="15"/>
      <c r="GHV215" s="15"/>
      <c r="GHW215" s="15"/>
      <c r="GHX215" s="15"/>
      <c r="GHY215" s="15"/>
      <c r="GHZ215" s="15"/>
      <c r="GIA215" s="15"/>
      <c r="GIB215" s="15"/>
      <c r="GIC215" s="15"/>
      <c r="GID215" s="15"/>
      <c r="GIE215" s="15"/>
      <c r="GIF215" s="15"/>
      <c r="GIG215" s="15"/>
      <c r="GIH215" s="15"/>
      <c r="GII215" s="15"/>
      <c r="GIJ215" s="15"/>
      <c r="GIK215" s="15"/>
      <c r="GIL215" s="15"/>
      <c r="GIM215" s="15"/>
      <c r="GIN215" s="15"/>
      <c r="GIO215" s="15"/>
      <c r="GIP215" s="15"/>
      <c r="GIQ215" s="15"/>
      <c r="GIR215" s="15"/>
      <c r="GIS215" s="15"/>
      <c r="GIT215" s="15"/>
      <c r="GIU215" s="15"/>
      <c r="GIV215" s="15"/>
      <c r="GIW215" s="15"/>
      <c r="GIX215" s="15"/>
      <c r="GIY215" s="15"/>
      <c r="GIZ215" s="15"/>
      <c r="GJA215" s="15"/>
      <c r="GJB215" s="15"/>
      <c r="GJC215" s="15"/>
      <c r="GJD215" s="15"/>
      <c r="GJE215" s="15"/>
      <c r="GJF215" s="15"/>
      <c r="GJG215" s="15"/>
      <c r="GJH215" s="15"/>
      <c r="GJI215" s="15"/>
      <c r="GJJ215" s="15"/>
      <c r="GJK215" s="15"/>
      <c r="GJL215" s="15"/>
      <c r="GJM215" s="15"/>
      <c r="GJN215" s="15"/>
      <c r="GJO215" s="15"/>
      <c r="GJP215" s="15"/>
      <c r="GJQ215" s="15"/>
      <c r="GJR215" s="15"/>
      <c r="GJS215" s="15"/>
      <c r="GJT215" s="15"/>
      <c r="GJU215" s="15"/>
      <c r="GJV215" s="15"/>
      <c r="GJW215" s="15"/>
      <c r="GJX215" s="15"/>
      <c r="GJY215" s="15"/>
      <c r="GJZ215" s="15"/>
      <c r="GKA215" s="15"/>
      <c r="GKB215" s="15"/>
      <c r="GKC215" s="15"/>
      <c r="GKD215" s="15"/>
      <c r="GKE215" s="15"/>
      <c r="GKF215" s="15"/>
      <c r="GKG215" s="15"/>
      <c r="GKH215" s="15"/>
      <c r="GKI215" s="15"/>
      <c r="GKJ215" s="15"/>
      <c r="GKK215" s="15"/>
      <c r="GKL215" s="15"/>
      <c r="GKM215" s="15"/>
      <c r="GKN215" s="15"/>
      <c r="GKO215" s="15"/>
      <c r="GKP215" s="15"/>
      <c r="GKQ215" s="15"/>
      <c r="GKR215" s="15"/>
      <c r="GKS215" s="15"/>
      <c r="GKT215" s="15"/>
      <c r="GKU215" s="15"/>
      <c r="GKV215" s="15"/>
      <c r="GKW215" s="15"/>
      <c r="GKX215" s="15"/>
      <c r="GKY215" s="15"/>
      <c r="GKZ215" s="15"/>
      <c r="GLA215" s="15"/>
      <c r="GLB215" s="15"/>
      <c r="GLC215" s="15"/>
      <c r="GLD215" s="15"/>
      <c r="GLE215" s="15"/>
      <c r="GLF215" s="15"/>
      <c r="GLG215" s="15"/>
      <c r="GLH215" s="15"/>
      <c r="GLI215" s="15"/>
      <c r="GLJ215" s="15"/>
      <c r="GLK215" s="15"/>
      <c r="GLL215" s="15"/>
      <c r="GLM215" s="15"/>
      <c r="GLN215" s="15"/>
      <c r="GLO215" s="15"/>
      <c r="GLP215" s="15"/>
      <c r="GLQ215" s="15"/>
      <c r="GLR215" s="15"/>
      <c r="GLS215" s="15"/>
      <c r="GLT215" s="15"/>
      <c r="GLU215" s="15"/>
      <c r="GLV215" s="15"/>
      <c r="GLW215" s="15"/>
      <c r="GLX215" s="15"/>
      <c r="GLY215" s="15"/>
      <c r="GLZ215" s="15"/>
      <c r="GMA215" s="15"/>
      <c r="GMB215" s="15"/>
      <c r="GMC215" s="15"/>
      <c r="GMD215" s="15"/>
      <c r="GME215" s="15"/>
      <c r="GMF215" s="15"/>
      <c r="GMG215" s="15"/>
      <c r="GMH215" s="15"/>
      <c r="GMI215" s="15"/>
      <c r="GMJ215" s="15"/>
      <c r="GMK215" s="15"/>
      <c r="GML215" s="15"/>
      <c r="GMM215" s="15"/>
      <c r="GMN215" s="15"/>
      <c r="GMO215" s="15"/>
      <c r="GMP215" s="15"/>
      <c r="GMQ215" s="15"/>
      <c r="GMR215" s="15"/>
      <c r="GMS215" s="15"/>
      <c r="GMT215" s="15"/>
      <c r="GMU215" s="15"/>
      <c r="GMV215" s="15"/>
      <c r="GMW215" s="15"/>
      <c r="GMX215" s="15"/>
      <c r="GMY215" s="15"/>
      <c r="GMZ215" s="15"/>
      <c r="GNA215" s="15"/>
      <c r="GNB215" s="15"/>
      <c r="GNC215" s="15"/>
      <c r="GND215" s="15"/>
      <c r="GNE215" s="15"/>
      <c r="GNF215" s="15"/>
      <c r="GNG215" s="15"/>
      <c r="GNH215" s="15"/>
      <c r="GNI215" s="15"/>
      <c r="GNJ215" s="15"/>
      <c r="GNK215" s="15"/>
      <c r="GNL215" s="15"/>
      <c r="GNM215" s="15"/>
      <c r="GNN215" s="15"/>
      <c r="GNO215" s="15"/>
      <c r="GNP215" s="15"/>
      <c r="GNQ215" s="15"/>
      <c r="GNR215" s="15"/>
      <c r="GNS215" s="15"/>
      <c r="GNT215" s="15"/>
      <c r="GNU215" s="15"/>
      <c r="GNV215" s="15"/>
      <c r="GNW215" s="15"/>
      <c r="GNX215" s="15"/>
      <c r="GNY215" s="15"/>
      <c r="GNZ215" s="15"/>
      <c r="GOA215" s="15"/>
      <c r="GOB215" s="15"/>
      <c r="GOC215" s="15"/>
      <c r="GOD215" s="15"/>
      <c r="GOE215" s="15"/>
      <c r="GOF215" s="15"/>
      <c r="GOG215" s="15"/>
      <c r="GOH215" s="15"/>
      <c r="GOI215" s="15"/>
      <c r="GOJ215" s="15"/>
      <c r="GOK215" s="15"/>
      <c r="GOL215" s="15"/>
      <c r="GOM215" s="15"/>
      <c r="GON215" s="15"/>
      <c r="GOO215" s="15"/>
      <c r="GOP215" s="15"/>
      <c r="GOQ215" s="15"/>
      <c r="GOR215" s="15"/>
      <c r="GOS215" s="15"/>
      <c r="GOT215" s="15"/>
      <c r="GOU215" s="15"/>
      <c r="GOV215" s="15"/>
      <c r="GOW215" s="15"/>
      <c r="GOX215" s="15"/>
      <c r="GOY215" s="15"/>
      <c r="GOZ215" s="15"/>
      <c r="GPA215" s="15"/>
      <c r="GPB215" s="15"/>
      <c r="GPC215" s="15"/>
      <c r="GPD215" s="15"/>
      <c r="GPE215" s="15"/>
      <c r="GPF215" s="15"/>
      <c r="GPG215" s="15"/>
      <c r="GPH215" s="15"/>
      <c r="GPI215" s="15"/>
      <c r="GPJ215" s="15"/>
      <c r="GPK215" s="15"/>
      <c r="GPL215" s="15"/>
      <c r="GPM215" s="15"/>
      <c r="GPN215" s="15"/>
      <c r="GPO215" s="15"/>
      <c r="GPP215" s="15"/>
      <c r="GPQ215" s="15"/>
      <c r="GPR215" s="15"/>
      <c r="GPS215" s="15"/>
      <c r="GPT215" s="15"/>
      <c r="GPU215" s="15"/>
      <c r="GPV215" s="15"/>
      <c r="GPW215" s="15"/>
      <c r="GPX215" s="15"/>
      <c r="GPY215" s="15"/>
      <c r="GPZ215" s="15"/>
      <c r="GQA215" s="15"/>
      <c r="GQB215" s="15"/>
      <c r="GQC215" s="15"/>
      <c r="GQD215" s="15"/>
      <c r="GQE215" s="15"/>
      <c r="GQF215" s="15"/>
      <c r="GQG215" s="15"/>
      <c r="GQH215" s="15"/>
      <c r="GQI215" s="15"/>
      <c r="GQJ215" s="15"/>
      <c r="GQK215" s="15"/>
      <c r="GQL215" s="15"/>
      <c r="GQM215" s="15"/>
      <c r="GQN215" s="15"/>
      <c r="GQO215" s="15"/>
      <c r="GQP215" s="15"/>
      <c r="GQQ215" s="15"/>
      <c r="GQR215" s="15"/>
      <c r="GQS215" s="15"/>
      <c r="GQT215" s="15"/>
      <c r="GQU215" s="15"/>
      <c r="GQV215" s="15"/>
      <c r="GQW215" s="15"/>
      <c r="GQX215" s="15"/>
      <c r="GQY215" s="15"/>
      <c r="GQZ215" s="15"/>
      <c r="GRA215" s="15"/>
      <c r="GRB215" s="15"/>
      <c r="GRC215" s="15"/>
      <c r="GRD215" s="15"/>
      <c r="GRE215" s="15"/>
      <c r="GRF215" s="15"/>
      <c r="GRG215" s="15"/>
      <c r="GRH215" s="15"/>
      <c r="GRI215" s="15"/>
      <c r="GRJ215" s="15"/>
      <c r="GRK215" s="15"/>
      <c r="GRL215" s="15"/>
      <c r="GRM215" s="15"/>
      <c r="GRN215" s="15"/>
      <c r="GRO215" s="15"/>
      <c r="GRP215" s="15"/>
      <c r="GRQ215" s="15"/>
      <c r="GRR215" s="15"/>
      <c r="GRS215" s="15"/>
      <c r="GRT215" s="15"/>
      <c r="GRU215" s="15"/>
      <c r="GRV215" s="15"/>
      <c r="GRW215" s="15"/>
      <c r="GRX215" s="15"/>
      <c r="GRY215" s="15"/>
      <c r="GRZ215" s="15"/>
      <c r="GSA215" s="15"/>
      <c r="GSB215" s="15"/>
      <c r="GSC215" s="15"/>
      <c r="GSD215" s="15"/>
      <c r="GSE215" s="15"/>
      <c r="GSF215" s="15"/>
      <c r="GSG215" s="15"/>
      <c r="GSH215" s="15"/>
      <c r="GSI215" s="15"/>
      <c r="GSJ215" s="15"/>
      <c r="GSK215" s="15"/>
      <c r="GSL215" s="15"/>
      <c r="GSM215" s="15"/>
      <c r="GSN215" s="15"/>
      <c r="GSO215" s="15"/>
      <c r="GSP215" s="15"/>
      <c r="GSQ215" s="15"/>
      <c r="GSR215" s="15"/>
      <c r="GSS215" s="15"/>
      <c r="GST215" s="15"/>
      <c r="GSU215" s="15"/>
      <c r="GSV215" s="15"/>
      <c r="GSW215" s="15"/>
      <c r="GSX215" s="15"/>
      <c r="GSY215" s="15"/>
      <c r="GSZ215" s="15"/>
      <c r="GTA215" s="15"/>
      <c r="GTB215" s="15"/>
      <c r="GTC215" s="15"/>
      <c r="GTD215" s="15"/>
      <c r="GTE215" s="15"/>
      <c r="GTF215" s="15"/>
      <c r="GTG215" s="15"/>
      <c r="GTH215" s="15"/>
      <c r="GTI215" s="15"/>
      <c r="GTJ215" s="15"/>
      <c r="GTK215" s="15"/>
      <c r="GTL215" s="15"/>
      <c r="GTM215" s="15"/>
      <c r="GTN215" s="15"/>
      <c r="GTO215" s="15"/>
      <c r="GTP215" s="15"/>
      <c r="GTQ215" s="15"/>
      <c r="GTR215" s="15"/>
      <c r="GTS215" s="15"/>
      <c r="GTT215" s="15"/>
      <c r="GTU215" s="15"/>
      <c r="GTV215" s="15"/>
      <c r="GTW215" s="15"/>
      <c r="GTX215" s="15"/>
      <c r="GTY215" s="15"/>
      <c r="GTZ215" s="15"/>
      <c r="GUA215" s="15"/>
      <c r="GUB215" s="15"/>
      <c r="GUC215" s="15"/>
      <c r="GUD215" s="15"/>
      <c r="GUE215" s="15"/>
      <c r="GUF215" s="15"/>
      <c r="GUG215" s="15"/>
      <c r="GUH215" s="15"/>
      <c r="GUI215" s="15"/>
      <c r="GUJ215" s="15"/>
      <c r="GUK215" s="15"/>
      <c r="GUL215" s="15"/>
      <c r="GUM215" s="15"/>
      <c r="GUN215" s="15"/>
      <c r="GUO215" s="15"/>
      <c r="GUP215" s="15"/>
      <c r="GUQ215" s="15"/>
      <c r="GUR215" s="15"/>
      <c r="GUS215" s="15"/>
      <c r="GUT215" s="15"/>
      <c r="GUU215" s="15"/>
      <c r="GUV215" s="15"/>
      <c r="GUW215" s="15"/>
      <c r="GUX215" s="15"/>
      <c r="GUY215" s="15"/>
      <c r="GUZ215" s="15"/>
      <c r="GVA215" s="15"/>
      <c r="GVB215" s="15"/>
      <c r="GVC215" s="15"/>
      <c r="GVD215" s="15"/>
      <c r="GVE215" s="15"/>
      <c r="GVF215" s="15"/>
      <c r="GVG215" s="15"/>
      <c r="GVH215" s="15"/>
      <c r="GVI215" s="15"/>
      <c r="GVJ215" s="15"/>
      <c r="GVK215" s="15"/>
      <c r="GVL215" s="15"/>
      <c r="GVM215" s="15"/>
      <c r="GVN215" s="15"/>
      <c r="GVO215" s="15"/>
      <c r="GVP215" s="15"/>
      <c r="GVQ215" s="15"/>
      <c r="GVR215" s="15"/>
      <c r="GVS215" s="15"/>
      <c r="GVT215" s="15"/>
      <c r="GVU215" s="15"/>
      <c r="GVV215" s="15"/>
      <c r="GVW215" s="15"/>
      <c r="GVX215" s="15"/>
      <c r="GVY215" s="15"/>
      <c r="GVZ215" s="15"/>
      <c r="GWA215" s="15"/>
      <c r="GWB215" s="15"/>
      <c r="GWC215" s="15"/>
      <c r="GWD215" s="15"/>
      <c r="GWE215" s="15"/>
      <c r="GWF215" s="15"/>
      <c r="GWG215" s="15"/>
      <c r="GWH215" s="15"/>
      <c r="GWI215" s="15"/>
      <c r="GWJ215" s="15"/>
      <c r="GWK215" s="15"/>
      <c r="GWL215" s="15"/>
      <c r="GWM215" s="15"/>
      <c r="GWN215" s="15"/>
      <c r="GWO215" s="15"/>
      <c r="GWP215" s="15"/>
      <c r="GWQ215" s="15"/>
      <c r="GWR215" s="15"/>
      <c r="GWS215" s="15"/>
      <c r="GWT215" s="15"/>
      <c r="GWU215" s="15"/>
      <c r="GWV215" s="15"/>
      <c r="GWW215" s="15"/>
      <c r="GWX215" s="15"/>
      <c r="GWY215" s="15"/>
      <c r="GWZ215" s="15"/>
      <c r="GXA215" s="15"/>
      <c r="GXB215" s="15"/>
      <c r="GXC215" s="15"/>
      <c r="GXD215" s="15"/>
      <c r="GXE215" s="15"/>
      <c r="GXF215" s="15"/>
      <c r="GXG215" s="15"/>
      <c r="GXH215" s="15"/>
      <c r="GXI215" s="15"/>
      <c r="GXJ215" s="15"/>
      <c r="GXK215" s="15"/>
      <c r="GXL215" s="15"/>
      <c r="GXM215" s="15"/>
      <c r="GXN215" s="15"/>
      <c r="GXO215" s="15"/>
      <c r="GXP215" s="15"/>
      <c r="GXQ215" s="15"/>
      <c r="GXR215" s="15"/>
      <c r="GXS215" s="15"/>
      <c r="GXT215" s="15"/>
      <c r="GXU215" s="15"/>
      <c r="GXV215" s="15"/>
      <c r="GXW215" s="15"/>
      <c r="GXX215" s="15"/>
      <c r="GXY215" s="15"/>
      <c r="GXZ215" s="15"/>
      <c r="GYA215" s="15"/>
      <c r="GYB215" s="15"/>
      <c r="GYC215" s="15"/>
      <c r="GYD215" s="15"/>
      <c r="GYE215" s="15"/>
      <c r="GYF215" s="15"/>
      <c r="GYG215" s="15"/>
      <c r="GYH215" s="15"/>
      <c r="GYI215" s="15"/>
      <c r="GYJ215" s="15"/>
      <c r="GYK215" s="15"/>
      <c r="GYL215" s="15"/>
      <c r="GYM215" s="15"/>
      <c r="GYN215" s="15"/>
      <c r="GYO215" s="15"/>
      <c r="GYP215" s="15"/>
      <c r="GYQ215" s="15"/>
      <c r="GYR215" s="15"/>
      <c r="GYS215" s="15"/>
      <c r="GYT215" s="15"/>
      <c r="GYU215" s="15"/>
      <c r="GYV215" s="15"/>
      <c r="GYW215" s="15"/>
      <c r="GYX215" s="15"/>
      <c r="GYY215" s="15"/>
      <c r="GYZ215" s="15"/>
      <c r="GZA215" s="15"/>
      <c r="GZB215" s="15"/>
      <c r="GZC215" s="15"/>
      <c r="GZD215" s="15"/>
      <c r="GZE215" s="15"/>
      <c r="GZF215" s="15"/>
      <c r="GZG215" s="15"/>
      <c r="GZH215" s="15"/>
      <c r="GZI215" s="15"/>
      <c r="GZJ215" s="15"/>
      <c r="GZK215" s="15"/>
      <c r="GZL215" s="15"/>
      <c r="GZM215" s="15"/>
      <c r="GZN215" s="15"/>
      <c r="GZO215" s="15"/>
      <c r="GZP215" s="15"/>
      <c r="GZQ215" s="15"/>
      <c r="GZR215" s="15"/>
      <c r="GZS215" s="15"/>
      <c r="GZT215" s="15"/>
      <c r="GZU215" s="15"/>
      <c r="GZV215" s="15"/>
      <c r="GZW215" s="15"/>
      <c r="GZX215" s="15"/>
      <c r="GZY215" s="15"/>
      <c r="GZZ215" s="15"/>
      <c r="HAA215" s="15"/>
      <c r="HAB215" s="15"/>
      <c r="HAC215" s="15"/>
      <c r="HAD215" s="15"/>
      <c r="HAE215" s="15"/>
      <c r="HAF215" s="15"/>
      <c r="HAG215" s="15"/>
      <c r="HAH215" s="15"/>
      <c r="HAI215" s="15"/>
      <c r="HAJ215" s="15"/>
      <c r="HAK215" s="15"/>
      <c r="HAL215" s="15"/>
      <c r="HAM215" s="15"/>
      <c r="HAN215" s="15"/>
      <c r="HAO215" s="15"/>
      <c r="HAP215" s="15"/>
      <c r="HAQ215" s="15"/>
      <c r="HAR215" s="15"/>
      <c r="HAS215" s="15"/>
      <c r="HAT215" s="15"/>
      <c r="HAU215" s="15"/>
      <c r="HAV215" s="15"/>
      <c r="HAW215" s="15"/>
      <c r="HAX215" s="15"/>
      <c r="HAY215" s="15"/>
      <c r="HAZ215" s="15"/>
      <c r="HBA215" s="15"/>
      <c r="HBB215" s="15"/>
      <c r="HBC215" s="15"/>
      <c r="HBD215" s="15"/>
      <c r="HBE215" s="15"/>
      <c r="HBF215" s="15"/>
      <c r="HBG215" s="15"/>
      <c r="HBH215" s="15"/>
      <c r="HBI215" s="15"/>
      <c r="HBJ215" s="15"/>
      <c r="HBK215" s="15"/>
      <c r="HBL215" s="15"/>
      <c r="HBM215" s="15"/>
      <c r="HBN215" s="15"/>
      <c r="HBO215" s="15"/>
      <c r="HBP215" s="15"/>
      <c r="HBQ215" s="15"/>
      <c r="HBR215" s="15"/>
      <c r="HBS215" s="15"/>
      <c r="HBT215" s="15"/>
      <c r="HBU215" s="15"/>
      <c r="HBV215" s="15"/>
      <c r="HBW215" s="15"/>
      <c r="HBX215" s="15"/>
      <c r="HBY215" s="15"/>
      <c r="HBZ215" s="15"/>
      <c r="HCA215" s="15"/>
      <c r="HCB215" s="15"/>
      <c r="HCC215" s="15"/>
      <c r="HCD215" s="15"/>
      <c r="HCE215" s="15"/>
      <c r="HCF215" s="15"/>
      <c r="HCG215" s="15"/>
      <c r="HCH215" s="15"/>
      <c r="HCI215" s="15"/>
      <c r="HCJ215" s="15"/>
      <c r="HCK215" s="15"/>
      <c r="HCL215" s="15"/>
      <c r="HCM215" s="15"/>
      <c r="HCN215" s="15"/>
      <c r="HCO215" s="15"/>
      <c r="HCP215" s="15"/>
      <c r="HCQ215" s="15"/>
      <c r="HCR215" s="15"/>
      <c r="HCS215" s="15"/>
      <c r="HCT215" s="15"/>
      <c r="HCU215" s="15"/>
      <c r="HCV215" s="15"/>
      <c r="HCW215" s="15"/>
      <c r="HCX215" s="15"/>
      <c r="HCY215" s="15"/>
      <c r="HCZ215" s="15"/>
      <c r="HDA215" s="15"/>
      <c r="HDB215" s="15"/>
      <c r="HDC215" s="15"/>
      <c r="HDD215" s="15"/>
      <c r="HDE215" s="15"/>
      <c r="HDF215" s="15"/>
      <c r="HDG215" s="15"/>
      <c r="HDH215" s="15"/>
      <c r="HDI215" s="15"/>
      <c r="HDJ215" s="15"/>
      <c r="HDK215" s="15"/>
      <c r="HDL215" s="15"/>
      <c r="HDM215" s="15"/>
      <c r="HDN215" s="15"/>
      <c r="HDO215" s="15"/>
      <c r="HDP215" s="15"/>
      <c r="HDQ215" s="15"/>
      <c r="HDR215" s="15"/>
      <c r="HDS215" s="15"/>
      <c r="HDT215" s="15"/>
      <c r="HDU215" s="15"/>
      <c r="HDV215" s="15"/>
      <c r="HDW215" s="15"/>
      <c r="HDX215" s="15"/>
      <c r="HDY215" s="15"/>
      <c r="HDZ215" s="15"/>
      <c r="HEA215" s="15"/>
      <c r="HEB215" s="15"/>
      <c r="HEC215" s="15"/>
      <c r="HED215" s="15"/>
      <c r="HEE215" s="15"/>
      <c r="HEF215" s="15"/>
      <c r="HEG215" s="15"/>
      <c r="HEH215" s="15"/>
      <c r="HEI215" s="15"/>
      <c r="HEJ215" s="15"/>
      <c r="HEK215" s="15"/>
      <c r="HEL215" s="15"/>
      <c r="HEM215" s="15"/>
      <c r="HEN215" s="15"/>
      <c r="HEO215" s="15"/>
      <c r="HEP215" s="15"/>
      <c r="HEQ215" s="15"/>
      <c r="HER215" s="15"/>
      <c r="HES215" s="15"/>
      <c r="HET215" s="15"/>
      <c r="HEU215" s="15"/>
      <c r="HEV215" s="15"/>
      <c r="HEW215" s="15"/>
      <c r="HEX215" s="15"/>
      <c r="HEY215" s="15"/>
      <c r="HEZ215" s="15"/>
      <c r="HFA215" s="15"/>
      <c r="HFB215" s="15"/>
      <c r="HFC215" s="15"/>
      <c r="HFD215" s="15"/>
      <c r="HFE215" s="15"/>
      <c r="HFF215" s="15"/>
      <c r="HFG215" s="15"/>
      <c r="HFH215" s="15"/>
      <c r="HFI215" s="15"/>
      <c r="HFJ215" s="15"/>
      <c r="HFK215" s="15"/>
      <c r="HFL215" s="15"/>
      <c r="HFM215" s="15"/>
      <c r="HFN215" s="15"/>
      <c r="HFO215" s="15"/>
      <c r="HFP215" s="15"/>
      <c r="HFQ215" s="15"/>
      <c r="HFR215" s="15"/>
      <c r="HFS215" s="15"/>
      <c r="HFT215" s="15"/>
      <c r="HFU215" s="15"/>
      <c r="HFV215" s="15"/>
      <c r="HFW215" s="15"/>
      <c r="HFX215" s="15"/>
      <c r="HFY215" s="15"/>
      <c r="HFZ215" s="15"/>
      <c r="HGA215" s="15"/>
      <c r="HGB215" s="15"/>
      <c r="HGC215" s="15"/>
      <c r="HGD215" s="15"/>
      <c r="HGE215" s="15"/>
      <c r="HGF215" s="15"/>
      <c r="HGG215" s="15"/>
      <c r="HGH215" s="15"/>
      <c r="HGI215" s="15"/>
      <c r="HGJ215" s="15"/>
      <c r="HGK215" s="15"/>
      <c r="HGL215" s="15"/>
      <c r="HGM215" s="15"/>
      <c r="HGN215" s="15"/>
      <c r="HGO215" s="15"/>
      <c r="HGP215" s="15"/>
      <c r="HGQ215" s="15"/>
      <c r="HGR215" s="15"/>
      <c r="HGS215" s="15"/>
      <c r="HGT215" s="15"/>
      <c r="HGU215" s="15"/>
      <c r="HGV215" s="15"/>
      <c r="HGW215" s="15"/>
      <c r="HGX215" s="15"/>
      <c r="HGY215" s="15"/>
      <c r="HGZ215" s="15"/>
      <c r="HHA215" s="15"/>
      <c r="HHB215" s="15"/>
      <c r="HHC215" s="15"/>
      <c r="HHD215" s="15"/>
      <c r="HHE215" s="15"/>
      <c r="HHF215" s="15"/>
      <c r="HHG215" s="15"/>
      <c r="HHH215" s="15"/>
      <c r="HHI215" s="15"/>
      <c r="HHJ215" s="15"/>
      <c r="HHK215" s="15"/>
      <c r="HHL215" s="15"/>
      <c r="HHM215" s="15"/>
      <c r="HHN215" s="15"/>
      <c r="HHO215" s="15"/>
      <c r="HHP215" s="15"/>
      <c r="HHQ215" s="15"/>
      <c r="HHR215" s="15"/>
      <c r="HHS215" s="15"/>
      <c r="HHT215" s="15"/>
      <c r="HHU215" s="15"/>
      <c r="HHV215" s="15"/>
      <c r="HHW215" s="15"/>
      <c r="HHX215" s="15"/>
      <c r="HHY215" s="15"/>
      <c r="HHZ215" s="15"/>
      <c r="HIA215" s="15"/>
      <c r="HIB215" s="15"/>
      <c r="HIC215" s="15"/>
      <c r="HID215" s="15"/>
      <c r="HIE215" s="15"/>
      <c r="HIF215" s="15"/>
      <c r="HIG215" s="15"/>
      <c r="HIH215" s="15"/>
      <c r="HII215" s="15"/>
      <c r="HIJ215" s="15"/>
      <c r="HIK215" s="15"/>
      <c r="HIL215" s="15"/>
      <c r="HIM215" s="15"/>
      <c r="HIN215" s="15"/>
      <c r="HIO215" s="15"/>
      <c r="HIP215" s="15"/>
      <c r="HIQ215" s="15"/>
      <c r="HIR215" s="15"/>
      <c r="HIS215" s="15"/>
      <c r="HIT215" s="15"/>
      <c r="HIU215" s="15"/>
      <c r="HIV215" s="15"/>
      <c r="HIW215" s="15"/>
      <c r="HIX215" s="15"/>
      <c r="HIY215" s="15"/>
      <c r="HIZ215" s="15"/>
      <c r="HJA215" s="15"/>
      <c r="HJB215" s="15"/>
      <c r="HJC215" s="15"/>
      <c r="HJD215" s="15"/>
      <c r="HJE215" s="15"/>
      <c r="HJF215" s="15"/>
      <c r="HJG215" s="15"/>
      <c r="HJH215" s="15"/>
      <c r="HJI215" s="15"/>
      <c r="HJJ215" s="15"/>
      <c r="HJK215" s="15"/>
      <c r="HJL215" s="15"/>
      <c r="HJM215" s="15"/>
      <c r="HJN215" s="15"/>
      <c r="HJO215" s="15"/>
      <c r="HJP215" s="15"/>
      <c r="HJQ215" s="15"/>
      <c r="HJR215" s="15"/>
      <c r="HJS215" s="15"/>
      <c r="HJT215" s="15"/>
      <c r="HJU215" s="15"/>
      <c r="HJV215" s="15"/>
      <c r="HJW215" s="15"/>
      <c r="HJX215" s="15"/>
      <c r="HJY215" s="15"/>
      <c r="HJZ215" s="15"/>
      <c r="HKA215" s="15"/>
      <c r="HKB215" s="15"/>
      <c r="HKC215" s="15"/>
      <c r="HKD215" s="15"/>
      <c r="HKE215" s="15"/>
      <c r="HKF215" s="15"/>
      <c r="HKG215" s="15"/>
      <c r="HKH215" s="15"/>
      <c r="HKI215" s="15"/>
      <c r="HKJ215" s="15"/>
      <c r="HKK215" s="15"/>
      <c r="HKL215" s="15"/>
      <c r="HKM215" s="15"/>
      <c r="HKN215" s="15"/>
      <c r="HKO215" s="15"/>
      <c r="HKP215" s="15"/>
      <c r="HKQ215" s="15"/>
      <c r="HKR215" s="15"/>
      <c r="HKS215" s="15"/>
      <c r="HKT215" s="15"/>
      <c r="HKU215" s="15"/>
      <c r="HKV215" s="15"/>
      <c r="HKW215" s="15"/>
      <c r="HKX215" s="15"/>
      <c r="HKY215" s="15"/>
      <c r="HKZ215" s="15"/>
      <c r="HLA215" s="15"/>
      <c r="HLB215" s="15"/>
      <c r="HLC215" s="15"/>
      <c r="HLD215" s="15"/>
      <c r="HLE215" s="15"/>
      <c r="HLF215" s="15"/>
      <c r="HLG215" s="15"/>
      <c r="HLH215" s="15"/>
      <c r="HLI215" s="15"/>
      <c r="HLJ215" s="15"/>
      <c r="HLK215" s="15"/>
      <c r="HLL215" s="15"/>
      <c r="HLM215" s="15"/>
      <c r="HLN215" s="15"/>
      <c r="HLO215" s="15"/>
      <c r="HLP215" s="15"/>
      <c r="HLQ215" s="15"/>
      <c r="HLR215" s="15"/>
      <c r="HLS215" s="15"/>
      <c r="HLT215" s="15"/>
      <c r="HLU215" s="15"/>
      <c r="HLV215" s="15"/>
      <c r="HLW215" s="15"/>
      <c r="HLX215" s="15"/>
      <c r="HLY215" s="15"/>
      <c r="HLZ215" s="15"/>
      <c r="HMA215" s="15"/>
      <c r="HMB215" s="15"/>
      <c r="HMC215" s="15"/>
      <c r="HMD215" s="15"/>
      <c r="HME215" s="15"/>
      <c r="HMF215" s="15"/>
      <c r="HMG215" s="15"/>
      <c r="HMH215" s="15"/>
      <c r="HMI215" s="15"/>
      <c r="HMJ215" s="15"/>
      <c r="HMK215" s="15"/>
      <c r="HML215" s="15"/>
      <c r="HMM215" s="15"/>
      <c r="HMN215" s="15"/>
      <c r="HMO215" s="15"/>
      <c r="HMP215" s="15"/>
      <c r="HMQ215" s="15"/>
      <c r="HMR215" s="15"/>
      <c r="HMS215" s="15"/>
      <c r="HMT215" s="15"/>
      <c r="HMU215" s="15"/>
      <c r="HMV215" s="15"/>
      <c r="HMW215" s="15"/>
      <c r="HMX215" s="15"/>
      <c r="HMY215" s="15"/>
      <c r="HMZ215" s="15"/>
      <c r="HNA215" s="15"/>
      <c r="HNB215" s="15"/>
      <c r="HNC215" s="15"/>
      <c r="HND215" s="15"/>
      <c r="HNE215" s="15"/>
      <c r="HNF215" s="15"/>
      <c r="HNG215" s="15"/>
      <c r="HNH215" s="15"/>
      <c r="HNI215" s="15"/>
      <c r="HNJ215" s="15"/>
      <c r="HNK215" s="15"/>
      <c r="HNL215" s="15"/>
      <c r="HNM215" s="15"/>
      <c r="HNN215" s="15"/>
      <c r="HNO215" s="15"/>
      <c r="HNP215" s="15"/>
      <c r="HNQ215" s="15"/>
      <c r="HNR215" s="15"/>
      <c r="HNS215" s="15"/>
      <c r="HNT215" s="15"/>
      <c r="HNU215" s="15"/>
      <c r="HNV215" s="15"/>
      <c r="HNW215" s="15"/>
      <c r="HNX215" s="15"/>
      <c r="HNY215" s="15"/>
      <c r="HNZ215" s="15"/>
      <c r="HOA215" s="15"/>
      <c r="HOB215" s="15"/>
      <c r="HOC215" s="15"/>
      <c r="HOD215" s="15"/>
      <c r="HOE215" s="15"/>
      <c r="HOF215" s="15"/>
      <c r="HOG215" s="15"/>
      <c r="HOH215" s="15"/>
      <c r="HOI215" s="15"/>
      <c r="HOJ215" s="15"/>
      <c r="HOK215" s="15"/>
      <c r="HOL215" s="15"/>
      <c r="HOM215" s="15"/>
      <c r="HON215" s="15"/>
      <c r="HOO215" s="15"/>
      <c r="HOP215" s="15"/>
      <c r="HOQ215" s="15"/>
      <c r="HOR215" s="15"/>
      <c r="HOS215" s="15"/>
      <c r="HOT215" s="15"/>
      <c r="HOU215" s="15"/>
      <c r="HOV215" s="15"/>
      <c r="HOW215" s="15"/>
      <c r="HOX215" s="15"/>
      <c r="HOY215" s="15"/>
      <c r="HOZ215" s="15"/>
      <c r="HPA215" s="15"/>
      <c r="HPB215" s="15"/>
      <c r="HPC215" s="15"/>
      <c r="HPD215" s="15"/>
      <c r="HPE215" s="15"/>
      <c r="HPF215" s="15"/>
      <c r="HPG215" s="15"/>
      <c r="HPH215" s="15"/>
      <c r="HPI215" s="15"/>
      <c r="HPJ215" s="15"/>
      <c r="HPK215" s="15"/>
      <c r="HPL215" s="15"/>
      <c r="HPM215" s="15"/>
      <c r="HPN215" s="15"/>
      <c r="HPO215" s="15"/>
      <c r="HPP215" s="15"/>
      <c r="HPQ215" s="15"/>
      <c r="HPR215" s="15"/>
      <c r="HPS215" s="15"/>
      <c r="HPT215" s="15"/>
      <c r="HPU215" s="15"/>
      <c r="HPV215" s="15"/>
      <c r="HPW215" s="15"/>
      <c r="HPX215" s="15"/>
      <c r="HPY215" s="15"/>
      <c r="HPZ215" s="15"/>
      <c r="HQA215" s="15"/>
      <c r="HQB215" s="15"/>
      <c r="HQC215" s="15"/>
      <c r="HQD215" s="15"/>
      <c r="HQE215" s="15"/>
      <c r="HQF215" s="15"/>
      <c r="HQG215" s="15"/>
      <c r="HQH215" s="15"/>
      <c r="HQI215" s="15"/>
      <c r="HQJ215" s="15"/>
      <c r="HQK215" s="15"/>
      <c r="HQL215" s="15"/>
      <c r="HQM215" s="15"/>
      <c r="HQN215" s="15"/>
      <c r="HQO215" s="15"/>
      <c r="HQP215" s="15"/>
      <c r="HQQ215" s="15"/>
      <c r="HQR215" s="15"/>
      <c r="HQS215" s="15"/>
      <c r="HQT215" s="15"/>
      <c r="HQU215" s="15"/>
      <c r="HQV215" s="15"/>
      <c r="HQW215" s="15"/>
      <c r="HQX215" s="15"/>
      <c r="HQY215" s="15"/>
      <c r="HQZ215" s="15"/>
      <c r="HRA215" s="15"/>
      <c r="HRB215" s="15"/>
      <c r="HRC215" s="15"/>
      <c r="HRD215" s="15"/>
      <c r="HRE215" s="15"/>
      <c r="HRF215" s="15"/>
      <c r="HRG215" s="15"/>
      <c r="HRH215" s="15"/>
      <c r="HRI215" s="15"/>
      <c r="HRJ215" s="15"/>
      <c r="HRK215" s="15"/>
      <c r="HRL215" s="15"/>
      <c r="HRM215" s="15"/>
      <c r="HRN215" s="15"/>
      <c r="HRO215" s="15"/>
      <c r="HRP215" s="15"/>
      <c r="HRQ215" s="15"/>
      <c r="HRR215" s="15"/>
      <c r="HRS215" s="15"/>
      <c r="HRT215" s="15"/>
      <c r="HRU215" s="15"/>
      <c r="HRV215" s="15"/>
      <c r="HRW215" s="15"/>
      <c r="HRX215" s="15"/>
      <c r="HRY215" s="15"/>
      <c r="HRZ215" s="15"/>
      <c r="HSA215" s="15"/>
      <c r="HSB215" s="15"/>
      <c r="HSC215" s="15"/>
      <c r="HSD215" s="15"/>
      <c r="HSE215" s="15"/>
      <c r="HSF215" s="15"/>
      <c r="HSG215" s="15"/>
      <c r="HSH215" s="15"/>
      <c r="HSI215" s="15"/>
      <c r="HSJ215" s="15"/>
      <c r="HSK215" s="15"/>
      <c r="HSL215" s="15"/>
      <c r="HSM215" s="15"/>
      <c r="HSN215" s="15"/>
      <c r="HSO215" s="15"/>
      <c r="HSP215" s="15"/>
      <c r="HSQ215" s="15"/>
      <c r="HSR215" s="15"/>
      <c r="HSS215" s="15"/>
      <c r="HST215" s="15"/>
      <c r="HSU215" s="15"/>
      <c r="HSV215" s="15"/>
      <c r="HSW215" s="15"/>
      <c r="HSX215" s="15"/>
      <c r="HSY215" s="15"/>
      <c r="HSZ215" s="15"/>
      <c r="HTA215" s="15"/>
      <c r="HTB215" s="15"/>
      <c r="HTC215" s="15"/>
      <c r="HTD215" s="15"/>
      <c r="HTE215" s="15"/>
      <c r="HTF215" s="15"/>
      <c r="HTG215" s="15"/>
      <c r="HTH215" s="15"/>
      <c r="HTI215" s="15"/>
      <c r="HTJ215" s="15"/>
      <c r="HTK215" s="15"/>
      <c r="HTL215" s="15"/>
      <c r="HTM215" s="15"/>
      <c r="HTN215" s="15"/>
      <c r="HTO215" s="15"/>
      <c r="HTP215" s="15"/>
      <c r="HTQ215" s="15"/>
      <c r="HTR215" s="15"/>
      <c r="HTS215" s="15"/>
      <c r="HTT215" s="15"/>
      <c r="HTU215" s="15"/>
      <c r="HTV215" s="15"/>
      <c r="HTW215" s="15"/>
      <c r="HTX215" s="15"/>
      <c r="HTY215" s="15"/>
      <c r="HTZ215" s="15"/>
      <c r="HUA215" s="15"/>
      <c r="HUB215" s="15"/>
      <c r="HUC215" s="15"/>
      <c r="HUD215" s="15"/>
      <c r="HUE215" s="15"/>
      <c r="HUF215" s="15"/>
      <c r="HUG215" s="15"/>
      <c r="HUH215" s="15"/>
      <c r="HUI215" s="15"/>
      <c r="HUJ215" s="15"/>
      <c r="HUK215" s="15"/>
      <c r="HUL215" s="15"/>
      <c r="HUM215" s="15"/>
      <c r="HUN215" s="15"/>
      <c r="HUO215" s="15"/>
      <c r="HUP215" s="15"/>
      <c r="HUQ215" s="15"/>
      <c r="HUR215" s="15"/>
      <c r="HUS215" s="15"/>
      <c r="HUT215" s="15"/>
      <c r="HUU215" s="15"/>
      <c r="HUV215" s="15"/>
      <c r="HUW215" s="15"/>
      <c r="HUX215" s="15"/>
      <c r="HUY215" s="15"/>
      <c r="HUZ215" s="15"/>
      <c r="HVA215" s="15"/>
      <c r="HVB215" s="15"/>
      <c r="HVC215" s="15"/>
      <c r="HVD215" s="15"/>
      <c r="HVE215" s="15"/>
      <c r="HVF215" s="15"/>
      <c r="HVG215" s="15"/>
      <c r="HVH215" s="15"/>
      <c r="HVI215" s="15"/>
      <c r="HVJ215" s="15"/>
      <c r="HVK215" s="15"/>
      <c r="HVL215" s="15"/>
      <c r="HVM215" s="15"/>
      <c r="HVN215" s="15"/>
      <c r="HVO215" s="15"/>
      <c r="HVP215" s="15"/>
      <c r="HVQ215" s="15"/>
      <c r="HVR215" s="15"/>
      <c r="HVS215" s="15"/>
      <c r="HVT215" s="15"/>
      <c r="HVU215" s="15"/>
      <c r="HVV215" s="15"/>
      <c r="HVW215" s="15"/>
      <c r="HVX215" s="15"/>
      <c r="HVY215" s="15"/>
      <c r="HVZ215" s="15"/>
      <c r="HWA215" s="15"/>
      <c r="HWB215" s="15"/>
      <c r="HWC215" s="15"/>
      <c r="HWD215" s="15"/>
      <c r="HWE215" s="15"/>
      <c r="HWF215" s="15"/>
      <c r="HWG215" s="15"/>
      <c r="HWH215" s="15"/>
      <c r="HWI215" s="15"/>
      <c r="HWJ215" s="15"/>
      <c r="HWK215" s="15"/>
      <c r="HWL215" s="15"/>
      <c r="HWM215" s="15"/>
      <c r="HWN215" s="15"/>
      <c r="HWO215" s="15"/>
      <c r="HWP215" s="15"/>
      <c r="HWQ215" s="15"/>
      <c r="HWR215" s="15"/>
      <c r="HWS215" s="15"/>
      <c r="HWT215" s="15"/>
      <c r="HWU215" s="15"/>
      <c r="HWV215" s="15"/>
      <c r="HWW215" s="15"/>
      <c r="HWX215" s="15"/>
      <c r="HWY215" s="15"/>
      <c r="HWZ215" s="15"/>
      <c r="HXA215" s="15"/>
      <c r="HXB215" s="15"/>
      <c r="HXC215" s="15"/>
      <c r="HXD215" s="15"/>
      <c r="HXE215" s="15"/>
      <c r="HXF215" s="15"/>
      <c r="HXG215" s="15"/>
      <c r="HXH215" s="15"/>
      <c r="HXI215" s="15"/>
      <c r="HXJ215" s="15"/>
      <c r="HXK215" s="15"/>
      <c r="HXL215" s="15"/>
      <c r="HXM215" s="15"/>
      <c r="HXN215" s="15"/>
      <c r="HXO215" s="15"/>
      <c r="HXP215" s="15"/>
      <c r="HXQ215" s="15"/>
      <c r="HXR215" s="15"/>
      <c r="HXS215" s="15"/>
      <c r="HXT215" s="15"/>
      <c r="HXU215" s="15"/>
      <c r="HXV215" s="15"/>
      <c r="HXW215" s="15"/>
      <c r="HXX215" s="15"/>
      <c r="HXY215" s="15"/>
      <c r="HXZ215" s="15"/>
      <c r="HYA215" s="15"/>
      <c r="HYB215" s="15"/>
      <c r="HYC215" s="15"/>
      <c r="HYD215" s="15"/>
      <c r="HYE215" s="15"/>
      <c r="HYF215" s="15"/>
      <c r="HYG215" s="15"/>
      <c r="HYH215" s="15"/>
      <c r="HYI215" s="15"/>
      <c r="HYJ215" s="15"/>
      <c r="HYK215" s="15"/>
      <c r="HYL215" s="15"/>
      <c r="HYM215" s="15"/>
      <c r="HYN215" s="15"/>
      <c r="HYO215" s="15"/>
      <c r="HYP215" s="15"/>
      <c r="HYQ215" s="15"/>
      <c r="HYR215" s="15"/>
      <c r="HYS215" s="15"/>
      <c r="HYT215" s="15"/>
      <c r="HYU215" s="15"/>
      <c r="HYV215" s="15"/>
      <c r="HYW215" s="15"/>
      <c r="HYX215" s="15"/>
      <c r="HYY215" s="15"/>
      <c r="HYZ215" s="15"/>
      <c r="HZA215" s="15"/>
      <c r="HZB215" s="15"/>
      <c r="HZC215" s="15"/>
      <c r="HZD215" s="15"/>
      <c r="HZE215" s="15"/>
      <c r="HZF215" s="15"/>
      <c r="HZG215" s="15"/>
      <c r="HZH215" s="15"/>
      <c r="HZI215" s="15"/>
      <c r="HZJ215" s="15"/>
      <c r="HZK215" s="15"/>
      <c r="HZL215" s="15"/>
      <c r="HZM215" s="15"/>
      <c r="HZN215" s="15"/>
      <c r="HZO215" s="15"/>
      <c r="HZP215" s="15"/>
      <c r="HZQ215" s="15"/>
      <c r="HZR215" s="15"/>
      <c r="HZS215" s="15"/>
      <c r="HZT215" s="15"/>
      <c r="HZU215" s="15"/>
      <c r="HZV215" s="15"/>
      <c r="HZW215" s="15"/>
      <c r="HZX215" s="15"/>
      <c r="HZY215" s="15"/>
      <c r="HZZ215" s="15"/>
      <c r="IAA215" s="15"/>
      <c r="IAB215" s="15"/>
      <c r="IAC215" s="15"/>
      <c r="IAD215" s="15"/>
      <c r="IAE215" s="15"/>
      <c r="IAF215" s="15"/>
      <c r="IAG215" s="15"/>
      <c r="IAH215" s="15"/>
      <c r="IAI215" s="15"/>
      <c r="IAJ215" s="15"/>
      <c r="IAK215" s="15"/>
      <c r="IAL215" s="15"/>
      <c r="IAM215" s="15"/>
      <c r="IAN215" s="15"/>
      <c r="IAO215" s="15"/>
      <c r="IAP215" s="15"/>
      <c r="IAQ215" s="15"/>
      <c r="IAR215" s="15"/>
      <c r="IAS215" s="15"/>
      <c r="IAT215" s="15"/>
      <c r="IAU215" s="15"/>
      <c r="IAV215" s="15"/>
      <c r="IAW215" s="15"/>
      <c r="IAX215" s="15"/>
      <c r="IAY215" s="15"/>
      <c r="IAZ215" s="15"/>
      <c r="IBA215" s="15"/>
      <c r="IBB215" s="15"/>
      <c r="IBC215" s="15"/>
      <c r="IBD215" s="15"/>
      <c r="IBE215" s="15"/>
      <c r="IBF215" s="15"/>
      <c r="IBG215" s="15"/>
      <c r="IBH215" s="15"/>
      <c r="IBI215" s="15"/>
      <c r="IBJ215" s="15"/>
      <c r="IBK215" s="15"/>
      <c r="IBL215" s="15"/>
      <c r="IBM215" s="15"/>
      <c r="IBN215" s="15"/>
      <c r="IBO215" s="15"/>
      <c r="IBP215" s="15"/>
      <c r="IBQ215" s="15"/>
      <c r="IBR215" s="15"/>
      <c r="IBS215" s="15"/>
      <c r="IBT215" s="15"/>
      <c r="IBU215" s="15"/>
      <c r="IBV215" s="15"/>
      <c r="IBW215" s="15"/>
      <c r="IBX215" s="15"/>
      <c r="IBY215" s="15"/>
      <c r="IBZ215" s="15"/>
      <c r="ICA215" s="15"/>
      <c r="ICB215" s="15"/>
      <c r="ICC215" s="15"/>
      <c r="ICD215" s="15"/>
      <c r="ICE215" s="15"/>
      <c r="ICF215" s="15"/>
      <c r="ICG215" s="15"/>
      <c r="ICH215" s="15"/>
      <c r="ICI215" s="15"/>
      <c r="ICJ215" s="15"/>
      <c r="ICK215" s="15"/>
      <c r="ICL215" s="15"/>
      <c r="ICM215" s="15"/>
      <c r="ICN215" s="15"/>
      <c r="ICO215" s="15"/>
      <c r="ICP215" s="15"/>
      <c r="ICQ215" s="15"/>
      <c r="ICR215" s="15"/>
      <c r="ICS215" s="15"/>
      <c r="ICT215" s="15"/>
      <c r="ICU215" s="15"/>
      <c r="ICV215" s="15"/>
      <c r="ICW215" s="15"/>
      <c r="ICX215" s="15"/>
      <c r="ICY215" s="15"/>
      <c r="ICZ215" s="15"/>
      <c r="IDA215" s="15"/>
      <c r="IDB215" s="15"/>
      <c r="IDC215" s="15"/>
      <c r="IDD215" s="15"/>
      <c r="IDE215" s="15"/>
      <c r="IDF215" s="15"/>
      <c r="IDG215" s="15"/>
      <c r="IDH215" s="15"/>
      <c r="IDI215" s="15"/>
      <c r="IDJ215" s="15"/>
      <c r="IDK215" s="15"/>
      <c r="IDL215" s="15"/>
      <c r="IDM215" s="15"/>
      <c r="IDN215" s="15"/>
      <c r="IDO215" s="15"/>
      <c r="IDP215" s="15"/>
      <c r="IDQ215" s="15"/>
      <c r="IDR215" s="15"/>
      <c r="IDS215" s="15"/>
      <c r="IDT215" s="15"/>
      <c r="IDU215" s="15"/>
      <c r="IDV215" s="15"/>
      <c r="IDW215" s="15"/>
      <c r="IDX215" s="15"/>
      <c r="IDY215" s="15"/>
      <c r="IDZ215" s="15"/>
      <c r="IEA215" s="15"/>
      <c r="IEB215" s="15"/>
      <c r="IEC215" s="15"/>
      <c r="IED215" s="15"/>
      <c r="IEE215" s="15"/>
      <c r="IEF215" s="15"/>
      <c r="IEG215" s="15"/>
      <c r="IEH215" s="15"/>
      <c r="IEI215" s="15"/>
      <c r="IEJ215" s="15"/>
      <c r="IEK215" s="15"/>
      <c r="IEL215" s="15"/>
      <c r="IEM215" s="15"/>
      <c r="IEN215" s="15"/>
      <c r="IEO215" s="15"/>
      <c r="IEP215" s="15"/>
      <c r="IEQ215" s="15"/>
      <c r="IER215" s="15"/>
      <c r="IES215" s="15"/>
      <c r="IET215" s="15"/>
      <c r="IEU215" s="15"/>
      <c r="IEV215" s="15"/>
      <c r="IEW215" s="15"/>
      <c r="IEX215" s="15"/>
      <c r="IEY215" s="15"/>
      <c r="IEZ215" s="15"/>
      <c r="IFA215" s="15"/>
      <c r="IFB215" s="15"/>
      <c r="IFC215" s="15"/>
      <c r="IFD215" s="15"/>
      <c r="IFE215" s="15"/>
      <c r="IFF215" s="15"/>
      <c r="IFG215" s="15"/>
      <c r="IFH215" s="15"/>
      <c r="IFI215" s="15"/>
      <c r="IFJ215" s="15"/>
      <c r="IFK215" s="15"/>
      <c r="IFL215" s="15"/>
      <c r="IFM215" s="15"/>
      <c r="IFN215" s="15"/>
      <c r="IFO215" s="15"/>
      <c r="IFP215" s="15"/>
      <c r="IFQ215" s="15"/>
      <c r="IFR215" s="15"/>
      <c r="IFS215" s="15"/>
      <c r="IFT215" s="15"/>
      <c r="IFU215" s="15"/>
      <c r="IFV215" s="15"/>
      <c r="IFW215" s="15"/>
      <c r="IFX215" s="15"/>
      <c r="IFY215" s="15"/>
      <c r="IFZ215" s="15"/>
      <c r="IGA215" s="15"/>
      <c r="IGB215" s="15"/>
      <c r="IGC215" s="15"/>
      <c r="IGD215" s="15"/>
      <c r="IGE215" s="15"/>
      <c r="IGF215" s="15"/>
      <c r="IGG215" s="15"/>
      <c r="IGH215" s="15"/>
      <c r="IGI215" s="15"/>
      <c r="IGJ215" s="15"/>
      <c r="IGK215" s="15"/>
      <c r="IGL215" s="15"/>
      <c r="IGM215" s="15"/>
      <c r="IGN215" s="15"/>
      <c r="IGO215" s="15"/>
      <c r="IGP215" s="15"/>
      <c r="IGQ215" s="15"/>
      <c r="IGR215" s="15"/>
      <c r="IGS215" s="15"/>
      <c r="IGT215" s="15"/>
      <c r="IGU215" s="15"/>
      <c r="IGV215" s="15"/>
      <c r="IGW215" s="15"/>
      <c r="IGX215" s="15"/>
      <c r="IGY215" s="15"/>
      <c r="IGZ215" s="15"/>
      <c r="IHA215" s="15"/>
      <c r="IHB215" s="15"/>
      <c r="IHC215" s="15"/>
      <c r="IHD215" s="15"/>
      <c r="IHE215" s="15"/>
      <c r="IHF215" s="15"/>
      <c r="IHG215" s="15"/>
      <c r="IHH215" s="15"/>
      <c r="IHI215" s="15"/>
      <c r="IHJ215" s="15"/>
      <c r="IHK215" s="15"/>
      <c r="IHL215" s="15"/>
      <c r="IHM215" s="15"/>
      <c r="IHN215" s="15"/>
      <c r="IHO215" s="15"/>
      <c r="IHP215" s="15"/>
      <c r="IHQ215" s="15"/>
      <c r="IHR215" s="15"/>
      <c r="IHS215" s="15"/>
      <c r="IHT215" s="15"/>
      <c r="IHU215" s="15"/>
      <c r="IHV215" s="15"/>
      <c r="IHW215" s="15"/>
      <c r="IHX215" s="15"/>
      <c r="IHY215" s="15"/>
      <c r="IHZ215" s="15"/>
      <c r="IIA215" s="15"/>
      <c r="IIB215" s="15"/>
      <c r="IIC215" s="15"/>
      <c r="IID215" s="15"/>
      <c r="IIE215" s="15"/>
      <c r="IIF215" s="15"/>
      <c r="IIG215" s="15"/>
      <c r="IIH215" s="15"/>
      <c r="III215" s="15"/>
      <c r="IIJ215" s="15"/>
      <c r="IIK215" s="15"/>
      <c r="IIL215" s="15"/>
      <c r="IIM215" s="15"/>
      <c r="IIN215" s="15"/>
      <c r="IIO215" s="15"/>
      <c r="IIP215" s="15"/>
      <c r="IIQ215" s="15"/>
      <c r="IIR215" s="15"/>
      <c r="IIS215" s="15"/>
      <c r="IIT215" s="15"/>
      <c r="IIU215" s="15"/>
      <c r="IIV215" s="15"/>
      <c r="IIW215" s="15"/>
      <c r="IIX215" s="15"/>
      <c r="IIY215" s="15"/>
      <c r="IIZ215" s="15"/>
      <c r="IJA215" s="15"/>
      <c r="IJB215" s="15"/>
      <c r="IJC215" s="15"/>
      <c r="IJD215" s="15"/>
      <c r="IJE215" s="15"/>
      <c r="IJF215" s="15"/>
      <c r="IJG215" s="15"/>
      <c r="IJH215" s="15"/>
      <c r="IJI215" s="15"/>
      <c r="IJJ215" s="15"/>
      <c r="IJK215" s="15"/>
      <c r="IJL215" s="15"/>
      <c r="IJM215" s="15"/>
      <c r="IJN215" s="15"/>
      <c r="IJO215" s="15"/>
      <c r="IJP215" s="15"/>
      <c r="IJQ215" s="15"/>
      <c r="IJR215" s="15"/>
      <c r="IJS215" s="15"/>
      <c r="IJT215" s="15"/>
      <c r="IJU215" s="15"/>
      <c r="IJV215" s="15"/>
      <c r="IJW215" s="15"/>
      <c r="IJX215" s="15"/>
      <c r="IJY215" s="15"/>
      <c r="IJZ215" s="15"/>
      <c r="IKA215" s="15"/>
      <c r="IKB215" s="15"/>
      <c r="IKC215" s="15"/>
      <c r="IKD215" s="15"/>
      <c r="IKE215" s="15"/>
      <c r="IKF215" s="15"/>
      <c r="IKG215" s="15"/>
      <c r="IKH215" s="15"/>
      <c r="IKI215" s="15"/>
      <c r="IKJ215" s="15"/>
      <c r="IKK215" s="15"/>
      <c r="IKL215" s="15"/>
      <c r="IKM215" s="15"/>
      <c r="IKN215" s="15"/>
      <c r="IKO215" s="15"/>
      <c r="IKP215" s="15"/>
      <c r="IKQ215" s="15"/>
      <c r="IKR215" s="15"/>
      <c r="IKS215" s="15"/>
      <c r="IKT215" s="15"/>
      <c r="IKU215" s="15"/>
      <c r="IKV215" s="15"/>
      <c r="IKW215" s="15"/>
      <c r="IKX215" s="15"/>
      <c r="IKY215" s="15"/>
      <c r="IKZ215" s="15"/>
      <c r="ILA215" s="15"/>
      <c r="ILB215" s="15"/>
      <c r="ILC215" s="15"/>
      <c r="ILD215" s="15"/>
      <c r="ILE215" s="15"/>
      <c r="ILF215" s="15"/>
      <c r="ILG215" s="15"/>
      <c r="ILH215" s="15"/>
      <c r="ILI215" s="15"/>
      <c r="ILJ215" s="15"/>
      <c r="ILK215" s="15"/>
      <c r="ILL215" s="15"/>
      <c r="ILM215" s="15"/>
      <c r="ILN215" s="15"/>
      <c r="ILO215" s="15"/>
      <c r="ILP215" s="15"/>
      <c r="ILQ215" s="15"/>
      <c r="ILR215" s="15"/>
      <c r="ILS215" s="15"/>
      <c r="ILT215" s="15"/>
      <c r="ILU215" s="15"/>
      <c r="ILV215" s="15"/>
      <c r="ILW215" s="15"/>
      <c r="ILX215" s="15"/>
      <c r="ILY215" s="15"/>
      <c r="ILZ215" s="15"/>
      <c r="IMA215" s="15"/>
      <c r="IMB215" s="15"/>
      <c r="IMC215" s="15"/>
      <c r="IMD215" s="15"/>
      <c r="IME215" s="15"/>
      <c r="IMF215" s="15"/>
      <c r="IMG215" s="15"/>
      <c r="IMH215" s="15"/>
      <c r="IMI215" s="15"/>
      <c r="IMJ215" s="15"/>
      <c r="IMK215" s="15"/>
      <c r="IML215" s="15"/>
      <c r="IMM215" s="15"/>
      <c r="IMN215" s="15"/>
      <c r="IMO215" s="15"/>
      <c r="IMP215" s="15"/>
      <c r="IMQ215" s="15"/>
      <c r="IMR215" s="15"/>
      <c r="IMS215" s="15"/>
      <c r="IMT215" s="15"/>
      <c r="IMU215" s="15"/>
      <c r="IMV215" s="15"/>
      <c r="IMW215" s="15"/>
      <c r="IMX215" s="15"/>
      <c r="IMY215" s="15"/>
      <c r="IMZ215" s="15"/>
      <c r="INA215" s="15"/>
      <c r="INB215" s="15"/>
      <c r="INC215" s="15"/>
      <c r="IND215" s="15"/>
      <c r="INE215" s="15"/>
      <c r="INF215" s="15"/>
      <c r="ING215" s="15"/>
      <c r="INH215" s="15"/>
      <c r="INI215" s="15"/>
      <c r="INJ215" s="15"/>
      <c r="INK215" s="15"/>
      <c r="INL215" s="15"/>
      <c r="INM215" s="15"/>
      <c r="INN215" s="15"/>
      <c r="INO215" s="15"/>
      <c r="INP215" s="15"/>
      <c r="INQ215" s="15"/>
      <c r="INR215" s="15"/>
      <c r="INS215" s="15"/>
      <c r="INT215" s="15"/>
      <c r="INU215" s="15"/>
      <c r="INV215" s="15"/>
      <c r="INW215" s="15"/>
      <c r="INX215" s="15"/>
      <c r="INY215" s="15"/>
      <c r="INZ215" s="15"/>
      <c r="IOA215" s="15"/>
      <c r="IOB215" s="15"/>
      <c r="IOC215" s="15"/>
      <c r="IOD215" s="15"/>
      <c r="IOE215" s="15"/>
      <c r="IOF215" s="15"/>
      <c r="IOG215" s="15"/>
      <c r="IOH215" s="15"/>
      <c r="IOI215" s="15"/>
      <c r="IOJ215" s="15"/>
      <c r="IOK215" s="15"/>
      <c r="IOL215" s="15"/>
      <c r="IOM215" s="15"/>
      <c r="ION215" s="15"/>
      <c r="IOO215" s="15"/>
      <c r="IOP215" s="15"/>
      <c r="IOQ215" s="15"/>
      <c r="IOR215" s="15"/>
      <c r="IOS215" s="15"/>
      <c r="IOT215" s="15"/>
      <c r="IOU215" s="15"/>
      <c r="IOV215" s="15"/>
      <c r="IOW215" s="15"/>
      <c r="IOX215" s="15"/>
      <c r="IOY215" s="15"/>
      <c r="IOZ215" s="15"/>
      <c r="IPA215" s="15"/>
      <c r="IPB215" s="15"/>
      <c r="IPC215" s="15"/>
      <c r="IPD215" s="15"/>
      <c r="IPE215" s="15"/>
      <c r="IPF215" s="15"/>
      <c r="IPG215" s="15"/>
      <c r="IPH215" s="15"/>
      <c r="IPI215" s="15"/>
      <c r="IPJ215" s="15"/>
      <c r="IPK215" s="15"/>
      <c r="IPL215" s="15"/>
      <c r="IPM215" s="15"/>
      <c r="IPN215" s="15"/>
      <c r="IPO215" s="15"/>
      <c r="IPP215" s="15"/>
      <c r="IPQ215" s="15"/>
      <c r="IPR215" s="15"/>
      <c r="IPS215" s="15"/>
      <c r="IPT215" s="15"/>
      <c r="IPU215" s="15"/>
      <c r="IPV215" s="15"/>
      <c r="IPW215" s="15"/>
      <c r="IPX215" s="15"/>
      <c r="IPY215" s="15"/>
      <c r="IPZ215" s="15"/>
      <c r="IQA215" s="15"/>
      <c r="IQB215" s="15"/>
      <c r="IQC215" s="15"/>
      <c r="IQD215" s="15"/>
      <c r="IQE215" s="15"/>
      <c r="IQF215" s="15"/>
      <c r="IQG215" s="15"/>
      <c r="IQH215" s="15"/>
      <c r="IQI215" s="15"/>
      <c r="IQJ215" s="15"/>
      <c r="IQK215" s="15"/>
      <c r="IQL215" s="15"/>
      <c r="IQM215" s="15"/>
      <c r="IQN215" s="15"/>
      <c r="IQO215" s="15"/>
      <c r="IQP215" s="15"/>
      <c r="IQQ215" s="15"/>
      <c r="IQR215" s="15"/>
      <c r="IQS215" s="15"/>
      <c r="IQT215" s="15"/>
      <c r="IQU215" s="15"/>
      <c r="IQV215" s="15"/>
      <c r="IQW215" s="15"/>
      <c r="IQX215" s="15"/>
      <c r="IQY215" s="15"/>
      <c r="IQZ215" s="15"/>
      <c r="IRA215" s="15"/>
      <c r="IRB215" s="15"/>
      <c r="IRC215" s="15"/>
      <c r="IRD215" s="15"/>
      <c r="IRE215" s="15"/>
      <c r="IRF215" s="15"/>
      <c r="IRG215" s="15"/>
      <c r="IRH215" s="15"/>
      <c r="IRI215" s="15"/>
      <c r="IRJ215" s="15"/>
      <c r="IRK215" s="15"/>
      <c r="IRL215" s="15"/>
      <c r="IRM215" s="15"/>
      <c r="IRN215" s="15"/>
      <c r="IRO215" s="15"/>
      <c r="IRP215" s="15"/>
      <c r="IRQ215" s="15"/>
      <c r="IRR215" s="15"/>
      <c r="IRS215" s="15"/>
      <c r="IRT215" s="15"/>
      <c r="IRU215" s="15"/>
      <c r="IRV215" s="15"/>
      <c r="IRW215" s="15"/>
      <c r="IRX215" s="15"/>
      <c r="IRY215" s="15"/>
      <c r="IRZ215" s="15"/>
      <c r="ISA215" s="15"/>
      <c r="ISB215" s="15"/>
      <c r="ISC215" s="15"/>
      <c r="ISD215" s="15"/>
      <c r="ISE215" s="15"/>
      <c r="ISF215" s="15"/>
      <c r="ISG215" s="15"/>
      <c r="ISH215" s="15"/>
      <c r="ISI215" s="15"/>
      <c r="ISJ215" s="15"/>
      <c r="ISK215" s="15"/>
      <c r="ISL215" s="15"/>
      <c r="ISM215" s="15"/>
      <c r="ISN215" s="15"/>
      <c r="ISO215" s="15"/>
      <c r="ISP215" s="15"/>
      <c r="ISQ215" s="15"/>
      <c r="ISR215" s="15"/>
      <c r="ISS215" s="15"/>
      <c r="IST215" s="15"/>
      <c r="ISU215" s="15"/>
      <c r="ISV215" s="15"/>
      <c r="ISW215" s="15"/>
      <c r="ISX215" s="15"/>
      <c r="ISY215" s="15"/>
      <c r="ISZ215" s="15"/>
      <c r="ITA215" s="15"/>
      <c r="ITB215" s="15"/>
      <c r="ITC215" s="15"/>
      <c r="ITD215" s="15"/>
      <c r="ITE215" s="15"/>
      <c r="ITF215" s="15"/>
      <c r="ITG215" s="15"/>
      <c r="ITH215" s="15"/>
      <c r="ITI215" s="15"/>
      <c r="ITJ215" s="15"/>
      <c r="ITK215" s="15"/>
      <c r="ITL215" s="15"/>
      <c r="ITM215" s="15"/>
      <c r="ITN215" s="15"/>
      <c r="ITO215" s="15"/>
      <c r="ITP215" s="15"/>
      <c r="ITQ215" s="15"/>
      <c r="ITR215" s="15"/>
      <c r="ITS215" s="15"/>
      <c r="ITT215" s="15"/>
      <c r="ITU215" s="15"/>
      <c r="ITV215" s="15"/>
      <c r="ITW215" s="15"/>
      <c r="ITX215" s="15"/>
      <c r="ITY215" s="15"/>
      <c r="ITZ215" s="15"/>
      <c r="IUA215" s="15"/>
      <c r="IUB215" s="15"/>
      <c r="IUC215" s="15"/>
      <c r="IUD215" s="15"/>
      <c r="IUE215" s="15"/>
      <c r="IUF215" s="15"/>
      <c r="IUG215" s="15"/>
      <c r="IUH215" s="15"/>
      <c r="IUI215" s="15"/>
      <c r="IUJ215" s="15"/>
      <c r="IUK215" s="15"/>
      <c r="IUL215" s="15"/>
      <c r="IUM215" s="15"/>
      <c r="IUN215" s="15"/>
      <c r="IUO215" s="15"/>
      <c r="IUP215" s="15"/>
      <c r="IUQ215" s="15"/>
      <c r="IUR215" s="15"/>
      <c r="IUS215" s="15"/>
      <c r="IUT215" s="15"/>
      <c r="IUU215" s="15"/>
      <c r="IUV215" s="15"/>
      <c r="IUW215" s="15"/>
      <c r="IUX215" s="15"/>
      <c r="IUY215" s="15"/>
      <c r="IUZ215" s="15"/>
      <c r="IVA215" s="15"/>
      <c r="IVB215" s="15"/>
      <c r="IVC215" s="15"/>
      <c r="IVD215" s="15"/>
      <c r="IVE215" s="15"/>
      <c r="IVF215" s="15"/>
      <c r="IVG215" s="15"/>
      <c r="IVH215" s="15"/>
      <c r="IVI215" s="15"/>
      <c r="IVJ215" s="15"/>
      <c r="IVK215" s="15"/>
      <c r="IVL215" s="15"/>
      <c r="IVM215" s="15"/>
      <c r="IVN215" s="15"/>
      <c r="IVO215" s="15"/>
      <c r="IVP215" s="15"/>
      <c r="IVQ215" s="15"/>
      <c r="IVR215" s="15"/>
      <c r="IVS215" s="15"/>
      <c r="IVT215" s="15"/>
      <c r="IVU215" s="15"/>
      <c r="IVV215" s="15"/>
      <c r="IVW215" s="15"/>
      <c r="IVX215" s="15"/>
      <c r="IVY215" s="15"/>
      <c r="IVZ215" s="15"/>
      <c r="IWA215" s="15"/>
      <c r="IWB215" s="15"/>
      <c r="IWC215" s="15"/>
      <c r="IWD215" s="15"/>
      <c r="IWE215" s="15"/>
      <c r="IWF215" s="15"/>
      <c r="IWG215" s="15"/>
      <c r="IWH215" s="15"/>
      <c r="IWI215" s="15"/>
      <c r="IWJ215" s="15"/>
      <c r="IWK215" s="15"/>
      <c r="IWL215" s="15"/>
      <c r="IWM215" s="15"/>
      <c r="IWN215" s="15"/>
      <c r="IWO215" s="15"/>
      <c r="IWP215" s="15"/>
      <c r="IWQ215" s="15"/>
      <c r="IWR215" s="15"/>
      <c r="IWS215" s="15"/>
      <c r="IWT215" s="15"/>
      <c r="IWU215" s="15"/>
      <c r="IWV215" s="15"/>
      <c r="IWW215" s="15"/>
      <c r="IWX215" s="15"/>
      <c r="IWY215" s="15"/>
      <c r="IWZ215" s="15"/>
      <c r="IXA215" s="15"/>
      <c r="IXB215" s="15"/>
      <c r="IXC215" s="15"/>
      <c r="IXD215" s="15"/>
      <c r="IXE215" s="15"/>
      <c r="IXF215" s="15"/>
      <c r="IXG215" s="15"/>
      <c r="IXH215" s="15"/>
      <c r="IXI215" s="15"/>
      <c r="IXJ215" s="15"/>
      <c r="IXK215" s="15"/>
      <c r="IXL215" s="15"/>
      <c r="IXM215" s="15"/>
      <c r="IXN215" s="15"/>
      <c r="IXO215" s="15"/>
      <c r="IXP215" s="15"/>
      <c r="IXQ215" s="15"/>
      <c r="IXR215" s="15"/>
      <c r="IXS215" s="15"/>
      <c r="IXT215" s="15"/>
      <c r="IXU215" s="15"/>
      <c r="IXV215" s="15"/>
      <c r="IXW215" s="15"/>
      <c r="IXX215" s="15"/>
      <c r="IXY215" s="15"/>
      <c r="IXZ215" s="15"/>
      <c r="IYA215" s="15"/>
      <c r="IYB215" s="15"/>
      <c r="IYC215" s="15"/>
      <c r="IYD215" s="15"/>
      <c r="IYE215" s="15"/>
      <c r="IYF215" s="15"/>
      <c r="IYG215" s="15"/>
      <c r="IYH215" s="15"/>
      <c r="IYI215" s="15"/>
      <c r="IYJ215" s="15"/>
      <c r="IYK215" s="15"/>
      <c r="IYL215" s="15"/>
      <c r="IYM215" s="15"/>
      <c r="IYN215" s="15"/>
      <c r="IYO215" s="15"/>
      <c r="IYP215" s="15"/>
      <c r="IYQ215" s="15"/>
      <c r="IYR215" s="15"/>
      <c r="IYS215" s="15"/>
      <c r="IYT215" s="15"/>
      <c r="IYU215" s="15"/>
      <c r="IYV215" s="15"/>
      <c r="IYW215" s="15"/>
      <c r="IYX215" s="15"/>
      <c r="IYY215" s="15"/>
      <c r="IYZ215" s="15"/>
      <c r="IZA215" s="15"/>
      <c r="IZB215" s="15"/>
      <c r="IZC215" s="15"/>
      <c r="IZD215" s="15"/>
      <c r="IZE215" s="15"/>
      <c r="IZF215" s="15"/>
      <c r="IZG215" s="15"/>
      <c r="IZH215" s="15"/>
      <c r="IZI215" s="15"/>
      <c r="IZJ215" s="15"/>
      <c r="IZK215" s="15"/>
      <c r="IZL215" s="15"/>
      <c r="IZM215" s="15"/>
      <c r="IZN215" s="15"/>
      <c r="IZO215" s="15"/>
      <c r="IZP215" s="15"/>
      <c r="IZQ215" s="15"/>
      <c r="IZR215" s="15"/>
      <c r="IZS215" s="15"/>
      <c r="IZT215" s="15"/>
      <c r="IZU215" s="15"/>
      <c r="IZV215" s="15"/>
      <c r="IZW215" s="15"/>
      <c r="IZX215" s="15"/>
      <c r="IZY215" s="15"/>
      <c r="IZZ215" s="15"/>
      <c r="JAA215" s="15"/>
      <c r="JAB215" s="15"/>
      <c r="JAC215" s="15"/>
      <c r="JAD215" s="15"/>
      <c r="JAE215" s="15"/>
      <c r="JAF215" s="15"/>
      <c r="JAG215" s="15"/>
      <c r="JAH215" s="15"/>
      <c r="JAI215" s="15"/>
      <c r="JAJ215" s="15"/>
      <c r="JAK215" s="15"/>
      <c r="JAL215" s="15"/>
      <c r="JAM215" s="15"/>
      <c r="JAN215" s="15"/>
      <c r="JAO215" s="15"/>
      <c r="JAP215" s="15"/>
      <c r="JAQ215" s="15"/>
      <c r="JAR215" s="15"/>
      <c r="JAS215" s="15"/>
      <c r="JAT215" s="15"/>
      <c r="JAU215" s="15"/>
      <c r="JAV215" s="15"/>
      <c r="JAW215" s="15"/>
      <c r="JAX215" s="15"/>
      <c r="JAY215" s="15"/>
      <c r="JAZ215" s="15"/>
      <c r="JBA215" s="15"/>
      <c r="JBB215" s="15"/>
      <c r="JBC215" s="15"/>
      <c r="JBD215" s="15"/>
      <c r="JBE215" s="15"/>
      <c r="JBF215" s="15"/>
      <c r="JBG215" s="15"/>
      <c r="JBH215" s="15"/>
      <c r="JBI215" s="15"/>
      <c r="JBJ215" s="15"/>
      <c r="JBK215" s="15"/>
      <c r="JBL215" s="15"/>
      <c r="JBM215" s="15"/>
      <c r="JBN215" s="15"/>
      <c r="JBO215" s="15"/>
      <c r="JBP215" s="15"/>
      <c r="JBQ215" s="15"/>
      <c r="JBR215" s="15"/>
      <c r="JBS215" s="15"/>
      <c r="JBT215" s="15"/>
      <c r="JBU215" s="15"/>
      <c r="JBV215" s="15"/>
      <c r="JBW215" s="15"/>
      <c r="JBX215" s="15"/>
      <c r="JBY215" s="15"/>
      <c r="JBZ215" s="15"/>
      <c r="JCA215" s="15"/>
      <c r="JCB215" s="15"/>
      <c r="JCC215" s="15"/>
      <c r="JCD215" s="15"/>
      <c r="JCE215" s="15"/>
      <c r="JCF215" s="15"/>
      <c r="JCG215" s="15"/>
      <c r="JCH215" s="15"/>
      <c r="JCI215" s="15"/>
      <c r="JCJ215" s="15"/>
      <c r="JCK215" s="15"/>
      <c r="JCL215" s="15"/>
      <c r="JCM215" s="15"/>
      <c r="JCN215" s="15"/>
      <c r="JCO215" s="15"/>
      <c r="JCP215" s="15"/>
      <c r="JCQ215" s="15"/>
      <c r="JCR215" s="15"/>
      <c r="JCS215" s="15"/>
      <c r="JCT215" s="15"/>
      <c r="JCU215" s="15"/>
      <c r="JCV215" s="15"/>
      <c r="JCW215" s="15"/>
      <c r="JCX215" s="15"/>
      <c r="JCY215" s="15"/>
      <c r="JCZ215" s="15"/>
      <c r="JDA215" s="15"/>
      <c r="JDB215" s="15"/>
      <c r="JDC215" s="15"/>
      <c r="JDD215" s="15"/>
      <c r="JDE215" s="15"/>
      <c r="JDF215" s="15"/>
      <c r="JDG215" s="15"/>
      <c r="JDH215" s="15"/>
      <c r="JDI215" s="15"/>
      <c r="JDJ215" s="15"/>
      <c r="JDK215" s="15"/>
      <c r="JDL215" s="15"/>
      <c r="JDM215" s="15"/>
      <c r="JDN215" s="15"/>
      <c r="JDO215" s="15"/>
      <c r="JDP215" s="15"/>
      <c r="JDQ215" s="15"/>
      <c r="JDR215" s="15"/>
      <c r="JDS215" s="15"/>
      <c r="JDT215" s="15"/>
      <c r="JDU215" s="15"/>
      <c r="JDV215" s="15"/>
      <c r="JDW215" s="15"/>
      <c r="JDX215" s="15"/>
      <c r="JDY215" s="15"/>
      <c r="JDZ215" s="15"/>
      <c r="JEA215" s="15"/>
      <c r="JEB215" s="15"/>
      <c r="JEC215" s="15"/>
      <c r="JED215" s="15"/>
      <c r="JEE215" s="15"/>
      <c r="JEF215" s="15"/>
      <c r="JEG215" s="15"/>
      <c r="JEH215" s="15"/>
      <c r="JEI215" s="15"/>
      <c r="JEJ215" s="15"/>
      <c r="JEK215" s="15"/>
      <c r="JEL215" s="15"/>
      <c r="JEM215" s="15"/>
      <c r="JEN215" s="15"/>
      <c r="JEO215" s="15"/>
      <c r="JEP215" s="15"/>
      <c r="JEQ215" s="15"/>
      <c r="JER215" s="15"/>
      <c r="JES215" s="15"/>
      <c r="JET215" s="15"/>
      <c r="JEU215" s="15"/>
      <c r="JEV215" s="15"/>
      <c r="JEW215" s="15"/>
      <c r="JEX215" s="15"/>
      <c r="JEY215" s="15"/>
      <c r="JEZ215" s="15"/>
      <c r="JFA215" s="15"/>
      <c r="JFB215" s="15"/>
      <c r="JFC215" s="15"/>
      <c r="JFD215" s="15"/>
      <c r="JFE215" s="15"/>
      <c r="JFF215" s="15"/>
      <c r="JFG215" s="15"/>
      <c r="JFH215" s="15"/>
      <c r="JFI215" s="15"/>
      <c r="JFJ215" s="15"/>
      <c r="JFK215" s="15"/>
      <c r="JFL215" s="15"/>
      <c r="JFM215" s="15"/>
      <c r="JFN215" s="15"/>
      <c r="JFO215" s="15"/>
      <c r="JFP215" s="15"/>
      <c r="JFQ215" s="15"/>
      <c r="JFR215" s="15"/>
      <c r="JFS215" s="15"/>
      <c r="JFT215" s="15"/>
      <c r="JFU215" s="15"/>
      <c r="JFV215" s="15"/>
      <c r="JFW215" s="15"/>
      <c r="JFX215" s="15"/>
      <c r="JFY215" s="15"/>
      <c r="JFZ215" s="15"/>
      <c r="JGA215" s="15"/>
      <c r="JGB215" s="15"/>
      <c r="JGC215" s="15"/>
      <c r="JGD215" s="15"/>
      <c r="JGE215" s="15"/>
      <c r="JGF215" s="15"/>
      <c r="JGG215" s="15"/>
      <c r="JGH215" s="15"/>
      <c r="JGI215" s="15"/>
      <c r="JGJ215" s="15"/>
      <c r="JGK215" s="15"/>
      <c r="JGL215" s="15"/>
      <c r="JGM215" s="15"/>
      <c r="JGN215" s="15"/>
      <c r="JGO215" s="15"/>
      <c r="JGP215" s="15"/>
      <c r="JGQ215" s="15"/>
      <c r="JGR215" s="15"/>
      <c r="JGS215" s="15"/>
      <c r="JGT215" s="15"/>
      <c r="JGU215" s="15"/>
      <c r="JGV215" s="15"/>
      <c r="JGW215" s="15"/>
      <c r="JGX215" s="15"/>
      <c r="JGY215" s="15"/>
      <c r="JGZ215" s="15"/>
      <c r="JHA215" s="15"/>
      <c r="JHB215" s="15"/>
      <c r="JHC215" s="15"/>
      <c r="JHD215" s="15"/>
      <c r="JHE215" s="15"/>
      <c r="JHF215" s="15"/>
      <c r="JHG215" s="15"/>
      <c r="JHH215" s="15"/>
      <c r="JHI215" s="15"/>
      <c r="JHJ215" s="15"/>
      <c r="JHK215" s="15"/>
      <c r="JHL215" s="15"/>
      <c r="JHM215" s="15"/>
      <c r="JHN215" s="15"/>
      <c r="JHO215" s="15"/>
      <c r="JHP215" s="15"/>
      <c r="JHQ215" s="15"/>
      <c r="JHR215" s="15"/>
      <c r="JHS215" s="15"/>
      <c r="JHT215" s="15"/>
      <c r="JHU215" s="15"/>
      <c r="JHV215" s="15"/>
      <c r="JHW215" s="15"/>
      <c r="JHX215" s="15"/>
      <c r="JHY215" s="15"/>
      <c r="JHZ215" s="15"/>
      <c r="JIA215" s="15"/>
      <c r="JIB215" s="15"/>
      <c r="JIC215" s="15"/>
      <c r="JID215" s="15"/>
      <c r="JIE215" s="15"/>
      <c r="JIF215" s="15"/>
      <c r="JIG215" s="15"/>
      <c r="JIH215" s="15"/>
      <c r="JII215" s="15"/>
      <c r="JIJ215" s="15"/>
      <c r="JIK215" s="15"/>
      <c r="JIL215" s="15"/>
      <c r="JIM215" s="15"/>
      <c r="JIN215" s="15"/>
      <c r="JIO215" s="15"/>
      <c r="JIP215" s="15"/>
      <c r="JIQ215" s="15"/>
      <c r="JIR215" s="15"/>
      <c r="JIS215" s="15"/>
      <c r="JIT215" s="15"/>
      <c r="JIU215" s="15"/>
      <c r="JIV215" s="15"/>
      <c r="JIW215" s="15"/>
      <c r="JIX215" s="15"/>
      <c r="JIY215" s="15"/>
      <c r="JIZ215" s="15"/>
      <c r="JJA215" s="15"/>
      <c r="JJB215" s="15"/>
      <c r="JJC215" s="15"/>
      <c r="JJD215" s="15"/>
      <c r="JJE215" s="15"/>
      <c r="JJF215" s="15"/>
      <c r="JJG215" s="15"/>
      <c r="JJH215" s="15"/>
      <c r="JJI215" s="15"/>
      <c r="JJJ215" s="15"/>
      <c r="JJK215" s="15"/>
      <c r="JJL215" s="15"/>
      <c r="JJM215" s="15"/>
      <c r="JJN215" s="15"/>
      <c r="JJO215" s="15"/>
      <c r="JJP215" s="15"/>
      <c r="JJQ215" s="15"/>
      <c r="JJR215" s="15"/>
      <c r="JJS215" s="15"/>
      <c r="JJT215" s="15"/>
      <c r="JJU215" s="15"/>
      <c r="JJV215" s="15"/>
      <c r="JJW215" s="15"/>
      <c r="JJX215" s="15"/>
      <c r="JJY215" s="15"/>
      <c r="JJZ215" s="15"/>
      <c r="JKA215" s="15"/>
      <c r="JKB215" s="15"/>
      <c r="JKC215" s="15"/>
      <c r="JKD215" s="15"/>
      <c r="JKE215" s="15"/>
      <c r="JKF215" s="15"/>
      <c r="JKG215" s="15"/>
      <c r="JKH215" s="15"/>
      <c r="JKI215" s="15"/>
      <c r="JKJ215" s="15"/>
      <c r="JKK215" s="15"/>
      <c r="JKL215" s="15"/>
      <c r="JKM215" s="15"/>
      <c r="JKN215" s="15"/>
      <c r="JKO215" s="15"/>
      <c r="JKP215" s="15"/>
      <c r="JKQ215" s="15"/>
      <c r="JKR215" s="15"/>
      <c r="JKS215" s="15"/>
      <c r="JKT215" s="15"/>
      <c r="JKU215" s="15"/>
      <c r="JKV215" s="15"/>
      <c r="JKW215" s="15"/>
      <c r="JKX215" s="15"/>
      <c r="JKY215" s="15"/>
      <c r="JKZ215" s="15"/>
      <c r="JLA215" s="15"/>
      <c r="JLB215" s="15"/>
      <c r="JLC215" s="15"/>
      <c r="JLD215" s="15"/>
      <c r="JLE215" s="15"/>
      <c r="JLF215" s="15"/>
      <c r="JLG215" s="15"/>
      <c r="JLH215" s="15"/>
      <c r="JLI215" s="15"/>
      <c r="JLJ215" s="15"/>
      <c r="JLK215" s="15"/>
      <c r="JLL215" s="15"/>
      <c r="JLM215" s="15"/>
      <c r="JLN215" s="15"/>
      <c r="JLO215" s="15"/>
      <c r="JLP215" s="15"/>
      <c r="JLQ215" s="15"/>
      <c r="JLR215" s="15"/>
      <c r="JLS215" s="15"/>
      <c r="JLT215" s="15"/>
      <c r="JLU215" s="15"/>
      <c r="JLV215" s="15"/>
      <c r="JLW215" s="15"/>
      <c r="JLX215" s="15"/>
      <c r="JLY215" s="15"/>
      <c r="JLZ215" s="15"/>
      <c r="JMA215" s="15"/>
      <c r="JMB215" s="15"/>
      <c r="JMC215" s="15"/>
      <c r="JMD215" s="15"/>
      <c r="JME215" s="15"/>
      <c r="JMF215" s="15"/>
      <c r="JMG215" s="15"/>
      <c r="JMH215" s="15"/>
      <c r="JMI215" s="15"/>
      <c r="JMJ215" s="15"/>
      <c r="JMK215" s="15"/>
      <c r="JML215" s="15"/>
      <c r="JMM215" s="15"/>
      <c r="JMN215" s="15"/>
      <c r="JMO215" s="15"/>
      <c r="JMP215" s="15"/>
      <c r="JMQ215" s="15"/>
      <c r="JMR215" s="15"/>
      <c r="JMS215" s="15"/>
      <c r="JMT215" s="15"/>
      <c r="JMU215" s="15"/>
      <c r="JMV215" s="15"/>
      <c r="JMW215" s="15"/>
      <c r="JMX215" s="15"/>
      <c r="JMY215" s="15"/>
      <c r="JMZ215" s="15"/>
      <c r="JNA215" s="15"/>
      <c r="JNB215" s="15"/>
      <c r="JNC215" s="15"/>
      <c r="JND215" s="15"/>
      <c r="JNE215" s="15"/>
      <c r="JNF215" s="15"/>
      <c r="JNG215" s="15"/>
      <c r="JNH215" s="15"/>
      <c r="JNI215" s="15"/>
      <c r="JNJ215" s="15"/>
      <c r="JNK215" s="15"/>
      <c r="JNL215" s="15"/>
      <c r="JNM215" s="15"/>
      <c r="JNN215" s="15"/>
      <c r="JNO215" s="15"/>
      <c r="JNP215" s="15"/>
      <c r="JNQ215" s="15"/>
      <c r="JNR215" s="15"/>
      <c r="JNS215" s="15"/>
      <c r="JNT215" s="15"/>
      <c r="JNU215" s="15"/>
      <c r="JNV215" s="15"/>
      <c r="JNW215" s="15"/>
      <c r="JNX215" s="15"/>
      <c r="JNY215" s="15"/>
      <c r="JNZ215" s="15"/>
      <c r="JOA215" s="15"/>
      <c r="JOB215" s="15"/>
      <c r="JOC215" s="15"/>
      <c r="JOD215" s="15"/>
      <c r="JOE215" s="15"/>
      <c r="JOF215" s="15"/>
      <c r="JOG215" s="15"/>
      <c r="JOH215" s="15"/>
      <c r="JOI215" s="15"/>
      <c r="JOJ215" s="15"/>
      <c r="JOK215" s="15"/>
      <c r="JOL215" s="15"/>
      <c r="JOM215" s="15"/>
      <c r="JON215" s="15"/>
      <c r="JOO215" s="15"/>
      <c r="JOP215" s="15"/>
      <c r="JOQ215" s="15"/>
      <c r="JOR215" s="15"/>
      <c r="JOS215" s="15"/>
      <c r="JOT215" s="15"/>
      <c r="JOU215" s="15"/>
      <c r="JOV215" s="15"/>
      <c r="JOW215" s="15"/>
      <c r="JOX215" s="15"/>
      <c r="JOY215" s="15"/>
      <c r="JOZ215" s="15"/>
      <c r="JPA215" s="15"/>
      <c r="JPB215" s="15"/>
      <c r="JPC215" s="15"/>
      <c r="JPD215" s="15"/>
      <c r="JPE215" s="15"/>
      <c r="JPF215" s="15"/>
      <c r="JPG215" s="15"/>
      <c r="JPH215" s="15"/>
      <c r="JPI215" s="15"/>
      <c r="JPJ215" s="15"/>
      <c r="JPK215" s="15"/>
      <c r="JPL215" s="15"/>
      <c r="JPM215" s="15"/>
      <c r="JPN215" s="15"/>
      <c r="JPO215" s="15"/>
      <c r="JPP215" s="15"/>
      <c r="JPQ215" s="15"/>
      <c r="JPR215" s="15"/>
      <c r="JPS215" s="15"/>
      <c r="JPT215" s="15"/>
      <c r="JPU215" s="15"/>
      <c r="JPV215" s="15"/>
      <c r="JPW215" s="15"/>
      <c r="JPX215" s="15"/>
      <c r="JPY215" s="15"/>
      <c r="JPZ215" s="15"/>
      <c r="JQA215" s="15"/>
      <c r="JQB215" s="15"/>
      <c r="JQC215" s="15"/>
      <c r="JQD215" s="15"/>
      <c r="JQE215" s="15"/>
      <c r="JQF215" s="15"/>
      <c r="JQG215" s="15"/>
      <c r="JQH215" s="15"/>
      <c r="JQI215" s="15"/>
      <c r="JQJ215" s="15"/>
      <c r="JQK215" s="15"/>
      <c r="JQL215" s="15"/>
      <c r="JQM215" s="15"/>
      <c r="JQN215" s="15"/>
      <c r="JQO215" s="15"/>
      <c r="JQP215" s="15"/>
      <c r="JQQ215" s="15"/>
      <c r="JQR215" s="15"/>
      <c r="JQS215" s="15"/>
      <c r="JQT215" s="15"/>
      <c r="JQU215" s="15"/>
      <c r="JQV215" s="15"/>
      <c r="JQW215" s="15"/>
      <c r="JQX215" s="15"/>
      <c r="JQY215" s="15"/>
      <c r="JQZ215" s="15"/>
      <c r="JRA215" s="15"/>
      <c r="JRB215" s="15"/>
      <c r="JRC215" s="15"/>
      <c r="JRD215" s="15"/>
      <c r="JRE215" s="15"/>
      <c r="JRF215" s="15"/>
      <c r="JRG215" s="15"/>
      <c r="JRH215" s="15"/>
      <c r="JRI215" s="15"/>
      <c r="JRJ215" s="15"/>
      <c r="JRK215" s="15"/>
      <c r="JRL215" s="15"/>
      <c r="JRM215" s="15"/>
      <c r="JRN215" s="15"/>
      <c r="JRO215" s="15"/>
      <c r="JRP215" s="15"/>
      <c r="JRQ215" s="15"/>
      <c r="JRR215" s="15"/>
      <c r="JRS215" s="15"/>
      <c r="JRT215" s="15"/>
      <c r="JRU215" s="15"/>
      <c r="JRV215" s="15"/>
      <c r="JRW215" s="15"/>
      <c r="JRX215" s="15"/>
      <c r="JRY215" s="15"/>
      <c r="JRZ215" s="15"/>
      <c r="JSA215" s="15"/>
      <c r="JSB215" s="15"/>
      <c r="JSC215" s="15"/>
      <c r="JSD215" s="15"/>
      <c r="JSE215" s="15"/>
      <c r="JSF215" s="15"/>
      <c r="JSG215" s="15"/>
      <c r="JSH215" s="15"/>
      <c r="JSI215" s="15"/>
      <c r="JSJ215" s="15"/>
      <c r="JSK215" s="15"/>
      <c r="JSL215" s="15"/>
      <c r="JSM215" s="15"/>
      <c r="JSN215" s="15"/>
      <c r="JSO215" s="15"/>
      <c r="JSP215" s="15"/>
      <c r="JSQ215" s="15"/>
      <c r="JSR215" s="15"/>
      <c r="JSS215" s="15"/>
      <c r="JST215" s="15"/>
      <c r="JSU215" s="15"/>
      <c r="JSV215" s="15"/>
      <c r="JSW215" s="15"/>
      <c r="JSX215" s="15"/>
      <c r="JSY215" s="15"/>
      <c r="JSZ215" s="15"/>
      <c r="JTA215" s="15"/>
      <c r="JTB215" s="15"/>
      <c r="JTC215" s="15"/>
      <c r="JTD215" s="15"/>
      <c r="JTE215" s="15"/>
      <c r="JTF215" s="15"/>
      <c r="JTG215" s="15"/>
      <c r="JTH215" s="15"/>
      <c r="JTI215" s="15"/>
      <c r="JTJ215" s="15"/>
      <c r="JTK215" s="15"/>
      <c r="JTL215" s="15"/>
      <c r="JTM215" s="15"/>
      <c r="JTN215" s="15"/>
      <c r="JTO215" s="15"/>
      <c r="JTP215" s="15"/>
      <c r="JTQ215" s="15"/>
      <c r="JTR215" s="15"/>
      <c r="JTS215" s="15"/>
      <c r="JTT215" s="15"/>
      <c r="JTU215" s="15"/>
      <c r="JTV215" s="15"/>
      <c r="JTW215" s="15"/>
      <c r="JTX215" s="15"/>
      <c r="JTY215" s="15"/>
      <c r="JTZ215" s="15"/>
      <c r="JUA215" s="15"/>
      <c r="JUB215" s="15"/>
      <c r="JUC215" s="15"/>
      <c r="JUD215" s="15"/>
      <c r="JUE215" s="15"/>
      <c r="JUF215" s="15"/>
      <c r="JUG215" s="15"/>
      <c r="JUH215" s="15"/>
      <c r="JUI215" s="15"/>
      <c r="JUJ215" s="15"/>
      <c r="JUK215" s="15"/>
      <c r="JUL215" s="15"/>
      <c r="JUM215" s="15"/>
      <c r="JUN215" s="15"/>
      <c r="JUO215" s="15"/>
      <c r="JUP215" s="15"/>
      <c r="JUQ215" s="15"/>
      <c r="JUR215" s="15"/>
      <c r="JUS215" s="15"/>
      <c r="JUT215" s="15"/>
      <c r="JUU215" s="15"/>
      <c r="JUV215" s="15"/>
      <c r="JUW215" s="15"/>
      <c r="JUX215" s="15"/>
      <c r="JUY215" s="15"/>
      <c r="JUZ215" s="15"/>
      <c r="JVA215" s="15"/>
      <c r="JVB215" s="15"/>
      <c r="JVC215" s="15"/>
      <c r="JVD215" s="15"/>
      <c r="JVE215" s="15"/>
      <c r="JVF215" s="15"/>
      <c r="JVG215" s="15"/>
      <c r="JVH215" s="15"/>
      <c r="JVI215" s="15"/>
      <c r="JVJ215" s="15"/>
      <c r="JVK215" s="15"/>
      <c r="JVL215" s="15"/>
      <c r="JVM215" s="15"/>
      <c r="JVN215" s="15"/>
      <c r="JVO215" s="15"/>
      <c r="JVP215" s="15"/>
      <c r="JVQ215" s="15"/>
      <c r="JVR215" s="15"/>
      <c r="JVS215" s="15"/>
      <c r="JVT215" s="15"/>
      <c r="JVU215" s="15"/>
      <c r="JVV215" s="15"/>
      <c r="JVW215" s="15"/>
      <c r="JVX215" s="15"/>
      <c r="JVY215" s="15"/>
      <c r="JVZ215" s="15"/>
      <c r="JWA215" s="15"/>
      <c r="JWB215" s="15"/>
      <c r="JWC215" s="15"/>
      <c r="JWD215" s="15"/>
      <c r="JWE215" s="15"/>
      <c r="JWF215" s="15"/>
      <c r="JWG215" s="15"/>
      <c r="JWH215" s="15"/>
      <c r="JWI215" s="15"/>
      <c r="JWJ215" s="15"/>
      <c r="JWK215" s="15"/>
      <c r="JWL215" s="15"/>
      <c r="JWM215" s="15"/>
      <c r="JWN215" s="15"/>
      <c r="JWO215" s="15"/>
      <c r="JWP215" s="15"/>
      <c r="JWQ215" s="15"/>
      <c r="JWR215" s="15"/>
      <c r="JWS215" s="15"/>
      <c r="JWT215" s="15"/>
      <c r="JWU215" s="15"/>
      <c r="JWV215" s="15"/>
      <c r="JWW215" s="15"/>
      <c r="JWX215" s="15"/>
      <c r="JWY215" s="15"/>
      <c r="JWZ215" s="15"/>
      <c r="JXA215" s="15"/>
      <c r="JXB215" s="15"/>
      <c r="JXC215" s="15"/>
      <c r="JXD215" s="15"/>
      <c r="JXE215" s="15"/>
      <c r="JXF215" s="15"/>
      <c r="JXG215" s="15"/>
      <c r="JXH215" s="15"/>
      <c r="JXI215" s="15"/>
      <c r="JXJ215" s="15"/>
      <c r="JXK215" s="15"/>
      <c r="JXL215" s="15"/>
      <c r="JXM215" s="15"/>
      <c r="JXN215" s="15"/>
      <c r="JXO215" s="15"/>
      <c r="JXP215" s="15"/>
      <c r="JXQ215" s="15"/>
      <c r="JXR215" s="15"/>
      <c r="JXS215" s="15"/>
      <c r="JXT215" s="15"/>
      <c r="JXU215" s="15"/>
      <c r="JXV215" s="15"/>
      <c r="JXW215" s="15"/>
      <c r="JXX215" s="15"/>
      <c r="JXY215" s="15"/>
      <c r="JXZ215" s="15"/>
      <c r="JYA215" s="15"/>
      <c r="JYB215" s="15"/>
      <c r="JYC215" s="15"/>
      <c r="JYD215" s="15"/>
      <c r="JYE215" s="15"/>
      <c r="JYF215" s="15"/>
      <c r="JYG215" s="15"/>
      <c r="JYH215" s="15"/>
      <c r="JYI215" s="15"/>
      <c r="JYJ215" s="15"/>
      <c r="JYK215" s="15"/>
      <c r="JYL215" s="15"/>
      <c r="JYM215" s="15"/>
      <c r="JYN215" s="15"/>
      <c r="JYO215" s="15"/>
      <c r="JYP215" s="15"/>
      <c r="JYQ215" s="15"/>
      <c r="JYR215" s="15"/>
      <c r="JYS215" s="15"/>
      <c r="JYT215" s="15"/>
      <c r="JYU215" s="15"/>
      <c r="JYV215" s="15"/>
      <c r="JYW215" s="15"/>
      <c r="JYX215" s="15"/>
      <c r="JYY215" s="15"/>
      <c r="JYZ215" s="15"/>
      <c r="JZA215" s="15"/>
      <c r="JZB215" s="15"/>
      <c r="JZC215" s="15"/>
      <c r="JZD215" s="15"/>
      <c r="JZE215" s="15"/>
      <c r="JZF215" s="15"/>
      <c r="JZG215" s="15"/>
      <c r="JZH215" s="15"/>
      <c r="JZI215" s="15"/>
      <c r="JZJ215" s="15"/>
      <c r="JZK215" s="15"/>
      <c r="JZL215" s="15"/>
      <c r="JZM215" s="15"/>
      <c r="JZN215" s="15"/>
      <c r="JZO215" s="15"/>
      <c r="JZP215" s="15"/>
      <c r="JZQ215" s="15"/>
      <c r="JZR215" s="15"/>
      <c r="JZS215" s="15"/>
      <c r="JZT215" s="15"/>
      <c r="JZU215" s="15"/>
      <c r="JZV215" s="15"/>
      <c r="JZW215" s="15"/>
      <c r="JZX215" s="15"/>
      <c r="JZY215" s="15"/>
      <c r="JZZ215" s="15"/>
      <c r="KAA215" s="15"/>
      <c r="KAB215" s="15"/>
      <c r="KAC215" s="15"/>
      <c r="KAD215" s="15"/>
      <c r="KAE215" s="15"/>
      <c r="KAF215" s="15"/>
      <c r="KAG215" s="15"/>
      <c r="KAH215" s="15"/>
      <c r="KAI215" s="15"/>
      <c r="KAJ215" s="15"/>
      <c r="KAK215" s="15"/>
      <c r="KAL215" s="15"/>
      <c r="KAM215" s="15"/>
      <c r="KAN215" s="15"/>
      <c r="KAO215" s="15"/>
      <c r="KAP215" s="15"/>
      <c r="KAQ215" s="15"/>
      <c r="KAR215" s="15"/>
      <c r="KAS215" s="15"/>
      <c r="KAT215" s="15"/>
      <c r="KAU215" s="15"/>
      <c r="KAV215" s="15"/>
      <c r="KAW215" s="15"/>
      <c r="KAX215" s="15"/>
      <c r="KAY215" s="15"/>
      <c r="KAZ215" s="15"/>
      <c r="KBA215" s="15"/>
      <c r="KBB215" s="15"/>
      <c r="KBC215" s="15"/>
      <c r="KBD215" s="15"/>
      <c r="KBE215" s="15"/>
      <c r="KBF215" s="15"/>
      <c r="KBG215" s="15"/>
      <c r="KBH215" s="15"/>
      <c r="KBI215" s="15"/>
      <c r="KBJ215" s="15"/>
      <c r="KBK215" s="15"/>
      <c r="KBL215" s="15"/>
      <c r="KBM215" s="15"/>
      <c r="KBN215" s="15"/>
      <c r="KBO215" s="15"/>
      <c r="KBP215" s="15"/>
      <c r="KBQ215" s="15"/>
      <c r="KBR215" s="15"/>
      <c r="KBS215" s="15"/>
      <c r="KBT215" s="15"/>
      <c r="KBU215" s="15"/>
      <c r="KBV215" s="15"/>
      <c r="KBW215" s="15"/>
      <c r="KBX215" s="15"/>
      <c r="KBY215" s="15"/>
      <c r="KBZ215" s="15"/>
      <c r="KCA215" s="15"/>
      <c r="KCB215" s="15"/>
      <c r="KCC215" s="15"/>
      <c r="KCD215" s="15"/>
      <c r="KCE215" s="15"/>
      <c r="KCF215" s="15"/>
      <c r="KCG215" s="15"/>
      <c r="KCH215" s="15"/>
      <c r="KCI215" s="15"/>
      <c r="KCJ215" s="15"/>
      <c r="KCK215" s="15"/>
      <c r="KCL215" s="15"/>
      <c r="KCM215" s="15"/>
      <c r="KCN215" s="15"/>
      <c r="KCO215" s="15"/>
      <c r="KCP215" s="15"/>
      <c r="KCQ215" s="15"/>
      <c r="KCR215" s="15"/>
      <c r="KCS215" s="15"/>
      <c r="KCT215" s="15"/>
      <c r="KCU215" s="15"/>
      <c r="KCV215" s="15"/>
      <c r="KCW215" s="15"/>
      <c r="KCX215" s="15"/>
      <c r="KCY215" s="15"/>
      <c r="KCZ215" s="15"/>
      <c r="KDA215" s="15"/>
      <c r="KDB215" s="15"/>
      <c r="KDC215" s="15"/>
      <c r="KDD215" s="15"/>
      <c r="KDE215" s="15"/>
      <c r="KDF215" s="15"/>
      <c r="KDG215" s="15"/>
      <c r="KDH215" s="15"/>
      <c r="KDI215" s="15"/>
      <c r="KDJ215" s="15"/>
      <c r="KDK215" s="15"/>
      <c r="KDL215" s="15"/>
      <c r="KDM215" s="15"/>
      <c r="KDN215" s="15"/>
      <c r="KDO215" s="15"/>
      <c r="KDP215" s="15"/>
      <c r="KDQ215" s="15"/>
      <c r="KDR215" s="15"/>
      <c r="KDS215" s="15"/>
      <c r="KDT215" s="15"/>
      <c r="KDU215" s="15"/>
      <c r="KDV215" s="15"/>
      <c r="KDW215" s="15"/>
      <c r="KDX215" s="15"/>
      <c r="KDY215" s="15"/>
      <c r="KDZ215" s="15"/>
      <c r="KEA215" s="15"/>
      <c r="KEB215" s="15"/>
      <c r="KEC215" s="15"/>
      <c r="KED215" s="15"/>
      <c r="KEE215" s="15"/>
      <c r="KEF215" s="15"/>
      <c r="KEG215" s="15"/>
      <c r="KEH215" s="15"/>
      <c r="KEI215" s="15"/>
      <c r="KEJ215" s="15"/>
      <c r="KEK215" s="15"/>
      <c r="KEL215" s="15"/>
      <c r="KEM215" s="15"/>
      <c r="KEN215" s="15"/>
      <c r="KEO215" s="15"/>
      <c r="KEP215" s="15"/>
      <c r="KEQ215" s="15"/>
      <c r="KER215" s="15"/>
      <c r="KES215" s="15"/>
      <c r="KET215" s="15"/>
      <c r="KEU215" s="15"/>
      <c r="KEV215" s="15"/>
      <c r="KEW215" s="15"/>
      <c r="KEX215" s="15"/>
      <c r="KEY215" s="15"/>
      <c r="KEZ215" s="15"/>
      <c r="KFA215" s="15"/>
      <c r="KFB215" s="15"/>
      <c r="KFC215" s="15"/>
      <c r="KFD215" s="15"/>
      <c r="KFE215" s="15"/>
      <c r="KFF215" s="15"/>
      <c r="KFG215" s="15"/>
      <c r="KFH215" s="15"/>
      <c r="KFI215" s="15"/>
      <c r="KFJ215" s="15"/>
      <c r="KFK215" s="15"/>
      <c r="KFL215" s="15"/>
      <c r="KFM215" s="15"/>
      <c r="KFN215" s="15"/>
      <c r="KFO215" s="15"/>
      <c r="KFP215" s="15"/>
      <c r="KFQ215" s="15"/>
      <c r="KFR215" s="15"/>
      <c r="KFS215" s="15"/>
      <c r="KFT215" s="15"/>
      <c r="KFU215" s="15"/>
      <c r="KFV215" s="15"/>
      <c r="KFW215" s="15"/>
      <c r="KFX215" s="15"/>
      <c r="KFY215" s="15"/>
      <c r="KFZ215" s="15"/>
      <c r="KGA215" s="15"/>
      <c r="KGB215" s="15"/>
      <c r="KGC215" s="15"/>
      <c r="KGD215" s="15"/>
      <c r="KGE215" s="15"/>
      <c r="KGF215" s="15"/>
      <c r="KGG215" s="15"/>
      <c r="KGH215" s="15"/>
      <c r="KGI215" s="15"/>
      <c r="KGJ215" s="15"/>
      <c r="KGK215" s="15"/>
      <c r="KGL215" s="15"/>
      <c r="KGM215" s="15"/>
      <c r="KGN215" s="15"/>
      <c r="KGO215" s="15"/>
      <c r="KGP215" s="15"/>
      <c r="KGQ215" s="15"/>
      <c r="KGR215" s="15"/>
      <c r="KGS215" s="15"/>
      <c r="KGT215" s="15"/>
      <c r="KGU215" s="15"/>
      <c r="KGV215" s="15"/>
      <c r="KGW215" s="15"/>
      <c r="KGX215" s="15"/>
      <c r="KGY215" s="15"/>
      <c r="KGZ215" s="15"/>
      <c r="KHA215" s="15"/>
      <c r="KHB215" s="15"/>
      <c r="KHC215" s="15"/>
      <c r="KHD215" s="15"/>
      <c r="KHE215" s="15"/>
      <c r="KHF215" s="15"/>
      <c r="KHG215" s="15"/>
      <c r="KHH215" s="15"/>
      <c r="KHI215" s="15"/>
      <c r="KHJ215" s="15"/>
      <c r="KHK215" s="15"/>
      <c r="KHL215" s="15"/>
      <c r="KHM215" s="15"/>
      <c r="KHN215" s="15"/>
      <c r="KHO215" s="15"/>
      <c r="KHP215" s="15"/>
      <c r="KHQ215" s="15"/>
      <c r="KHR215" s="15"/>
      <c r="KHS215" s="15"/>
      <c r="KHT215" s="15"/>
      <c r="KHU215" s="15"/>
      <c r="KHV215" s="15"/>
      <c r="KHW215" s="15"/>
      <c r="KHX215" s="15"/>
      <c r="KHY215" s="15"/>
      <c r="KHZ215" s="15"/>
      <c r="KIA215" s="15"/>
      <c r="KIB215" s="15"/>
      <c r="KIC215" s="15"/>
      <c r="KID215" s="15"/>
      <c r="KIE215" s="15"/>
      <c r="KIF215" s="15"/>
      <c r="KIG215" s="15"/>
      <c r="KIH215" s="15"/>
      <c r="KII215" s="15"/>
      <c r="KIJ215" s="15"/>
      <c r="KIK215" s="15"/>
      <c r="KIL215" s="15"/>
      <c r="KIM215" s="15"/>
      <c r="KIN215" s="15"/>
      <c r="KIO215" s="15"/>
      <c r="KIP215" s="15"/>
      <c r="KIQ215" s="15"/>
      <c r="KIR215" s="15"/>
      <c r="KIS215" s="15"/>
      <c r="KIT215" s="15"/>
      <c r="KIU215" s="15"/>
      <c r="KIV215" s="15"/>
      <c r="KIW215" s="15"/>
      <c r="KIX215" s="15"/>
      <c r="KIY215" s="15"/>
      <c r="KIZ215" s="15"/>
      <c r="KJA215" s="15"/>
      <c r="KJB215" s="15"/>
      <c r="KJC215" s="15"/>
      <c r="KJD215" s="15"/>
      <c r="KJE215" s="15"/>
      <c r="KJF215" s="15"/>
      <c r="KJG215" s="15"/>
      <c r="KJH215" s="15"/>
      <c r="KJI215" s="15"/>
      <c r="KJJ215" s="15"/>
      <c r="KJK215" s="15"/>
      <c r="KJL215" s="15"/>
      <c r="KJM215" s="15"/>
      <c r="KJN215" s="15"/>
      <c r="KJO215" s="15"/>
      <c r="KJP215" s="15"/>
      <c r="KJQ215" s="15"/>
      <c r="KJR215" s="15"/>
      <c r="KJS215" s="15"/>
      <c r="KJT215" s="15"/>
      <c r="KJU215" s="15"/>
      <c r="KJV215" s="15"/>
      <c r="KJW215" s="15"/>
      <c r="KJX215" s="15"/>
      <c r="KJY215" s="15"/>
      <c r="KJZ215" s="15"/>
      <c r="KKA215" s="15"/>
      <c r="KKB215" s="15"/>
      <c r="KKC215" s="15"/>
      <c r="KKD215" s="15"/>
      <c r="KKE215" s="15"/>
      <c r="KKF215" s="15"/>
      <c r="KKG215" s="15"/>
      <c r="KKH215" s="15"/>
      <c r="KKI215" s="15"/>
      <c r="KKJ215" s="15"/>
      <c r="KKK215" s="15"/>
      <c r="KKL215" s="15"/>
      <c r="KKM215" s="15"/>
      <c r="KKN215" s="15"/>
      <c r="KKO215" s="15"/>
      <c r="KKP215" s="15"/>
      <c r="KKQ215" s="15"/>
      <c r="KKR215" s="15"/>
      <c r="KKS215" s="15"/>
      <c r="KKT215" s="15"/>
      <c r="KKU215" s="15"/>
      <c r="KKV215" s="15"/>
      <c r="KKW215" s="15"/>
      <c r="KKX215" s="15"/>
      <c r="KKY215" s="15"/>
      <c r="KKZ215" s="15"/>
      <c r="KLA215" s="15"/>
      <c r="KLB215" s="15"/>
      <c r="KLC215" s="15"/>
      <c r="KLD215" s="15"/>
      <c r="KLE215" s="15"/>
      <c r="KLF215" s="15"/>
      <c r="KLG215" s="15"/>
      <c r="KLH215" s="15"/>
      <c r="KLI215" s="15"/>
      <c r="KLJ215" s="15"/>
      <c r="KLK215" s="15"/>
      <c r="KLL215" s="15"/>
      <c r="KLM215" s="15"/>
      <c r="KLN215" s="15"/>
      <c r="KLO215" s="15"/>
      <c r="KLP215" s="15"/>
      <c r="KLQ215" s="15"/>
      <c r="KLR215" s="15"/>
      <c r="KLS215" s="15"/>
      <c r="KLT215" s="15"/>
      <c r="KLU215" s="15"/>
      <c r="KLV215" s="15"/>
      <c r="KLW215" s="15"/>
      <c r="KLX215" s="15"/>
      <c r="KLY215" s="15"/>
      <c r="KLZ215" s="15"/>
      <c r="KMA215" s="15"/>
      <c r="KMB215" s="15"/>
      <c r="KMC215" s="15"/>
      <c r="KMD215" s="15"/>
      <c r="KME215" s="15"/>
      <c r="KMF215" s="15"/>
      <c r="KMG215" s="15"/>
      <c r="KMH215" s="15"/>
      <c r="KMI215" s="15"/>
      <c r="KMJ215" s="15"/>
      <c r="KMK215" s="15"/>
      <c r="KML215" s="15"/>
      <c r="KMM215" s="15"/>
      <c r="KMN215" s="15"/>
      <c r="KMO215" s="15"/>
      <c r="KMP215" s="15"/>
      <c r="KMQ215" s="15"/>
      <c r="KMR215" s="15"/>
      <c r="KMS215" s="15"/>
      <c r="KMT215" s="15"/>
      <c r="KMU215" s="15"/>
      <c r="KMV215" s="15"/>
      <c r="KMW215" s="15"/>
      <c r="KMX215" s="15"/>
      <c r="KMY215" s="15"/>
      <c r="KMZ215" s="15"/>
      <c r="KNA215" s="15"/>
      <c r="KNB215" s="15"/>
      <c r="KNC215" s="15"/>
      <c r="KND215" s="15"/>
      <c r="KNE215" s="15"/>
      <c r="KNF215" s="15"/>
      <c r="KNG215" s="15"/>
      <c r="KNH215" s="15"/>
      <c r="KNI215" s="15"/>
      <c r="KNJ215" s="15"/>
      <c r="KNK215" s="15"/>
      <c r="KNL215" s="15"/>
      <c r="KNM215" s="15"/>
      <c r="KNN215" s="15"/>
      <c r="KNO215" s="15"/>
      <c r="KNP215" s="15"/>
      <c r="KNQ215" s="15"/>
      <c r="KNR215" s="15"/>
      <c r="KNS215" s="15"/>
      <c r="KNT215" s="15"/>
      <c r="KNU215" s="15"/>
      <c r="KNV215" s="15"/>
      <c r="KNW215" s="15"/>
      <c r="KNX215" s="15"/>
      <c r="KNY215" s="15"/>
      <c r="KNZ215" s="15"/>
      <c r="KOA215" s="15"/>
      <c r="KOB215" s="15"/>
      <c r="KOC215" s="15"/>
      <c r="KOD215" s="15"/>
      <c r="KOE215" s="15"/>
      <c r="KOF215" s="15"/>
      <c r="KOG215" s="15"/>
      <c r="KOH215" s="15"/>
      <c r="KOI215" s="15"/>
      <c r="KOJ215" s="15"/>
      <c r="KOK215" s="15"/>
      <c r="KOL215" s="15"/>
      <c r="KOM215" s="15"/>
      <c r="KON215" s="15"/>
      <c r="KOO215" s="15"/>
      <c r="KOP215" s="15"/>
      <c r="KOQ215" s="15"/>
      <c r="KOR215" s="15"/>
      <c r="KOS215" s="15"/>
      <c r="KOT215" s="15"/>
      <c r="KOU215" s="15"/>
      <c r="KOV215" s="15"/>
      <c r="KOW215" s="15"/>
      <c r="KOX215" s="15"/>
      <c r="KOY215" s="15"/>
      <c r="KOZ215" s="15"/>
      <c r="KPA215" s="15"/>
      <c r="KPB215" s="15"/>
      <c r="KPC215" s="15"/>
      <c r="KPD215" s="15"/>
      <c r="KPE215" s="15"/>
      <c r="KPF215" s="15"/>
      <c r="KPG215" s="15"/>
      <c r="KPH215" s="15"/>
      <c r="KPI215" s="15"/>
      <c r="KPJ215" s="15"/>
      <c r="KPK215" s="15"/>
      <c r="KPL215" s="15"/>
      <c r="KPM215" s="15"/>
      <c r="KPN215" s="15"/>
      <c r="KPO215" s="15"/>
      <c r="KPP215" s="15"/>
      <c r="KPQ215" s="15"/>
      <c r="KPR215" s="15"/>
      <c r="KPS215" s="15"/>
      <c r="KPT215" s="15"/>
      <c r="KPU215" s="15"/>
      <c r="KPV215" s="15"/>
      <c r="KPW215" s="15"/>
      <c r="KPX215" s="15"/>
      <c r="KPY215" s="15"/>
      <c r="KPZ215" s="15"/>
      <c r="KQA215" s="15"/>
      <c r="KQB215" s="15"/>
      <c r="KQC215" s="15"/>
      <c r="KQD215" s="15"/>
      <c r="KQE215" s="15"/>
      <c r="KQF215" s="15"/>
      <c r="KQG215" s="15"/>
      <c r="KQH215" s="15"/>
      <c r="KQI215" s="15"/>
      <c r="KQJ215" s="15"/>
      <c r="KQK215" s="15"/>
      <c r="KQL215" s="15"/>
      <c r="KQM215" s="15"/>
      <c r="KQN215" s="15"/>
      <c r="KQO215" s="15"/>
      <c r="KQP215" s="15"/>
      <c r="KQQ215" s="15"/>
      <c r="KQR215" s="15"/>
      <c r="KQS215" s="15"/>
      <c r="KQT215" s="15"/>
      <c r="KQU215" s="15"/>
      <c r="KQV215" s="15"/>
      <c r="KQW215" s="15"/>
      <c r="KQX215" s="15"/>
      <c r="KQY215" s="15"/>
      <c r="KQZ215" s="15"/>
      <c r="KRA215" s="15"/>
      <c r="KRB215" s="15"/>
      <c r="KRC215" s="15"/>
      <c r="KRD215" s="15"/>
      <c r="KRE215" s="15"/>
      <c r="KRF215" s="15"/>
      <c r="KRG215" s="15"/>
      <c r="KRH215" s="15"/>
      <c r="KRI215" s="15"/>
      <c r="KRJ215" s="15"/>
      <c r="KRK215" s="15"/>
      <c r="KRL215" s="15"/>
      <c r="KRM215" s="15"/>
      <c r="KRN215" s="15"/>
      <c r="KRO215" s="15"/>
      <c r="KRP215" s="15"/>
      <c r="KRQ215" s="15"/>
      <c r="KRR215" s="15"/>
      <c r="KRS215" s="15"/>
      <c r="KRT215" s="15"/>
      <c r="KRU215" s="15"/>
      <c r="KRV215" s="15"/>
      <c r="KRW215" s="15"/>
      <c r="KRX215" s="15"/>
      <c r="KRY215" s="15"/>
      <c r="KRZ215" s="15"/>
      <c r="KSA215" s="15"/>
      <c r="KSB215" s="15"/>
      <c r="KSC215" s="15"/>
      <c r="KSD215" s="15"/>
      <c r="KSE215" s="15"/>
      <c r="KSF215" s="15"/>
      <c r="KSG215" s="15"/>
      <c r="KSH215" s="15"/>
      <c r="KSI215" s="15"/>
      <c r="KSJ215" s="15"/>
      <c r="KSK215" s="15"/>
      <c r="KSL215" s="15"/>
      <c r="KSM215" s="15"/>
      <c r="KSN215" s="15"/>
      <c r="KSO215" s="15"/>
      <c r="KSP215" s="15"/>
      <c r="KSQ215" s="15"/>
      <c r="KSR215" s="15"/>
      <c r="KSS215" s="15"/>
      <c r="KST215" s="15"/>
      <c r="KSU215" s="15"/>
      <c r="KSV215" s="15"/>
      <c r="KSW215" s="15"/>
      <c r="KSX215" s="15"/>
      <c r="KSY215" s="15"/>
      <c r="KSZ215" s="15"/>
      <c r="KTA215" s="15"/>
      <c r="KTB215" s="15"/>
      <c r="KTC215" s="15"/>
      <c r="KTD215" s="15"/>
      <c r="KTE215" s="15"/>
      <c r="KTF215" s="15"/>
      <c r="KTG215" s="15"/>
      <c r="KTH215" s="15"/>
      <c r="KTI215" s="15"/>
      <c r="KTJ215" s="15"/>
      <c r="KTK215" s="15"/>
      <c r="KTL215" s="15"/>
      <c r="KTM215" s="15"/>
      <c r="KTN215" s="15"/>
      <c r="KTO215" s="15"/>
      <c r="KTP215" s="15"/>
      <c r="KTQ215" s="15"/>
      <c r="KTR215" s="15"/>
      <c r="KTS215" s="15"/>
      <c r="KTT215" s="15"/>
      <c r="KTU215" s="15"/>
      <c r="KTV215" s="15"/>
      <c r="KTW215" s="15"/>
      <c r="KTX215" s="15"/>
      <c r="KTY215" s="15"/>
      <c r="KTZ215" s="15"/>
      <c r="KUA215" s="15"/>
      <c r="KUB215" s="15"/>
      <c r="KUC215" s="15"/>
      <c r="KUD215" s="15"/>
      <c r="KUE215" s="15"/>
      <c r="KUF215" s="15"/>
      <c r="KUG215" s="15"/>
      <c r="KUH215" s="15"/>
      <c r="KUI215" s="15"/>
      <c r="KUJ215" s="15"/>
      <c r="KUK215" s="15"/>
      <c r="KUL215" s="15"/>
      <c r="KUM215" s="15"/>
      <c r="KUN215" s="15"/>
      <c r="KUO215" s="15"/>
      <c r="KUP215" s="15"/>
      <c r="KUQ215" s="15"/>
      <c r="KUR215" s="15"/>
      <c r="KUS215" s="15"/>
      <c r="KUT215" s="15"/>
      <c r="KUU215" s="15"/>
      <c r="KUV215" s="15"/>
      <c r="KUW215" s="15"/>
      <c r="KUX215" s="15"/>
      <c r="KUY215" s="15"/>
      <c r="KUZ215" s="15"/>
      <c r="KVA215" s="15"/>
      <c r="KVB215" s="15"/>
      <c r="KVC215" s="15"/>
      <c r="KVD215" s="15"/>
      <c r="KVE215" s="15"/>
      <c r="KVF215" s="15"/>
      <c r="KVG215" s="15"/>
      <c r="KVH215" s="15"/>
      <c r="KVI215" s="15"/>
      <c r="KVJ215" s="15"/>
      <c r="KVK215" s="15"/>
      <c r="KVL215" s="15"/>
      <c r="KVM215" s="15"/>
      <c r="KVN215" s="15"/>
      <c r="KVO215" s="15"/>
      <c r="KVP215" s="15"/>
      <c r="KVQ215" s="15"/>
      <c r="KVR215" s="15"/>
      <c r="KVS215" s="15"/>
      <c r="KVT215" s="15"/>
      <c r="KVU215" s="15"/>
      <c r="KVV215" s="15"/>
      <c r="KVW215" s="15"/>
      <c r="KVX215" s="15"/>
      <c r="KVY215" s="15"/>
      <c r="KVZ215" s="15"/>
      <c r="KWA215" s="15"/>
      <c r="KWB215" s="15"/>
      <c r="KWC215" s="15"/>
      <c r="KWD215" s="15"/>
      <c r="KWE215" s="15"/>
      <c r="KWF215" s="15"/>
      <c r="KWG215" s="15"/>
      <c r="KWH215" s="15"/>
      <c r="KWI215" s="15"/>
      <c r="KWJ215" s="15"/>
      <c r="KWK215" s="15"/>
      <c r="KWL215" s="15"/>
      <c r="KWM215" s="15"/>
      <c r="KWN215" s="15"/>
      <c r="KWO215" s="15"/>
      <c r="KWP215" s="15"/>
      <c r="KWQ215" s="15"/>
      <c r="KWR215" s="15"/>
      <c r="KWS215" s="15"/>
      <c r="KWT215" s="15"/>
      <c r="KWU215" s="15"/>
      <c r="KWV215" s="15"/>
      <c r="KWW215" s="15"/>
      <c r="KWX215" s="15"/>
      <c r="KWY215" s="15"/>
      <c r="KWZ215" s="15"/>
      <c r="KXA215" s="15"/>
      <c r="KXB215" s="15"/>
      <c r="KXC215" s="15"/>
      <c r="KXD215" s="15"/>
      <c r="KXE215" s="15"/>
      <c r="KXF215" s="15"/>
      <c r="KXG215" s="15"/>
      <c r="KXH215" s="15"/>
      <c r="KXI215" s="15"/>
      <c r="KXJ215" s="15"/>
      <c r="KXK215" s="15"/>
      <c r="KXL215" s="15"/>
      <c r="KXM215" s="15"/>
      <c r="KXN215" s="15"/>
      <c r="KXO215" s="15"/>
      <c r="KXP215" s="15"/>
      <c r="KXQ215" s="15"/>
      <c r="KXR215" s="15"/>
      <c r="KXS215" s="15"/>
      <c r="KXT215" s="15"/>
      <c r="KXU215" s="15"/>
      <c r="KXV215" s="15"/>
      <c r="KXW215" s="15"/>
      <c r="KXX215" s="15"/>
      <c r="KXY215" s="15"/>
      <c r="KXZ215" s="15"/>
      <c r="KYA215" s="15"/>
      <c r="KYB215" s="15"/>
      <c r="KYC215" s="15"/>
      <c r="KYD215" s="15"/>
      <c r="KYE215" s="15"/>
      <c r="KYF215" s="15"/>
      <c r="KYG215" s="15"/>
      <c r="KYH215" s="15"/>
      <c r="KYI215" s="15"/>
      <c r="KYJ215" s="15"/>
      <c r="KYK215" s="15"/>
      <c r="KYL215" s="15"/>
      <c r="KYM215" s="15"/>
      <c r="KYN215" s="15"/>
      <c r="KYO215" s="15"/>
      <c r="KYP215" s="15"/>
      <c r="KYQ215" s="15"/>
      <c r="KYR215" s="15"/>
      <c r="KYS215" s="15"/>
      <c r="KYT215" s="15"/>
      <c r="KYU215" s="15"/>
      <c r="KYV215" s="15"/>
      <c r="KYW215" s="15"/>
      <c r="KYX215" s="15"/>
      <c r="KYY215" s="15"/>
      <c r="KYZ215" s="15"/>
      <c r="KZA215" s="15"/>
      <c r="KZB215" s="15"/>
      <c r="KZC215" s="15"/>
      <c r="KZD215" s="15"/>
      <c r="KZE215" s="15"/>
      <c r="KZF215" s="15"/>
      <c r="KZG215" s="15"/>
      <c r="KZH215" s="15"/>
      <c r="KZI215" s="15"/>
      <c r="KZJ215" s="15"/>
      <c r="KZK215" s="15"/>
      <c r="KZL215" s="15"/>
      <c r="KZM215" s="15"/>
      <c r="KZN215" s="15"/>
      <c r="KZO215" s="15"/>
      <c r="KZP215" s="15"/>
      <c r="KZQ215" s="15"/>
      <c r="KZR215" s="15"/>
      <c r="KZS215" s="15"/>
      <c r="KZT215" s="15"/>
      <c r="KZU215" s="15"/>
      <c r="KZV215" s="15"/>
      <c r="KZW215" s="15"/>
      <c r="KZX215" s="15"/>
      <c r="KZY215" s="15"/>
      <c r="KZZ215" s="15"/>
      <c r="LAA215" s="15"/>
      <c r="LAB215" s="15"/>
      <c r="LAC215" s="15"/>
      <c r="LAD215" s="15"/>
      <c r="LAE215" s="15"/>
      <c r="LAF215" s="15"/>
      <c r="LAG215" s="15"/>
      <c r="LAH215" s="15"/>
      <c r="LAI215" s="15"/>
      <c r="LAJ215" s="15"/>
      <c r="LAK215" s="15"/>
      <c r="LAL215" s="15"/>
      <c r="LAM215" s="15"/>
      <c r="LAN215" s="15"/>
      <c r="LAO215" s="15"/>
      <c r="LAP215" s="15"/>
      <c r="LAQ215" s="15"/>
      <c r="LAR215" s="15"/>
      <c r="LAS215" s="15"/>
      <c r="LAT215" s="15"/>
      <c r="LAU215" s="15"/>
      <c r="LAV215" s="15"/>
      <c r="LAW215" s="15"/>
      <c r="LAX215" s="15"/>
      <c r="LAY215" s="15"/>
      <c r="LAZ215" s="15"/>
      <c r="LBA215" s="15"/>
      <c r="LBB215" s="15"/>
      <c r="LBC215" s="15"/>
      <c r="LBD215" s="15"/>
      <c r="LBE215" s="15"/>
      <c r="LBF215" s="15"/>
      <c r="LBG215" s="15"/>
      <c r="LBH215" s="15"/>
      <c r="LBI215" s="15"/>
      <c r="LBJ215" s="15"/>
      <c r="LBK215" s="15"/>
      <c r="LBL215" s="15"/>
      <c r="LBM215" s="15"/>
      <c r="LBN215" s="15"/>
      <c r="LBO215" s="15"/>
      <c r="LBP215" s="15"/>
      <c r="LBQ215" s="15"/>
      <c r="LBR215" s="15"/>
      <c r="LBS215" s="15"/>
      <c r="LBT215" s="15"/>
      <c r="LBU215" s="15"/>
      <c r="LBV215" s="15"/>
      <c r="LBW215" s="15"/>
      <c r="LBX215" s="15"/>
      <c r="LBY215" s="15"/>
      <c r="LBZ215" s="15"/>
      <c r="LCA215" s="15"/>
      <c r="LCB215" s="15"/>
      <c r="LCC215" s="15"/>
      <c r="LCD215" s="15"/>
      <c r="LCE215" s="15"/>
      <c r="LCF215" s="15"/>
      <c r="LCG215" s="15"/>
      <c r="LCH215" s="15"/>
      <c r="LCI215" s="15"/>
      <c r="LCJ215" s="15"/>
      <c r="LCK215" s="15"/>
      <c r="LCL215" s="15"/>
      <c r="LCM215" s="15"/>
      <c r="LCN215" s="15"/>
      <c r="LCO215" s="15"/>
      <c r="LCP215" s="15"/>
      <c r="LCQ215" s="15"/>
      <c r="LCR215" s="15"/>
      <c r="LCS215" s="15"/>
      <c r="LCT215" s="15"/>
      <c r="LCU215" s="15"/>
      <c r="LCV215" s="15"/>
      <c r="LCW215" s="15"/>
      <c r="LCX215" s="15"/>
      <c r="LCY215" s="15"/>
      <c r="LCZ215" s="15"/>
      <c r="LDA215" s="15"/>
      <c r="LDB215" s="15"/>
      <c r="LDC215" s="15"/>
      <c r="LDD215" s="15"/>
      <c r="LDE215" s="15"/>
      <c r="LDF215" s="15"/>
      <c r="LDG215" s="15"/>
      <c r="LDH215" s="15"/>
      <c r="LDI215" s="15"/>
      <c r="LDJ215" s="15"/>
      <c r="LDK215" s="15"/>
      <c r="LDL215" s="15"/>
      <c r="LDM215" s="15"/>
      <c r="LDN215" s="15"/>
      <c r="LDO215" s="15"/>
      <c r="LDP215" s="15"/>
      <c r="LDQ215" s="15"/>
      <c r="LDR215" s="15"/>
      <c r="LDS215" s="15"/>
      <c r="LDT215" s="15"/>
      <c r="LDU215" s="15"/>
      <c r="LDV215" s="15"/>
      <c r="LDW215" s="15"/>
      <c r="LDX215" s="15"/>
      <c r="LDY215" s="15"/>
      <c r="LDZ215" s="15"/>
      <c r="LEA215" s="15"/>
      <c r="LEB215" s="15"/>
      <c r="LEC215" s="15"/>
      <c r="LED215" s="15"/>
      <c r="LEE215" s="15"/>
      <c r="LEF215" s="15"/>
      <c r="LEG215" s="15"/>
      <c r="LEH215" s="15"/>
      <c r="LEI215" s="15"/>
      <c r="LEJ215" s="15"/>
      <c r="LEK215" s="15"/>
      <c r="LEL215" s="15"/>
      <c r="LEM215" s="15"/>
      <c r="LEN215" s="15"/>
      <c r="LEO215" s="15"/>
      <c r="LEP215" s="15"/>
      <c r="LEQ215" s="15"/>
      <c r="LER215" s="15"/>
      <c r="LES215" s="15"/>
      <c r="LET215" s="15"/>
      <c r="LEU215" s="15"/>
      <c r="LEV215" s="15"/>
      <c r="LEW215" s="15"/>
      <c r="LEX215" s="15"/>
      <c r="LEY215" s="15"/>
      <c r="LEZ215" s="15"/>
      <c r="LFA215" s="15"/>
      <c r="LFB215" s="15"/>
      <c r="LFC215" s="15"/>
      <c r="LFD215" s="15"/>
      <c r="LFE215" s="15"/>
      <c r="LFF215" s="15"/>
      <c r="LFG215" s="15"/>
      <c r="LFH215" s="15"/>
      <c r="LFI215" s="15"/>
      <c r="LFJ215" s="15"/>
      <c r="LFK215" s="15"/>
      <c r="LFL215" s="15"/>
      <c r="LFM215" s="15"/>
      <c r="LFN215" s="15"/>
      <c r="LFO215" s="15"/>
      <c r="LFP215" s="15"/>
      <c r="LFQ215" s="15"/>
      <c r="LFR215" s="15"/>
      <c r="LFS215" s="15"/>
      <c r="LFT215" s="15"/>
      <c r="LFU215" s="15"/>
      <c r="LFV215" s="15"/>
      <c r="LFW215" s="15"/>
      <c r="LFX215" s="15"/>
      <c r="LFY215" s="15"/>
      <c r="LFZ215" s="15"/>
      <c r="LGA215" s="15"/>
      <c r="LGB215" s="15"/>
      <c r="LGC215" s="15"/>
      <c r="LGD215" s="15"/>
      <c r="LGE215" s="15"/>
      <c r="LGF215" s="15"/>
      <c r="LGG215" s="15"/>
      <c r="LGH215" s="15"/>
      <c r="LGI215" s="15"/>
      <c r="LGJ215" s="15"/>
      <c r="LGK215" s="15"/>
      <c r="LGL215" s="15"/>
      <c r="LGM215" s="15"/>
      <c r="LGN215" s="15"/>
      <c r="LGO215" s="15"/>
      <c r="LGP215" s="15"/>
      <c r="LGQ215" s="15"/>
      <c r="LGR215" s="15"/>
      <c r="LGS215" s="15"/>
      <c r="LGT215" s="15"/>
      <c r="LGU215" s="15"/>
      <c r="LGV215" s="15"/>
      <c r="LGW215" s="15"/>
      <c r="LGX215" s="15"/>
      <c r="LGY215" s="15"/>
      <c r="LGZ215" s="15"/>
      <c r="LHA215" s="15"/>
      <c r="LHB215" s="15"/>
      <c r="LHC215" s="15"/>
      <c r="LHD215" s="15"/>
      <c r="LHE215" s="15"/>
      <c r="LHF215" s="15"/>
      <c r="LHG215" s="15"/>
      <c r="LHH215" s="15"/>
      <c r="LHI215" s="15"/>
      <c r="LHJ215" s="15"/>
      <c r="LHK215" s="15"/>
      <c r="LHL215" s="15"/>
      <c r="LHM215" s="15"/>
      <c r="LHN215" s="15"/>
      <c r="LHO215" s="15"/>
      <c r="LHP215" s="15"/>
      <c r="LHQ215" s="15"/>
      <c r="LHR215" s="15"/>
      <c r="LHS215" s="15"/>
      <c r="LHT215" s="15"/>
      <c r="LHU215" s="15"/>
      <c r="LHV215" s="15"/>
      <c r="LHW215" s="15"/>
      <c r="LHX215" s="15"/>
      <c r="LHY215" s="15"/>
      <c r="LHZ215" s="15"/>
      <c r="LIA215" s="15"/>
      <c r="LIB215" s="15"/>
      <c r="LIC215" s="15"/>
      <c r="LID215" s="15"/>
      <c r="LIE215" s="15"/>
      <c r="LIF215" s="15"/>
      <c r="LIG215" s="15"/>
      <c r="LIH215" s="15"/>
      <c r="LII215" s="15"/>
      <c r="LIJ215" s="15"/>
      <c r="LIK215" s="15"/>
      <c r="LIL215" s="15"/>
      <c r="LIM215" s="15"/>
      <c r="LIN215" s="15"/>
      <c r="LIO215" s="15"/>
      <c r="LIP215" s="15"/>
      <c r="LIQ215" s="15"/>
      <c r="LIR215" s="15"/>
      <c r="LIS215" s="15"/>
      <c r="LIT215" s="15"/>
      <c r="LIU215" s="15"/>
      <c r="LIV215" s="15"/>
      <c r="LIW215" s="15"/>
      <c r="LIX215" s="15"/>
      <c r="LIY215" s="15"/>
      <c r="LIZ215" s="15"/>
      <c r="LJA215" s="15"/>
      <c r="LJB215" s="15"/>
      <c r="LJC215" s="15"/>
      <c r="LJD215" s="15"/>
      <c r="LJE215" s="15"/>
      <c r="LJF215" s="15"/>
      <c r="LJG215" s="15"/>
      <c r="LJH215" s="15"/>
      <c r="LJI215" s="15"/>
      <c r="LJJ215" s="15"/>
      <c r="LJK215" s="15"/>
      <c r="LJL215" s="15"/>
      <c r="LJM215" s="15"/>
      <c r="LJN215" s="15"/>
      <c r="LJO215" s="15"/>
      <c r="LJP215" s="15"/>
      <c r="LJQ215" s="15"/>
      <c r="LJR215" s="15"/>
      <c r="LJS215" s="15"/>
      <c r="LJT215" s="15"/>
      <c r="LJU215" s="15"/>
      <c r="LJV215" s="15"/>
      <c r="LJW215" s="15"/>
      <c r="LJX215" s="15"/>
      <c r="LJY215" s="15"/>
      <c r="LJZ215" s="15"/>
      <c r="LKA215" s="15"/>
      <c r="LKB215" s="15"/>
      <c r="LKC215" s="15"/>
      <c r="LKD215" s="15"/>
      <c r="LKE215" s="15"/>
      <c r="LKF215" s="15"/>
      <c r="LKG215" s="15"/>
      <c r="LKH215" s="15"/>
      <c r="LKI215" s="15"/>
      <c r="LKJ215" s="15"/>
      <c r="LKK215" s="15"/>
      <c r="LKL215" s="15"/>
      <c r="LKM215" s="15"/>
      <c r="LKN215" s="15"/>
      <c r="LKO215" s="15"/>
      <c r="LKP215" s="15"/>
      <c r="LKQ215" s="15"/>
      <c r="LKR215" s="15"/>
      <c r="LKS215" s="15"/>
      <c r="LKT215" s="15"/>
      <c r="LKU215" s="15"/>
      <c r="LKV215" s="15"/>
      <c r="LKW215" s="15"/>
      <c r="LKX215" s="15"/>
      <c r="LKY215" s="15"/>
      <c r="LKZ215" s="15"/>
      <c r="LLA215" s="15"/>
      <c r="LLB215" s="15"/>
      <c r="LLC215" s="15"/>
      <c r="LLD215" s="15"/>
      <c r="LLE215" s="15"/>
      <c r="LLF215" s="15"/>
      <c r="LLG215" s="15"/>
      <c r="LLH215" s="15"/>
      <c r="LLI215" s="15"/>
      <c r="LLJ215" s="15"/>
      <c r="LLK215" s="15"/>
      <c r="LLL215" s="15"/>
      <c r="LLM215" s="15"/>
      <c r="LLN215" s="15"/>
      <c r="LLO215" s="15"/>
      <c r="LLP215" s="15"/>
      <c r="LLQ215" s="15"/>
      <c r="LLR215" s="15"/>
      <c r="LLS215" s="15"/>
      <c r="LLT215" s="15"/>
      <c r="LLU215" s="15"/>
      <c r="LLV215" s="15"/>
      <c r="LLW215" s="15"/>
      <c r="LLX215" s="15"/>
      <c r="LLY215" s="15"/>
      <c r="LLZ215" s="15"/>
      <c r="LMA215" s="15"/>
      <c r="LMB215" s="15"/>
      <c r="LMC215" s="15"/>
      <c r="LMD215" s="15"/>
      <c r="LME215" s="15"/>
      <c r="LMF215" s="15"/>
      <c r="LMG215" s="15"/>
      <c r="LMH215" s="15"/>
      <c r="LMI215" s="15"/>
      <c r="LMJ215" s="15"/>
      <c r="LMK215" s="15"/>
      <c r="LML215" s="15"/>
      <c r="LMM215" s="15"/>
      <c r="LMN215" s="15"/>
      <c r="LMO215" s="15"/>
      <c r="LMP215" s="15"/>
      <c r="LMQ215" s="15"/>
      <c r="LMR215" s="15"/>
      <c r="LMS215" s="15"/>
      <c r="LMT215" s="15"/>
      <c r="LMU215" s="15"/>
      <c r="LMV215" s="15"/>
      <c r="LMW215" s="15"/>
      <c r="LMX215" s="15"/>
      <c r="LMY215" s="15"/>
      <c r="LMZ215" s="15"/>
      <c r="LNA215" s="15"/>
      <c r="LNB215" s="15"/>
      <c r="LNC215" s="15"/>
      <c r="LND215" s="15"/>
      <c r="LNE215" s="15"/>
      <c r="LNF215" s="15"/>
      <c r="LNG215" s="15"/>
      <c r="LNH215" s="15"/>
      <c r="LNI215" s="15"/>
      <c r="LNJ215" s="15"/>
      <c r="LNK215" s="15"/>
      <c r="LNL215" s="15"/>
      <c r="LNM215" s="15"/>
      <c r="LNN215" s="15"/>
      <c r="LNO215" s="15"/>
      <c r="LNP215" s="15"/>
      <c r="LNQ215" s="15"/>
      <c r="LNR215" s="15"/>
      <c r="LNS215" s="15"/>
      <c r="LNT215" s="15"/>
      <c r="LNU215" s="15"/>
      <c r="LNV215" s="15"/>
      <c r="LNW215" s="15"/>
      <c r="LNX215" s="15"/>
      <c r="LNY215" s="15"/>
      <c r="LNZ215" s="15"/>
      <c r="LOA215" s="15"/>
      <c r="LOB215" s="15"/>
      <c r="LOC215" s="15"/>
      <c r="LOD215" s="15"/>
      <c r="LOE215" s="15"/>
      <c r="LOF215" s="15"/>
      <c r="LOG215" s="15"/>
      <c r="LOH215" s="15"/>
      <c r="LOI215" s="15"/>
      <c r="LOJ215" s="15"/>
      <c r="LOK215" s="15"/>
      <c r="LOL215" s="15"/>
      <c r="LOM215" s="15"/>
      <c r="LON215" s="15"/>
      <c r="LOO215" s="15"/>
      <c r="LOP215" s="15"/>
      <c r="LOQ215" s="15"/>
      <c r="LOR215" s="15"/>
      <c r="LOS215" s="15"/>
      <c r="LOT215" s="15"/>
      <c r="LOU215" s="15"/>
      <c r="LOV215" s="15"/>
      <c r="LOW215" s="15"/>
      <c r="LOX215" s="15"/>
      <c r="LOY215" s="15"/>
      <c r="LOZ215" s="15"/>
      <c r="LPA215" s="15"/>
      <c r="LPB215" s="15"/>
      <c r="LPC215" s="15"/>
      <c r="LPD215" s="15"/>
      <c r="LPE215" s="15"/>
      <c r="LPF215" s="15"/>
      <c r="LPG215" s="15"/>
      <c r="LPH215" s="15"/>
      <c r="LPI215" s="15"/>
      <c r="LPJ215" s="15"/>
      <c r="LPK215" s="15"/>
      <c r="LPL215" s="15"/>
      <c r="LPM215" s="15"/>
      <c r="LPN215" s="15"/>
      <c r="LPO215" s="15"/>
      <c r="LPP215" s="15"/>
      <c r="LPQ215" s="15"/>
      <c r="LPR215" s="15"/>
      <c r="LPS215" s="15"/>
      <c r="LPT215" s="15"/>
      <c r="LPU215" s="15"/>
      <c r="LPV215" s="15"/>
      <c r="LPW215" s="15"/>
      <c r="LPX215" s="15"/>
      <c r="LPY215" s="15"/>
      <c r="LPZ215" s="15"/>
      <c r="LQA215" s="15"/>
      <c r="LQB215" s="15"/>
      <c r="LQC215" s="15"/>
      <c r="LQD215" s="15"/>
      <c r="LQE215" s="15"/>
      <c r="LQF215" s="15"/>
      <c r="LQG215" s="15"/>
      <c r="LQH215" s="15"/>
      <c r="LQI215" s="15"/>
      <c r="LQJ215" s="15"/>
      <c r="LQK215" s="15"/>
      <c r="LQL215" s="15"/>
      <c r="LQM215" s="15"/>
      <c r="LQN215" s="15"/>
      <c r="LQO215" s="15"/>
      <c r="LQP215" s="15"/>
      <c r="LQQ215" s="15"/>
      <c r="LQR215" s="15"/>
      <c r="LQS215" s="15"/>
      <c r="LQT215" s="15"/>
      <c r="LQU215" s="15"/>
      <c r="LQV215" s="15"/>
      <c r="LQW215" s="15"/>
      <c r="LQX215" s="15"/>
      <c r="LQY215" s="15"/>
      <c r="LQZ215" s="15"/>
      <c r="LRA215" s="15"/>
      <c r="LRB215" s="15"/>
      <c r="LRC215" s="15"/>
      <c r="LRD215" s="15"/>
      <c r="LRE215" s="15"/>
      <c r="LRF215" s="15"/>
      <c r="LRG215" s="15"/>
      <c r="LRH215" s="15"/>
      <c r="LRI215" s="15"/>
      <c r="LRJ215" s="15"/>
      <c r="LRK215" s="15"/>
      <c r="LRL215" s="15"/>
      <c r="LRM215" s="15"/>
      <c r="LRN215" s="15"/>
      <c r="LRO215" s="15"/>
      <c r="LRP215" s="15"/>
      <c r="LRQ215" s="15"/>
      <c r="LRR215" s="15"/>
      <c r="LRS215" s="15"/>
      <c r="LRT215" s="15"/>
      <c r="LRU215" s="15"/>
      <c r="LRV215" s="15"/>
      <c r="LRW215" s="15"/>
      <c r="LRX215" s="15"/>
      <c r="LRY215" s="15"/>
      <c r="LRZ215" s="15"/>
      <c r="LSA215" s="15"/>
      <c r="LSB215" s="15"/>
      <c r="LSC215" s="15"/>
      <c r="LSD215" s="15"/>
      <c r="LSE215" s="15"/>
      <c r="LSF215" s="15"/>
      <c r="LSG215" s="15"/>
      <c r="LSH215" s="15"/>
      <c r="LSI215" s="15"/>
      <c r="LSJ215" s="15"/>
      <c r="LSK215" s="15"/>
      <c r="LSL215" s="15"/>
      <c r="LSM215" s="15"/>
      <c r="LSN215" s="15"/>
      <c r="LSO215" s="15"/>
      <c r="LSP215" s="15"/>
      <c r="LSQ215" s="15"/>
      <c r="LSR215" s="15"/>
      <c r="LSS215" s="15"/>
      <c r="LST215" s="15"/>
      <c r="LSU215" s="15"/>
      <c r="LSV215" s="15"/>
      <c r="LSW215" s="15"/>
      <c r="LSX215" s="15"/>
      <c r="LSY215" s="15"/>
      <c r="LSZ215" s="15"/>
      <c r="LTA215" s="15"/>
      <c r="LTB215" s="15"/>
      <c r="LTC215" s="15"/>
      <c r="LTD215" s="15"/>
      <c r="LTE215" s="15"/>
      <c r="LTF215" s="15"/>
      <c r="LTG215" s="15"/>
      <c r="LTH215" s="15"/>
      <c r="LTI215" s="15"/>
      <c r="LTJ215" s="15"/>
      <c r="LTK215" s="15"/>
      <c r="LTL215" s="15"/>
      <c r="LTM215" s="15"/>
      <c r="LTN215" s="15"/>
      <c r="LTO215" s="15"/>
      <c r="LTP215" s="15"/>
      <c r="LTQ215" s="15"/>
      <c r="LTR215" s="15"/>
      <c r="LTS215" s="15"/>
      <c r="LTT215" s="15"/>
      <c r="LTU215" s="15"/>
      <c r="LTV215" s="15"/>
      <c r="LTW215" s="15"/>
      <c r="LTX215" s="15"/>
      <c r="LTY215" s="15"/>
      <c r="LTZ215" s="15"/>
      <c r="LUA215" s="15"/>
      <c r="LUB215" s="15"/>
      <c r="LUC215" s="15"/>
      <c r="LUD215" s="15"/>
      <c r="LUE215" s="15"/>
      <c r="LUF215" s="15"/>
      <c r="LUG215" s="15"/>
      <c r="LUH215" s="15"/>
      <c r="LUI215" s="15"/>
      <c r="LUJ215" s="15"/>
      <c r="LUK215" s="15"/>
      <c r="LUL215" s="15"/>
      <c r="LUM215" s="15"/>
      <c r="LUN215" s="15"/>
      <c r="LUO215" s="15"/>
      <c r="LUP215" s="15"/>
      <c r="LUQ215" s="15"/>
      <c r="LUR215" s="15"/>
      <c r="LUS215" s="15"/>
      <c r="LUT215" s="15"/>
      <c r="LUU215" s="15"/>
      <c r="LUV215" s="15"/>
      <c r="LUW215" s="15"/>
      <c r="LUX215" s="15"/>
      <c r="LUY215" s="15"/>
      <c r="LUZ215" s="15"/>
      <c r="LVA215" s="15"/>
      <c r="LVB215" s="15"/>
      <c r="LVC215" s="15"/>
      <c r="LVD215" s="15"/>
      <c r="LVE215" s="15"/>
      <c r="LVF215" s="15"/>
      <c r="LVG215" s="15"/>
      <c r="LVH215" s="15"/>
      <c r="LVI215" s="15"/>
      <c r="LVJ215" s="15"/>
      <c r="LVK215" s="15"/>
      <c r="LVL215" s="15"/>
      <c r="LVM215" s="15"/>
      <c r="LVN215" s="15"/>
      <c r="LVO215" s="15"/>
      <c r="LVP215" s="15"/>
      <c r="LVQ215" s="15"/>
      <c r="LVR215" s="15"/>
      <c r="LVS215" s="15"/>
      <c r="LVT215" s="15"/>
      <c r="LVU215" s="15"/>
      <c r="LVV215" s="15"/>
      <c r="LVW215" s="15"/>
      <c r="LVX215" s="15"/>
      <c r="LVY215" s="15"/>
      <c r="LVZ215" s="15"/>
      <c r="LWA215" s="15"/>
      <c r="LWB215" s="15"/>
      <c r="LWC215" s="15"/>
      <c r="LWD215" s="15"/>
      <c r="LWE215" s="15"/>
      <c r="LWF215" s="15"/>
      <c r="LWG215" s="15"/>
      <c r="LWH215" s="15"/>
      <c r="LWI215" s="15"/>
      <c r="LWJ215" s="15"/>
      <c r="LWK215" s="15"/>
      <c r="LWL215" s="15"/>
      <c r="LWM215" s="15"/>
      <c r="LWN215" s="15"/>
      <c r="LWO215" s="15"/>
      <c r="LWP215" s="15"/>
      <c r="LWQ215" s="15"/>
      <c r="LWR215" s="15"/>
      <c r="LWS215" s="15"/>
      <c r="LWT215" s="15"/>
      <c r="LWU215" s="15"/>
      <c r="LWV215" s="15"/>
      <c r="LWW215" s="15"/>
      <c r="LWX215" s="15"/>
      <c r="LWY215" s="15"/>
      <c r="LWZ215" s="15"/>
      <c r="LXA215" s="15"/>
      <c r="LXB215" s="15"/>
      <c r="LXC215" s="15"/>
      <c r="LXD215" s="15"/>
      <c r="LXE215" s="15"/>
      <c r="LXF215" s="15"/>
      <c r="LXG215" s="15"/>
      <c r="LXH215" s="15"/>
      <c r="LXI215" s="15"/>
      <c r="LXJ215" s="15"/>
      <c r="LXK215" s="15"/>
      <c r="LXL215" s="15"/>
      <c r="LXM215" s="15"/>
      <c r="LXN215" s="15"/>
      <c r="LXO215" s="15"/>
      <c r="LXP215" s="15"/>
      <c r="LXQ215" s="15"/>
      <c r="LXR215" s="15"/>
      <c r="LXS215" s="15"/>
      <c r="LXT215" s="15"/>
      <c r="LXU215" s="15"/>
      <c r="LXV215" s="15"/>
      <c r="LXW215" s="15"/>
      <c r="LXX215" s="15"/>
      <c r="LXY215" s="15"/>
      <c r="LXZ215" s="15"/>
      <c r="LYA215" s="15"/>
      <c r="LYB215" s="15"/>
      <c r="LYC215" s="15"/>
      <c r="LYD215" s="15"/>
      <c r="LYE215" s="15"/>
      <c r="LYF215" s="15"/>
      <c r="LYG215" s="15"/>
      <c r="LYH215" s="15"/>
      <c r="LYI215" s="15"/>
      <c r="LYJ215" s="15"/>
      <c r="LYK215" s="15"/>
      <c r="LYL215" s="15"/>
      <c r="LYM215" s="15"/>
      <c r="LYN215" s="15"/>
      <c r="LYO215" s="15"/>
      <c r="LYP215" s="15"/>
      <c r="LYQ215" s="15"/>
      <c r="LYR215" s="15"/>
      <c r="LYS215" s="15"/>
      <c r="LYT215" s="15"/>
      <c r="LYU215" s="15"/>
      <c r="LYV215" s="15"/>
      <c r="LYW215" s="15"/>
      <c r="LYX215" s="15"/>
      <c r="LYY215" s="15"/>
      <c r="LYZ215" s="15"/>
      <c r="LZA215" s="15"/>
      <c r="LZB215" s="15"/>
      <c r="LZC215" s="15"/>
      <c r="LZD215" s="15"/>
      <c r="LZE215" s="15"/>
      <c r="LZF215" s="15"/>
      <c r="LZG215" s="15"/>
      <c r="LZH215" s="15"/>
      <c r="LZI215" s="15"/>
      <c r="LZJ215" s="15"/>
      <c r="LZK215" s="15"/>
      <c r="LZL215" s="15"/>
      <c r="LZM215" s="15"/>
      <c r="LZN215" s="15"/>
      <c r="LZO215" s="15"/>
      <c r="LZP215" s="15"/>
      <c r="LZQ215" s="15"/>
      <c r="LZR215" s="15"/>
      <c r="LZS215" s="15"/>
      <c r="LZT215" s="15"/>
      <c r="LZU215" s="15"/>
      <c r="LZV215" s="15"/>
      <c r="LZW215" s="15"/>
      <c r="LZX215" s="15"/>
      <c r="LZY215" s="15"/>
      <c r="LZZ215" s="15"/>
      <c r="MAA215" s="15"/>
      <c r="MAB215" s="15"/>
      <c r="MAC215" s="15"/>
      <c r="MAD215" s="15"/>
      <c r="MAE215" s="15"/>
      <c r="MAF215" s="15"/>
      <c r="MAG215" s="15"/>
      <c r="MAH215" s="15"/>
      <c r="MAI215" s="15"/>
      <c r="MAJ215" s="15"/>
      <c r="MAK215" s="15"/>
      <c r="MAL215" s="15"/>
      <c r="MAM215" s="15"/>
      <c r="MAN215" s="15"/>
      <c r="MAO215" s="15"/>
      <c r="MAP215" s="15"/>
      <c r="MAQ215" s="15"/>
      <c r="MAR215" s="15"/>
      <c r="MAS215" s="15"/>
      <c r="MAT215" s="15"/>
      <c r="MAU215" s="15"/>
      <c r="MAV215" s="15"/>
      <c r="MAW215" s="15"/>
      <c r="MAX215" s="15"/>
      <c r="MAY215" s="15"/>
      <c r="MAZ215" s="15"/>
      <c r="MBA215" s="15"/>
      <c r="MBB215" s="15"/>
      <c r="MBC215" s="15"/>
      <c r="MBD215" s="15"/>
      <c r="MBE215" s="15"/>
      <c r="MBF215" s="15"/>
      <c r="MBG215" s="15"/>
      <c r="MBH215" s="15"/>
      <c r="MBI215" s="15"/>
      <c r="MBJ215" s="15"/>
      <c r="MBK215" s="15"/>
      <c r="MBL215" s="15"/>
      <c r="MBM215" s="15"/>
      <c r="MBN215" s="15"/>
      <c r="MBO215" s="15"/>
      <c r="MBP215" s="15"/>
      <c r="MBQ215" s="15"/>
      <c r="MBR215" s="15"/>
      <c r="MBS215" s="15"/>
      <c r="MBT215" s="15"/>
      <c r="MBU215" s="15"/>
      <c r="MBV215" s="15"/>
      <c r="MBW215" s="15"/>
      <c r="MBX215" s="15"/>
      <c r="MBY215" s="15"/>
      <c r="MBZ215" s="15"/>
      <c r="MCA215" s="15"/>
      <c r="MCB215" s="15"/>
      <c r="MCC215" s="15"/>
      <c r="MCD215" s="15"/>
      <c r="MCE215" s="15"/>
      <c r="MCF215" s="15"/>
      <c r="MCG215" s="15"/>
      <c r="MCH215" s="15"/>
      <c r="MCI215" s="15"/>
      <c r="MCJ215" s="15"/>
      <c r="MCK215" s="15"/>
      <c r="MCL215" s="15"/>
      <c r="MCM215" s="15"/>
      <c r="MCN215" s="15"/>
      <c r="MCO215" s="15"/>
      <c r="MCP215" s="15"/>
      <c r="MCQ215" s="15"/>
      <c r="MCR215" s="15"/>
      <c r="MCS215" s="15"/>
      <c r="MCT215" s="15"/>
      <c r="MCU215" s="15"/>
      <c r="MCV215" s="15"/>
      <c r="MCW215" s="15"/>
      <c r="MCX215" s="15"/>
      <c r="MCY215" s="15"/>
      <c r="MCZ215" s="15"/>
      <c r="MDA215" s="15"/>
      <c r="MDB215" s="15"/>
      <c r="MDC215" s="15"/>
      <c r="MDD215" s="15"/>
      <c r="MDE215" s="15"/>
      <c r="MDF215" s="15"/>
      <c r="MDG215" s="15"/>
      <c r="MDH215" s="15"/>
      <c r="MDI215" s="15"/>
      <c r="MDJ215" s="15"/>
      <c r="MDK215" s="15"/>
      <c r="MDL215" s="15"/>
      <c r="MDM215" s="15"/>
      <c r="MDN215" s="15"/>
      <c r="MDO215" s="15"/>
      <c r="MDP215" s="15"/>
      <c r="MDQ215" s="15"/>
      <c r="MDR215" s="15"/>
      <c r="MDS215" s="15"/>
      <c r="MDT215" s="15"/>
      <c r="MDU215" s="15"/>
      <c r="MDV215" s="15"/>
      <c r="MDW215" s="15"/>
      <c r="MDX215" s="15"/>
      <c r="MDY215" s="15"/>
      <c r="MDZ215" s="15"/>
      <c r="MEA215" s="15"/>
      <c r="MEB215" s="15"/>
      <c r="MEC215" s="15"/>
      <c r="MED215" s="15"/>
      <c r="MEE215" s="15"/>
      <c r="MEF215" s="15"/>
      <c r="MEG215" s="15"/>
      <c r="MEH215" s="15"/>
      <c r="MEI215" s="15"/>
      <c r="MEJ215" s="15"/>
      <c r="MEK215" s="15"/>
      <c r="MEL215" s="15"/>
      <c r="MEM215" s="15"/>
      <c r="MEN215" s="15"/>
      <c r="MEO215" s="15"/>
      <c r="MEP215" s="15"/>
      <c r="MEQ215" s="15"/>
      <c r="MER215" s="15"/>
      <c r="MES215" s="15"/>
      <c r="MET215" s="15"/>
      <c r="MEU215" s="15"/>
      <c r="MEV215" s="15"/>
      <c r="MEW215" s="15"/>
      <c r="MEX215" s="15"/>
      <c r="MEY215" s="15"/>
      <c r="MEZ215" s="15"/>
      <c r="MFA215" s="15"/>
      <c r="MFB215" s="15"/>
      <c r="MFC215" s="15"/>
      <c r="MFD215" s="15"/>
      <c r="MFE215" s="15"/>
      <c r="MFF215" s="15"/>
      <c r="MFG215" s="15"/>
      <c r="MFH215" s="15"/>
      <c r="MFI215" s="15"/>
      <c r="MFJ215" s="15"/>
      <c r="MFK215" s="15"/>
      <c r="MFL215" s="15"/>
      <c r="MFM215" s="15"/>
      <c r="MFN215" s="15"/>
      <c r="MFO215" s="15"/>
      <c r="MFP215" s="15"/>
      <c r="MFQ215" s="15"/>
      <c r="MFR215" s="15"/>
      <c r="MFS215" s="15"/>
      <c r="MFT215" s="15"/>
      <c r="MFU215" s="15"/>
      <c r="MFV215" s="15"/>
      <c r="MFW215" s="15"/>
      <c r="MFX215" s="15"/>
      <c r="MFY215" s="15"/>
      <c r="MFZ215" s="15"/>
      <c r="MGA215" s="15"/>
      <c r="MGB215" s="15"/>
      <c r="MGC215" s="15"/>
      <c r="MGD215" s="15"/>
      <c r="MGE215" s="15"/>
      <c r="MGF215" s="15"/>
      <c r="MGG215" s="15"/>
      <c r="MGH215" s="15"/>
      <c r="MGI215" s="15"/>
      <c r="MGJ215" s="15"/>
      <c r="MGK215" s="15"/>
      <c r="MGL215" s="15"/>
      <c r="MGM215" s="15"/>
      <c r="MGN215" s="15"/>
      <c r="MGO215" s="15"/>
      <c r="MGP215" s="15"/>
      <c r="MGQ215" s="15"/>
      <c r="MGR215" s="15"/>
      <c r="MGS215" s="15"/>
      <c r="MGT215" s="15"/>
      <c r="MGU215" s="15"/>
      <c r="MGV215" s="15"/>
      <c r="MGW215" s="15"/>
      <c r="MGX215" s="15"/>
      <c r="MGY215" s="15"/>
      <c r="MGZ215" s="15"/>
      <c r="MHA215" s="15"/>
      <c r="MHB215" s="15"/>
      <c r="MHC215" s="15"/>
      <c r="MHD215" s="15"/>
      <c r="MHE215" s="15"/>
      <c r="MHF215" s="15"/>
      <c r="MHG215" s="15"/>
      <c r="MHH215" s="15"/>
      <c r="MHI215" s="15"/>
      <c r="MHJ215" s="15"/>
      <c r="MHK215" s="15"/>
      <c r="MHL215" s="15"/>
      <c r="MHM215" s="15"/>
      <c r="MHN215" s="15"/>
      <c r="MHO215" s="15"/>
      <c r="MHP215" s="15"/>
      <c r="MHQ215" s="15"/>
      <c r="MHR215" s="15"/>
      <c r="MHS215" s="15"/>
      <c r="MHT215" s="15"/>
      <c r="MHU215" s="15"/>
      <c r="MHV215" s="15"/>
      <c r="MHW215" s="15"/>
      <c r="MHX215" s="15"/>
      <c r="MHY215" s="15"/>
      <c r="MHZ215" s="15"/>
      <c r="MIA215" s="15"/>
      <c r="MIB215" s="15"/>
      <c r="MIC215" s="15"/>
      <c r="MID215" s="15"/>
      <c r="MIE215" s="15"/>
      <c r="MIF215" s="15"/>
      <c r="MIG215" s="15"/>
      <c r="MIH215" s="15"/>
      <c r="MII215" s="15"/>
      <c r="MIJ215" s="15"/>
      <c r="MIK215" s="15"/>
      <c r="MIL215" s="15"/>
      <c r="MIM215" s="15"/>
      <c r="MIN215" s="15"/>
      <c r="MIO215" s="15"/>
      <c r="MIP215" s="15"/>
      <c r="MIQ215" s="15"/>
      <c r="MIR215" s="15"/>
      <c r="MIS215" s="15"/>
      <c r="MIT215" s="15"/>
      <c r="MIU215" s="15"/>
      <c r="MIV215" s="15"/>
      <c r="MIW215" s="15"/>
      <c r="MIX215" s="15"/>
      <c r="MIY215" s="15"/>
      <c r="MIZ215" s="15"/>
      <c r="MJA215" s="15"/>
      <c r="MJB215" s="15"/>
      <c r="MJC215" s="15"/>
      <c r="MJD215" s="15"/>
      <c r="MJE215" s="15"/>
      <c r="MJF215" s="15"/>
      <c r="MJG215" s="15"/>
      <c r="MJH215" s="15"/>
      <c r="MJI215" s="15"/>
      <c r="MJJ215" s="15"/>
      <c r="MJK215" s="15"/>
      <c r="MJL215" s="15"/>
      <c r="MJM215" s="15"/>
      <c r="MJN215" s="15"/>
      <c r="MJO215" s="15"/>
      <c r="MJP215" s="15"/>
      <c r="MJQ215" s="15"/>
      <c r="MJR215" s="15"/>
      <c r="MJS215" s="15"/>
      <c r="MJT215" s="15"/>
      <c r="MJU215" s="15"/>
      <c r="MJV215" s="15"/>
      <c r="MJW215" s="15"/>
      <c r="MJX215" s="15"/>
      <c r="MJY215" s="15"/>
      <c r="MJZ215" s="15"/>
      <c r="MKA215" s="15"/>
      <c r="MKB215" s="15"/>
      <c r="MKC215" s="15"/>
      <c r="MKD215" s="15"/>
      <c r="MKE215" s="15"/>
      <c r="MKF215" s="15"/>
      <c r="MKG215" s="15"/>
      <c r="MKH215" s="15"/>
      <c r="MKI215" s="15"/>
      <c r="MKJ215" s="15"/>
      <c r="MKK215" s="15"/>
      <c r="MKL215" s="15"/>
      <c r="MKM215" s="15"/>
      <c r="MKN215" s="15"/>
      <c r="MKO215" s="15"/>
      <c r="MKP215" s="15"/>
      <c r="MKQ215" s="15"/>
      <c r="MKR215" s="15"/>
      <c r="MKS215" s="15"/>
      <c r="MKT215" s="15"/>
      <c r="MKU215" s="15"/>
      <c r="MKV215" s="15"/>
      <c r="MKW215" s="15"/>
      <c r="MKX215" s="15"/>
      <c r="MKY215" s="15"/>
      <c r="MKZ215" s="15"/>
      <c r="MLA215" s="15"/>
      <c r="MLB215" s="15"/>
      <c r="MLC215" s="15"/>
      <c r="MLD215" s="15"/>
      <c r="MLE215" s="15"/>
      <c r="MLF215" s="15"/>
      <c r="MLG215" s="15"/>
      <c r="MLH215" s="15"/>
      <c r="MLI215" s="15"/>
      <c r="MLJ215" s="15"/>
      <c r="MLK215" s="15"/>
      <c r="MLL215" s="15"/>
      <c r="MLM215" s="15"/>
      <c r="MLN215" s="15"/>
      <c r="MLO215" s="15"/>
      <c r="MLP215" s="15"/>
      <c r="MLQ215" s="15"/>
      <c r="MLR215" s="15"/>
      <c r="MLS215" s="15"/>
      <c r="MLT215" s="15"/>
      <c r="MLU215" s="15"/>
      <c r="MLV215" s="15"/>
      <c r="MLW215" s="15"/>
      <c r="MLX215" s="15"/>
      <c r="MLY215" s="15"/>
      <c r="MLZ215" s="15"/>
      <c r="MMA215" s="15"/>
      <c r="MMB215" s="15"/>
      <c r="MMC215" s="15"/>
      <c r="MMD215" s="15"/>
      <c r="MME215" s="15"/>
      <c r="MMF215" s="15"/>
      <c r="MMG215" s="15"/>
      <c r="MMH215" s="15"/>
      <c r="MMI215" s="15"/>
      <c r="MMJ215" s="15"/>
      <c r="MMK215" s="15"/>
      <c r="MML215" s="15"/>
      <c r="MMM215" s="15"/>
      <c r="MMN215" s="15"/>
      <c r="MMO215" s="15"/>
      <c r="MMP215" s="15"/>
      <c r="MMQ215" s="15"/>
      <c r="MMR215" s="15"/>
      <c r="MMS215" s="15"/>
      <c r="MMT215" s="15"/>
      <c r="MMU215" s="15"/>
      <c r="MMV215" s="15"/>
      <c r="MMW215" s="15"/>
      <c r="MMX215" s="15"/>
      <c r="MMY215" s="15"/>
      <c r="MMZ215" s="15"/>
      <c r="MNA215" s="15"/>
      <c r="MNB215" s="15"/>
      <c r="MNC215" s="15"/>
      <c r="MND215" s="15"/>
      <c r="MNE215" s="15"/>
      <c r="MNF215" s="15"/>
      <c r="MNG215" s="15"/>
      <c r="MNH215" s="15"/>
      <c r="MNI215" s="15"/>
      <c r="MNJ215" s="15"/>
      <c r="MNK215" s="15"/>
      <c r="MNL215" s="15"/>
      <c r="MNM215" s="15"/>
      <c r="MNN215" s="15"/>
      <c r="MNO215" s="15"/>
      <c r="MNP215" s="15"/>
      <c r="MNQ215" s="15"/>
      <c r="MNR215" s="15"/>
      <c r="MNS215" s="15"/>
      <c r="MNT215" s="15"/>
      <c r="MNU215" s="15"/>
      <c r="MNV215" s="15"/>
      <c r="MNW215" s="15"/>
      <c r="MNX215" s="15"/>
      <c r="MNY215" s="15"/>
      <c r="MNZ215" s="15"/>
      <c r="MOA215" s="15"/>
      <c r="MOB215" s="15"/>
      <c r="MOC215" s="15"/>
      <c r="MOD215" s="15"/>
      <c r="MOE215" s="15"/>
      <c r="MOF215" s="15"/>
      <c r="MOG215" s="15"/>
      <c r="MOH215" s="15"/>
      <c r="MOI215" s="15"/>
      <c r="MOJ215" s="15"/>
      <c r="MOK215" s="15"/>
      <c r="MOL215" s="15"/>
      <c r="MOM215" s="15"/>
      <c r="MON215" s="15"/>
      <c r="MOO215" s="15"/>
      <c r="MOP215" s="15"/>
      <c r="MOQ215" s="15"/>
      <c r="MOR215" s="15"/>
      <c r="MOS215" s="15"/>
      <c r="MOT215" s="15"/>
      <c r="MOU215" s="15"/>
      <c r="MOV215" s="15"/>
      <c r="MOW215" s="15"/>
      <c r="MOX215" s="15"/>
      <c r="MOY215" s="15"/>
      <c r="MOZ215" s="15"/>
      <c r="MPA215" s="15"/>
      <c r="MPB215" s="15"/>
      <c r="MPC215" s="15"/>
      <c r="MPD215" s="15"/>
      <c r="MPE215" s="15"/>
      <c r="MPF215" s="15"/>
      <c r="MPG215" s="15"/>
      <c r="MPH215" s="15"/>
      <c r="MPI215" s="15"/>
      <c r="MPJ215" s="15"/>
      <c r="MPK215" s="15"/>
      <c r="MPL215" s="15"/>
      <c r="MPM215" s="15"/>
      <c r="MPN215" s="15"/>
      <c r="MPO215" s="15"/>
      <c r="MPP215" s="15"/>
      <c r="MPQ215" s="15"/>
      <c r="MPR215" s="15"/>
      <c r="MPS215" s="15"/>
      <c r="MPT215" s="15"/>
      <c r="MPU215" s="15"/>
      <c r="MPV215" s="15"/>
      <c r="MPW215" s="15"/>
      <c r="MPX215" s="15"/>
      <c r="MPY215" s="15"/>
      <c r="MPZ215" s="15"/>
      <c r="MQA215" s="15"/>
      <c r="MQB215" s="15"/>
      <c r="MQC215" s="15"/>
      <c r="MQD215" s="15"/>
      <c r="MQE215" s="15"/>
      <c r="MQF215" s="15"/>
      <c r="MQG215" s="15"/>
      <c r="MQH215" s="15"/>
      <c r="MQI215" s="15"/>
      <c r="MQJ215" s="15"/>
      <c r="MQK215" s="15"/>
      <c r="MQL215" s="15"/>
      <c r="MQM215" s="15"/>
      <c r="MQN215" s="15"/>
      <c r="MQO215" s="15"/>
      <c r="MQP215" s="15"/>
      <c r="MQQ215" s="15"/>
      <c r="MQR215" s="15"/>
      <c r="MQS215" s="15"/>
      <c r="MQT215" s="15"/>
      <c r="MQU215" s="15"/>
      <c r="MQV215" s="15"/>
      <c r="MQW215" s="15"/>
      <c r="MQX215" s="15"/>
      <c r="MQY215" s="15"/>
      <c r="MQZ215" s="15"/>
      <c r="MRA215" s="15"/>
      <c r="MRB215" s="15"/>
      <c r="MRC215" s="15"/>
      <c r="MRD215" s="15"/>
      <c r="MRE215" s="15"/>
      <c r="MRF215" s="15"/>
      <c r="MRG215" s="15"/>
      <c r="MRH215" s="15"/>
      <c r="MRI215" s="15"/>
      <c r="MRJ215" s="15"/>
      <c r="MRK215" s="15"/>
      <c r="MRL215" s="15"/>
      <c r="MRM215" s="15"/>
      <c r="MRN215" s="15"/>
      <c r="MRO215" s="15"/>
      <c r="MRP215" s="15"/>
      <c r="MRQ215" s="15"/>
      <c r="MRR215" s="15"/>
      <c r="MRS215" s="15"/>
      <c r="MRT215" s="15"/>
      <c r="MRU215" s="15"/>
      <c r="MRV215" s="15"/>
      <c r="MRW215" s="15"/>
      <c r="MRX215" s="15"/>
      <c r="MRY215" s="15"/>
      <c r="MRZ215" s="15"/>
      <c r="MSA215" s="15"/>
      <c r="MSB215" s="15"/>
      <c r="MSC215" s="15"/>
      <c r="MSD215" s="15"/>
      <c r="MSE215" s="15"/>
      <c r="MSF215" s="15"/>
      <c r="MSG215" s="15"/>
      <c r="MSH215" s="15"/>
      <c r="MSI215" s="15"/>
      <c r="MSJ215" s="15"/>
      <c r="MSK215" s="15"/>
      <c r="MSL215" s="15"/>
      <c r="MSM215" s="15"/>
      <c r="MSN215" s="15"/>
      <c r="MSO215" s="15"/>
      <c r="MSP215" s="15"/>
      <c r="MSQ215" s="15"/>
      <c r="MSR215" s="15"/>
      <c r="MSS215" s="15"/>
      <c r="MST215" s="15"/>
      <c r="MSU215" s="15"/>
      <c r="MSV215" s="15"/>
      <c r="MSW215" s="15"/>
      <c r="MSX215" s="15"/>
      <c r="MSY215" s="15"/>
      <c r="MSZ215" s="15"/>
      <c r="MTA215" s="15"/>
      <c r="MTB215" s="15"/>
      <c r="MTC215" s="15"/>
      <c r="MTD215" s="15"/>
      <c r="MTE215" s="15"/>
      <c r="MTF215" s="15"/>
      <c r="MTG215" s="15"/>
      <c r="MTH215" s="15"/>
      <c r="MTI215" s="15"/>
      <c r="MTJ215" s="15"/>
      <c r="MTK215" s="15"/>
      <c r="MTL215" s="15"/>
      <c r="MTM215" s="15"/>
      <c r="MTN215" s="15"/>
      <c r="MTO215" s="15"/>
      <c r="MTP215" s="15"/>
      <c r="MTQ215" s="15"/>
      <c r="MTR215" s="15"/>
      <c r="MTS215" s="15"/>
      <c r="MTT215" s="15"/>
      <c r="MTU215" s="15"/>
      <c r="MTV215" s="15"/>
      <c r="MTW215" s="15"/>
      <c r="MTX215" s="15"/>
      <c r="MTY215" s="15"/>
      <c r="MTZ215" s="15"/>
      <c r="MUA215" s="15"/>
      <c r="MUB215" s="15"/>
      <c r="MUC215" s="15"/>
      <c r="MUD215" s="15"/>
      <c r="MUE215" s="15"/>
      <c r="MUF215" s="15"/>
      <c r="MUG215" s="15"/>
      <c r="MUH215" s="15"/>
      <c r="MUI215" s="15"/>
      <c r="MUJ215" s="15"/>
      <c r="MUK215" s="15"/>
      <c r="MUL215" s="15"/>
      <c r="MUM215" s="15"/>
      <c r="MUN215" s="15"/>
      <c r="MUO215" s="15"/>
      <c r="MUP215" s="15"/>
      <c r="MUQ215" s="15"/>
      <c r="MUR215" s="15"/>
      <c r="MUS215" s="15"/>
      <c r="MUT215" s="15"/>
      <c r="MUU215" s="15"/>
      <c r="MUV215" s="15"/>
      <c r="MUW215" s="15"/>
      <c r="MUX215" s="15"/>
      <c r="MUY215" s="15"/>
      <c r="MUZ215" s="15"/>
      <c r="MVA215" s="15"/>
      <c r="MVB215" s="15"/>
      <c r="MVC215" s="15"/>
      <c r="MVD215" s="15"/>
      <c r="MVE215" s="15"/>
      <c r="MVF215" s="15"/>
      <c r="MVG215" s="15"/>
      <c r="MVH215" s="15"/>
      <c r="MVI215" s="15"/>
      <c r="MVJ215" s="15"/>
      <c r="MVK215" s="15"/>
      <c r="MVL215" s="15"/>
      <c r="MVM215" s="15"/>
      <c r="MVN215" s="15"/>
      <c r="MVO215" s="15"/>
      <c r="MVP215" s="15"/>
      <c r="MVQ215" s="15"/>
      <c r="MVR215" s="15"/>
      <c r="MVS215" s="15"/>
      <c r="MVT215" s="15"/>
      <c r="MVU215" s="15"/>
      <c r="MVV215" s="15"/>
      <c r="MVW215" s="15"/>
      <c r="MVX215" s="15"/>
      <c r="MVY215" s="15"/>
      <c r="MVZ215" s="15"/>
      <c r="MWA215" s="15"/>
      <c r="MWB215" s="15"/>
      <c r="MWC215" s="15"/>
      <c r="MWD215" s="15"/>
      <c r="MWE215" s="15"/>
      <c r="MWF215" s="15"/>
      <c r="MWG215" s="15"/>
      <c r="MWH215" s="15"/>
      <c r="MWI215" s="15"/>
      <c r="MWJ215" s="15"/>
      <c r="MWK215" s="15"/>
      <c r="MWL215" s="15"/>
      <c r="MWM215" s="15"/>
      <c r="MWN215" s="15"/>
      <c r="MWO215" s="15"/>
      <c r="MWP215" s="15"/>
      <c r="MWQ215" s="15"/>
      <c r="MWR215" s="15"/>
      <c r="MWS215" s="15"/>
      <c r="MWT215" s="15"/>
      <c r="MWU215" s="15"/>
      <c r="MWV215" s="15"/>
      <c r="MWW215" s="15"/>
      <c r="MWX215" s="15"/>
      <c r="MWY215" s="15"/>
      <c r="MWZ215" s="15"/>
      <c r="MXA215" s="15"/>
      <c r="MXB215" s="15"/>
      <c r="MXC215" s="15"/>
      <c r="MXD215" s="15"/>
      <c r="MXE215" s="15"/>
      <c r="MXF215" s="15"/>
      <c r="MXG215" s="15"/>
      <c r="MXH215" s="15"/>
      <c r="MXI215" s="15"/>
      <c r="MXJ215" s="15"/>
      <c r="MXK215" s="15"/>
      <c r="MXL215" s="15"/>
      <c r="MXM215" s="15"/>
      <c r="MXN215" s="15"/>
      <c r="MXO215" s="15"/>
      <c r="MXP215" s="15"/>
      <c r="MXQ215" s="15"/>
      <c r="MXR215" s="15"/>
      <c r="MXS215" s="15"/>
      <c r="MXT215" s="15"/>
      <c r="MXU215" s="15"/>
      <c r="MXV215" s="15"/>
      <c r="MXW215" s="15"/>
      <c r="MXX215" s="15"/>
      <c r="MXY215" s="15"/>
      <c r="MXZ215" s="15"/>
      <c r="MYA215" s="15"/>
      <c r="MYB215" s="15"/>
      <c r="MYC215" s="15"/>
      <c r="MYD215" s="15"/>
      <c r="MYE215" s="15"/>
      <c r="MYF215" s="15"/>
      <c r="MYG215" s="15"/>
      <c r="MYH215" s="15"/>
      <c r="MYI215" s="15"/>
      <c r="MYJ215" s="15"/>
      <c r="MYK215" s="15"/>
      <c r="MYL215" s="15"/>
      <c r="MYM215" s="15"/>
      <c r="MYN215" s="15"/>
      <c r="MYO215" s="15"/>
      <c r="MYP215" s="15"/>
      <c r="MYQ215" s="15"/>
      <c r="MYR215" s="15"/>
      <c r="MYS215" s="15"/>
      <c r="MYT215" s="15"/>
      <c r="MYU215" s="15"/>
      <c r="MYV215" s="15"/>
      <c r="MYW215" s="15"/>
      <c r="MYX215" s="15"/>
      <c r="MYY215" s="15"/>
      <c r="MYZ215" s="15"/>
      <c r="MZA215" s="15"/>
      <c r="MZB215" s="15"/>
      <c r="MZC215" s="15"/>
      <c r="MZD215" s="15"/>
      <c r="MZE215" s="15"/>
      <c r="MZF215" s="15"/>
      <c r="MZG215" s="15"/>
      <c r="MZH215" s="15"/>
      <c r="MZI215" s="15"/>
      <c r="MZJ215" s="15"/>
      <c r="MZK215" s="15"/>
      <c r="MZL215" s="15"/>
      <c r="MZM215" s="15"/>
      <c r="MZN215" s="15"/>
      <c r="MZO215" s="15"/>
      <c r="MZP215" s="15"/>
      <c r="MZQ215" s="15"/>
      <c r="MZR215" s="15"/>
      <c r="MZS215" s="15"/>
      <c r="MZT215" s="15"/>
      <c r="MZU215" s="15"/>
      <c r="MZV215" s="15"/>
      <c r="MZW215" s="15"/>
      <c r="MZX215" s="15"/>
      <c r="MZY215" s="15"/>
      <c r="MZZ215" s="15"/>
      <c r="NAA215" s="15"/>
      <c r="NAB215" s="15"/>
      <c r="NAC215" s="15"/>
      <c r="NAD215" s="15"/>
      <c r="NAE215" s="15"/>
      <c r="NAF215" s="15"/>
      <c r="NAG215" s="15"/>
      <c r="NAH215" s="15"/>
      <c r="NAI215" s="15"/>
      <c r="NAJ215" s="15"/>
      <c r="NAK215" s="15"/>
      <c r="NAL215" s="15"/>
      <c r="NAM215" s="15"/>
      <c r="NAN215" s="15"/>
      <c r="NAO215" s="15"/>
      <c r="NAP215" s="15"/>
      <c r="NAQ215" s="15"/>
      <c r="NAR215" s="15"/>
      <c r="NAS215" s="15"/>
      <c r="NAT215" s="15"/>
      <c r="NAU215" s="15"/>
      <c r="NAV215" s="15"/>
      <c r="NAW215" s="15"/>
      <c r="NAX215" s="15"/>
      <c r="NAY215" s="15"/>
      <c r="NAZ215" s="15"/>
      <c r="NBA215" s="15"/>
      <c r="NBB215" s="15"/>
      <c r="NBC215" s="15"/>
      <c r="NBD215" s="15"/>
      <c r="NBE215" s="15"/>
      <c r="NBF215" s="15"/>
      <c r="NBG215" s="15"/>
      <c r="NBH215" s="15"/>
      <c r="NBI215" s="15"/>
      <c r="NBJ215" s="15"/>
      <c r="NBK215" s="15"/>
      <c r="NBL215" s="15"/>
      <c r="NBM215" s="15"/>
      <c r="NBN215" s="15"/>
      <c r="NBO215" s="15"/>
      <c r="NBP215" s="15"/>
      <c r="NBQ215" s="15"/>
      <c r="NBR215" s="15"/>
      <c r="NBS215" s="15"/>
      <c r="NBT215" s="15"/>
      <c r="NBU215" s="15"/>
      <c r="NBV215" s="15"/>
      <c r="NBW215" s="15"/>
      <c r="NBX215" s="15"/>
      <c r="NBY215" s="15"/>
      <c r="NBZ215" s="15"/>
      <c r="NCA215" s="15"/>
      <c r="NCB215" s="15"/>
      <c r="NCC215" s="15"/>
      <c r="NCD215" s="15"/>
      <c r="NCE215" s="15"/>
      <c r="NCF215" s="15"/>
      <c r="NCG215" s="15"/>
      <c r="NCH215" s="15"/>
      <c r="NCI215" s="15"/>
      <c r="NCJ215" s="15"/>
      <c r="NCK215" s="15"/>
      <c r="NCL215" s="15"/>
      <c r="NCM215" s="15"/>
      <c r="NCN215" s="15"/>
      <c r="NCO215" s="15"/>
      <c r="NCP215" s="15"/>
      <c r="NCQ215" s="15"/>
      <c r="NCR215" s="15"/>
      <c r="NCS215" s="15"/>
      <c r="NCT215" s="15"/>
      <c r="NCU215" s="15"/>
      <c r="NCV215" s="15"/>
      <c r="NCW215" s="15"/>
      <c r="NCX215" s="15"/>
      <c r="NCY215" s="15"/>
      <c r="NCZ215" s="15"/>
      <c r="NDA215" s="15"/>
      <c r="NDB215" s="15"/>
      <c r="NDC215" s="15"/>
      <c r="NDD215" s="15"/>
      <c r="NDE215" s="15"/>
      <c r="NDF215" s="15"/>
      <c r="NDG215" s="15"/>
      <c r="NDH215" s="15"/>
      <c r="NDI215" s="15"/>
      <c r="NDJ215" s="15"/>
      <c r="NDK215" s="15"/>
      <c r="NDL215" s="15"/>
      <c r="NDM215" s="15"/>
      <c r="NDN215" s="15"/>
      <c r="NDO215" s="15"/>
      <c r="NDP215" s="15"/>
      <c r="NDQ215" s="15"/>
      <c r="NDR215" s="15"/>
      <c r="NDS215" s="15"/>
      <c r="NDT215" s="15"/>
      <c r="NDU215" s="15"/>
      <c r="NDV215" s="15"/>
      <c r="NDW215" s="15"/>
      <c r="NDX215" s="15"/>
      <c r="NDY215" s="15"/>
      <c r="NDZ215" s="15"/>
      <c r="NEA215" s="15"/>
      <c r="NEB215" s="15"/>
      <c r="NEC215" s="15"/>
      <c r="NED215" s="15"/>
      <c r="NEE215" s="15"/>
      <c r="NEF215" s="15"/>
      <c r="NEG215" s="15"/>
      <c r="NEH215" s="15"/>
      <c r="NEI215" s="15"/>
      <c r="NEJ215" s="15"/>
      <c r="NEK215" s="15"/>
      <c r="NEL215" s="15"/>
      <c r="NEM215" s="15"/>
      <c r="NEN215" s="15"/>
      <c r="NEO215" s="15"/>
      <c r="NEP215" s="15"/>
      <c r="NEQ215" s="15"/>
      <c r="NER215" s="15"/>
      <c r="NES215" s="15"/>
      <c r="NET215" s="15"/>
      <c r="NEU215" s="15"/>
      <c r="NEV215" s="15"/>
      <c r="NEW215" s="15"/>
      <c r="NEX215" s="15"/>
      <c r="NEY215" s="15"/>
      <c r="NEZ215" s="15"/>
      <c r="NFA215" s="15"/>
      <c r="NFB215" s="15"/>
      <c r="NFC215" s="15"/>
      <c r="NFD215" s="15"/>
      <c r="NFE215" s="15"/>
      <c r="NFF215" s="15"/>
      <c r="NFG215" s="15"/>
      <c r="NFH215" s="15"/>
      <c r="NFI215" s="15"/>
      <c r="NFJ215" s="15"/>
      <c r="NFK215" s="15"/>
      <c r="NFL215" s="15"/>
      <c r="NFM215" s="15"/>
      <c r="NFN215" s="15"/>
      <c r="NFO215" s="15"/>
      <c r="NFP215" s="15"/>
      <c r="NFQ215" s="15"/>
      <c r="NFR215" s="15"/>
      <c r="NFS215" s="15"/>
      <c r="NFT215" s="15"/>
      <c r="NFU215" s="15"/>
      <c r="NFV215" s="15"/>
      <c r="NFW215" s="15"/>
      <c r="NFX215" s="15"/>
      <c r="NFY215" s="15"/>
      <c r="NFZ215" s="15"/>
      <c r="NGA215" s="15"/>
      <c r="NGB215" s="15"/>
      <c r="NGC215" s="15"/>
      <c r="NGD215" s="15"/>
      <c r="NGE215" s="15"/>
      <c r="NGF215" s="15"/>
      <c r="NGG215" s="15"/>
      <c r="NGH215" s="15"/>
      <c r="NGI215" s="15"/>
      <c r="NGJ215" s="15"/>
      <c r="NGK215" s="15"/>
      <c r="NGL215" s="15"/>
      <c r="NGM215" s="15"/>
      <c r="NGN215" s="15"/>
      <c r="NGO215" s="15"/>
      <c r="NGP215" s="15"/>
      <c r="NGQ215" s="15"/>
      <c r="NGR215" s="15"/>
      <c r="NGS215" s="15"/>
      <c r="NGT215" s="15"/>
      <c r="NGU215" s="15"/>
      <c r="NGV215" s="15"/>
      <c r="NGW215" s="15"/>
      <c r="NGX215" s="15"/>
      <c r="NGY215" s="15"/>
      <c r="NGZ215" s="15"/>
      <c r="NHA215" s="15"/>
      <c r="NHB215" s="15"/>
      <c r="NHC215" s="15"/>
      <c r="NHD215" s="15"/>
      <c r="NHE215" s="15"/>
      <c r="NHF215" s="15"/>
      <c r="NHG215" s="15"/>
      <c r="NHH215" s="15"/>
      <c r="NHI215" s="15"/>
      <c r="NHJ215" s="15"/>
      <c r="NHK215" s="15"/>
      <c r="NHL215" s="15"/>
      <c r="NHM215" s="15"/>
      <c r="NHN215" s="15"/>
      <c r="NHO215" s="15"/>
      <c r="NHP215" s="15"/>
      <c r="NHQ215" s="15"/>
      <c r="NHR215" s="15"/>
      <c r="NHS215" s="15"/>
      <c r="NHT215" s="15"/>
      <c r="NHU215" s="15"/>
      <c r="NHV215" s="15"/>
      <c r="NHW215" s="15"/>
      <c r="NHX215" s="15"/>
      <c r="NHY215" s="15"/>
      <c r="NHZ215" s="15"/>
      <c r="NIA215" s="15"/>
      <c r="NIB215" s="15"/>
      <c r="NIC215" s="15"/>
      <c r="NID215" s="15"/>
      <c r="NIE215" s="15"/>
      <c r="NIF215" s="15"/>
      <c r="NIG215" s="15"/>
      <c r="NIH215" s="15"/>
      <c r="NII215" s="15"/>
      <c r="NIJ215" s="15"/>
      <c r="NIK215" s="15"/>
      <c r="NIL215" s="15"/>
      <c r="NIM215" s="15"/>
      <c r="NIN215" s="15"/>
      <c r="NIO215" s="15"/>
      <c r="NIP215" s="15"/>
      <c r="NIQ215" s="15"/>
      <c r="NIR215" s="15"/>
      <c r="NIS215" s="15"/>
      <c r="NIT215" s="15"/>
      <c r="NIU215" s="15"/>
      <c r="NIV215" s="15"/>
      <c r="NIW215" s="15"/>
      <c r="NIX215" s="15"/>
      <c r="NIY215" s="15"/>
      <c r="NIZ215" s="15"/>
      <c r="NJA215" s="15"/>
      <c r="NJB215" s="15"/>
      <c r="NJC215" s="15"/>
      <c r="NJD215" s="15"/>
      <c r="NJE215" s="15"/>
      <c r="NJF215" s="15"/>
      <c r="NJG215" s="15"/>
      <c r="NJH215" s="15"/>
      <c r="NJI215" s="15"/>
      <c r="NJJ215" s="15"/>
      <c r="NJK215" s="15"/>
      <c r="NJL215" s="15"/>
      <c r="NJM215" s="15"/>
      <c r="NJN215" s="15"/>
      <c r="NJO215" s="15"/>
      <c r="NJP215" s="15"/>
      <c r="NJQ215" s="15"/>
      <c r="NJR215" s="15"/>
      <c r="NJS215" s="15"/>
      <c r="NJT215" s="15"/>
      <c r="NJU215" s="15"/>
      <c r="NJV215" s="15"/>
      <c r="NJW215" s="15"/>
      <c r="NJX215" s="15"/>
      <c r="NJY215" s="15"/>
      <c r="NJZ215" s="15"/>
      <c r="NKA215" s="15"/>
      <c r="NKB215" s="15"/>
      <c r="NKC215" s="15"/>
      <c r="NKD215" s="15"/>
      <c r="NKE215" s="15"/>
      <c r="NKF215" s="15"/>
      <c r="NKG215" s="15"/>
      <c r="NKH215" s="15"/>
      <c r="NKI215" s="15"/>
      <c r="NKJ215" s="15"/>
      <c r="NKK215" s="15"/>
      <c r="NKL215" s="15"/>
      <c r="NKM215" s="15"/>
      <c r="NKN215" s="15"/>
      <c r="NKO215" s="15"/>
      <c r="NKP215" s="15"/>
      <c r="NKQ215" s="15"/>
      <c r="NKR215" s="15"/>
      <c r="NKS215" s="15"/>
      <c r="NKT215" s="15"/>
      <c r="NKU215" s="15"/>
      <c r="NKV215" s="15"/>
      <c r="NKW215" s="15"/>
      <c r="NKX215" s="15"/>
      <c r="NKY215" s="15"/>
      <c r="NKZ215" s="15"/>
      <c r="NLA215" s="15"/>
      <c r="NLB215" s="15"/>
      <c r="NLC215" s="15"/>
      <c r="NLD215" s="15"/>
      <c r="NLE215" s="15"/>
      <c r="NLF215" s="15"/>
      <c r="NLG215" s="15"/>
      <c r="NLH215" s="15"/>
      <c r="NLI215" s="15"/>
      <c r="NLJ215" s="15"/>
      <c r="NLK215" s="15"/>
      <c r="NLL215" s="15"/>
      <c r="NLM215" s="15"/>
      <c r="NLN215" s="15"/>
      <c r="NLO215" s="15"/>
      <c r="NLP215" s="15"/>
      <c r="NLQ215" s="15"/>
      <c r="NLR215" s="15"/>
      <c r="NLS215" s="15"/>
      <c r="NLT215" s="15"/>
      <c r="NLU215" s="15"/>
      <c r="NLV215" s="15"/>
      <c r="NLW215" s="15"/>
      <c r="NLX215" s="15"/>
      <c r="NLY215" s="15"/>
      <c r="NLZ215" s="15"/>
      <c r="NMA215" s="15"/>
      <c r="NMB215" s="15"/>
      <c r="NMC215" s="15"/>
      <c r="NMD215" s="15"/>
      <c r="NME215" s="15"/>
      <c r="NMF215" s="15"/>
      <c r="NMG215" s="15"/>
      <c r="NMH215" s="15"/>
      <c r="NMI215" s="15"/>
      <c r="NMJ215" s="15"/>
      <c r="NMK215" s="15"/>
      <c r="NML215" s="15"/>
      <c r="NMM215" s="15"/>
      <c r="NMN215" s="15"/>
      <c r="NMO215" s="15"/>
      <c r="NMP215" s="15"/>
      <c r="NMQ215" s="15"/>
      <c r="NMR215" s="15"/>
      <c r="NMS215" s="15"/>
      <c r="NMT215" s="15"/>
      <c r="NMU215" s="15"/>
      <c r="NMV215" s="15"/>
      <c r="NMW215" s="15"/>
      <c r="NMX215" s="15"/>
      <c r="NMY215" s="15"/>
      <c r="NMZ215" s="15"/>
      <c r="NNA215" s="15"/>
      <c r="NNB215" s="15"/>
      <c r="NNC215" s="15"/>
      <c r="NND215" s="15"/>
      <c r="NNE215" s="15"/>
      <c r="NNF215" s="15"/>
      <c r="NNG215" s="15"/>
      <c r="NNH215" s="15"/>
      <c r="NNI215" s="15"/>
      <c r="NNJ215" s="15"/>
      <c r="NNK215" s="15"/>
      <c r="NNL215" s="15"/>
      <c r="NNM215" s="15"/>
      <c r="NNN215" s="15"/>
      <c r="NNO215" s="15"/>
      <c r="NNP215" s="15"/>
      <c r="NNQ215" s="15"/>
      <c r="NNR215" s="15"/>
      <c r="NNS215" s="15"/>
      <c r="NNT215" s="15"/>
      <c r="NNU215" s="15"/>
      <c r="NNV215" s="15"/>
      <c r="NNW215" s="15"/>
      <c r="NNX215" s="15"/>
      <c r="NNY215" s="15"/>
      <c r="NNZ215" s="15"/>
      <c r="NOA215" s="15"/>
      <c r="NOB215" s="15"/>
      <c r="NOC215" s="15"/>
      <c r="NOD215" s="15"/>
      <c r="NOE215" s="15"/>
      <c r="NOF215" s="15"/>
      <c r="NOG215" s="15"/>
      <c r="NOH215" s="15"/>
      <c r="NOI215" s="15"/>
      <c r="NOJ215" s="15"/>
      <c r="NOK215" s="15"/>
      <c r="NOL215" s="15"/>
      <c r="NOM215" s="15"/>
      <c r="NON215" s="15"/>
      <c r="NOO215" s="15"/>
      <c r="NOP215" s="15"/>
      <c r="NOQ215" s="15"/>
      <c r="NOR215" s="15"/>
      <c r="NOS215" s="15"/>
      <c r="NOT215" s="15"/>
      <c r="NOU215" s="15"/>
      <c r="NOV215" s="15"/>
      <c r="NOW215" s="15"/>
      <c r="NOX215" s="15"/>
      <c r="NOY215" s="15"/>
      <c r="NOZ215" s="15"/>
      <c r="NPA215" s="15"/>
      <c r="NPB215" s="15"/>
      <c r="NPC215" s="15"/>
      <c r="NPD215" s="15"/>
      <c r="NPE215" s="15"/>
      <c r="NPF215" s="15"/>
      <c r="NPG215" s="15"/>
      <c r="NPH215" s="15"/>
      <c r="NPI215" s="15"/>
      <c r="NPJ215" s="15"/>
      <c r="NPK215" s="15"/>
      <c r="NPL215" s="15"/>
      <c r="NPM215" s="15"/>
      <c r="NPN215" s="15"/>
      <c r="NPO215" s="15"/>
      <c r="NPP215" s="15"/>
      <c r="NPQ215" s="15"/>
      <c r="NPR215" s="15"/>
      <c r="NPS215" s="15"/>
      <c r="NPT215" s="15"/>
      <c r="NPU215" s="15"/>
      <c r="NPV215" s="15"/>
      <c r="NPW215" s="15"/>
      <c r="NPX215" s="15"/>
      <c r="NPY215" s="15"/>
      <c r="NPZ215" s="15"/>
      <c r="NQA215" s="15"/>
      <c r="NQB215" s="15"/>
      <c r="NQC215" s="15"/>
      <c r="NQD215" s="15"/>
      <c r="NQE215" s="15"/>
      <c r="NQF215" s="15"/>
      <c r="NQG215" s="15"/>
      <c r="NQH215" s="15"/>
      <c r="NQI215" s="15"/>
      <c r="NQJ215" s="15"/>
      <c r="NQK215" s="15"/>
      <c r="NQL215" s="15"/>
      <c r="NQM215" s="15"/>
      <c r="NQN215" s="15"/>
      <c r="NQO215" s="15"/>
      <c r="NQP215" s="15"/>
      <c r="NQQ215" s="15"/>
      <c r="NQR215" s="15"/>
      <c r="NQS215" s="15"/>
      <c r="NQT215" s="15"/>
      <c r="NQU215" s="15"/>
      <c r="NQV215" s="15"/>
      <c r="NQW215" s="15"/>
      <c r="NQX215" s="15"/>
      <c r="NQY215" s="15"/>
      <c r="NQZ215" s="15"/>
      <c r="NRA215" s="15"/>
      <c r="NRB215" s="15"/>
      <c r="NRC215" s="15"/>
      <c r="NRD215" s="15"/>
      <c r="NRE215" s="15"/>
      <c r="NRF215" s="15"/>
      <c r="NRG215" s="15"/>
      <c r="NRH215" s="15"/>
      <c r="NRI215" s="15"/>
      <c r="NRJ215" s="15"/>
      <c r="NRK215" s="15"/>
      <c r="NRL215" s="15"/>
      <c r="NRM215" s="15"/>
      <c r="NRN215" s="15"/>
      <c r="NRO215" s="15"/>
      <c r="NRP215" s="15"/>
      <c r="NRQ215" s="15"/>
      <c r="NRR215" s="15"/>
      <c r="NRS215" s="15"/>
      <c r="NRT215" s="15"/>
      <c r="NRU215" s="15"/>
      <c r="NRV215" s="15"/>
      <c r="NRW215" s="15"/>
      <c r="NRX215" s="15"/>
      <c r="NRY215" s="15"/>
      <c r="NRZ215" s="15"/>
      <c r="NSA215" s="15"/>
      <c r="NSB215" s="15"/>
      <c r="NSC215" s="15"/>
      <c r="NSD215" s="15"/>
      <c r="NSE215" s="15"/>
      <c r="NSF215" s="15"/>
      <c r="NSG215" s="15"/>
      <c r="NSH215" s="15"/>
      <c r="NSI215" s="15"/>
      <c r="NSJ215" s="15"/>
      <c r="NSK215" s="15"/>
      <c r="NSL215" s="15"/>
      <c r="NSM215" s="15"/>
      <c r="NSN215" s="15"/>
      <c r="NSO215" s="15"/>
      <c r="NSP215" s="15"/>
      <c r="NSQ215" s="15"/>
      <c r="NSR215" s="15"/>
      <c r="NSS215" s="15"/>
      <c r="NST215" s="15"/>
      <c r="NSU215" s="15"/>
      <c r="NSV215" s="15"/>
      <c r="NSW215" s="15"/>
      <c r="NSX215" s="15"/>
      <c r="NSY215" s="15"/>
      <c r="NSZ215" s="15"/>
      <c r="NTA215" s="15"/>
      <c r="NTB215" s="15"/>
      <c r="NTC215" s="15"/>
      <c r="NTD215" s="15"/>
      <c r="NTE215" s="15"/>
      <c r="NTF215" s="15"/>
      <c r="NTG215" s="15"/>
      <c r="NTH215" s="15"/>
      <c r="NTI215" s="15"/>
      <c r="NTJ215" s="15"/>
      <c r="NTK215" s="15"/>
      <c r="NTL215" s="15"/>
      <c r="NTM215" s="15"/>
      <c r="NTN215" s="15"/>
      <c r="NTO215" s="15"/>
      <c r="NTP215" s="15"/>
      <c r="NTQ215" s="15"/>
      <c r="NTR215" s="15"/>
      <c r="NTS215" s="15"/>
      <c r="NTT215" s="15"/>
      <c r="NTU215" s="15"/>
      <c r="NTV215" s="15"/>
      <c r="NTW215" s="15"/>
      <c r="NTX215" s="15"/>
      <c r="NTY215" s="15"/>
      <c r="NTZ215" s="15"/>
      <c r="NUA215" s="15"/>
      <c r="NUB215" s="15"/>
      <c r="NUC215" s="15"/>
      <c r="NUD215" s="15"/>
      <c r="NUE215" s="15"/>
      <c r="NUF215" s="15"/>
      <c r="NUG215" s="15"/>
      <c r="NUH215" s="15"/>
      <c r="NUI215" s="15"/>
      <c r="NUJ215" s="15"/>
      <c r="NUK215" s="15"/>
      <c r="NUL215" s="15"/>
      <c r="NUM215" s="15"/>
      <c r="NUN215" s="15"/>
      <c r="NUO215" s="15"/>
      <c r="NUP215" s="15"/>
      <c r="NUQ215" s="15"/>
      <c r="NUR215" s="15"/>
      <c r="NUS215" s="15"/>
      <c r="NUT215" s="15"/>
      <c r="NUU215" s="15"/>
      <c r="NUV215" s="15"/>
      <c r="NUW215" s="15"/>
      <c r="NUX215" s="15"/>
      <c r="NUY215" s="15"/>
      <c r="NUZ215" s="15"/>
      <c r="NVA215" s="15"/>
      <c r="NVB215" s="15"/>
      <c r="NVC215" s="15"/>
      <c r="NVD215" s="15"/>
      <c r="NVE215" s="15"/>
      <c r="NVF215" s="15"/>
      <c r="NVG215" s="15"/>
      <c r="NVH215" s="15"/>
      <c r="NVI215" s="15"/>
      <c r="NVJ215" s="15"/>
      <c r="NVK215" s="15"/>
      <c r="NVL215" s="15"/>
      <c r="NVM215" s="15"/>
      <c r="NVN215" s="15"/>
      <c r="NVO215" s="15"/>
      <c r="NVP215" s="15"/>
      <c r="NVQ215" s="15"/>
      <c r="NVR215" s="15"/>
      <c r="NVS215" s="15"/>
      <c r="NVT215" s="15"/>
      <c r="NVU215" s="15"/>
      <c r="NVV215" s="15"/>
      <c r="NVW215" s="15"/>
      <c r="NVX215" s="15"/>
      <c r="NVY215" s="15"/>
      <c r="NVZ215" s="15"/>
      <c r="NWA215" s="15"/>
      <c r="NWB215" s="15"/>
      <c r="NWC215" s="15"/>
      <c r="NWD215" s="15"/>
      <c r="NWE215" s="15"/>
      <c r="NWF215" s="15"/>
      <c r="NWG215" s="15"/>
      <c r="NWH215" s="15"/>
      <c r="NWI215" s="15"/>
      <c r="NWJ215" s="15"/>
      <c r="NWK215" s="15"/>
      <c r="NWL215" s="15"/>
      <c r="NWM215" s="15"/>
      <c r="NWN215" s="15"/>
      <c r="NWO215" s="15"/>
      <c r="NWP215" s="15"/>
      <c r="NWQ215" s="15"/>
      <c r="NWR215" s="15"/>
      <c r="NWS215" s="15"/>
      <c r="NWT215" s="15"/>
      <c r="NWU215" s="15"/>
      <c r="NWV215" s="15"/>
      <c r="NWW215" s="15"/>
      <c r="NWX215" s="15"/>
      <c r="NWY215" s="15"/>
      <c r="NWZ215" s="15"/>
      <c r="NXA215" s="15"/>
      <c r="NXB215" s="15"/>
      <c r="NXC215" s="15"/>
      <c r="NXD215" s="15"/>
      <c r="NXE215" s="15"/>
      <c r="NXF215" s="15"/>
      <c r="NXG215" s="15"/>
      <c r="NXH215" s="15"/>
      <c r="NXI215" s="15"/>
      <c r="NXJ215" s="15"/>
      <c r="NXK215" s="15"/>
      <c r="NXL215" s="15"/>
      <c r="NXM215" s="15"/>
      <c r="NXN215" s="15"/>
      <c r="NXO215" s="15"/>
      <c r="NXP215" s="15"/>
      <c r="NXQ215" s="15"/>
      <c r="NXR215" s="15"/>
      <c r="NXS215" s="15"/>
      <c r="NXT215" s="15"/>
      <c r="NXU215" s="15"/>
      <c r="NXV215" s="15"/>
      <c r="NXW215" s="15"/>
      <c r="NXX215" s="15"/>
      <c r="NXY215" s="15"/>
      <c r="NXZ215" s="15"/>
      <c r="NYA215" s="15"/>
      <c r="NYB215" s="15"/>
      <c r="NYC215" s="15"/>
      <c r="NYD215" s="15"/>
      <c r="NYE215" s="15"/>
      <c r="NYF215" s="15"/>
      <c r="NYG215" s="15"/>
      <c r="NYH215" s="15"/>
      <c r="NYI215" s="15"/>
      <c r="NYJ215" s="15"/>
      <c r="NYK215" s="15"/>
      <c r="NYL215" s="15"/>
      <c r="NYM215" s="15"/>
      <c r="NYN215" s="15"/>
      <c r="NYO215" s="15"/>
      <c r="NYP215" s="15"/>
      <c r="NYQ215" s="15"/>
      <c r="NYR215" s="15"/>
      <c r="NYS215" s="15"/>
      <c r="NYT215" s="15"/>
      <c r="NYU215" s="15"/>
      <c r="NYV215" s="15"/>
      <c r="NYW215" s="15"/>
      <c r="NYX215" s="15"/>
      <c r="NYY215" s="15"/>
      <c r="NYZ215" s="15"/>
      <c r="NZA215" s="15"/>
      <c r="NZB215" s="15"/>
      <c r="NZC215" s="15"/>
      <c r="NZD215" s="15"/>
      <c r="NZE215" s="15"/>
      <c r="NZF215" s="15"/>
      <c r="NZG215" s="15"/>
      <c r="NZH215" s="15"/>
      <c r="NZI215" s="15"/>
      <c r="NZJ215" s="15"/>
      <c r="NZK215" s="15"/>
      <c r="NZL215" s="15"/>
      <c r="NZM215" s="15"/>
      <c r="NZN215" s="15"/>
      <c r="NZO215" s="15"/>
      <c r="NZP215" s="15"/>
      <c r="NZQ215" s="15"/>
      <c r="NZR215" s="15"/>
      <c r="NZS215" s="15"/>
      <c r="NZT215" s="15"/>
      <c r="NZU215" s="15"/>
      <c r="NZV215" s="15"/>
      <c r="NZW215" s="15"/>
      <c r="NZX215" s="15"/>
      <c r="NZY215" s="15"/>
      <c r="NZZ215" s="15"/>
      <c r="OAA215" s="15"/>
      <c r="OAB215" s="15"/>
      <c r="OAC215" s="15"/>
      <c r="OAD215" s="15"/>
      <c r="OAE215" s="15"/>
      <c r="OAF215" s="15"/>
      <c r="OAG215" s="15"/>
      <c r="OAH215" s="15"/>
      <c r="OAI215" s="15"/>
      <c r="OAJ215" s="15"/>
      <c r="OAK215" s="15"/>
      <c r="OAL215" s="15"/>
      <c r="OAM215" s="15"/>
      <c r="OAN215" s="15"/>
      <c r="OAO215" s="15"/>
      <c r="OAP215" s="15"/>
      <c r="OAQ215" s="15"/>
      <c r="OAR215" s="15"/>
      <c r="OAS215" s="15"/>
      <c r="OAT215" s="15"/>
      <c r="OAU215" s="15"/>
      <c r="OAV215" s="15"/>
      <c r="OAW215" s="15"/>
      <c r="OAX215" s="15"/>
      <c r="OAY215" s="15"/>
      <c r="OAZ215" s="15"/>
      <c r="OBA215" s="15"/>
      <c r="OBB215" s="15"/>
      <c r="OBC215" s="15"/>
      <c r="OBD215" s="15"/>
      <c r="OBE215" s="15"/>
      <c r="OBF215" s="15"/>
      <c r="OBG215" s="15"/>
      <c r="OBH215" s="15"/>
      <c r="OBI215" s="15"/>
      <c r="OBJ215" s="15"/>
      <c r="OBK215" s="15"/>
      <c r="OBL215" s="15"/>
      <c r="OBM215" s="15"/>
      <c r="OBN215" s="15"/>
      <c r="OBO215" s="15"/>
      <c r="OBP215" s="15"/>
      <c r="OBQ215" s="15"/>
      <c r="OBR215" s="15"/>
      <c r="OBS215" s="15"/>
      <c r="OBT215" s="15"/>
      <c r="OBU215" s="15"/>
      <c r="OBV215" s="15"/>
      <c r="OBW215" s="15"/>
      <c r="OBX215" s="15"/>
      <c r="OBY215" s="15"/>
      <c r="OBZ215" s="15"/>
      <c r="OCA215" s="15"/>
      <c r="OCB215" s="15"/>
      <c r="OCC215" s="15"/>
      <c r="OCD215" s="15"/>
      <c r="OCE215" s="15"/>
      <c r="OCF215" s="15"/>
      <c r="OCG215" s="15"/>
      <c r="OCH215" s="15"/>
      <c r="OCI215" s="15"/>
      <c r="OCJ215" s="15"/>
      <c r="OCK215" s="15"/>
      <c r="OCL215" s="15"/>
      <c r="OCM215" s="15"/>
      <c r="OCN215" s="15"/>
      <c r="OCO215" s="15"/>
      <c r="OCP215" s="15"/>
      <c r="OCQ215" s="15"/>
      <c r="OCR215" s="15"/>
      <c r="OCS215" s="15"/>
      <c r="OCT215" s="15"/>
      <c r="OCU215" s="15"/>
      <c r="OCV215" s="15"/>
      <c r="OCW215" s="15"/>
      <c r="OCX215" s="15"/>
      <c r="OCY215" s="15"/>
      <c r="OCZ215" s="15"/>
      <c r="ODA215" s="15"/>
      <c r="ODB215" s="15"/>
      <c r="ODC215" s="15"/>
      <c r="ODD215" s="15"/>
      <c r="ODE215" s="15"/>
      <c r="ODF215" s="15"/>
      <c r="ODG215" s="15"/>
      <c r="ODH215" s="15"/>
      <c r="ODI215" s="15"/>
      <c r="ODJ215" s="15"/>
      <c r="ODK215" s="15"/>
      <c r="ODL215" s="15"/>
      <c r="ODM215" s="15"/>
      <c r="ODN215" s="15"/>
      <c r="ODO215" s="15"/>
      <c r="ODP215" s="15"/>
      <c r="ODQ215" s="15"/>
      <c r="ODR215" s="15"/>
      <c r="ODS215" s="15"/>
      <c r="ODT215" s="15"/>
      <c r="ODU215" s="15"/>
      <c r="ODV215" s="15"/>
      <c r="ODW215" s="15"/>
      <c r="ODX215" s="15"/>
      <c r="ODY215" s="15"/>
      <c r="ODZ215" s="15"/>
      <c r="OEA215" s="15"/>
      <c r="OEB215" s="15"/>
      <c r="OEC215" s="15"/>
      <c r="OED215" s="15"/>
      <c r="OEE215" s="15"/>
      <c r="OEF215" s="15"/>
      <c r="OEG215" s="15"/>
      <c r="OEH215" s="15"/>
      <c r="OEI215" s="15"/>
      <c r="OEJ215" s="15"/>
      <c r="OEK215" s="15"/>
      <c r="OEL215" s="15"/>
      <c r="OEM215" s="15"/>
      <c r="OEN215" s="15"/>
      <c r="OEO215" s="15"/>
      <c r="OEP215" s="15"/>
      <c r="OEQ215" s="15"/>
      <c r="OER215" s="15"/>
      <c r="OES215" s="15"/>
      <c r="OET215" s="15"/>
      <c r="OEU215" s="15"/>
      <c r="OEV215" s="15"/>
      <c r="OEW215" s="15"/>
      <c r="OEX215" s="15"/>
      <c r="OEY215" s="15"/>
      <c r="OEZ215" s="15"/>
      <c r="OFA215" s="15"/>
      <c r="OFB215" s="15"/>
      <c r="OFC215" s="15"/>
      <c r="OFD215" s="15"/>
      <c r="OFE215" s="15"/>
      <c r="OFF215" s="15"/>
      <c r="OFG215" s="15"/>
      <c r="OFH215" s="15"/>
      <c r="OFI215" s="15"/>
      <c r="OFJ215" s="15"/>
      <c r="OFK215" s="15"/>
      <c r="OFL215" s="15"/>
      <c r="OFM215" s="15"/>
      <c r="OFN215" s="15"/>
      <c r="OFO215" s="15"/>
      <c r="OFP215" s="15"/>
      <c r="OFQ215" s="15"/>
      <c r="OFR215" s="15"/>
      <c r="OFS215" s="15"/>
      <c r="OFT215" s="15"/>
      <c r="OFU215" s="15"/>
      <c r="OFV215" s="15"/>
      <c r="OFW215" s="15"/>
      <c r="OFX215" s="15"/>
      <c r="OFY215" s="15"/>
      <c r="OFZ215" s="15"/>
      <c r="OGA215" s="15"/>
      <c r="OGB215" s="15"/>
      <c r="OGC215" s="15"/>
      <c r="OGD215" s="15"/>
      <c r="OGE215" s="15"/>
      <c r="OGF215" s="15"/>
      <c r="OGG215" s="15"/>
      <c r="OGH215" s="15"/>
      <c r="OGI215" s="15"/>
      <c r="OGJ215" s="15"/>
      <c r="OGK215" s="15"/>
      <c r="OGL215" s="15"/>
      <c r="OGM215" s="15"/>
      <c r="OGN215" s="15"/>
      <c r="OGO215" s="15"/>
      <c r="OGP215" s="15"/>
      <c r="OGQ215" s="15"/>
      <c r="OGR215" s="15"/>
      <c r="OGS215" s="15"/>
      <c r="OGT215" s="15"/>
      <c r="OGU215" s="15"/>
      <c r="OGV215" s="15"/>
      <c r="OGW215" s="15"/>
      <c r="OGX215" s="15"/>
      <c r="OGY215" s="15"/>
      <c r="OGZ215" s="15"/>
      <c r="OHA215" s="15"/>
      <c r="OHB215" s="15"/>
      <c r="OHC215" s="15"/>
      <c r="OHD215" s="15"/>
      <c r="OHE215" s="15"/>
      <c r="OHF215" s="15"/>
      <c r="OHG215" s="15"/>
      <c r="OHH215" s="15"/>
      <c r="OHI215" s="15"/>
      <c r="OHJ215" s="15"/>
      <c r="OHK215" s="15"/>
      <c r="OHL215" s="15"/>
      <c r="OHM215" s="15"/>
      <c r="OHN215" s="15"/>
      <c r="OHO215" s="15"/>
      <c r="OHP215" s="15"/>
      <c r="OHQ215" s="15"/>
      <c r="OHR215" s="15"/>
      <c r="OHS215" s="15"/>
      <c r="OHT215" s="15"/>
      <c r="OHU215" s="15"/>
      <c r="OHV215" s="15"/>
      <c r="OHW215" s="15"/>
      <c r="OHX215" s="15"/>
      <c r="OHY215" s="15"/>
      <c r="OHZ215" s="15"/>
      <c r="OIA215" s="15"/>
      <c r="OIB215" s="15"/>
      <c r="OIC215" s="15"/>
      <c r="OID215" s="15"/>
      <c r="OIE215" s="15"/>
      <c r="OIF215" s="15"/>
      <c r="OIG215" s="15"/>
      <c r="OIH215" s="15"/>
      <c r="OII215" s="15"/>
      <c r="OIJ215" s="15"/>
      <c r="OIK215" s="15"/>
      <c r="OIL215" s="15"/>
      <c r="OIM215" s="15"/>
      <c r="OIN215" s="15"/>
      <c r="OIO215" s="15"/>
      <c r="OIP215" s="15"/>
      <c r="OIQ215" s="15"/>
      <c r="OIR215" s="15"/>
      <c r="OIS215" s="15"/>
      <c r="OIT215" s="15"/>
      <c r="OIU215" s="15"/>
      <c r="OIV215" s="15"/>
      <c r="OIW215" s="15"/>
      <c r="OIX215" s="15"/>
      <c r="OIY215" s="15"/>
      <c r="OIZ215" s="15"/>
      <c r="OJA215" s="15"/>
      <c r="OJB215" s="15"/>
      <c r="OJC215" s="15"/>
      <c r="OJD215" s="15"/>
      <c r="OJE215" s="15"/>
      <c r="OJF215" s="15"/>
      <c r="OJG215" s="15"/>
      <c r="OJH215" s="15"/>
      <c r="OJI215" s="15"/>
      <c r="OJJ215" s="15"/>
      <c r="OJK215" s="15"/>
      <c r="OJL215" s="15"/>
      <c r="OJM215" s="15"/>
      <c r="OJN215" s="15"/>
      <c r="OJO215" s="15"/>
      <c r="OJP215" s="15"/>
      <c r="OJQ215" s="15"/>
      <c r="OJR215" s="15"/>
      <c r="OJS215" s="15"/>
      <c r="OJT215" s="15"/>
      <c r="OJU215" s="15"/>
      <c r="OJV215" s="15"/>
      <c r="OJW215" s="15"/>
      <c r="OJX215" s="15"/>
      <c r="OJY215" s="15"/>
      <c r="OJZ215" s="15"/>
      <c r="OKA215" s="15"/>
      <c r="OKB215" s="15"/>
      <c r="OKC215" s="15"/>
      <c r="OKD215" s="15"/>
      <c r="OKE215" s="15"/>
      <c r="OKF215" s="15"/>
      <c r="OKG215" s="15"/>
      <c r="OKH215" s="15"/>
      <c r="OKI215" s="15"/>
      <c r="OKJ215" s="15"/>
      <c r="OKK215" s="15"/>
      <c r="OKL215" s="15"/>
      <c r="OKM215" s="15"/>
      <c r="OKN215" s="15"/>
      <c r="OKO215" s="15"/>
      <c r="OKP215" s="15"/>
      <c r="OKQ215" s="15"/>
      <c r="OKR215" s="15"/>
      <c r="OKS215" s="15"/>
      <c r="OKT215" s="15"/>
      <c r="OKU215" s="15"/>
      <c r="OKV215" s="15"/>
      <c r="OKW215" s="15"/>
      <c r="OKX215" s="15"/>
      <c r="OKY215" s="15"/>
      <c r="OKZ215" s="15"/>
      <c r="OLA215" s="15"/>
      <c r="OLB215" s="15"/>
      <c r="OLC215" s="15"/>
      <c r="OLD215" s="15"/>
      <c r="OLE215" s="15"/>
      <c r="OLF215" s="15"/>
      <c r="OLG215" s="15"/>
      <c r="OLH215" s="15"/>
      <c r="OLI215" s="15"/>
      <c r="OLJ215" s="15"/>
      <c r="OLK215" s="15"/>
      <c r="OLL215" s="15"/>
      <c r="OLM215" s="15"/>
      <c r="OLN215" s="15"/>
      <c r="OLO215" s="15"/>
      <c r="OLP215" s="15"/>
      <c r="OLQ215" s="15"/>
      <c r="OLR215" s="15"/>
      <c r="OLS215" s="15"/>
      <c r="OLT215" s="15"/>
      <c r="OLU215" s="15"/>
      <c r="OLV215" s="15"/>
      <c r="OLW215" s="15"/>
      <c r="OLX215" s="15"/>
      <c r="OLY215" s="15"/>
      <c r="OLZ215" s="15"/>
      <c r="OMA215" s="15"/>
      <c r="OMB215" s="15"/>
      <c r="OMC215" s="15"/>
      <c r="OMD215" s="15"/>
      <c r="OME215" s="15"/>
      <c r="OMF215" s="15"/>
      <c r="OMG215" s="15"/>
      <c r="OMH215" s="15"/>
      <c r="OMI215" s="15"/>
      <c r="OMJ215" s="15"/>
      <c r="OMK215" s="15"/>
      <c r="OML215" s="15"/>
      <c r="OMM215" s="15"/>
      <c r="OMN215" s="15"/>
      <c r="OMO215" s="15"/>
      <c r="OMP215" s="15"/>
      <c r="OMQ215" s="15"/>
      <c r="OMR215" s="15"/>
      <c r="OMS215" s="15"/>
      <c r="OMT215" s="15"/>
      <c r="OMU215" s="15"/>
      <c r="OMV215" s="15"/>
      <c r="OMW215" s="15"/>
      <c r="OMX215" s="15"/>
      <c r="OMY215" s="15"/>
      <c r="OMZ215" s="15"/>
      <c r="ONA215" s="15"/>
      <c r="ONB215" s="15"/>
      <c r="ONC215" s="15"/>
      <c r="OND215" s="15"/>
      <c r="ONE215" s="15"/>
      <c r="ONF215" s="15"/>
      <c r="ONG215" s="15"/>
      <c r="ONH215" s="15"/>
      <c r="ONI215" s="15"/>
      <c r="ONJ215" s="15"/>
      <c r="ONK215" s="15"/>
      <c r="ONL215" s="15"/>
      <c r="ONM215" s="15"/>
      <c r="ONN215" s="15"/>
      <c r="ONO215" s="15"/>
      <c r="ONP215" s="15"/>
      <c r="ONQ215" s="15"/>
      <c r="ONR215" s="15"/>
      <c r="ONS215" s="15"/>
      <c r="ONT215" s="15"/>
      <c r="ONU215" s="15"/>
      <c r="ONV215" s="15"/>
      <c r="ONW215" s="15"/>
      <c r="ONX215" s="15"/>
      <c r="ONY215" s="15"/>
      <c r="ONZ215" s="15"/>
      <c r="OOA215" s="15"/>
      <c r="OOB215" s="15"/>
      <c r="OOC215" s="15"/>
      <c r="OOD215" s="15"/>
      <c r="OOE215" s="15"/>
      <c r="OOF215" s="15"/>
      <c r="OOG215" s="15"/>
      <c r="OOH215" s="15"/>
      <c r="OOI215" s="15"/>
      <c r="OOJ215" s="15"/>
      <c r="OOK215" s="15"/>
      <c r="OOL215" s="15"/>
      <c r="OOM215" s="15"/>
      <c r="OON215" s="15"/>
      <c r="OOO215" s="15"/>
      <c r="OOP215" s="15"/>
      <c r="OOQ215" s="15"/>
      <c r="OOR215" s="15"/>
      <c r="OOS215" s="15"/>
      <c r="OOT215" s="15"/>
      <c r="OOU215" s="15"/>
      <c r="OOV215" s="15"/>
      <c r="OOW215" s="15"/>
      <c r="OOX215" s="15"/>
      <c r="OOY215" s="15"/>
      <c r="OOZ215" s="15"/>
      <c r="OPA215" s="15"/>
      <c r="OPB215" s="15"/>
      <c r="OPC215" s="15"/>
      <c r="OPD215" s="15"/>
      <c r="OPE215" s="15"/>
      <c r="OPF215" s="15"/>
      <c r="OPG215" s="15"/>
      <c r="OPH215" s="15"/>
      <c r="OPI215" s="15"/>
      <c r="OPJ215" s="15"/>
      <c r="OPK215" s="15"/>
      <c r="OPL215" s="15"/>
      <c r="OPM215" s="15"/>
      <c r="OPN215" s="15"/>
      <c r="OPO215" s="15"/>
      <c r="OPP215" s="15"/>
      <c r="OPQ215" s="15"/>
      <c r="OPR215" s="15"/>
      <c r="OPS215" s="15"/>
      <c r="OPT215" s="15"/>
      <c r="OPU215" s="15"/>
      <c r="OPV215" s="15"/>
      <c r="OPW215" s="15"/>
      <c r="OPX215" s="15"/>
      <c r="OPY215" s="15"/>
      <c r="OPZ215" s="15"/>
      <c r="OQA215" s="15"/>
      <c r="OQB215" s="15"/>
      <c r="OQC215" s="15"/>
      <c r="OQD215" s="15"/>
      <c r="OQE215" s="15"/>
      <c r="OQF215" s="15"/>
      <c r="OQG215" s="15"/>
      <c r="OQH215" s="15"/>
      <c r="OQI215" s="15"/>
      <c r="OQJ215" s="15"/>
      <c r="OQK215" s="15"/>
      <c r="OQL215" s="15"/>
      <c r="OQM215" s="15"/>
      <c r="OQN215" s="15"/>
      <c r="OQO215" s="15"/>
      <c r="OQP215" s="15"/>
      <c r="OQQ215" s="15"/>
      <c r="OQR215" s="15"/>
      <c r="OQS215" s="15"/>
      <c r="OQT215" s="15"/>
      <c r="OQU215" s="15"/>
      <c r="OQV215" s="15"/>
      <c r="OQW215" s="15"/>
      <c r="OQX215" s="15"/>
      <c r="OQY215" s="15"/>
      <c r="OQZ215" s="15"/>
      <c r="ORA215" s="15"/>
      <c r="ORB215" s="15"/>
      <c r="ORC215" s="15"/>
      <c r="ORD215" s="15"/>
      <c r="ORE215" s="15"/>
      <c r="ORF215" s="15"/>
      <c r="ORG215" s="15"/>
      <c r="ORH215" s="15"/>
      <c r="ORI215" s="15"/>
      <c r="ORJ215" s="15"/>
      <c r="ORK215" s="15"/>
      <c r="ORL215" s="15"/>
      <c r="ORM215" s="15"/>
      <c r="ORN215" s="15"/>
      <c r="ORO215" s="15"/>
      <c r="ORP215" s="15"/>
      <c r="ORQ215" s="15"/>
      <c r="ORR215" s="15"/>
      <c r="ORS215" s="15"/>
      <c r="ORT215" s="15"/>
      <c r="ORU215" s="15"/>
      <c r="ORV215" s="15"/>
      <c r="ORW215" s="15"/>
      <c r="ORX215" s="15"/>
      <c r="ORY215" s="15"/>
      <c r="ORZ215" s="15"/>
      <c r="OSA215" s="15"/>
      <c r="OSB215" s="15"/>
      <c r="OSC215" s="15"/>
      <c r="OSD215" s="15"/>
      <c r="OSE215" s="15"/>
      <c r="OSF215" s="15"/>
      <c r="OSG215" s="15"/>
      <c r="OSH215" s="15"/>
      <c r="OSI215" s="15"/>
      <c r="OSJ215" s="15"/>
      <c r="OSK215" s="15"/>
      <c r="OSL215" s="15"/>
      <c r="OSM215" s="15"/>
      <c r="OSN215" s="15"/>
      <c r="OSO215" s="15"/>
      <c r="OSP215" s="15"/>
      <c r="OSQ215" s="15"/>
      <c r="OSR215" s="15"/>
      <c r="OSS215" s="15"/>
      <c r="OST215" s="15"/>
      <c r="OSU215" s="15"/>
      <c r="OSV215" s="15"/>
      <c r="OSW215" s="15"/>
      <c r="OSX215" s="15"/>
      <c r="OSY215" s="15"/>
      <c r="OSZ215" s="15"/>
      <c r="OTA215" s="15"/>
      <c r="OTB215" s="15"/>
      <c r="OTC215" s="15"/>
      <c r="OTD215" s="15"/>
      <c r="OTE215" s="15"/>
      <c r="OTF215" s="15"/>
      <c r="OTG215" s="15"/>
      <c r="OTH215" s="15"/>
      <c r="OTI215" s="15"/>
      <c r="OTJ215" s="15"/>
      <c r="OTK215" s="15"/>
      <c r="OTL215" s="15"/>
      <c r="OTM215" s="15"/>
      <c r="OTN215" s="15"/>
      <c r="OTO215" s="15"/>
      <c r="OTP215" s="15"/>
      <c r="OTQ215" s="15"/>
      <c r="OTR215" s="15"/>
      <c r="OTS215" s="15"/>
      <c r="OTT215" s="15"/>
      <c r="OTU215" s="15"/>
      <c r="OTV215" s="15"/>
      <c r="OTW215" s="15"/>
      <c r="OTX215" s="15"/>
      <c r="OTY215" s="15"/>
      <c r="OTZ215" s="15"/>
      <c r="OUA215" s="15"/>
      <c r="OUB215" s="15"/>
      <c r="OUC215" s="15"/>
      <c r="OUD215" s="15"/>
      <c r="OUE215" s="15"/>
      <c r="OUF215" s="15"/>
      <c r="OUG215" s="15"/>
      <c r="OUH215" s="15"/>
      <c r="OUI215" s="15"/>
      <c r="OUJ215" s="15"/>
      <c r="OUK215" s="15"/>
      <c r="OUL215" s="15"/>
      <c r="OUM215" s="15"/>
      <c r="OUN215" s="15"/>
      <c r="OUO215" s="15"/>
      <c r="OUP215" s="15"/>
      <c r="OUQ215" s="15"/>
      <c r="OUR215" s="15"/>
      <c r="OUS215" s="15"/>
      <c r="OUT215" s="15"/>
      <c r="OUU215" s="15"/>
      <c r="OUV215" s="15"/>
      <c r="OUW215" s="15"/>
      <c r="OUX215" s="15"/>
      <c r="OUY215" s="15"/>
      <c r="OUZ215" s="15"/>
      <c r="OVA215" s="15"/>
      <c r="OVB215" s="15"/>
      <c r="OVC215" s="15"/>
      <c r="OVD215" s="15"/>
      <c r="OVE215" s="15"/>
      <c r="OVF215" s="15"/>
      <c r="OVG215" s="15"/>
      <c r="OVH215" s="15"/>
      <c r="OVI215" s="15"/>
      <c r="OVJ215" s="15"/>
      <c r="OVK215" s="15"/>
      <c r="OVL215" s="15"/>
      <c r="OVM215" s="15"/>
      <c r="OVN215" s="15"/>
      <c r="OVO215" s="15"/>
      <c r="OVP215" s="15"/>
      <c r="OVQ215" s="15"/>
      <c r="OVR215" s="15"/>
      <c r="OVS215" s="15"/>
      <c r="OVT215" s="15"/>
      <c r="OVU215" s="15"/>
      <c r="OVV215" s="15"/>
      <c r="OVW215" s="15"/>
      <c r="OVX215" s="15"/>
      <c r="OVY215" s="15"/>
      <c r="OVZ215" s="15"/>
      <c r="OWA215" s="15"/>
      <c r="OWB215" s="15"/>
      <c r="OWC215" s="15"/>
      <c r="OWD215" s="15"/>
      <c r="OWE215" s="15"/>
      <c r="OWF215" s="15"/>
      <c r="OWG215" s="15"/>
      <c r="OWH215" s="15"/>
      <c r="OWI215" s="15"/>
      <c r="OWJ215" s="15"/>
      <c r="OWK215" s="15"/>
      <c r="OWL215" s="15"/>
      <c r="OWM215" s="15"/>
      <c r="OWN215" s="15"/>
      <c r="OWO215" s="15"/>
      <c r="OWP215" s="15"/>
      <c r="OWQ215" s="15"/>
      <c r="OWR215" s="15"/>
      <c r="OWS215" s="15"/>
      <c r="OWT215" s="15"/>
      <c r="OWU215" s="15"/>
      <c r="OWV215" s="15"/>
      <c r="OWW215" s="15"/>
      <c r="OWX215" s="15"/>
      <c r="OWY215" s="15"/>
      <c r="OWZ215" s="15"/>
      <c r="OXA215" s="15"/>
      <c r="OXB215" s="15"/>
      <c r="OXC215" s="15"/>
      <c r="OXD215" s="15"/>
      <c r="OXE215" s="15"/>
      <c r="OXF215" s="15"/>
      <c r="OXG215" s="15"/>
      <c r="OXH215" s="15"/>
      <c r="OXI215" s="15"/>
      <c r="OXJ215" s="15"/>
      <c r="OXK215" s="15"/>
      <c r="OXL215" s="15"/>
      <c r="OXM215" s="15"/>
      <c r="OXN215" s="15"/>
      <c r="OXO215" s="15"/>
      <c r="OXP215" s="15"/>
      <c r="OXQ215" s="15"/>
      <c r="OXR215" s="15"/>
      <c r="OXS215" s="15"/>
      <c r="OXT215" s="15"/>
      <c r="OXU215" s="15"/>
      <c r="OXV215" s="15"/>
      <c r="OXW215" s="15"/>
      <c r="OXX215" s="15"/>
      <c r="OXY215" s="15"/>
      <c r="OXZ215" s="15"/>
      <c r="OYA215" s="15"/>
      <c r="OYB215" s="15"/>
      <c r="OYC215" s="15"/>
      <c r="OYD215" s="15"/>
      <c r="OYE215" s="15"/>
      <c r="OYF215" s="15"/>
      <c r="OYG215" s="15"/>
      <c r="OYH215" s="15"/>
      <c r="OYI215" s="15"/>
      <c r="OYJ215" s="15"/>
      <c r="OYK215" s="15"/>
      <c r="OYL215" s="15"/>
      <c r="OYM215" s="15"/>
      <c r="OYN215" s="15"/>
      <c r="OYO215" s="15"/>
      <c r="OYP215" s="15"/>
      <c r="OYQ215" s="15"/>
      <c r="OYR215" s="15"/>
      <c r="OYS215" s="15"/>
      <c r="OYT215" s="15"/>
      <c r="OYU215" s="15"/>
      <c r="OYV215" s="15"/>
      <c r="OYW215" s="15"/>
      <c r="OYX215" s="15"/>
      <c r="OYY215" s="15"/>
      <c r="OYZ215" s="15"/>
      <c r="OZA215" s="15"/>
      <c r="OZB215" s="15"/>
      <c r="OZC215" s="15"/>
      <c r="OZD215" s="15"/>
      <c r="OZE215" s="15"/>
      <c r="OZF215" s="15"/>
      <c r="OZG215" s="15"/>
      <c r="OZH215" s="15"/>
      <c r="OZI215" s="15"/>
      <c r="OZJ215" s="15"/>
      <c r="OZK215" s="15"/>
      <c r="OZL215" s="15"/>
      <c r="OZM215" s="15"/>
      <c r="OZN215" s="15"/>
      <c r="OZO215" s="15"/>
      <c r="OZP215" s="15"/>
      <c r="OZQ215" s="15"/>
      <c r="OZR215" s="15"/>
      <c r="OZS215" s="15"/>
      <c r="OZT215" s="15"/>
      <c r="OZU215" s="15"/>
      <c r="OZV215" s="15"/>
      <c r="OZW215" s="15"/>
      <c r="OZX215" s="15"/>
      <c r="OZY215" s="15"/>
      <c r="OZZ215" s="15"/>
      <c r="PAA215" s="15"/>
      <c r="PAB215" s="15"/>
      <c r="PAC215" s="15"/>
      <c r="PAD215" s="15"/>
      <c r="PAE215" s="15"/>
      <c r="PAF215" s="15"/>
      <c r="PAG215" s="15"/>
      <c r="PAH215" s="15"/>
      <c r="PAI215" s="15"/>
      <c r="PAJ215" s="15"/>
      <c r="PAK215" s="15"/>
      <c r="PAL215" s="15"/>
      <c r="PAM215" s="15"/>
      <c r="PAN215" s="15"/>
      <c r="PAO215" s="15"/>
      <c r="PAP215" s="15"/>
      <c r="PAQ215" s="15"/>
      <c r="PAR215" s="15"/>
      <c r="PAS215" s="15"/>
      <c r="PAT215" s="15"/>
      <c r="PAU215" s="15"/>
      <c r="PAV215" s="15"/>
      <c r="PAW215" s="15"/>
      <c r="PAX215" s="15"/>
      <c r="PAY215" s="15"/>
      <c r="PAZ215" s="15"/>
      <c r="PBA215" s="15"/>
      <c r="PBB215" s="15"/>
      <c r="PBC215" s="15"/>
      <c r="PBD215" s="15"/>
      <c r="PBE215" s="15"/>
      <c r="PBF215" s="15"/>
      <c r="PBG215" s="15"/>
      <c r="PBH215" s="15"/>
      <c r="PBI215" s="15"/>
      <c r="PBJ215" s="15"/>
      <c r="PBK215" s="15"/>
      <c r="PBL215" s="15"/>
      <c r="PBM215" s="15"/>
      <c r="PBN215" s="15"/>
      <c r="PBO215" s="15"/>
      <c r="PBP215" s="15"/>
      <c r="PBQ215" s="15"/>
      <c r="PBR215" s="15"/>
      <c r="PBS215" s="15"/>
      <c r="PBT215" s="15"/>
      <c r="PBU215" s="15"/>
      <c r="PBV215" s="15"/>
      <c r="PBW215" s="15"/>
      <c r="PBX215" s="15"/>
      <c r="PBY215" s="15"/>
      <c r="PBZ215" s="15"/>
      <c r="PCA215" s="15"/>
      <c r="PCB215" s="15"/>
      <c r="PCC215" s="15"/>
      <c r="PCD215" s="15"/>
      <c r="PCE215" s="15"/>
      <c r="PCF215" s="15"/>
      <c r="PCG215" s="15"/>
      <c r="PCH215" s="15"/>
      <c r="PCI215" s="15"/>
      <c r="PCJ215" s="15"/>
      <c r="PCK215" s="15"/>
      <c r="PCL215" s="15"/>
      <c r="PCM215" s="15"/>
      <c r="PCN215" s="15"/>
      <c r="PCO215" s="15"/>
      <c r="PCP215" s="15"/>
      <c r="PCQ215" s="15"/>
      <c r="PCR215" s="15"/>
      <c r="PCS215" s="15"/>
      <c r="PCT215" s="15"/>
      <c r="PCU215" s="15"/>
      <c r="PCV215" s="15"/>
      <c r="PCW215" s="15"/>
      <c r="PCX215" s="15"/>
      <c r="PCY215" s="15"/>
      <c r="PCZ215" s="15"/>
      <c r="PDA215" s="15"/>
      <c r="PDB215" s="15"/>
      <c r="PDC215" s="15"/>
      <c r="PDD215" s="15"/>
      <c r="PDE215" s="15"/>
      <c r="PDF215" s="15"/>
      <c r="PDG215" s="15"/>
      <c r="PDH215" s="15"/>
      <c r="PDI215" s="15"/>
      <c r="PDJ215" s="15"/>
      <c r="PDK215" s="15"/>
      <c r="PDL215" s="15"/>
      <c r="PDM215" s="15"/>
      <c r="PDN215" s="15"/>
      <c r="PDO215" s="15"/>
      <c r="PDP215" s="15"/>
      <c r="PDQ215" s="15"/>
      <c r="PDR215" s="15"/>
      <c r="PDS215" s="15"/>
      <c r="PDT215" s="15"/>
      <c r="PDU215" s="15"/>
      <c r="PDV215" s="15"/>
      <c r="PDW215" s="15"/>
      <c r="PDX215" s="15"/>
      <c r="PDY215" s="15"/>
      <c r="PDZ215" s="15"/>
      <c r="PEA215" s="15"/>
      <c r="PEB215" s="15"/>
      <c r="PEC215" s="15"/>
      <c r="PED215" s="15"/>
      <c r="PEE215" s="15"/>
      <c r="PEF215" s="15"/>
      <c r="PEG215" s="15"/>
      <c r="PEH215" s="15"/>
      <c r="PEI215" s="15"/>
      <c r="PEJ215" s="15"/>
      <c r="PEK215" s="15"/>
      <c r="PEL215" s="15"/>
      <c r="PEM215" s="15"/>
      <c r="PEN215" s="15"/>
      <c r="PEO215" s="15"/>
      <c r="PEP215" s="15"/>
      <c r="PEQ215" s="15"/>
      <c r="PER215" s="15"/>
      <c r="PES215" s="15"/>
      <c r="PET215" s="15"/>
      <c r="PEU215" s="15"/>
      <c r="PEV215" s="15"/>
      <c r="PEW215" s="15"/>
      <c r="PEX215" s="15"/>
      <c r="PEY215" s="15"/>
      <c r="PEZ215" s="15"/>
      <c r="PFA215" s="15"/>
      <c r="PFB215" s="15"/>
      <c r="PFC215" s="15"/>
      <c r="PFD215" s="15"/>
      <c r="PFE215" s="15"/>
      <c r="PFF215" s="15"/>
      <c r="PFG215" s="15"/>
      <c r="PFH215" s="15"/>
      <c r="PFI215" s="15"/>
      <c r="PFJ215" s="15"/>
      <c r="PFK215" s="15"/>
      <c r="PFL215" s="15"/>
      <c r="PFM215" s="15"/>
      <c r="PFN215" s="15"/>
      <c r="PFO215" s="15"/>
      <c r="PFP215" s="15"/>
      <c r="PFQ215" s="15"/>
      <c r="PFR215" s="15"/>
      <c r="PFS215" s="15"/>
      <c r="PFT215" s="15"/>
      <c r="PFU215" s="15"/>
      <c r="PFV215" s="15"/>
      <c r="PFW215" s="15"/>
      <c r="PFX215" s="15"/>
      <c r="PFY215" s="15"/>
      <c r="PFZ215" s="15"/>
      <c r="PGA215" s="15"/>
      <c r="PGB215" s="15"/>
      <c r="PGC215" s="15"/>
      <c r="PGD215" s="15"/>
      <c r="PGE215" s="15"/>
      <c r="PGF215" s="15"/>
      <c r="PGG215" s="15"/>
      <c r="PGH215" s="15"/>
      <c r="PGI215" s="15"/>
      <c r="PGJ215" s="15"/>
      <c r="PGK215" s="15"/>
      <c r="PGL215" s="15"/>
      <c r="PGM215" s="15"/>
      <c r="PGN215" s="15"/>
      <c r="PGO215" s="15"/>
      <c r="PGP215" s="15"/>
      <c r="PGQ215" s="15"/>
      <c r="PGR215" s="15"/>
      <c r="PGS215" s="15"/>
      <c r="PGT215" s="15"/>
      <c r="PGU215" s="15"/>
      <c r="PGV215" s="15"/>
      <c r="PGW215" s="15"/>
      <c r="PGX215" s="15"/>
      <c r="PGY215" s="15"/>
      <c r="PGZ215" s="15"/>
      <c r="PHA215" s="15"/>
      <c r="PHB215" s="15"/>
      <c r="PHC215" s="15"/>
      <c r="PHD215" s="15"/>
      <c r="PHE215" s="15"/>
      <c r="PHF215" s="15"/>
      <c r="PHG215" s="15"/>
      <c r="PHH215" s="15"/>
      <c r="PHI215" s="15"/>
      <c r="PHJ215" s="15"/>
      <c r="PHK215" s="15"/>
      <c r="PHL215" s="15"/>
      <c r="PHM215" s="15"/>
      <c r="PHN215" s="15"/>
      <c r="PHO215" s="15"/>
      <c r="PHP215" s="15"/>
      <c r="PHQ215" s="15"/>
      <c r="PHR215" s="15"/>
      <c r="PHS215" s="15"/>
      <c r="PHT215" s="15"/>
      <c r="PHU215" s="15"/>
      <c r="PHV215" s="15"/>
      <c r="PHW215" s="15"/>
      <c r="PHX215" s="15"/>
      <c r="PHY215" s="15"/>
      <c r="PHZ215" s="15"/>
      <c r="PIA215" s="15"/>
      <c r="PIB215" s="15"/>
      <c r="PIC215" s="15"/>
      <c r="PID215" s="15"/>
      <c r="PIE215" s="15"/>
      <c r="PIF215" s="15"/>
      <c r="PIG215" s="15"/>
      <c r="PIH215" s="15"/>
      <c r="PII215" s="15"/>
      <c r="PIJ215" s="15"/>
      <c r="PIK215" s="15"/>
      <c r="PIL215" s="15"/>
      <c r="PIM215" s="15"/>
      <c r="PIN215" s="15"/>
      <c r="PIO215" s="15"/>
      <c r="PIP215" s="15"/>
      <c r="PIQ215" s="15"/>
      <c r="PIR215" s="15"/>
      <c r="PIS215" s="15"/>
      <c r="PIT215" s="15"/>
      <c r="PIU215" s="15"/>
      <c r="PIV215" s="15"/>
      <c r="PIW215" s="15"/>
      <c r="PIX215" s="15"/>
      <c r="PIY215" s="15"/>
      <c r="PIZ215" s="15"/>
      <c r="PJA215" s="15"/>
      <c r="PJB215" s="15"/>
      <c r="PJC215" s="15"/>
      <c r="PJD215" s="15"/>
      <c r="PJE215" s="15"/>
      <c r="PJF215" s="15"/>
      <c r="PJG215" s="15"/>
      <c r="PJH215" s="15"/>
      <c r="PJI215" s="15"/>
      <c r="PJJ215" s="15"/>
      <c r="PJK215" s="15"/>
      <c r="PJL215" s="15"/>
      <c r="PJM215" s="15"/>
      <c r="PJN215" s="15"/>
      <c r="PJO215" s="15"/>
      <c r="PJP215" s="15"/>
      <c r="PJQ215" s="15"/>
      <c r="PJR215" s="15"/>
      <c r="PJS215" s="15"/>
      <c r="PJT215" s="15"/>
      <c r="PJU215" s="15"/>
      <c r="PJV215" s="15"/>
      <c r="PJW215" s="15"/>
      <c r="PJX215" s="15"/>
      <c r="PJY215" s="15"/>
      <c r="PJZ215" s="15"/>
      <c r="PKA215" s="15"/>
      <c r="PKB215" s="15"/>
      <c r="PKC215" s="15"/>
      <c r="PKD215" s="15"/>
      <c r="PKE215" s="15"/>
      <c r="PKF215" s="15"/>
      <c r="PKG215" s="15"/>
      <c r="PKH215" s="15"/>
      <c r="PKI215" s="15"/>
      <c r="PKJ215" s="15"/>
      <c r="PKK215" s="15"/>
      <c r="PKL215" s="15"/>
      <c r="PKM215" s="15"/>
      <c r="PKN215" s="15"/>
      <c r="PKO215" s="15"/>
      <c r="PKP215" s="15"/>
      <c r="PKQ215" s="15"/>
      <c r="PKR215" s="15"/>
      <c r="PKS215" s="15"/>
      <c r="PKT215" s="15"/>
      <c r="PKU215" s="15"/>
      <c r="PKV215" s="15"/>
      <c r="PKW215" s="15"/>
      <c r="PKX215" s="15"/>
      <c r="PKY215" s="15"/>
      <c r="PKZ215" s="15"/>
      <c r="PLA215" s="15"/>
      <c r="PLB215" s="15"/>
      <c r="PLC215" s="15"/>
      <c r="PLD215" s="15"/>
      <c r="PLE215" s="15"/>
      <c r="PLF215" s="15"/>
      <c r="PLG215" s="15"/>
      <c r="PLH215" s="15"/>
      <c r="PLI215" s="15"/>
      <c r="PLJ215" s="15"/>
      <c r="PLK215" s="15"/>
      <c r="PLL215" s="15"/>
      <c r="PLM215" s="15"/>
      <c r="PLN215" s="15"/>
      <c r="PLO215" s="15"/>
      <c r="PLP215" s="15"/>
      <c r="PLQ215" s="15"/>
      <c r="PLR215" s="15"/>
      <c r="PLS215" s="15"/>
      <c r="PLT215" s="15"/>
      <c r="PLU215" s="15"/>
      <c r="PLV215" s="15"/>
      <c r="PLW215" s="15"/>
      <c r="PLX215" s="15"/>
      <c r="PLY215" s="15"/>
      <c r="PLZ215" s="15"/>
      <c r="PMA215" s="15"/>
      <c r="PMB215" s="15"/>
      <c r="PMC215" s="15"/>
      <c r="PMD215" s="15"/>
      <c r="PME215" s="15"/>
      <c r="PMF215" s="15"/>
      <c r="PMG215" s="15"/>
      <c r="PMH215" s="15"/>
      <c r="PMI215" s="15"/>
      <c r="PMJ215" s="15"/>
      <c r="PMK215" s="15"/>
      <c r="PML215" s="15"/>
      <c r="PMM215" s="15"/>
      <c r="PMN215" s="15"/>
      <c r="PMO215" s="15"/>
      <c r="PMP215" s="15"/>
      <c r="PMQ215" s="15"/>
      <c r="PMR215" s="15"/>
      <c r="PMS215" s="15"/>
      <c r="PMT215" s="15"/>
      <c r="PMU215" s="15"/>
      <c r="PMV215" s="15"/>
      <c r="PMW215" s="15"/>
      <c r="PMX215" s="15"/>
      <c r="PMY215" s="15"/>
      <c r="PMZ215" s="15"/>
      <c r="PNA215" s="15"/>
      <c r="PNB215" s="15"/>
      <c r="PNC215" s="15"/>
      <c r="PND215" s="15"/>
      <c r="PNE215" s="15"/>
      <c r="PNF215" s="15"/>
      <c r="PNG215" s="15"/>
      <c r="PNH215" s="15"/>
      <c r="PNI215" s="15"/>
      <c r="PNJ215" s="15"/>
      <c r="PNK215" s="15"/>
      <c r="PNL215" s="15"/>
      <c r="PNM215" s="15"/>
      <c r="PNN215" s="15"/>
      <c r="PNO215" s="15"/>
      <c r="PNP215" s="15"/>
      <c r="PNQ215" s="15"/>
      <c r="PNR215" s="15"/>
      <c r="PNS215" s="15"/>
      <c r="PNT215" s="15"/>
      <c r="PNU215" s="15"/>
      <c r="PNV215" s="15"/>
      <c r="PNW215" s="15"/>
      <c r="PNX215" s="15"/>
      <c r="PNY215" s="15"/>
      <c r="PNZ215" s="15"/>
      <c r="POA215" s="15"/>
      <c r="POB215" s="15"/>
      <c r="POC215" s="15"/>
      <c r="POD215" s="15"/>
      <c r="POE215" s="15"/>
      <c r="POF215" s="15"/>
      <c r="POG215" s="15"/>
      <c r="POH215" s="15"/>
      <c r="POI215" s="15"/>
      <c r="POJ215" s="15"/>
      <c r="POK215" s="15"/>
      <c r="POL215" s="15"/>
      <c r="POM215" s="15"/>
      <c r="PON215" s="15"/>
      <c r="POO215" s="15"/>
      <c r="POP215" s="15"/>
      <c r="POQ215" s="15"/>
      <c r="POR215" s="15"/>
      <c r="POS215" s="15"/>
      <c r="POT215" s="15"/>
      <c r="POU215" s="15"/>
      <c r="POV215" s="15"/>
      <c r="POW215" s="15"/>
      <c r="POX215" s="15"/>
      <c r="POY215" s="15"/>
      <c r="POZ215" s="15"/>
      <c r="PPA215" s="15"/>
      <c r="PPB215" s="15"/>
      <c r="PPC215" s="15"/>
      <c r="PPD215" s="15"/>
      <c r="PPE215" s="15"/>
      <c r="PPF215" s="15"/>
      <c r="PPG215" s="15"/>
      <c r="PPH215" s="15"/>
      <c r="PPI215" s="15"/>
      <c r="PPJ215" s="15"/>
      <c r="PPK215" s="15"/>
      <c r="PPL215" s="15"/>
      <c r="PPM215" s="15"/>
      <c r="PPN215" s="15"/>
      <c r="PPO215" s="15"/>
      <c r="PPP215" s="15"/>
      <c r="PPQ215" s="15"/>
      <c r="PPR215" s="15"/>
      <c r="PPS215" s="15"/>
      <c r="PPT215" s="15"/>
      <c r="PPU215" s="15"/>
      <c r="PPV215" s="15"/>
      <c r="PPW215" s="15"/>
      <c r="PPX215" s="15"/>
      <c r="PPY215" s="15"/>
      <c r="PPZ215" s="15"/>
      <c r="PQA215" s="15"/>
      <c r="PQB215" s="15"/>
      <c r="PQC215" s="15"/>
      <c r="PQD215" s="15"/>
      <c r="PQE215" s="15"/>
      <c r="PQF215" s="15"/>
      <c r="PQG215" s="15"/>
      <c r="PQH215" s="15"/>
      <c r="PQI215" s="15"/>
      <c r="PQJ215" s="15"/>
      <c r="PQK215" s="15"/>
      <c r="PQL215" s="15"/>
      <c r="PQM215" s="15"/>
      <c r="PQN215" s="15"/>
      <c r="PQO215" s="15"/>
      <c r="PQP215" s="15"/>
      <c r="PQQ215" s="15"/>
      <c r="PQR215" s="15"/>
      <c r="PQS215" s="15"/>
      <c r="PQT215" s="15"/>
      <c r="PQU215" s="15"/>
      <c r="PQV215" s="15"/>
      <c r="PQW215" s="15"/>
      <c r="PQX215" s="15"/>
      <c r="PQY215" s="15"/>
      <c r="PQZ215" s="15"/>
      <c r="PRA215" s="15"/>
      <c r="PRB215" s="15"/>
      <c r="PRC215" s="15"/>
      <c r="PRD215" s="15"/>
      <c r="PRE215" s="15"/>
      <c r="PRF215" s="15"/>
      <c r="PRG215" s="15"/>
      <c r="PRH215" s="15"/>
      <c r="PRI215" s="15"/>
      <c r="PRJ215" s="15"/>
      <c r="PRK215" s="15"/>
      <c r="PRL215" s="15"/>
      <c r="PRM215" s="15"/>
      <c r="PRN215" s="15"/>
      <c r="PRO215" s="15"/>
      <c r="PRP215" s="15"/>
      <c r="PRQ215" s="15"/>
      <c r="PRR215" s="15"/>
      <c r="PRS215" s="15"/>
      <c r="PRT215" s="15"/>
      <c r="PRU215" s="15"/>
      <c r="PRV215" s="15"/>
      <c r="PRW215" s="15"/>
      <c r="PRX215" s="15"/>
      <c r="PRY215" s="15"/>
      <c r="PRZ215" s="15"/>
      <c r="PSA215" s="15"/>
      <c r="PSB215" s="15"/>
      <c r="PSC215" s="15"/>
      <c r="PSD215" s="15"/>
      <c r="PSE215" s="15"/>
      <c r="PSF215" s="15"/>
      <c r="PSG215" s="15"/>
      <c r="PSH215" s="15"/>
      <c r="PSI215" s="15"/>
      <c r="PSJ215" s="15"/>
      <c r="PSK215" s="15"/>
      <c r="PSL215" s="15"/>
      <c r="PSM215" s="15"/>
      <c r="PSN215" s="15"/>
      <c r="PSO215" s="15"/>
      <c r="PSP215" s="15"/>
      <c r="PSQ215" s="15"/>
      <c r="PSR215" s="15"/>
      <c r="PSS215" s="15"/>
      <c r="PST215" s="15"/>
      <c r="PSU215" s="15"/>
      <c r="PSV215" s="15"/>
      <c r="PSW215" s="15"/>
      <c r="PSX215" s="15"/>
      <c r="PSY215" s="15"/>
      <c r="PSZ215" s="15"/>
      <c r="PTA215" s="15"/>
      <c r="PTB215" s="15"/>
      <c r="PTC215" s="15"/>
      <c r="PTD215" s="15"/>
      <c r="PTE215" s="15"/>
      <c r="PTF215" s="15"/>
      <c r="PTG215" s="15"/>
      <c r="PTH215" s="15"/>
      <c r="PTI215" s="15"/>
      <c r="PTJ215" s="15"/>
      <c r="PTK215" s="15"/>
      <c r="PTL215" s="15"/>
      <c r="PTM215" s="15"/>
      <c r="PTN215" s="15"/>
      <c r="PTO215" s="15"/>
      <c r="PTP215" s="15"/>
      <c r="PTQ215" s="15"/>
      <c r="PTR215" s="15"/>
      <c r="PTS215" s="15"/>
      <c r="PTT215" s="15"/>
      <c r="PTU215" s="15"/>
      <c r="PTV215" s="15"/>
      <c r="PTW215" s="15"/>
      <c r="PTX215" s="15"/>
      <c r="PTY215" s="15"/>
      <c r="PTZ215" s="15"/>
      <c r="PUA215" s="15"/>
      <c r="PUB215" s="15"/>
      <c r="PUC215" s="15"/>
      <c r="PUD215" s="15"/>
      <c r="PUE215" s="15"/>
      <c r="PUF215" s="15"/>
      <c r="PUG215" s="15"/>
      <c r="PUH215" s="15"/>
      <c r="PUI215" s="15"/>
      <c r="PUJ215" s="15"/>
      <c r="PUK215" s="15"/>
      <c r="PUL215" s="15"/>
      <c r="PUM215" s="15"/>
      <c r="PUN215" s="15"/>
      <c r="PUO215" s="15"/>
      <c r="PUP215" s="15"/>
      <c r="PUQ215" s="15"/>
      <c r="PUR215" s="15"/>
      <c r="PUS215" s="15"/>
      <c r="PUT215" s="15"/>
      <c r="PUU215" s="15"/>
      <c r="PUV215" s="15"/>
      <c r="PUW215" s="15"/>
      <c r="PUX215" s="15"/>
      <c r="PUY215" s="15"/>
      <c r="PUZ215" s="15"/>
      <c r="PVA215" s="15"/>
      <c r="PVB215" s="15"/>
      <c r="PVC215" s="15"/>
      <c r="PVD215" s="15"/>
      <c r="PVE215" s="15"/>
      <c r="PVF215" s="15"/>
      <c r="PVG215" s="15"/>
      <c r="PVH215" s="15"/>
      <c r="PVI215" s="15"/>
      <c r="PVJ215" s="15"/>
      <c r="PVK215" s="15"/>
      <c r="PVL215" s="15"/>
      <c r="PVM215" s="15"/>
      <c r="PVN215" s="15"/>
      <c r="PVO215" s="15"/>
      <c r="PVP215" s="15"/>
      <c r="PVQ215" s="15"/>
      <c r="PVR215" s="15"/>
      <c r="PVS215" s="15"/>
      <c r="PVT215" s="15"/>
      <c r="PVU215" s="15"/>
      <c r="PVV215" s="15"/>
      <c r="PVW215" s="15"/>
      <c r="PVX215" s="15"/>
      <c r="PVY215" s="15"/>
      <c r="PVZ215" s="15"/>
      <c r="PWA215" s="15"/>
      <c r="PWB215" s="15"/>
      <c r="PWC215" s="15"/>
      <c r="PWD215" s="15"/>
      <c r="PWE215" s="15"/>
      <c r="PWF215" s="15"/>
      <c r="PWG215" s="15"/>
      <c r="PWH215" s="15"/>
      <c r="PWI215" s="15"/>
      <c r="PWJ215" s="15"/>
      <c r="PWK215" s="15"/>
      <c r="PWL215" s="15"/>
      <c r="PWM215" s="15"/>
      <c r="PWN215" s="15"/>
      <c r="PWO215" s="15"/>
      <c r="PWP215" s="15"/>
      <c r="PWQ215" s="15"/>
      <c r="PWR215" s="15"/>
      <c r="PWS215" s="15"/>
      <c r="PWT215" s="15"/>
      <c r="PWU215" s="15"/>
      <c r="PWV215" s="15"/>
      <c r="PWW215" s="15"/>
      <c r="PWX215" s="15"/>
      <c r="PWY215" s="15"/>
      <c r="PWZ215" s="15"/>
      <c r="PXA215" s="15"/>
      <c r="PXB215" s="15"/>
      <c r="PXC215" s="15"/>
      <c r="PXD215" s="15"/>
      <c r="PXE215" s="15"/>
      <c r="PXF215" s="15"/>
      <c r="PXG215" s="15"/>
      <c r="PXH215" s="15"/>
      <c r="PXI215" s="15"/>
      <c r="PXJ215" s="15"/>
      <c r="PXK215" s="15"/>
      <c r="PXL215" s="15"/>
      <c r="PXM215" s="15"/>
      <c r="PXN215" s="15"/>
      <c r="PXO215" s="15"/>
      <c r="PXP215" s="15"/>
      <c r="PXQ215" s="15"/>
      <c r="PXR215" s="15"/>
      <c r="PXS215" s="15"/>
      <c r="PXT215" s="15"/>
      <c r="PXU215" s="15"/>
      <c r="PXV215" s="15"/>
      <c r="PXW215" s="15"/>
      <c r="PXX215" s="15"/>
      <c r="PXY215" s="15"/>
      <c r="PXZ215" s="15"/>
      <c r="PYA215" s="15"/>
      <c r="PYB215" s="15"/>
      <c r="PYC215" s="15"/>
      <c r="PYD215" s="15"/>
      <c r="PYE215" s="15"/>
      <c r="PYF215" s="15"/>
      <c r="PYG215" s="15"/>
      <c r="PYH215" s="15"/>
      <c r="PYI215" s="15"/>
      <c r="PYJ215" s="15"/>
      <c r="PYK215" s="15"/>
      <c r="PYL215" s="15"/>
      <c r="PYM215" s="15"/>
      <c r="PYN215" s="15"/>
      <c r="PYO215" s="15"/>
      <c r="PYP215" s="15"/>
      <c r="PYQ215" s="15"/>
      <c r="PYR215" s="15"/>
      <c r="PYS215" s="15"/>
      <c r="PYT215" s="15"/>
      <c r="PYU215" s="15"/>
      <c r="PYV215" s="15"/>
      <c r="PYW215" s="15"/>
      <c r="PYX215" s="15"/>
      <c r="PYY215" s="15"/>
      <c r="PYZ215" s="15"/>
      <c r="PZA215" s="15"/>
      <c r="PZB215" s="15"/>
      <c r="PZC215" s="15"/>
      <c r="PZD215" s="15"/>
      <c r="PZE215" s="15"/>
      <c r="PZF215" s="15"/>
      <c r="PZG215" s="15"/>
      <c r="PZH215" s="15"/>
      <c r="PZI215" s="15"/>
      <c r="PZJ215" s="15"/>
      <c r="PZK215" s="15"/>
      <c r="PZL215" s="15"/>
      <c r="PZM215" s="15"/>
      <c r="PZN215" s="15"/>
      <c r="PZO215" s="15"/>
      <c r="PZP215" s="15"/>
      <c r="PZQ215" s="15"/>
      <c r="PZR215" s="15"/>
      <c r="PZS215" s="15"/>
      <c r="PZT215" s="15"/>
      <c r="PZU215" s="15"/>
      <c r="PZV215" s="15"/>
      <c r="PZW215" s="15"/>
      <c r="PZX215" s="15"/>
      <c r="PZY215" s="15"/>
      <c r="PZZ215" s="15"/>
      <c r="QAA215" s="15"/>
      <c r="QAB215" s="15"/>
      <c r="QAC215" s="15"/>
      <c r="QAD215" s="15"/>
      <c r="QAE215" s="15"/>
      <c r="QAF215" s="15"/>
      <c r="QAG215" s="15"/>
      <c r="QAH215" s="15"/>
      <c r="QAI215" s="15"/>
      <c r="QAJ215" s="15"/>
      <c r="QAK215" s="15"/>
      <c r="QAL215" s="15"/>
      <c r="QAM215" s="15"/>
      <c r="QAN215" s="15"/>
      <c r="QAO215" s="15"/>
      <c r="QAP215" s="15"/>
      <c r="QAQ215" s="15"/>
      <c r="QAR215" s="15"/>
      <c r="QAS215" s="15"/>
      <c r="QAT215" s="15"/>
      <c r="QAU215" s="15"/>
      <c r="QAV215" s="15"/>
      <c r="QAW215" s="15"/>
      <c r="QAX215" s="15"/>
      <c r="QAY215" s="15"/>
      <c r="QAZ215" s="15"/>
      <c r="QBA215" s="15"/>
      <c r="QBB215" s="15"/>
      <c r="QBC215" s="15"/>
      <c r="QBD215" s="15"/>
      <c r="QBE215" s="15"/>
      <c r="QBF215" s="15"/>
      <c r="QBG215" s="15"/>
      <c r="QBH215" s="15"/>
      <c r="QBI215" s="15"/>
      <c r="QBJ215" s="15"/>
      <c r="QBK215" s="15"/>
      <c r="QBL215" s="15"/>
      <c r="QBM215" s="15"/>
      <c r="QBN215" s="15"/>
      <c r="QBO215" s="15"/>
      <c r="QBP215" s="15"/>
      <c r="QBQ215" s="15"/>
      <c r="QBR215" s="15"/>
      <c r="QBS215" s="15"/>
      <c r="QBT215" s="15"/>
      <c r="QBU215" s="15"/>
      <c r="QBV215" s="15"/>
      <c r="QBW215" s="15"/>
      <c r="QBX215" s="15"/>
      <c r="QBY215" s="15"/>
      <c r="QBZ215" s="15"/>
      <c r="QCA215" s="15"/>
      <c r="QCB215" s="15"/>
      <c r="QCC215" s="15"/>
      <c r="QCD215" s="15"/>
      <c r="QCE215" s="15"/>
      <c r="QCF215" s="15"/>
      <c r="QCG215" s="15"/>
      <c r="QCH215" s="15"/>
      <c r="QCI215" s="15"/>
      <c r="QCJ215" s="15"/>
      <c r="QCK215" s="15"/>
      <c r="QCL215" s="15"/>
      <c r="QCM215" s="15"/>
      <c r="QCN215" s="15"/>
      <c r="QCO215" s="15"/>
      <c r="QCP215" s="15"/>
      <c r="QCQ215" s="15"/>
      <c r="QCR215" s="15"/>
      <c r="QCS215" s="15"/>
      <c r="QCT215" s="15"/>
      <c r="QCU215" s="15"/>
      <c r="QCV215" s="15"/>
      <c r="QCW215" s="15"/>
      <c r="QCX215" s="15"/>
      <c r="QCY215" s="15"/>
      <c r="QCZ215" s="15"/>
      <c r="QDA215" s="15"/>
      <c r="QDB215" s="15"/>
      <c r="QDC215" s="15"/>
      <c r="QDD215" s="15"/>
      <c r="QDE215" s="15"/>
      <c r="QDF215" s="15"/>
      <c r="QDG215" s="15"/>
      <c r="QDH215" s="15"/>
      <c r="QDI215" s="15"/>
      <c r="QDJ215" s="15"/>
      <c r="QDK215" s="15"/>
      <c r="QDL215" s="15"/>
      <c r="QDM215" s="15"/>
      <c r="QDN215" s="15"/>
      <c r="QDO215" s="15"/>
      <c r="QDP215" s="15"/>
      <c r="QDQ215" s="15"/>
      <c r="QDR215" s="15"/>
      <c r="QDS215" s="15"/>
      <c r="QDT215" s="15"/>
      <c r="QDU215" s="15"/>
      <c r="QDV215" s="15"/>
      <c r="QDW215" s="15"/>
      <c r="QDX215" s="15"/>
      <c r="QDY215" s="15"/>
      <c r="QDZ215" s="15"/>
      <c r="QEA215" s="15"/>
      <c r="QEB215" s="15"/>
      <c r="QEC215" s="15"/>
      <c r="QED215" s="15"/>
      <c r="QEE215" s="15"/>
      <c r="QEF215" s="15"/>
      <c r="QEG215" s="15"/>
      <c r="QEH215" s="15"/>
      <c r="QEI215" s="15"/>
      <c r="QEJ215" s="15"/>
      <c r="QEK215" s="15"/>
      <c r="QEL215" s="15"/>
      <c r="QEM215" s="15"/>
      <c r="QEN215" s="15"/>
      <c r="QEO215" s="15"/>
      <c r="QEP215" s="15"/>
      <c r="QEQ215" s="15"/>
      <c r="QER215" s="15"/>
      <c r="QES215" s="15"/>
      <c r="QET215" s="15"/>
      <c r="QEU215" s="15"/>
      <c r="QEV215" s="15"/>
      <c r="QEW215" s="15"/>
      <c r="QEX215" s="15"/>
      <c r="QEY215" s="15"/>
      <c r="QEZ215" s="15"/>
      <c r="QFA215" s="15"/>
      <c r="QFB215" s="15"/>
      <c r="QFC215" s="15"/>
      <c r="QFD215" s="15"/>
      <c r="QFE215" s="15"/>
      <c r="QFF215" s="15"/>
      <c r="QFG215" s="15"/>
      <c r="QFH215" s="15"/>
      <c r="QFI215" s="15"/>
      <c r="QFJ215" s="15"/>
      <c r="QFK215" s="15"/>
      <c r="QFL215" s="15"/>
      <c r="QFM215" s="15"/>
      <c r="QFN215" s="15"/>
      <c r="QFO215" s="15"/>
      <c r="QFP215" s="15"/>
      <c r="QFQ215" s="15"/>
      <c r="QFR215" s="15"/>
      <c r="QFS215" s="15"/>
      <c r="QFT215" s="15"/>
      <c r="QFU215" s="15"/>
      <c r="QFV215" s="15"/>
      <c r="QFW215" s="15"/>
      <c r="QFX215" s="15"/>
      <c r="QFY215" s="15"/>
      <c r="QFZ215" s="15"/>
      <c r="QGA215" s="15"/>
      <c r="QGB215" s="15"/>
      <c r="QGC215" s="15"/>
      <c r="QGD215" s="15"/>
      <c r="QGE215" s="15"/>
      <c r="QGF215" s="15"/>
      <c r="QGG215" s="15"/>
      <c r="QGH215" s="15"/>
      <c r="QGI215" s="15"/>
      <c r="QGJ215" s="15"/>
      <c r="QGK215" s="15"/>
      <c r="QGL215" s="15"/>
      <c r="QGM215" s="15"/>
      <c r="QGN215" s="15"/>
      <c r="QGO215" s="15"/>
      <c r="QGP215" s="15"/>
      <c r="QGQ215" s="15"/>
      <c r="QGR215" s="15"/>
      <c r="QGS215" s="15"/>
      <c r="QGT215" s="15"/>
      <c r="QGU215" s="15"/>
      <c r="QGV215" s="15"/>
      <c r="QGW215" s="15"/>
      <c r="QGX215" s="15"/>
      <c r="QGY215" s="15"/>
      <c r="QGZ215" s="15"/>
      <c r="QHA215" s="15"/>
      <c r="QHB215" s="15"/>
      <c r="QHC215" s="15"/>
      <c r="QHD215" s="15"/>
      <c r="QHE215" s="15"/>
      <c r="QHF215" s="15"/>
      <c r="QHG215" s="15"/>
      <c r="QHH215" s="15"/>
      <c r="QHI215" s="15"/>
      <c r="QHJ215" s="15"/>
      <c r="QHK215" s="15"/>
      <c r="QHL215" s="15"/>
      <c r="QHM215" s="15"/>
      <c r="QHN215" s="15"/>
      <c r="QHO215" s="15"/>
      <c r="QHP215" s="15"/>
      <c r="QHQ215" s="15"/>
      <c r="QHR215" s="15"/>
      <c r="QHS215" s="15"/>
      <c r="QHT215" s="15"/>
      <c r="QHU215" s="15"/>
      <c r="QHV215" s="15"/>
      <c r="QHW215" s="15"/>
      <c r="QHX215" s="15"/>
      <c r="QHY215" s="15"/>
      <c r="QHZ215" s="15"/>
      <c r="QIA215" s="15"/>
      <c r="QIB215" s="15"/>
      <c r="QIC215" s="15"/>
      <c r="QID215" s="15"/>
      <c r="QIE215" s="15"/>
      <c r="QIF215" s="15"/>
      <c r="QIG215" s="15"/>
      <c r="QIH215" s="15"/>
      <c r="QII215" s="15"/>
      <c r="QIJ215" s="15"/>
      <c r="QIK215" s="15"/>
      <c r="QIL215" s="15"/>
      <c r="QIM215" s="15"/>
      <c r="QIN215" s="15"/>
      <c r="QIO215" s="15"/>
      <c r="QIP215" s="15"/>
      <c r="QIQ215" s="15"/>
      <c r="QIR215" s="15"/>
      <c r="QIS215" s="15"/>
      <c r="QIT215" s="15"/>
      <c r="QIU215" s="15"/>
      <c r="QIV215" s="15"/>
      <c r="QIW215" s="15"/>
      <c r="QIX215" s="15"/>
      <c r="QIY215" s="15"/>
      <c r="QIZ215" s="15"/>
      <c r="QJA215" s="15"/>
      <c r="QJB215" s="15"/>
      <c r="QJC215" s="15"/>
      <c r="QJD215" s="15"/>
      <c r="QJE215" s="15"/>
      <c r="QJF215" s="15"/>
      <c r="QJG215" s="15"/>
      <c r="QJH215" s="15"/>
      <c r="QJI215" s="15"/>
      <c r="QJJ215" s="15"/>
      <c r="QJK215" s="15"/>
      <c r="QJL215" s="15"/>
      <c r="QJM215" s="15"/>
      <c r="QJN215" s="15"/>
      <c r="QJO215" s="15"/>
      <c r="QJP215" s="15"/>
      <c r="QJQ215" s="15"/>
      <c r="QJR215" s="15"/>
      <c r="QJS215" s="15"/>
      <c r="QJT215" s="15"/>
      <c r="QJU215" s="15"/>
      <c r="QJV215" s="15"/>
      <c r="QJW215" s="15"/>
      <c r="QJX215" s="15"/>
      <c r="QJY215" s="15"/>
      <c r="QJZ215" s="15"/>
      <c r="QKA215" s="15"/>
      <c r="QKB215" s="15"/>
      <c r="QKC215" s="15"/>
      <c r="QKD215" s="15"/>
      <c r="QKE215" s="15"/>
      <c r="QKF215" s="15"/>
      <c r="QKG215" s="15"/>
      <c r="QKH215" s="15"/>
      <c r="QKI215" s="15"/>
      <c r="QKJ215" s="15"/>
      <c r="QKK215" s="15"/>
      <c r="QKL215" s="15"/>
      <c r="QKM215" s="15"/>
      <c r="QKN215" s="15"/>
      <c r="QKO215" s="15"/>
      <c r="QKP215" s="15"/>
      <c r="QKQ215" s="15"/>
      <c r="QKR215" s="15"/>
      <c r="QKS215" s="15"/>
      <c r="QKT215" s="15"/>
      <c r="QKU215" s="15"/>
      <c r="QKV215" s="15"/>
      <c r="QKW215" s="15"/>
      <c r="QKX215" s="15"/>
      <c r="QKY215" s="15"/>
      <c r="QKZ215" s="15"/>
      <c r="QLA215" s="15"/>
      <c r="QLB215" s="15"/>
      <c r="QLC215" s="15"/>
      <c r="QLD215" s="15"/>
      <c r="QLE215" s="15"/>
      <c r="QLF215" s="15"/>
      <c r="QLG215" s="15"/>
      <c r="QLH215" s="15"/>
      <c r="QLI215" s="15"/>
      <c r="QLJ215" s="15"/>
      <c r="QLK215" s="15"/>
      <c r="QLL215" s="15"/>
      <c r="QLM215" s="15"/>
      <c r="QLN215" s="15"/>
      <c r="QLO215" s="15"/>
      <c r="QLP215" s="15"/>
      <c r="QLQ215" s="15"/>
      <c r="QLR215" s="15"/>
      <c r="QLS215" s="15"/>
      <c r="QLT215" s="15"/>
      <c r="QLU215" s="15"/>
      <c r="QLV215" s="15"/>
      <c r="QLW215" s="15"/>
      <c r="QLX215" s="15"/>
      <c r="QLY215" s="15"/>
      <c r="QLZ215" s="15"/>
      <c r="QMA215" s="15"/>
      <c r="QMB215" s="15"/>
      <c r="QMC215" s="15"/>
      <c r="QMD215" s="15"/>
      <c r="QME215" s="15"/>
      <c r="QMF215" s="15"/>
      <c r="QMG215" s="15"/>
      <c r="QMH215" s="15"/>
      <c r="QMI215" s="15"/>
      <c r="QMJ215" s="15"/>
      <c r="QMK215" s="15"/>
      <c r="QML215" s="15"/>
      <c r="QMM215" s="15"/>
      <c r="QMN215" s="15"/>
      <c r="QMO215" s="15"/>
      <c r="QMP215" s="15"/>
      <c r="QMQ215" s="15"/>
      <c r="QMR215" s="15"/>
      <c r="QMS215" s="15"/>
      <c r="QMT215" s="15"/>
      <c r="QMU215" s="15"/>
      <c r="QMV215" s="15"/>
      <c r="QMW215" s="15"/>
      <c r="QMX215" s="15"/>
      <c r="QMY215" s="15"/>
      <c r="QMZ215" s="15"/>
      <c r="QNA215" s="15"/>
      <c r="QNB215" s="15"/>
      <c r="QNC215" s="15"/>
      <c r="QND215" s="15"/>
      <c r="QNE215" s="15"/>
      <c r="QNF215" s="15"/>
      <c r="QNG215" s="15"/>
      <c r="QNH215" s="15"/>
      <c r="QNI215" s="15"/>
      <c r="QNJ215" s="15"/>
      <c r="QNK215" s="15"/>
      <c r="QNL215" s="15"/>
      <c r="QNM215" s="15"/>
      <c r="QNN215" s="15"/>
      <c r="QNO215" s="15"/>
      <c r="QNP215" s="15"/>
      <c r="QNQ215" s="15"/>
      <c r="QNR215" s="15"/>
      <c r="QNS215" s="15"/>
      <c r="QNT215" s="15"/>
      <c r="QNU215" s="15"/>
      <c r="QNV215" s="15"/>
      <c r="QNW215" s="15"/>
      <c r="QNX215" s="15"/>
      <c r="QNY215" s="15"/>
      <c r="QNZ215" s="15"/>
      <c r="QOA215" s="15"/>
      <c r="QOB215" s="15"/>
      <c r="QOC215" s="15"/>
      <c r="QOD215" s="15"/>
      <c r="QOE215" s="15"/>
      <c r="QOF215" s="15"/>
      <c r="QOG215" s="15"/>
      <c r="QOH215" s="15"/>
      <c r="QOI215" s="15"/>
      <c r="QOJ215" s="15"/>
      <c r="QOK215" s="15"/>
      <c r="QOL215" s="15"/>
      <c r="QOM215" s="15"/>
      <c r="QON215" s="15"/>
      <c r="QOO215" s="15"/>
      <c r="QOP215" s="15"/>
      <c r="QOQ215" s="15"/>
      <c r="QOR215" s="15"/>
      <c r="QOS215" s="15"/>
      <c r="QOT215" s="15"/>
      <c r="QOU215" s="15"/>
      <c r="QOV215" s="15"/>
      <c r="QOW215" s="15"/>
      <c r="QOX215" s="15"/>
      <c r="QOY215" s="15"/>
      <c r="QOZ215" s="15"/>
      <c r="QPA215" s="15"/>
      <c r="QPB215" s="15"/>
      <c r="QPC215" s="15"/>
      <c r="QPD215" s="15"/>
      <c r="QPE215" s="15"/>
      <c r="QPF215" s="15"/>
      <c r="QPG215" s="15"/>
      <c r="QPH215" s="15"/>
      <c r="QPI215" s="15"/>
      <c r="QPJ215" s="15"/>
      <c r="QPK215" s="15"/>
      <c r="QPL215" s="15"/>
      <c r="QPM215" s="15"/>
      <c r="QPN215" s="15"/>
      <c r="QPO215" s="15"/>
      <c r="QPP215" s="15"/>
      <c r="QPQ215" s="15"/>
      <c r="QPR215" s="15"/>
      <c r="QPS215" s="15"/>
      <c r="QPT215" s="15"/>
      <c r="QPU215" s="15"/>
      <c r="QPV215" s="15"/>
      <c r="QPW215" s="15"/>
      <c r="QPX215" s="15"/>
      <c r="QPY215" s="15"/>
      <c r="QPZ215" s="15"/>
      <c r="QQA215" s="15"/>
      <c r="QQB215" s="15"/>
      <c r="QQC215" s="15"/>
      <c r="QQD215" s="15"/>
      <c r="QQE215" s="15"/>
      <c r="QQF215" s="15"/>
      <c r="QQG215" s="15"/>
      <c r="QQH215" s="15"/>
      <c r="QQI215" s="15"/>
      <c r="QQJ215" s="15"/>
      <c r="QQK215" s="15"/>
      <c r="QQL215" s="15"/>
      <c r="QQM215" s="15"/>
      <c r="QQN215" s="15"/>
      <c r="QQO215" s="15"/>
      <c r="QQP215" s="15"/>
      <c r="QQQ215" s="15"/>
      <c r="QQR215" s="15"/>
      <c r="QQS215" s="15"/>
      <c r="QQT215" s="15"/>
      <c r="QQU215" s="15"/>
      <c r="QQV215" s="15"/>
      <c r="QQW215" s="15"/>
      <c r="QQX215" s="15"/>
      <c r="QQY215" s="15"/>
      <c r="QQZ215" s="15"/>
      <c r="QRA215" s="15"/>
      <c r="QRB215" s="15"/>
      <c r="QRC215" s="15"/>
      <c r="QRD215" s="15"/>
      <c r="QRE215" s="15"/>
      <c r="QRF215" s="15"/>
      <c r="QRG215" s="15"/>
      <c r="QRH215" s="15"/>
      <c r="QRI215" s="15"/>
      <c r="QRJ215" s="15"/>
      <c r="QRK215" s="15"/>
      <c r="QRL215" s="15"/>
      <c r="QRM215" s="15"/>
      <c r="QRN215" s="15"/>
      <c r="QRO215" s="15"/>
      <c r="QRP215" s="15"/>
      <c r="QRQ215" s="15"/>
      <c r="QRR215" s="15"/>
      <c r="QRS215" s="15"/>
      <c r="QRT215" s="15"/>
      <c r="QRU215" s="15"/>
      <c r="QRV215" s="15"/>
      <c r="QRW215" s="15"/>
      <c r="QRX215" s="15"/>
      <c r="QRY215" s="15"/>
      <c r="QRZ215" s="15"/>
      <c r="QSA215" s="15"/>
      <c r="QSB215" s="15"/>
      <c r="QSC215" s="15"/>
      <c r="QSD215" s="15"/>
      <c r="QSE215" s="15"/>
      <c r="QSF215" s="15"/>
      <c r="QSG215" s="15"/>
      <c r="QSH215" s="15"/>
      <c r="QSI215" s="15"/>
      <c r="QSJ215" s="15"/>
      <c r="QSK215" s="15"/>
      <c r="QSL215" s="15"/>
      <c r="QSM215" s="15"/>
      <c r="QSN215" s="15"/>
      <c r="QSO215" s="15"/>
      <c r="QSP215" s="15"/>
      <c r="QSQ215" s="15"/>
      <c r="QSR215" s="15"/>
      <c r="QSS215" s="15"/>
      <c r="QST215" s="15"/>
      <c r="QSU215" s="15"/>
      <c r="QSV215" s="15"/>
      <c r="QSW215" s="15"/>
      <c r="QSX215" s="15"/>
      <c r="QSY215" s="15"/>
      <c r="QSZ215" s="15"/>
      <c r="QTA215" s="15"/>
      <c r="QTB215" s="15"/>
      <c r="QTC215" s="15"/>
      <c r="QTD215" s="15"/>
      <c r="QTE215" s="15"/>
      <c r="QTF215" s="15"/>
      <c r="QTG215" s="15"/>
      <c r="QTH215" s="15"/>
      <c r="QTI215" s="15"/>
      <c r="QTJ215" s="15"/>
      <c r="QTK215" s="15"/>
      <c r="QTL215" s="15"/>
      <c r="QTM215" s="15"/>
      <c r="QTN215" s="15"/>
      <c r="QTO215" s="15"/>
      <c r="QTP215" s="15"/>
      <c r="QTQ215" s="15"/>
      <c r="QTR215" s="15"/>
      <c r="QTS215" s="15"/>
      <c r="QTT215" s="15"/>
      <c r="QTU215" s="15"/>
      <c r="QTV215" s="15"/>
      <c r="QTW215" s="15"/>
      <c r="QTX215" s="15"/>
      <c r="QTY215" s="15"/>
      <c r="QTZ215" s="15"/>
      <c r="QUA215" s="15"/>
      <c r="QUB215" s="15"/>
      <c r="QUC215" s="15"/>
      <c r="QUD215" s="15"/>
      <c r="QUE215" s="15"/>
      <c r="QUF215" s="15"/>
      <c r="QUG215" s="15"/>
      <c r="QUH215" s="15"/>
      <c r="QUI215" s="15"/>
      <c r="QUJ215" s="15"/>
      <c r="QUK215" s="15"/>
      <c r="QUL215" s="15"/>
      <c r="QUM215" s="15"/>
      <c r="QUN215" s="15"/>
      <c r="QUO215" s="15"/>
      <c r="QUP215" s="15"/>
      <c r="QUQ215" s="15"/>
      <c r="QUR215" s="15"/>
      <c r="QUS215" s="15"/>
      <c r="QUT215" s="15"/>
      <c r="QUU215" s="15"/>
      <c r="QUV215" s="15"/>
      <c r="QUW215" s="15"/>
      <c r="QUX215" s="15"/>
      <c r="QUY215" s="15"/>
      <c r="QUZ215" s="15"/>
      <c r="QVA215" s="15"/>
      <c r="QVB215" s="15"/>
      <c r="QVC215" s="15"/>
      <c r="QVD215" s="15"/>
      <c r="QVE215" s="15"/>
      <c r="QVF215" s="15"/>
      <c r="QVG215" s="15"/>
      <c r="QVH215" s="15"/>
      <c r="QVI215" s="15"/>
      <c r="QVJ215" s="15"/>
      <c r="QVK215" s="15"/>
      <c r="QVL215" s="15"/>
      <c r="QVM215" s="15"/>
      <c r="QVN215" s="15"/>
      <c r="QVO215" s="15"/>
      <c r="QVP215" s="15"/>
      <c r="QVQ215" s="15"/>
      <c r="QVR215" s="15"/>
      <c r="QVS215" s="15"/>
      <c r="QVT215" s="15"/>
      <c r="QVU215" s="15"/>
      <c r="QVV215" s="15"/>
      <c r="QVW215" s="15"/>
      <c r="QVX215" s="15"/>
      <c r="QVY215" s="15"/>
      <c r="QVZ215" s="15"/>
      <c r="QWA215" s="15"/>
      <c r="QWB215" s="15"/>
      <c r="QWC215" s="15"/>
      <c r="QWD215" s="15"/>
      <c r="QWE215" s="15"/>
      <c r="QWF215" s="15"/>
      <c r="QWG215" s="15"/>
      <c r="QWH215" s="15"/>
      <c r="QWI215" s="15"/>
      <c r="QWJ215" s="15"/>
      <c r="QWK215" s="15"/>
      <c r="QWL215" s="15"/>
      <c r="QWM215" s="15"/>
      <c r="QWN215" s="15"/>
      <c r="QWO215" s="15"/>
      <c r="QWP215" s="15"/>
      <c r="QWQ215" s="15"/>
      <c r="QWR215" s="15"/>
      <c r="QWS215" s="15"/>
      <c r="QWT215" s="15"/>
      <c r="QWU215" s="15"/>
      <c r="QWV215" s="15"/>
      <c r="QWW215" s="15"/>
      <c r="QWX215" s="15"/>
      <c r="QWY215" s="15"/>
      <c r="QWZ215" s="15"/>
      <c r="QXA215" s="15"/>
      <c r="QXB215" s="15"/>
      <c r="QXC215" s="15"/>
      <c r="QXD215" s="15"/>
      <c r="QXE215" s="15"/>
      <c r="QXF215" s="15"/>
      <c r="QXG215" s="15"/>
      <c r="QXH215" s="15"/>
      <c r="QXI215" s="15"/>
      <c r="QXJ215" s="15"/>
      <c r="QXK215" s="15"/>
      <c r="QXL215" s="15"/>
      <c r="QXM215" s="15"/>
      <c r="QXN215" s="15"/>
      <c r="QXO215" s="15"/>
      <c r="QXP215" s="15"/>
      <c r="QXQ215" s="15"/>
      <c r="QXR215" s="15"/>
      <c r="QXS215" s="15"/>
      <c r="QXT215" s="15"/>
      <c r="QXU215" s="15"/>
      <c r="QXV215" s="15"/>
      <c r="QXW215" s="15"/>
      <c r="QXX215" s="15"/>
      <c r="QXY215" s="15"/>
      <c r="QXZ215" s="15"/>
      <c r="QYA215" s="15"/>
      <c r="QYB215" s="15"/>
      <c r="QYC215" s="15"/>
      <c r="QYD215" s="15"/>
      <c r="QYE215" s="15"/>
      <c r="QYF215" s="15"/>
      <c r="QYG215" s="15"/>
      <c r="QYH215" s="15"/>
      <c r="QYI215" s="15"/>
      <c r="QYJ215" s="15"/>
      <c r="QYK215" s="15"/>
      <c r="QYL215" s="15"/>
      <c r="QYM215" s="15"/>
      <c r="QYN215" s="15"/>
      <c r="QYO215" s="15"/>
      <c r="QYP215" s="15"/>
      <c r="QYQ215" s="15"/>
      <c r="QYR215" s="15"/>
      <c r="QYS215" s="15"/>
      <c r="QYT215" s="15"/>
      <c r="QYU215" s="15"/>
      <c r="QYV215" s="15"/>
      <c r="QYW215" s="15"/>
      <c r="QYX215" s="15"/>
      <c r="QYY215" s="15"/>
      <c r="QYZ215" s="15"/>
      <c r="QZA215" s="15"/>
      <c r="QZB215" s="15"/>
      <c r="QZC215" s="15"/>
      <c r="QZD215" s="15"/>
      <c r="QZE215" s="15"/>
      <c r="QZF215" s="15"/>
      <c r="QZG215" s="15"/>
      <c r="QZH215" s="15"/>
      <c r="QZI215" s="15"/>
      <c r="QZJ215" s="15"/>
      <c r="QZK215" s="15"/>
      <c r="QZL215" s="15"/>
      <c r="QZM215" s="15"/>
      <c r="QZN215" s="15"/>
      <c r="QZO215" s="15"/>
      <c r="QZP215" s="15"/>
      <c r="QZQ215" s="15"/>
      <c r="QZR215" s="15"/>
      <c r="QZS215" s="15"/>
      <c r="QZT215" s="15"/>
      <c r="QZU215" s="15"/>
      <c r="QZV215" s="15"/>
      <c r="QZW215" s="15"/>
      <c r="QZX215" s="15"/>
      <c r="QZY215" s="15"/>
      <c r="QZZ215" s="15"/>
      <c r="RAA215" s="15"/>
      <c r="RAB215" s="15"/>
      <c r="RAC215" s="15"/>
      <c r="RAD215" s="15"/>
      <c r="RAE215" s="15"/>
      <c r="RAF215" s="15"/>
      <c r="RAG215" s="15"/>
      <c r="RAH215" s="15"/>
      <c r="RAI215" s="15"/>
      <c r="RAJ215" s="15"/>
      <c r="RAK215" s="15"/>
      <c r="RAL215" s="15"/>
      <c r="RAM215" s="15"/>
      <c r="RAN215" s="15"/>
      <c r="RAO215" s="15"/>
      <c r="RAP215" s="15"/>
      <c r="RAQ215" s="15"/>
      <c r="RAR215" s="15"/>
      <c r="RAS215" s="15"/>
      <c r="RAT215" s="15"/>
      <c r="RAU215" s="15"/>
      <c r="RAV215" s="15"/>
      <c r="RAW215" s="15"/>
      <c r="RAX215" s="15"/>
      <c r="RAY215" s="15"/>
      <c r="RAZ215" s="15"/>
      <c r="RBA215" s="15"/>
      <c r="RBB215" s="15"/>
      <c r="RBC215" s="15"/>
      <c r="RBD215" s="15"/>
      <c r="RBE215" s="15"/>
      <c r="RBF215" s="15"/>
      <c r="RBG215" s="15"/>
      <c r="RBH215" s="15"/>
      <c r="RBI215" s="15"/>
      <c r="RBJ215" s="15"/>
      <c r="RBK215" s="15"/>
      <c r="RBL215" s="15"/>
      <c r="RBM215" s="15"/>
      <c r="RBN215" s="15"/>
      <c r="RBO215" s="15"/>
      <c r="RBP215" s="15"/>
      <c r="RBQ215" s="15"/>
      <c r="RBR215" s="15"/>
      <c r="RBS215" s="15"/>
      <c r="RBT215" s="15"/>
      <c r="RBU215" s="15"/>
      <c r="RBV215" s="15"/>
      <c r="RBW215" s="15"/>
      <c r="RBX215" s="15"/>
      <c r="RBY215" s="15"/>
      <c r="RBZ215" s="15"/>
      <c r="RCA215" s="15"/>
      <c r="RCB215" s="15"/>
      <c r="RCC215" s="15"/>
      <c r="RCD215" s="15"/>
      <c r="RCE215" s="15"/>
      <c r="RCF215" s="15"/>
      <c r="RCG215" s="15"/>
      <c r="RCH215" s="15"/>
      <c r="RCI215" s="15"/>
      <c r="RCJ215" s="15"/>
      <c r="RCK215" s="15"/>
      <c r="RCL215" s="15"/>
      <c r="RCM215" s="15"/>
      <c r="RCN215" s="15"/>
      <c r="RCO215" s="15"/>
      <c r="RCP215" s="15"/>
      <c r="RCQ215" s="15"/>
      <c r="RCR215" s="15"/>
      <c r="RCS215" s="15"/>
      <c r="RCT215" s="15"/>
      <c r="RCU215" s="15"/>
      <c r="RCV215" s="15"/>
      <c r="RCW215" s="15"/>
      <c r="RCX215" s="15"/>
      <c r="RCY215" s="15"/>
      <c r="RCZ215" s="15"/>
      <c r="RDA215" s="15"/>
      <c r="RDB215" s="15"/>
      <c r="RDC215" s="15"/>
      <c r="RDD215" s="15"/>
      <c r="RDE215" s="15"/>
      <c r="RDF215" s="15"/>
      <c r="RDG215" s="15"/>
      <c r="RDH215" s="15"/>
      <c r="RDI215" s="15"/>
      <c r="RDJ215" s="15"/>
      <c r="RDK215" s="15"/>
      <c r="RDL215" s="15"/>
      <c r="RDM215" s="15"/>
      <c r="RDN215" s="15"/>
      <c r="RDO215" s="15"/>
      <c r="RDP215" s="15"/>
      <c r="RDQ215" s="15"/>
      <c r="RDR215" s="15"/>
      <c r="RDS215" s="15"/>
      <c r="RDT215" s="15"/>
      <c r="RDU215" s="15"/>
      <c r="RDV215" s="15"/>
      <c r="RDW215" s="15"/>
      <c r="RDX215" s="15"/>
      <c r="RDY215" s="15"/>
      <c r="RDZ215" s="15"/>
      <c r="REA215" s="15"/>
      <c r="REB215" s="15"/>
      <c r="REC215" s="15"/>
      <c r="RED215" s="15"/>
      <c r="REE215" s="15"/>
      <c r="REF215" s="15"/>
      <c r="REG215" s="15"/>
      <c r="REH215" s="15"/>
      <c r="REI215" s="15"/>
      <c r="REJ215" s="15"/>
      <c r="REK215" s="15"/>
      <c r="REL215" s="15"/>
      <c r="REM215" s="15"/>
      <c r="REN215" s="15"/>
      <c r="REO215" s="15"/>
      <c r="REP215" s="15"/>
      <c r="REQ215" s="15"/>
      <c r="RER215" s="15"/>
      <c r="RES215" s="15"/>
      <c r="RET215" s="15"/>
      <c r="REU215" s="15"/>
      <c r="REV215" s="15"/>
      <c r="REW215" s="15"/>
      <c r="REX215" s="15"/>
      <c r="REY215" s="15"/>
      <c r="REZ215" s="15"/>
      <c r="RFA215" s="15"/>
      <c r="RFB215" s="15"/>
      <c r="RFC215" s="15"/>
      <c r="RFD215" s="15"/>
      <c r="RFE215" s="15"/>
      <c r="RFF215" s="15"/>
      <c r="RFG215" s="15"/>
      <c r="RFH215" s="15"/>
      <c r="RFI215" s="15"/>
      <c r="RFJ215" s="15"/>
      <c r="RFK215" s="15"/>
      <c r="RFL215" s="15"/>
      <c r="RFM215" s="15"/>
      <c r="RFN215" s="15"/>
      <c r="RFO215" s="15"/>
      <c r="RFP215" s="15"/>
      <c r="RFQ215" s="15"/>
      <c r="RFR215" s="15"/>
      <c r="RFS215" s="15"/>
      <c r="RFT215" s="15"/>
      <c r="RFU215" s="15"/>
      <c r="RFV215" s="15"/>
      <c r="RFW215" s="15"/>
      <c r="RFX215" s="15"/>
      <c r="RFY215" s="15"/>
      <c r="RFZ215" s="15"/>
      <c r="RGA215" s="15"/>
      <c r="RGB215" s="15"/>
      <c r="RGC215" s="15"/>
      <c r="RGD215" s="15"/>
      <c r="RGE215" s="15"/>
      <c r="RGF215" s="15"/>
      <c r="RGG215" s="15"/>
      <c r="RGH215" s="15"/>
      <c r="RGI215" s="15"/>
      <c r="RGJ215" s="15"/>
      <c r="RGK215" s="15"/>
      <c r="RGL215" s="15"/>
      <c r="RGM215" s="15"/>
      <c r="RGN215" s="15"/>
      <c r="RGO215" s="15"/>
      <c r="RGP215" s="15"/>
      <c r="RGQ215" s="15"/>
      <c r="RGR215" s="15"/>
      <c r="RGS215" s="15"/>
      <c r="RGT215" s="15"/>
      <c r="RGU215" s="15"/>
      <c r="RGV215" s="15"/>
      <c r="RGW215" s="15"/>
      <c r="RGX215" s="15"/>
      <c r="RGY215" s="15"/>
      <c r="RGZ215" s="15"/>
      <c r="RHA215" s="15"/>
      <c r="RHB215" s="15"/>
      <c r="RHC215" s="15"/>
      <c r="RHD215" s="15"/>
      <c r="RHE215" s="15"/>
      <c r="RHF215" s="15"/>
      <c r="RHG215" s="15"/>
      <c r="RHH215" s="15"/>
      <c r="RHI215" s="15"/>
      <c r="RHJ215" s="15"/>
      <c r="RHK215" s="15"/>
      <c r="RHL215" s="15"/>
      <c r="RHM215" s="15"/>
      <c r="RHN215" s="15"/>
      <c r="RHO215" s="15"/>
      <c r="RHP215" s="15"/>
      <c r="RHQ215" s="15"/>
      <c r="RHR215" s="15"/>
      <c r="RHS215" s="15"/>
      <c r="RHT215" s="15"/>
      <c r="RHU215" s="15"/>
      <c r="RHV215" s="15"/>
      <c r="RHW215" s="15"/>
      <c r="RHX215" s="15"/>
      <c r="RHY215" s="15"/>
      <c r="RHZ215" s="15"/>
      <c r="RIA215" s="15"/>
      <c r="RIB215" s="15"/>
      <c r="RIC215" s="15"/>
      <c r="RID215" s="15"/>
      <c r="RIE215" s="15"/>
      <c r="RIF215" s="15"/>
      <c r="RIG215" s="15"/>
      <c r="RIH215" s="15"/>
      <c r="RII215" s="15"/>
      <c r="RIJ215" s="15"/>
      <c r="RIK215" s="15"/>
      <c r="RIL215" s="15"/>
      <c r="RIM215" s="15"/>
      <c r="RIN215" s="15"/>
      <c r="RIO215" s="15"/>
      <c r="RIP215" s="15"/>
      <c r="RIQ215" s="15"/>
      <c r="RIR215" s="15"/>
      <c r="RIS215" s="15"/>
      <c r="RIT215" s="15"/>
      <c r="RIU215" s="15"/>
      <c r="RIV215" s="15"/>
      <c r="RIW215" s="15"/>
      <c r="RIX215" s="15"/>
      <c r="RIY215" s="15"/>
      <c r="RIZ215" s="15"/>
      <c r="RJA215" s="15"/>
      <c r="RJB215" s="15"/>
      <c r="RJC215" s="15"/>
      <c r="RJD215" s="15"/>
      <c r="RJE215" s="15"/>
      <c r="RJF215" s="15"/>
      <c r="RJG215" s="15"/>
      <c r="RJH215" s="15"/>
      <c r="RJI215" s="15"/>
      <c r="RJJ215" s="15"/>
      <c r="RJK215" s="15"/>
      <c r="RJL215" s="15"/>
      <c r="RJM215" s="15"/>
      <c r="RJN215" s="15"/>
      <c r="RJO215" s="15"/>
      <c r="RJP215" s="15"/>
      <c r="RJQ215" s="15"/>
      <c r="RJR215" s="15"/>
      <c r="RJS215" s="15"/>
      <c r="RJT215" s="15"/>
      <c r="RJU215" s="15"/>
      <c r="RJV215" s="15"/>
      <c r="RJW215" s="15"/>
      <c r="RJX215" s="15"/>
      <c r="RJY215" s="15"/>
      <c r="RJZ215" s="15"/>
      <c r="RKA215" s="15"/>
      <c r="RKB215" s="15"/>
      <c r="RKC215" s="15"/>
      <c r="RKD215" s="15"/>
      <c r="RKE215" s="15"/>
      <c r="RKF215" s="15"/>
      <c r="RKG215" s="15"/>
      <c r="RKH215" s="15"/>
      <c r="RKI215" s="15"/>
      <c r="RKJ215" s="15"/>
      <c r="RKK215" s="15"/>
      <c r="RKL215" s="15"/>
      <c r="RKM215" s="15"/>
      <c r="RKN215" s="15"/>
      <c r="RKO215" s="15"/>
      <c r="RKP215" s="15"/>
      <c r="RKQ215" s="15"/>
      <c r="RKR215" s="15"/>
      <c r="RKS215" s="15"/>
      <c r="RKT215" s="15"/>
      <c r="RKU215" s="15"/>
      <c r="RKV215" s="15"/>
      <c r="RKW215" s="15"/>
      <c r="RKX215" s="15"/>
      <c r="RKY215" s="15"/>
      <c r="RKZ215" s="15"/>
      <c r="RLA215" s="15"/>
      <c r="RLB215" s="15"/>
      <c r="RLC215" s="15"/>
      <c r="RLD215" s="15"/>
      <c r="RLE215" s="15"/>
      <c r="RLF215" s="15"/>
      <c r="RLG215" s="15"/>
      <c r="RLH215" s="15"/>
      <c r="RLI215" s="15"/>
      <c r="RLJ215" s="15"/>
      <c r="RLK215" s="15"/>
      <c r="RLL215" s="15"/>
      <c r="RLM215" s="15"/>
      <c r="RLN215" s="15"/>
      <c r="RLO215" s="15"/>
      <c r="RLP215" s="15"/>
      <c r="RLQ215" s="15"/>
      <c r="RLR215" s="15"/>
      <c r="RLS215" s="15"/>
      <c r="RLT215" s="15"/>
      <c r="RLU215" s="15"/>
      <c r="RLV215" s="15"/>
      <c r="RLW215" s="15"/>
      <c r="RLX215" s="15"/>
      <c r="RLY215" s="15"/>
      <c r="RLZ215" s="15"/>
      <c r="RMA215" s="15"/>
      <c r="RMB215" s="15"/>
      <c r="RMC215" s="15"/>
      <c r="RMD215" s="15"/>
      <c r="RME215" s="15"/>
      <c r="RMF215" s="15"/>
      <c r="RMG215" s="15"/>
      <c r="RMH215" s="15"/>
      <c r="RMI215" s="15"/>
      <c r="RMJ215" s="15"/>
      <c r="RMK215" s="15"/>
      <c r="RML215" s="15"/>
      <c r="RMM215" s="15"/>
      <c r="RMN215" s="15"/>
      <c r="RMO215" s="15"/>
      <c r="RMP215" s="15"/>
      <c r="RMQ215" s="15"/>
      <c r="RMR215" s="15"/>
      <c r="RMS215" s="15"/>
      <c r="RMT215" s="15"/>
      <c r="RMU215" s="15"/>
      <c r="RMV215" s="15"/>
      <c r="RMW215" s="15"/>
      <c r="RMX215" s="15"/>
      <c r="RMY215" s="15"/>
      <c r="RMZ215" s="15"/>
      <c r="RNA215" s="15"/>
      <c r="RNB215" s="15"/>
      <c r="RNC215" s="15"/>
      <c r="RND215" s="15"/>
      <c r="RNE215" s="15"/>
      <c r="RNF215" s="15"/>
      <c r="RNG215" s="15"/>
      <c r="RNH215" s="15"/>
      <c r="RNI215" s="15"/>
      <c r="RNJ215" s="15"/>
      <c r="RNK215" s="15"/>
      <c r="RNL215" s="15"/>
      <c r="RNM215" s="15"/>
      <c r="RNN215" s="15"/>
      <c r="RNO215" s="15"/>
      <c r="RNP215" s="15"/>
      <c r="RNQ215" s="15"/>
      <c r="RNR215" s="15"/>
      <c r="RNS215" s="15"/>
      <c r="RNT215" s="15"/>
      <c r="RNU215" s="15"/>
      <c r="RNV215" s="15"/>
      <c r="RNW215" s="15"/>
      <c r="RNX215" s="15"/>
      <c r="RNY215" s="15"/>
      <c r="RNZ215" s="15"/>
      <c r="ROA215" s="15"/>
      <c r="ROB215" s="15"/>
      <c r="ROC215" s="15"/>
      <c r="ROD215" s="15"/>
      <c r="ROE215" s="15"/>
      <c r="ROF215" s="15"/>
      <c r="ROG215" s="15"/>
      <c r="ROH215" s="15"/>
      <c r="ROI215" s="15"/>
      <c r="ROJ215" s="15"/>
      <c r="ROK215" s="15"/>
      <c r="ROL215" s="15"/>
      <c r="ROM215" s="15"/>
      <c r="RON215" s="15"/>
      <c r="ROO215" s="15"/>
      <c r="ROP215" s="15"/>
      <c r="ROQ215" s="15"/>
      <c r="ROR215" s="15"/>
      <c r="ROS215" s="15"/>
      <c r="ROT215" s="15"/>
      <c r="ROU215" s="15"/>
      <c r="ROV215" s="15"/>
      <c r="ROW215" s="15"/>
      <c r="ROX215" s="15"/>
      <c r="ROY215" s="15"/>
      <c r="ROZ215" s="15"/>
      <c r="RPA215" s="15"/>
      <c r="RPB215" s="15"/>
      <c r="RPC215" s="15"/>
      <c r="RPD215" s="15"/>
      <c r="RPE215" s="15"/>
      <c r="RPF215" s="15"/>
      <c r="RPG215" s="15"/>
      <c r="RPH215" s="15"/>
      <c r="RPI215" s="15"/>
      <c r="RPJ215" s="15"/>
      <c r="RPK215" s="15"/>
      <c r="RPL215" s="15"/>
      <c r="RPM215" s="15"/>
      <c r="RPN215" s="15"/>
      <c r="RPO215" s="15"/>
      <c r="RPP215" s="15"/>
      <c r="RPQ215" s="15"/>
      <c r="RPR215" s="15"/>
      <c r="RPS215" s="15"/>
      <c r="RPT215" s="15"/>
      <c r="RPU215" s="15"/>
      <c r="RPV215" s="15"/>
      <c r="RPW215" s="15"/>
      <c r="RPX215" s="15"/>
      <c r="RPY215" s="15"/>
      <c r="RPZ215" s="15"/>
      <c r="RQA215" s="15"/>
      <c r="RQB215" s="15"/>
      <c r="RQC215" s="15"/>
      <c r="RQD215" s="15"/>
      <c r="RQE215" s="15"/>
      <c r="RQF215" s="15"/>
      <c r="RQG215" s="15"/>
      <c r="RQH215" s="15"/>
      <c r="RQI215" s="15"/>
      <c r="RQJ215" s="15"/>
      <c r="RQK215" s="15"/>
      <c r="RQL215" s="15"/>
      <c r="RQM215" s="15"/>
      <c r="RQN215" s="15"/>
      <c r="RQO215" s="15"/>
      <c r="RQP215" s="15"/>
      <c r="RQQ215" s="15"/>
      <c r="RQR215" s="15"/>
      <c r="RQS215" s="15"/>
      <c r="RQT215" s="15"/>
      <c r="RQU215" s="15"/>
      <c r="RQV215" s="15"/>
      <c r="RQW215" s="15"/>
      <c r="RQX215" s="15"/>
      <c r="RQY215" s="15"/>
      <c r="RQZ215" s="15"/>
      <c r="RRA215" s="15"/>
      <c r="RRB215" s="15"/>
      <c r="RRC215" s="15"/>
      <c r="RRD215" s="15"/>
      <c r="RRE215" s="15"/>
      <c r="RRF215" s="15"/>
      <c r="RRG215" s="15"/>
      <c r="RRH215" s="15"/>
      <c r="RRI215" s="15"/>
      <c r="RRJ215" s="15"/>
      <c r="RRK215" s="15"/>
      <c r="RRL215" s="15"/>
      <c r="RRM215" s="15"/>
      <c r="RRN215" s="15"/>
      <c r="RRO215" s="15"/>
      <c r="RRP215" s="15"/>
      <c r="RRQ215" s="15"/>
      <c r="RRR215" s="15"/>
      <c r="RRS215" s="15"/>
      <c r="RRT215" s="15"/>
      <c r="RRU215" s="15"/>
      <c r="RRV215" s="15"/>
      <c r="RRW215" s="15"/>
      <c r="RRX215" s="15"/>
      <c r="RRY215" s="15"/>
      <c r="RRZ215" s="15"/>
      <c r="RSA215" s="15"/>
      <c r="RSB215" s="15"/>
      <c r="RSC215" s="15"/>
      <c r="RSD215" s="15"/>
      <c r="RSE215" s="15"/>
      <c r="RSF215" s="15"/>
      <c r="RSG215" s="15"/>
      <c r="RSH215" s="15"/>
      <c r="RSI215" s="15"/>
      <c r="RSJ215" s="15"/>
      <c r="RSK215" s="15"/>
      <c r="RSL215" s="15"/>
      <c r="RSM215" s="15"/>
      <c r="RSN215" s="15"/>
      <c r="RSO215" s="15"/>
      <c r="RSP215" s="15"/>
      <c r="RSQ215" s="15"/>
      <c r="RSR215" s="15"/>
      <c r="RSS215" s="15"/>
      <c r="RST215" s="15"/>
      <c r="RSU215" s="15"/>
      <c r="RSV215" s="15"/>
      <c r="RSW215" s="15"/>
      <c r="RSX215" s="15"/>
      <c r="RSY215" s="15"/>
      <c r="RSZ215" s="15"/>
      <c r="RTA215" s="15"/>
      <c r="RTB215" s="15"/>
      <c r="RTC215" s="15"/>
      <c r="RTD215" s="15"/>
      <c r="RTE215" s="15"/>
      <c r="RTF215" s="15"/>
      <c r="RTG215" s="15"/>
      <c r="RTH215" s="15"/>
      <c r="RTI215" s="15"/>
      <c r="RTJ215" s="15"/>
      <c r="RTK215" s="15"/>
      <c r="RTL215" s="15"/>
      <c r="RTM215" s="15"/>
      <c r="RTN215" s="15"/>
      <c r="RTO215" s="15"/>
      <c r="RTP215" s="15"/>
      <c r="RTQ215" s="15"/>
      <c r="RTR215" s="15"/>
      <c r="RTS215" s="15"/>
      <c r="RTT215" s="15"/>
      <c r="RTU215" s="15"/>
      <c r="RTV215" s="15"/>
      <c r="RTW215" s="15"/>
      <c r="RTX215" s="15"/>
      <c r="RTY215" s="15"/>
      <c r="RTZ215" s="15"/>
      <c r="RUA215" s="15"/>
      <c r="RUB215" s="15"/>
      <c r="RUC215" s="15"/>
      <c r="RUD215" s="15"/>
      <c r="RUE215" s="15"/>
      <c r="RUF215" s="15"/>
      <c r="RUG215" s="15"/>
      <c r="RUH215" s="15"/>
      <c r="RUI215" s="15"/>
      <c r="RUJ215" s="15"/>
      <c r="RUK215" s="15"/>
      <c r="RUL215" s="15"/>
      <c r="RUM215" s="15"/>
      <c r="RUN215" s="15"/>
      <c r="RUO215" s="15"/>
      <c r="RUP215" s="15"/>
      <c r="RUQ215" s="15"/>
      <c r="RUR215" s="15"/>
      <c r="RUS215" s="15"/>
      <c r="RUT215" s="15"/>
      <c r="RUU215" s="15"/>
      <c r="RUV215" s="15"/>
      <c r="RUW215" s="15"/>
      <c r="RUX215" s="15"/>
      <c r="RUY215" s="15"/>
      <c r="RUZ215" s="15"/>
      <c r="RVA215" s="15"/>
      <c r="RVB215" s="15"/>
      <c r="RVC215" s="15"/>
      <c r="RVD215" s="15"/>
      <c r="RVE215" s="15"/>
      <c r="RVF215" s="15"/>
      <c r="RVG215" s="15"/>
      <c r="RVH215" s="15"/>
      <c r="RVI215" s="15"/>
      <c r="RVJ215" s="15"/>
      <c r="RVK215" s="15"/>
      <c r="RVL215" s="15"/>
      <c r="RVM215" s="15"/>
      <c r="RVN215" s="15"/>
      <c r="RVO215" s="15"/>
      <c r="RVP215" s="15"/>
      <c r="RVQ215" s="15"/>
      <c r="RVR215" s="15"/>
      <c r="RVS215" s="15"/>
      <c r="RVT215" s="15"/>
      <c r="RVU215" s="15"/>
      <c r="RVV215" s="15"/>
      <c r="RVW215" s="15"/>
      <c r="RVX215" s="15"/>
      <c r="RVY215" s="15"/>
      <c r="RVZ215" s="15"/>
      <c r="RWA215" s="15"/>
      <c r="RWB215" s="15"/>
      <c r="RWC215" s="15"/>
      <c r="RWD215" s="15"/>
      <c r="RWE215" s="15"/>
      <c r="RWF215" s="15"/>
      <c r="RWG215" s="15"/>
      <c r="RWH215" s="15"/>
      <c r="RWI215" s="15"/>
      <c r="RWJ215" s="15"/>
      <c r="RWK215" s="15"/>
      <c r="RWL215" s="15"/>
      <c r="RWM215" s="15"/>
      <c r="RWN215" s="15"/>
      <c r="RWO215" s="15"/>
      <c r="RWP215" s="15"/>
      <c r="RWQ215" s="15"/>
      <c r="RWR215" s="15"/>
      <c r="RWS215" s="15"/>
      <c r="RWT215" s="15"/>
      <c r="RWU215" s="15"/>
      <c r="RWV215" s="15"/>
      <c r="RWW215" s="15"/>
      <c r="RWX215" s="15"/>
      <c r="RWY215" s="15"/>
      <c r="RWZ215" s="15"/>
      <c r="RXA215" s="15"/>
      <c r="RXB215" s="15"/>
      <c r="RXC215" s="15"/>
      <c r="RXD215" s="15"/>
      <c r="RXE215" s="15"/>
      <c r="RXF215" s="15"/>
      <c r="RXG215" s="15"/>
      <c r="RXH215" s="15"/>
      <c r="RXI215" s="15"/>
      <c r="RXJ215" s="15"/>
      <c r="RXK215" s="15"/>
      <c r="RXL215" s="15"/>
      <c r="RXM215" s="15"/>
      <c r="RXN215" s="15"/>
      <c r="RXO215" s="15"/>
      <c r="RXP215" s="15"/>
      <c r="RXQ215" s="15"/>
      <c r="RXR215" s="15"/>
      <c r="RXS215" s="15"/>
      <c r="RXT215" s="15"/>
      <c r="RXU215" s="15"/>
      <c r="RXV215" s="15"/>
      <c r="RXW215" s="15"/>
      <c r="RXX215" s="15"/>
      <c r="RXY215" s="15"/>
      <c r="RXZ215" s="15"/>
      <c r="RYA215" s="15"/>
      <c r="RYB215" s="15"/>
      <c r="RYC215" s="15"/>
      <c r="RYD215" s="15"/>
      <c r="RYE215" s="15"/>
      <c r="RYF215" s="15"/>
      <c r="RYG215" s="15"/>
      <c r="RYH215" s="15"/>
      <c r="RYI215" s="15"/>
      <c r="RYJ215" s="15"/>
      <c r="RYK215" s="15"/>
      <c r="RYL215" s="15"/>
      <c r="RYM215" s="15"/>
      <c r="RYN215" s="15"/>
      <c r="RYO215" s="15"/>
      <c r="RYP215" s="15"/>
      <c r="RYQ215" s="15"/>
      <c r="RYR215" s="15"/>
      <c r="RYS215" s="15"/>
      <c r="RYT215" s="15"/>
      <c r="RYU215" s="15"/>
      <c r="RYV215" s="15"/>
      <c r="RYW215" s="15"/>
      <c r="RYX215" s="15"/>
      <c r="RYY215" s="15"/>
      <c r="RYZ215" s="15"/>
      <c r="RZA215" s="15"/>
      <c r="RZB215" s="15"/>
      <c r="RZC215" s="15"/>
      <c r="RZD215" s="15"/>
      <c r="RZE215" s="15"/>
      <c r="RZF215" s="15"/>
      <c r="RZG215" s="15"/>
      <c r="RZH215" s="15"/>
      <c r="RZI215" s="15"/>
      <c r="RZJ215" s="15"/>
      <c r="RZK215" s="15"/>
      <c r="RZL215" s="15"/>
      <c r="RZM215" s="15"/>
      <c r="RZN215" s="15"/>
      <c r="RZO215" s="15"/>
      <c r="RZP215" s="15"/>
      <c r="RZQ215" s="15"/>
      <c r="RZR215" s="15"/>
      <c r="RZS215" s="15"/>
      <c r="RZT215" s="15"/>
      <c r="RZU215" s="15"/>
      <c r="RZV215" s="15"/>
      <c r="RZW215" s="15"/>
      <c r="RZX215" s="15"/>
      <c r="RZY215" s="15"/>
      <c r="RZZ215" s="15"/>
      <c r="SAA215" s="15"/>
      <c r="SAB215" s="15"/>
      <c r="SAC215" s="15"/>
      <c r="SAD215" s="15"/>
      <c r="SAE215" s="15"/>
      <c r="SAF215" s="15"/>
      <c r="SAG215" s="15"/>
      <c r="SAH215" s="15"/>
      <c r="SAI215" s="15"/>
      <c r="SAJ215" s="15"/>
      <c r="SAK215" s="15"/>
      <c r="SAL215" s="15"/>
      <c r="SAM215" s="15"/>
      <c r="SAN215" s="15"/>
      <c r="SAO215" s="15"/>
      <c r="SAP215" s="15"/>
      <c r="SAQ215" s="15"/>
      <c r="SAR215" s="15"/>
      <c r="SAS215" s="15"/>
      <c r="SAT215" s="15"/>
      <c r="SAU215" s="15"/>
      <c r="SAV215" s="15"/>
      <c r="SAW215" s="15"/>
      <c r="SAX215" s="15"/>
      <c r="SAY215" s="15"/>
      <c r="SAZ215" s="15"/>
      <c r="SBA215" s="15"/>
      <c r="SBB215" s="15"/>
      <c r="SBC215" s="15"/>
      <c r="SBD215" s="15"/>
      <c r="SBE215" s="15"/>
      <c r="SBF215" s="15"/>
      <c r="SBG215" s="15"/>
      <c r="SBH215" s="15"/>
      <c r="SBI215" s="15"/>
      <c r="SBJ215" s="15"/>
      <c r="SBK215" s="15"/>
      <c r="SBL215" s="15"/>
      <c r="SBM215" s="15"/>
      <c r="SBN215" s="15"/>
      <c r="SBO215" s="15"/>
      <c r="SBP215" s="15"/>
      <c r="SBQ215" s="15"/>
      <c r="SBR215" s="15"/>
      <c r="SBS215" s="15"/>
      <c r="SBT215" s="15"/>
      <c r="SBU215" s="15"/>
      <c r="SBV215" s="15"/>
      <c r="SBW215" s="15"/>
      <c r="SBX215" s="15"/>
      <c r="SBY215" s="15"/>
      <c r="SBZ215" s="15"/>
      <c r="SCA215" s="15"/>
      <c r="SCB215" s="15"/>
      <c r="SCC215" s="15"/>
      <c r="SCD215" s="15"/>
      <c r="SCE215" s="15"/>
      <c r="SCF215" s="15"/>
      <c r="SCG215" s="15"/>
      <c r="SCH215" s="15"/>
      <c r="SCI215" s="15"/>
      <c r="SCJ215" s="15"/>
      <c r="SCK215" s="15"/>
      <c r="SCL215" s="15"/>
      <c r="SCM215" s="15"/>
      <c r="SCN215" s="15"/>
      <c r="SCO215" s="15"/>
      <c r="SCP215" s="15"/>
      <c r="SCQ215" s="15"/>
      <c r="SCR215" s="15"/>
      <c r="SCS215" s="15"/>
      <c r="SCT215" s="15"/>
      <c r="SCU215" s="15"/>
      <c r="SCV215" s="15"/>
      <c r="SCW215" s="15"/>
      <c r="SCX215" s="15"/>
      <c r="SCY215" s="15"/>
      <c r="SCZ215" s="15"/>
      <c r="SDA215" s="15"/>
      <c r="SDB215" s="15"/>
      <c r="SDC215" s="15"/>
      <c r="SDD215" s="15"/>
      <c r="SDE215" s="15"/>
      <c r="SDF215" s="15"/>
      <c r="SDG215" s="15"/>
      <c r="SDH215" s="15"/>
      <c r="SDI215" s="15"/>
      <c r="SDJ215" s="15"/>
      <c r="SDK215" s="15"/>
      <c r="SDL215" s="15"/>
      <c r="SDM215" s="15"/>
      <c r="SDN215" s="15"/>
      <c r="SDO215" s="15"/>
      <c r="SDP215" s="15"/>
      <c r="SDQ215" s="15"/>
      <c r="SDR215" s="15"/>
      <c r="SDS215" s="15"/>
      <c r="SDT215" s="15"/>
      <c r="SDU215" s="15"/>
      <c r="SDV215" s="15"/>
      <c r="SDW215" s="15"/>
      <c r="SDX215" s="15"/>
      <c r="SDY215" s="15"/>
      <c r="SDZ215" s="15"/>
      <c r="SEA215" s="15"/>
      <c r="SEB215" s="15"/>
      <c r="SEC215" s="15"/>
      <c r="SED215" s="15"/>
      <c r="SEE215" s="15"/>
      <c r="SEF215" s="15"/>
      <c r="SEG215" s="15"/>
      <c r="SEH215" s="15"/>
      <c r="SEI215" s="15"/>
      <c r="SEJ215" s="15"/>
      <c r="SEK215" s="15"/>
      <c r="SEL215" s="15"/>
      <c r="SEM215" s="15"/>
      <c r="SEN215" s="15"/>
      <c r="SEO215" s="15"/>
      <c r="SEP215" s="15"/>
      <c r="SEQ215" s="15"/>
      <c r="SER215" s="15"/>
      <c r="SES215" s="15"/>
      <c r="SET215" s="15"/>
      <c r="SEU215" s="15"/>
      <c r="SEV215" s="15"/>
      <c r="SEW215" s="15"/>
      <c r="SEX215" s="15"/>
      <c r="SEY215" s="15"/>
      <c r="SEZ215" s="15"/>
      <c r="SFA215" s="15"/>
      <c r="SFB215" s="15"/>
      <c r="SFC215" s="15"/>
      <c r="SFD215" s="15"/>
      <c r="SFE215" s="15"/>
      <c r="SFF215" s="15"/>
      <c r="SFG215" s="15"/>
      <c r="SFH215" s="15"/>
      <c r="SFI215" s="15"/>
      <c r="SFJ215" s="15"/>
      <c r="SFK215" s="15"/>
      <c r="SFL215" s="15"/>
      <c r="SFM215" s="15"/>
      <c r="SFN215" s="15"/>
      <c r="SFO215" s="15"/>
      <c r="SFP215" s="15"/>
      <c r="SFQ215" s="15"/>
      <c r="SFR215" s="15"/>
      <c r="SFS215" s="15"/>
      <c r="SFT215" s="15"/>
      <c r="SFU215" s="15"/>
      <c r="SFV215" s="15"/>
      <c r="SFW215" s="15"/>
      <c r="SFX215" s="15"/>
      <c r="SFY215" s="15"/>
      <c r="SFZ215" s="15"/>
      <c r="SGA215" s="15"/>
      <c r="SGB215" s="15"/>
      <c r="SGC215" s="15"/>
      <c r="SGD215" s="15"/>
      <c r="SGE215" s="15"/>
      <c r="SGF215" s="15"/>
      <c r="SGG215" s="15"/>
      <c r="SGH215" s="15"/>
      <c r="SGI215" s="15"/>
      <c r="SGJ215" s="15"/>
      <c r="SGK215" s="15"/>
      <c r="SGL215" s="15"/>
      <c r="SGM215" s="15"/>
      <c r="SGN215" s="15"/>
      <c r="SGO215" s="15"/>
      <c r="SGP215" s="15"/>
      <c r="SGQ215" s="15"/>
      <c r="SGR215" s="15"/>
      <c r="SGS215" s="15"/>
      <c r="SGT215" s="15"/>
      <c r="SGU215" s="15"/>
      <c r="SGV215" s="15"/>
      <c r="SGW215" s="15"/>
      <c r="SGX215" s="15"/>
      <c r="SGY215" s="15"/>
      <c r="SGZ215" s="15"/>
      <c r="SHA215" s="15"/>
      <c r="SHB215" s="15"/>
      <c r="SHC215" s="15"/>
      <c r="SHD215" s="15"/>
      <c r="SHE215" s="15"/>
      <c r="SHF215" s="15"/>
      <c r="SHG215" s="15"/>
      <c r="SHH215" s="15"/>
      <c r="SHI215" s="15"/>
      <c r="SHJ215" s="15"/>
      <c r="SHK215" s="15"/>
      <c r="SHL215" s="15"/>
      <c r="SHM215" s="15"/>
      <c r="SHN215" s="15"/>
      <c r="SHO215" s="15"/>
      <c r="SHP215" s="15"/>
      <c r="SHQ215" s="15"/>
      <c r="SHR215" s="15"/>
      <c r="SHS215" s="15"/>
      <c r="SHT215" s="15"/>
      <c r="SHU215" s="15"/>
      <c r="SHV215" s="15"/>
      <c r="SHW215" s="15"/>
      <c r="SHX215" s="15"/>
      <c r="SHY215" s="15"/>
      <c r="SHZ215" s="15"/>
      <c r="SIA215" s="15"/>
      <c r="SIB215" s="15"/>
      <c r="SIC215" s="15"/>
      <c r="SID215" s="15"/>
      <c r="SIE215" s="15"/>
      <c r="SIF215" s="15"/>
      <c r="SIG215" s="15"/>
      <c r="SIH215" s="15"/>
      <c r="SII215" s="15"/>
      <c r="SIJ215" s="15"/>
      <c r="SIK215" s="15"/>
      <c r="SIL215" s="15"/>
      <c r="SIM215" s="15"/>
      <c r="SIN215" s="15"/>
      <c r="SIO215" s="15"/>
      <c r="SIP215" s="15"/>
      <c r="SIQ215" s="15"/>
      <c r="SIR215" s="15"/>
      <c r="SIS215" s="15"/>
      <c r="SIT215" s="15"/>
      <c r="SIU215" s="15"/>
      <c r="SIV215" s="15"/>
      <c r="SIW215" s="15"/>
      <c r="SIX215" s="15"/>
      <c r="SIY215" s="15"/>
      <c r="SIZ215" s="15"/>
      <c r="SJA215" s="15"/>
      <c r="SJB215" s="15"/>
      <c r="SJC215" s="15"/>
      <c r="SJD215" s="15"/>
      <c r="SJE215" s="15"/>
      <c r="SJF215" s="15"/>
      <c r="SJG215" s="15"/>
      <c r="SJH215" s="15"/>
      <c r="SJI215" s="15"/>
      <c r="SJJ215" s="15"/>
      <c r="SJK215" s="15"/>
      <c r="SJL215" s="15"/>
      <c r="SJM215" s="15"/>
      <c r="SJN215" s="15"/>
      <c r="SJO215" s="15"/>
      <c r="SJP215" s="15"/>
      <c r="SJQ215" s="15"/>
      <c r="SJR215" s="15"/>
      <c r="SJS215" s="15"/>
      <c r="SJT215" s="15"/>
      <c r="SJU215" s="15"/>
      <c r="SJV215" s="15"/>
      <c r="SJW215" s="15"/>
      <c r="SJX215" s="15"/>
      <c r="SJY215" s="15"/>
      <c r="SJZ215" s="15"/>
      <c r="SKA215" s="15"/>
      <c r="SKB215" s="15"/>
      <c r="SKC215" s="15"/>
      <c r="SKD215" s="15"/>
      <c r="SKE215" s="15"/>
      <c r="SKF215" s="15"/>
      <c r="SKG215" s="15"/>
      <c r="SKH215" s="15"/>
      <c r="SKI215" s="15"/>
      <c r="SKJ215" s="15"/>
      <c r="SKK215" s="15"/>
      <c r="SKL215" s="15"/>
      <c r="SKM215" s="15"/>
      <c r="SKN215" s="15"/>
      <c r="SKO215" s="15"/>
      <c r="SKP215" s="15"/>
      <c r="SKQ215" s="15"/>
      <c r="SKR215" s="15"/>
      <c r="SKS215" s="15"/>
      <c r="SKT215" s="15"/>
      <c r="SKU215" s="15"/>
      <c r="SKV215" s="15"/>
      <c r="SKW215" s="15"/>
      <c r="SKX215" s="15"/>
      <c r="SKY215" s="15"/>
      <c r="SKZ215" s="15"/>
      <c r="SLA215" s="15"/>
      <c r="SLB215" s="15"/>
      <c r="SLC215" s="15"/>
      <c r="SLD215" s="15"/>
      <c r="SLE215" s="15"/>
      <c r="SLF215" s="15"/>
      <c r="SLG215" s="15"/>
      <c r="SLH215" s="15"/>
      <c r="SLI215" s="15"/>
      <c r="SLJ215" s="15"/>
      <c r="SLK215" s="15"/>
      <c r="SLL215" s="15"/>
      <c r="SLM215" s="15"/>
      <c r="SLN215" s="15"/>
      <c r="SLO215" s="15"/>
      <c r="SLP215" s="15"/>
      <c r="SLQ215" s="15"/>
      <c r="SLR215" s="15"/>
      <c r="SLS215" s="15"/>
      <c r="SLT215" s="15"/>
      <c r="SLU215" s="15"/>
      <c r="SLV215" s="15"/>
      <c r="SLW215" s="15"/>
      <c r="SLX215" s="15"/>
      <c r="SLY215" s="15"/>
      <c r="SLZ215" s="15"/>
      <c r="SMA215" s="15"/>
      <c r="SMB215" s="15"/>
      <c r="SMC215" s="15"/>
      <c r="SMD215" s="15"/>
      <c r="SME215" s="15"/>
      <c r="SMF215" s="15"/>
      <c r="SMG215" s="15"/>
      <c r="SMH215" s="15"/>
      <c r="SMI215" s="15"/>
      <c r="SMJ215" s="15"/>
      <c r="SMK215" s="15"/>
      <c r="SML215" s="15"/>
      <c r="SMM215" s="15"/>
      <c r="SMN215" s="15"/>
      <c r="SMO215" s="15"/>
      <c r="SMP215" s="15"/>
      <c r="SMQ215" s="15"/>
      <c r="SMR215" s="15"/>
      <c r="SMS215" s="15"/>
      <c r="SMT215" s="15"/>
      <c r="SMU215" s="15"/>
      <c r="SMV215" s="15"/>
      <c r="SMW215" s="15"/>
      <c r="SMX215" s="15"/>
      <c r="SMY215" s="15"/>
      <c r="SMZ215" s="15"/>
      <c r="SNA215" s="15"/>
      <c r="SNB215" s="15"/>
      <c r="SNC215" s="15"/>
      <c r="SND215" s="15"/>
      <c r="SNE215" s="15"/>
      <c r="SNF215" s="15"/>
      <c r="SNG215" s="15"/>
      <c r="SNH215" s="15"/>
      <c r="SNI215" s="15"/>
      <c r="SNJ215" s="15"/>
      <c r="SNK215" s="15"/>
      <c r="SNL215" s="15"/>
      <c r="SNM215" s="15"/>
      <c r="SNN215" s="15"/>
      <c r="SNO215" s="15"/>
      <c r="SNP215" s="15"/>
      <c r="SNQ215" s="15"/>
      <c r="SNR215" s="15"/>
      <c r="SNS215" s="15"/>
      <c r="SNT215" s="15"/>
      <c r="SNU215" s="15"/>
      <c r="SNV215" s="15"/>
      <c r="SNW215" s="15"/>
      <c r="SNX215" s="15"/>
      <c r="SNY215" s="15"/>
      <c r="SNZ215" s="15"/>
      <c r="SOA215" s="15"/>
      <c r="SOB215" s="15"/>
      <c r="SOC215" s="15"/>
      <c r="SOD215" s="15"/>
      <c r="SOE215" s="15"/>
      <c r="SOF215" s="15"/>
      <c r="SOG215" s="15"/>
      <c r="SOH215" s="15"/>
      <c r="SOI215" s="15"/>
      <c r="SOJ215" s="15"/>
      <c r="SOK215" s="15"/>
      <c r="SOL215" s="15"/>
      <c r="SOM215" s="15"/>
      <c r="SON215" s="15"/>
      <c r="SOO215" s="15"/>
      <c r="SOP215" s="15"/>
      <c r="SOQ215" s="15"/>
      <c r="SOR215" s="15"/>
      <c r="SOS215" s="15"/>
      <c r="SOT215" s="15"/>
      <c r="SOU215" s="15"/>
      <c r="SOV215" s="15"/>
      <c r="SOW215" s="15"/>
      <c r="SOX215" s="15"/>
      <c r="SOY215" s="15"/>
      <c r="SOZ215" s="15"/>
      <c r="SPA215" s="15"/>
      <c r="SPB215" s="15"/>
      <c r="SPC215" s="15"/>
      <c r="SPD215" s="15"/>
      <c r="SPE215" s="15"/>
      <c r="SPF215" s="15"/>
      <c r="SPG215" s="15"/>
      <c r="SPH215" s="15"/>
      <c r="SPI215" s="15"/>
      <c r="SPJ215" s="15"/>
      <c r="SPK215" s="15"/>
      <c r="SPL215" s="15"/>
      <c r="SPM215" s="15"/>
      <c r="SPN215" s="15"/>
      <c r="SPO215" s="15"/>
      <c r="SPP215" s="15"/>
      <c r="SPQ215" s="15"/>
      <c r="SPR215" s="15"/>
      <c r="SPS215" s="15"/>
      <c r="SPT215" s="15"/>
      <c r="SPU215" s="15"/>
      <c r="SPV215" s="15"/>
      <c r="SPW215" s="15"/>
      <c r="SPX215" s="15"/>
      <c r="SPY215" s="15"/>
      <c r="SPZ215" s="15"/>
      <c r="SQA215" s="15"/>
      <c r="SQB215" s="15"/>
      <c r="SQC215" s="15"/>
      <c r="SQD215" s="15"/>
      <c r="SQE215" s="15"/>
      <c r="SQF215" s="15"/>
      <c r="SQG215" s="15"/>
      <c r="SQH215" s="15"/>
      <c r="SQI215" s="15"/>
      <c r="SQJ215" s="15"/>
      <c r="SQK215" s="15"/>
      <c r="SQL215" s="15"/>
      <c r="SQM215" s="15"/>
      <c r="SQN215" s="15"/>
      <c r="SQO215" s="15"/>
      <c r="SQP215" s="15"/>
      <c r="SQQ215" s="15"/>
      <c r="SQR215" s="15"/>
      <c r="SQS215" s="15"/>
      <c r="SQT215" s="15"/>
      <c r="SQU215" s="15"/>
      <c r="SQV215" s="15"/>
      <c r="SQW215" s="15"/>
      <c r="SQX215" s="15"/>
      <c r="SQY215" s="15"/>
      <c r="SQZ215" s="15"/>
      <c r="SRA215" s="15"/>
      <c r="SRB215" s="15"/>
      <c r="SRC215" s="15"/>
      <c r="SRD215" s="15"/>
      <c r="SRE215" s="15"/>
      <c r="SRF215" s="15"/>
      <c r="SRG215" s="15"/>
      <c r="SRH215" s="15"/>
      <c r="SRI215" s="15"/>
      <c r="SRJ215" s="15"/>
      <c r="SRK215" s="15"/>
      <c r="SRL215" s="15"/>
      <c r="SRM215" s="15"/>
      <c r="SRN215" s="15"/>
      <c r="SRO215" s="15"/>
      <c r="SRP215" s="15"/>
      <c r="SRQ215" s="15"/>
      <c r="SRR215" s="15"/>
      <c r="SRS215" s="15"/>
      <c r="SRT215" s="15"/>
      <c r="SRU215" s="15"/>
      <c r="SRV215" s="15"/>
      <c r="SRW215" s="15"/>
      <c r="SRX215" s="15"/>
      <c r="SRY215" s="15"/>
      <c r="SRZ215" s="15"/>
      <c r="SSA215" s="15"/>
      <c r="SSB215" s="15"/>
      <c r="SSC215" s="15"/>
      <c r="SSD215" s="15"/>
      <c r="SSE215" s="15"/>
      <c r="SSF215" s="15"/>
      <c r="SSG215" s="15"/>
      <c r="SSH215" s="15"/>
      <c r="SSI215" s="15"/>
      <c r="SSJ215" s="15"/>
      <c r="SSK215" s="15"/>
      <c r="SSL215" s="15"/>
      <c r="SSM215" s="15"/>
      <c r="SSN215" s="15"/>
      <c r="SSO215" s="15"/>
      <c r="SSP215" s="15"/>
      <c r="SSQ215" s="15"/>
      <c r="SSR215" s="15"/>
      <c r="SSS215" s="15"/>
      <c r="SST215" s="15"/>
      <c r="SSU215" s="15"/>
      <c r="SSV215" s="15"/>
      <c r="SSW215" s="15"/>
      <c r="SSX215" s="15"/>
      <c r="SSY215" s="15"/>
      <c r="SSZ215" s="15"/>
      <c r="STA215" s="15"/>
      <c r="STB215" s="15"/>
      <c r="STC215" s="15"/>
      <c r="STD215" s="15"/>
      <c r="STE215" s="15"/>
      <c r="STF215" s="15"/>
      <c r="STG215" s="15"/>
      <c r="STH215" s="15"/>
      <c r="STI215" s="15"/>
      <c r="STJ215" s="15"/>
      <c r="STK215" s="15"/>
      <c r="STL215" s="15"/>
      <c r="STM215" s="15"/>
      <c r="STN215" s="15"/>
      <c r="STO215" s="15"/>
      <c r="STP215" s="15"/>
      <c r="STQ215" s="15"/>
      <c r="STR215" s="15"/>
      <c r="STS215" s="15"/>
      <c r="STT215" s="15"/>
      <c r="STU215" s="15"/>
      <c r="STV215" s="15"/>
      <c r="STW215" s="15"/>
      <c r="STX215" s="15"/>
      <c r="STY215" s="15"/>
      <c r="STZ215" s="15"/>
      <c r="SUA215" s="15"/>
      <c r="SUB215" s="15"/>
      <c r="SUC215" s="15"/>
      <c r="SUD215" s="15"/>
      <c r="SUE215" s="15"/>
      <c r="SUF215" s="15"/>
      <c r="SUG215" s="15"/>
      <c r="SUH215" s="15"/>
      <c r="SUI215" s="15"/>
      <c r="SUJ215" s="15"/>
      <c r="SUK215" s="15"/>
      <c r="SUL215" s="15"/>
      <c r="SUM215" s="15"/>
      <c r="SUN215" s="15"/>
      <c r="SUO215" s="15"/>
      <c r="SUP215" s="15"/>
      <c r="SUQ215" s="15"/>
      <c r="SUR215" s="15"/>
      <c r="SUS215" s="15"/>
      <c r="SUT215" s="15"/>
      <c r="SUU215" s="15"/>
      <c r="SUV215" s="15"/>
      <c r="SUW215" s="15"/>
      <c r="SUX215" s="15"/>
      <c r="SUY215" s="15"/>
      <c r="SUZ215" s="15"/>
      <c r="SVA215" s="15"/>
      <c r="SVB215" s="15"/>
      <c r="SVC215" s="15"/>
      <c r="SVD215" s="15"/>
      <c r="SVE215" s="15"/>
      <c r="SVF215" s="15"/>
      <c r="SVG215" s="15"/>
      <c r="SVH215" s="15"/>
      <c r="SVI215" s="15"/>
      <c r="SVJ215" s="15"/>
      <c r="SVK215" s="15"/>
      <c r="SVL215" s="15"/>
      <c r="SVM215" s="15"/>
      <c r="SVN215" s="15"/>
      <c r="SVO215" s="15"/>
      <c r="SVP215" s="15"/>
      <c r="SVQ215" s="15"/>
      <c r="SVR215" s="15"/>
      <c r="SVS215" s="15"/>
      <c r="SVT215" s="15"/>
      <c r="SVU215" s="15"/>
      <c r="SVV215" s="15"/>
      <c r="SVW215" s="15"/>
      <c r="SVX215" s="15"/>
      <c r="SVY215" s="15"/>
      <c r="SVZ215" s="15"/>
      <c r="SWA215" s="15"/>
      <c r="SWB215" s="15"/>
      <c r="SWC215" s="15"/>
      <c r="SWD215" s="15"/>
      <c r="SWE215" s="15"/>
      <c r="SWF215" s="15"/>
      <c r="SWG215" s="15"/>
      <c r="SWH215" s="15"/>
      <c r="SWI215" s="15"/>
      <c r="SWJ215" s="15"/>
      <c r="SWK215" s="15"/>
      <c r="SWL215" s="15"/>
      <c r="SWM215" s="15"/>
      <c r="SWN215" s="15"/>
      <c r="SWO215" s="15"/>
      <c r="SWP215" s="15"/>
      <c r="SWQ215" s="15"/>
      <c r="SWR215" s="15"/>
      <c r="SWS215" s="15"/>
      <c r="SWT215" s="15"/>
      <c r="SWU215" s="15"/>
      <c r="SWV215" s="15"/>
      <c r="SWW215" s="15"/>
      <c r="SWX215" s="15"/>
      <c r="SWY215" s="15"/>
      <c r="SWZ215" s="15"/>
      <c r="SXA215" s="15"/>
      <c r="SXB215" s="15"/>
      <c r="SXC215" s="15"/>
      <c r="SXD215" s="15"/>
      <c r="SXE215" s="15"/>
      <c r="SXF215" s="15"/>
      <c r="SXG215" s="15"/>
      <c r="SXH215" s="15"/>
      <c r="SXI215" s="15"/>
      <c r="SXJ215" s="15"/>
      <c r="SXK215" s="15"/>
      <c r="SXL215" s="15"/>
      <c r="SXM215" s="15"/>
      <c r="SXN215" s="15"/>
      <c r="SXO215" s="15"/>
      <c r="SXP215" s="15"/>
      <c r="SXQ215" s="15"/>
      <c r="SXR215" s="15"/>
      <c r="SXS215" s="15"/>
      <c r="SXT215" s="15"/>
      <c r="SXU215" s="15"/>
      <c r="SXV215" s="15"/>
      <c r="SXW215" s="15"/>
      <c r="SXX215" s="15"/>
      <c r="SXY215" s="15"/>
      <c r="SXZ215" s="15"/>
      <c r="SYA215" s="15"/>
      <c r="SYB215" s="15"/>
      <c r="SYC215" s="15"/>
      <c r="SYD215" s="15"/>
      <c r="SYE215" s="15"/>
      <c r="SYF215" s="15"/>
      <c r="SYG215" s="15"/>
      <c r="SYH215" s="15"/>
      <c r="SYI215" s="15"/>
      <c r="SYJ215" s="15"/>
      <c r="SYK215" s="15"/>
      <c r="SYL215" s="15"/>
      <c r="SYM215" s="15"/>
      <c r="SYN215" s="15"/>
      <c r="SYO215" s="15"/>
      <c r="SYP215" s="15"/>
      <c r="SYQ215" s="15"/>
      <c r="SYR215" s="15"/>
      <c r="SYS215" s="15"/>
      <c r="SYT215" s="15"/>
      <c r="SYU215" s="15"/>
      <c r="SYV215" s="15"/>
      <c r="SYW215" s="15"/>
      <c r="SYX215" s="15"/>
      <c r="SYY215" s="15"/>
      <c r="SYZ215" s="15"/>
      <c r="SZA215" s="15"/>
      <c r="SZB215" s="15"/>
      <c r="SZC215" s="15"/>
      <c r="SZD215" s="15"/>
      <c r="SZE215" s="15"/>
      <c r="SZF215" s="15"/>
      <c r="SZG215" s="15"/>
      <c r="SZH215" s="15"/>
      <c r="SZI215" s="15"/>
      <c r="SZJ215" s="15"/>
      <c r="SZK215" s="15"/>
      <c r="SZL215" s="15"/>
      <c r="SZM215" s="15"/>
      <c r="SZN215" s="15"/>
      <c r="SZO215" s="15"/>
      <c r="SZP215" s="15"/>
      <c r="SZQ215" s="15"/>
      <c r="SZR215" s="15"/>
      <c r="SZS215" s="15"/>
      <c r="SZT215" s="15"/>
      <c r="SZU215" s="15"/>
      <c r="SZV215" s="15"/>
      <c r="SZW215" s="15"/>
      <c r="SZX215" s="15"/>
      <c r="SZY215" s="15"/>
      <c r="SZZ215" s="15"/>
      <c r="TAA215" s="15"/>
      <c r="TAB215" s="15"/>
      <c r="TAC215" s="15"/>
      <c r="TAD215" s="15"/>
      <c r="TAE215" s="15"/>
      <c r="TAF215" s="15"/>
      <c r="TAG215" s="15"/>
      <c r="TAH215" s="15"/>
      <c r="TAI215" s="15"/>
      <c r="TAJ215" s="15"/>
      <c r="TAK215" s="15"/>
      <c r="TAL215" s="15"/>
      <c r="TAM215" s="15"/>
      <c r="TAN215" s="15"/>
      <c r="TAO215" s="15"/>
      <c r="TAP215" s="15"/>
      <c r="TAQ215" s="15"/>
      <c r="TAR215" s="15"/>
      <c r="TAS215" s="15"/>
      <c r="TAT215" s="15"/>
      <c r="TAU215" s="15"/>
      <c r="TAV215" s="15"/>
      <c r="TAW215" s="15"/>
      <c r="TAX215" s="15"/>
      <c r="TAY215" s="15"/>
      <c r="TAZ215" s="15"/>
      <c r="TBA215" s="15"/>
      <c r="TBB215" s="15"/>
      <c r="TBC215" s="15"/>
      <c r="TBD215" s="15"/>
      <c r="TBE215" s="15"/>
      <c r="TBF215" s="15"/>
      <c r="TBG215" s="15"/>
      <c r="TBH215" s="15"/>
      <c r="TBI215" s="15"/>
      <c r="TBJ215" s="15"/>
      <c r="TBK215" s="15"/>
      <c r="TBL215" s="15"/>
      <c r="TBM215" s="15"/>
      <c r="TBN215" s="15"/>
      <c r="TBO215" s="15"/>
      <c r="TBP215" s="15"/>
      <c r="TBQ215" s="15"/>
      <c r="TBR215" s="15"/>
      <c r="TBS215" s="15"/>
      <c r="TBT215" s="15"/>
      <c r="TBU215" s="15"/>
      <c r="TBV215" s="15"/>
      <c r="TBW215" s="15"/>
      <c r="TBX215" s="15"/>
      <c r="TBY215" s="15"/>
      <c r="TBZ215" s="15"/>
      <c r="TCA215" s="15"/>
      <c r="TCB215" s="15"/>
      <c r="TCC215" s="15"/>
      <c r="TCD215" s="15"/>
      <c r="TCE215" s="15"/>
      <c r="TCF215" s="15"/>
      <c r="TCG215" s="15"/>
      <c r="TCH215" s="15"/>
      <c r="TCI215" s="15"/>
      <c r="TCJ215" s="15"/>
      <c r="TCK215" s="15"/>
      <c r="TCL215" s="15"/>
      <c r="TCM215" s="15"/>
      <c r="TCN215" s="15"/>
      <c r="TCO215" s="15"/>
      <c r="TCP215" s="15"/>
      <c r="TCQ215" s="15"/>
      <c r="TCR215" s="15"/>
      <c r="TCS215" s="15"/>
      <c r="TCT215" s="15"/>
      <c r="TCU215" s="15"/>
      <c r="TCV215" s="15"/>
      <c r="TCW215" s="15"/>
      <c r="TCX215" s="15"/>
      <c r="TCY215" s="15"/>
      <c r="TCZ215" s="15"/>
      <c r="TDA215" s="15"/>
      <c r="TDB215" s="15"/>
      <c r="TDC215" s="15"/>
      <c r="TDD215" s="15"/>
      <c r="TDE215" s="15"/>
      <c r="TDF215" s="15"/>
      <c r="TDG215" s="15"/>
      <c r="TDH215" s="15"/>
      <c r="TDI215" s="15"/>
      <c r="TDJ215" s="15"/>
      <c r="TDK215" s="15"/>
      <c r="TDL215" s="15"/>
      <c r="TDM215" s="15"/>
      <c r="TDN215" s="15"/>
      <c r="TDO215" s="15"/>
      <c r="TDP215" s="15"/>
      <c r="TDQ215" s="15"/>
      <c r="TDR215" s="15"/>
      <c r="TDS215" s="15"/>
      <c r="TDT215" s="15"/>
      <c r="TDU215" s="15"/>
      <c r="TDV215" s="15"/>
      <c r="TDW215" s="15"/>
      <c r="TDX215" s="15"/>
      <c r="TDY215" s="15"/>
      <c r="TDZ215" s="15"/>
      <c r="TEA215" s="15"/>
      <c r="TEB215" s="15"/>
      <c r="TEC215" s="15"/>
      <c r="TED215" s="15"/>
      <c r="TEE215" s="15"/>
      <c r="TEF215" s="15"/>
      <c r="TEG215" s="15"/>
      <c r="TEH215" s="15"/>
      <c r="TEI215" s="15"/>
      <c r="TEJ215" s="15"/>
      <c r="TEK215" s="15"/>
      <c r="TEL215" s="15"/>
      <c r="TEM215" s="15"/>
      <c r="TEN215" s="15"/>
      <c r="TEO215" s="15"/>
      <c r="TEP215" s="15"/>
      <c r="TEQ215" s="15"/>
      <c r="TER215" s="15"/>
      <c r="TES215" s="15"/>
      <c r="TET215" s="15"/>
      <c r="TEU215" s="15"/>
      <c r="TEV215" s="15"/>
      <c r="TEW215" s="15"/>
      <c r="TEX215" s="15"/>
      <c r="TEY215" s="15"/>
      <c r="TEZ215" s="15"/>
      <c r="TFA215" s="15"/>
      <c r="TFB215" s="15"/>
      <c r="TFC215" s="15"/>
      <c r="TFD215" s="15"/>
      <c r="TFE215" s="15"/>
      <c r="TFF215" s="15"/>
      <c r="TFG215" s="15"/>
      <c r="TFH215" s="15"/>
      <c r="TFI215" s="15"/>
      <c r="TFJ215" s="15"/>
      <c r="TFK215" s="15"/>
      <c r="TFL215" s="15"/>
      <c r="TFM215" s="15"/>
      <c r="TFN215" s="15"/>
      <c r="TFO215" s="15"/>
      <c r="TFP215" s="15"/>
      <c r="TFQ215" s="15"/>
      <c r="TFR215" s="15"/>
      <c r="TFS215" s="15"/>
      <c r="TFT215" s="15"/>
      <c r="TFU215" s="15"/>
      <c r="TFV215" s="15"/>
      <c r="TFW215" s="15"/>
      <c r="TFX215" s="15"/>
      <c r="TFY215" s="15"/>
      <c r="TFZ215" s="15"/>
      <c r="TGA215" s="15"/>
      <c r="TGB215" s="15"/>
      <c r="TGC215" s="15"/>
      <c r="TGD215" s="15"/>
      <c r="TGE215" s="15"/>
      <c r="TGF215" s="15"/>
      <c r="TGG215" s="15"/>
      <c r="TGH215" s="15"/>
      <c r="TGI215" s="15"/>
      <c r="TGJ215" s="15"/>
      <c r="TGK215" s="15"/>
      <c r="TGL215" s="15"/>
      <c r="TGM215" s="15"/>
      <c r="TGN215" s="15"/>
      <c r="TGO215" s="15"/>
      <c r="TGP215" s="15"/>
      <c r="TGQ215" s="15"/>
      <c r="TGR215" s="15"/>
      <c r="TGS215" s="15"/>
      <c r="TGT215" s="15"/>
      <c r="TGU215" s="15"/>
      <c r="TGV215" s="15"/>
      <c r="TGW215" s="15"/>
      <c r="TGX215" s="15"/>
      <c r="TGY215" s="15"/>
      <c r="TGZ215" s="15"/>
      <c r="THA215" s="15"/>
      <c r="THB215" s="15"/>
      <c r="THC215" s="15"/>
      <c r="THD215" s="15"/>
      <c r="THE215" s="15"/>
      <c r="THF215" s="15"/>
      <c r="THG215" s="15"/>
      <c r="THH215" s="15"/>
      <c r="THI215" s="15"/>
      <c r="THJ215" s="15"/>
      <c r="THK215" s="15"/>
      <c r="THL215" s="15"/>
      <c r="THM215" s="15"/>
      <c r="THN215" s="15"/>
      <c r="THO215" s="15"/>
      <c r="THP215" s="15"/>
      <c r="THQ215" s="15"/>
      <c r="THR215" s="15"/>
      <c r="THS215" s="15"/>
      <c r="THT215" s="15"/>
      <c r="THU215" s="15"/>
      <c r="THV215" s="15"/>
      <c r="THW215" s="15"/>
      <c r="THX215" s="15"/>
      <c r="THY215" s="15"/>
      <c r="THZ215" s="15"/>
      <c r="TIA215" s="15"/>
      <c r="TIB215" s="15"/>
      <c r="TIC215" s="15"/>
      <c r="TID215" s="15"/>
      <c r="TIE215" s="15"/>
      <c r="TIF215" s="15"/>
      <c r="TIG215" s="15"/>
      <c r="TIH215" s="15"/>
      <c r="TII215" s="15"/>
      <c r="TIJ215" s="15"/>
      <c r="TIK215" s="15"/>
      <c r="TIL215" s="15"/>
      <c r="TIM215" s="15"/>
      <c r="TIN215" s="15"/>
      <c r="TIO215" s="15"/>
      <c r="TIP215" s="15"/>
      <c r="TIQ215" s="15"/>
      <c r="TIR215" s="15"/>
      <c r="TIS215" s="15"/>
      <c r="TIT215" s="15"/>
      <c r="TIU215" s="15"/>
      <c r="TIV215" s="15"/>
      <c r="TIW215" s="15"/>
      <c r="TIX215" s="15"/>
      <c r="TIY215" s="15"/>
      <c r="TIZ215" s="15"/>
      <c r="TJA215" s="15"/>
      <c r="TJB215" s="15"/>
      <c r="TJC215" s="15"/>
      <c r="TJD215" s="15"/>
      <c r="TJE215" s="15"/>
      <c r="TJF215" s="15"/>
      <c r="TJG215" s="15"/>
      <c r="TJH215" s="15"/>
      <c r="TJI215" s="15"/>
      <c r="TJJ215" s="15"/>
      <c r="TJK215" s="15"/>
      <c r="TJL215" s="15"/>
      <c r="TJM215" s="15"/>
      <c r="TJN215" s="15"/>
      <c r="TJO215" s="15"/>
      <c r="TJP215" s="15"/>
      <c r="TJQ215" s="15"/>
      <c r="TJR215" s="15"/>
      <c r="TJS215" s="15"/>
      <c r="TJT215" s="15"/>
      <c r="TJU215" s="15"/>
      <c r="TJV215" s="15"/>
      <c r="TJW215" s="15"/>
      <c r="TJX215" s="15"/>
      <c r="TJY215" s="15"/>
      <c r="TJZ215" s="15"/>
      <c r="TKA215" s="15"/>
      <c r="TKB215" s="15"/>
      <c r="TKC215" s="15"/>
      <c r="TKD215" s="15"/>
      <c r="TKE215" s="15"/>
      <c r="TKF215" s="15"/>
      <c r="TKG215" s="15"/>
      <c r="TKH215" s="15"/>
      <c r="TKI215" s="15"/>
      <c r="TKJ215" s="15"/>
      <c r="TKK215" s="15"/>
      <c r="TKL215" s="15"/>
      <c r="TKM215" s="15"/>
      <c r="TKN215" s="15"/>
      <c r="TKO215" s="15"/>
      <c r="TKP215" s="15"/>
      <c r="TKQ215" s="15"/>
      <c r="TKR215" s="15"/>
      <c r="TKS215" s="15"/>
      <c r="TKT215" s="15"/>
      <c r="TKU215" s="15"/>
      <c r="TKV215" s="15"/>
      <c r="TKW215" s="15"/>
      <c r="TKX215" s="15"/>
      <c r="TKY215" s="15"/>
      <c r="TKZ215" s="15"/>
      <c r="TLA215" s="15"/>
      <c r="TLB215" s="15"/>
      <c r="TLC215" s="15"/>
      <c r="TLD215" s="15"/>
      <c r="TLE215" s="15"/>
      <c r="TLF215" s="15"/>
      <c r="TLG215" s="15"/>
      <c r="TLH215" s="15"/>
      <c r="TLI215" s="15"/>
      <c r="TLJ215" s="15"/>
      <c r="TLK215" s="15"/>
      <c r="TLL215" s="15"/>
      <c r="TLM215" s="15"/>
      <c r="TLN215" s="15"/>
      <c r="TLO215" s="15"/>
      <c r="TLP215" s="15"/>
      <c r="TLQ215" s="15"/>
      <c r="TLR215" s="15"/>
      <c r="TLS215" s="15"/>
      <c r="TLT215" s="15"/>
      <c r="TLU215" s="15"/>
      <c r="TLV215" s="15"/>
      <c r="TLW215" s="15"/>
      <c r="TLX215" s="15"/>
      <c r="TLY215" s="15"/>
      <c r="TLZ215" s="15"/>
      <c r="TMA215" s="15"/>
      <c r="TMB215" s="15"/>
      <c r="TMC215" s="15"/>
      <c r="TMD215" s="15"/>
      <c r="TME215" s="15"/>
      <c r="TMF215" s="15"/>
      <c r="TMG215" s="15"/>
      <c r="TMH215" s="15"/>
      <c r="TMI215" s="15"/>
      <c r="TMJ215" s="15"/>
      <c r="TMK215" s="15"/>
      <c r="TML215" s="15"/>
      <c r="TMM215" s="15"/>
      <c r="TMN215" s="15"/>
      <c r="TMO215" s="15"/>
      <c r="TMP215" s="15"/>
      <c r="TMQ215" s="15"/>
      <c r="TMR215" s="15"/>
      <c r="TMS215" s="15"/>
      <c r="TMT215" s="15"/>
      <c r="TMU215" s="15"/>
      <c r="TMV215" s="15"/>
      <c r="TMW215" s="15"/>
      <c r="TMX215" s="15"/>
      <c r="TMY215" s="15"/>
      <c r="TMZ215" s="15"/>
      <c r="TNA215" s="15"/>
      <c r="TNB215" s="15"/>
      <c r="TNC215" s="15"/>
      <c r="TND215" s="15"/>
      <c r="TNE215" s="15"/>
      <c r="TNF215" s="15"/>
      <c r="TNG215" s="15"/>
      <c r="TNH215" s="15"/>
      <c r="TNI215" s="15"/>
      <c r="TNJ215" s="15"/>
      <c r="TNK215" s="15"/>
      <c r="TNL215" s="15"/>
      <c r="TNM215" s="15"/>
      <c r="TNN215" s="15"/>
      <c r="TNO215" s="15"/>
      <c r="TNP215" s="15"/>
      <c r="TNQ215" s="15"/>
      <c r="TNR215" s="15"/>
      <c r="TNS215" s="15"/>
      <c r="TNT215" s="15"/>
      <c r="TNU215" s="15"/>
      <c r="TNV215" s="15"/>
      <c r="TNW215" s="15"/>
      <c r="TNX215" s="15"/>
      <c r="TNY215" s="15"/>
      <c r="TNZ215" s="15"/>
      <c r="TOA215" s="15"/>
      <c r="TOB215" s="15"/>
      <c r="TOC215" s="15"/>
      <c r="TOD215" s="15"/>
      <c r="TOE215" s="15"/>
      <c r="TOF215" s="15"/>
      <c r="TOG215" s="15"/>
      <c r="TOH215" s="15"/>
      <c r="TOI215" s="15"/>
      <c r="TOJ215" s="15"/>
      <c r="TOK215" s="15"/>
      <c r="TOL215" s="15"/>
      <c r="TOM215" s="15"/>
      <c r="TON215" s="15"/>
      <c r="TOO215" s="15"/>
      <c r="TOP215" s="15"/>
      <c r="TOQ215" s="15"/>
      <c r="TOR215" s="15"/>
      <c r="TOS215" s="15"/>
      <c r="TOT215" s="15"/>
      <c r="TOU215" s="15"/>
      <c r="TOV215" s="15"/>
      <c r="TOW215" s="15"/>
      <c r="TOX215" s="15"/>
      <c r="TOY215" s="15"/>
      <c r="TOZ215" s="15"/>
      <c r="TPA215" s="15"/>
      <c r="TPB215" s="15"/>
      <c r="TPC215" s="15"/>
      <c r="TPD215" s="15"/>
      <c r="TPE215" s="15"/>
      <c r="TPF215" s="15"/>
      <c r="TPG215" s="15"/>
      <c r="TPH215" s="15"/>
      <c r="TPI215" s="15"/>
      <c r="TPJ215" s="15"/>
      <c r="TPK215" s="15"/>
      <c r="TPL215" s="15"/>
      <c r="TPM215" s="15"/>
      <c r="TPN215" s="15"/>
      <c r="TPO215" s="15"/>
      <c r="TPP215" s="15"/>
      <c r="TPQ215" s="15"/>
      <c r="TPR215" s="15"/>
      <c r="TPS215" s="15"/>
      <c r="TPT215" s="15"/>
      <c r="TPU215" s="15"/>
      <c r="TPV215" s="15"/>
      <c r="TPW215" s="15"/>
      <c r="TPX215" s="15"/>
      <c r="TPY215" s="15"/>
      <c r="TPZ215" s="15"/>
      <c r="TQA215" s="15"/>
      <c r="TQB215" s="15"/>
      <c r="TQC215" s="15"/>
      <c r="TQD215" s="15"/>
      <c r="TQE215" s="15"/>
      <c r="TQF215" s="15"/>
      <c r="TQG215" s="15"/>
      <c r="TQH215" s="15"/>
      <c r="TQI215" s="15"/>
      <c r="TQJ215" s="15"/>
      <c r="TQK215" s="15"/>
      <c r="TQL215" s="15"/>
      <c r="TQM215" s="15"/>
      <c r="TQN215" s="15"/>
      <c r="TQO215" s="15"/>
      <c r="TQP215" s="15"/>
      <c r="TQQ215" s="15"/>
      <c r="TQR215" s="15"/>
      <c r="TQS215" s="15"/>
      <c r="TQT215" s="15"/>
      <c r="TQU215" s="15"/>
      <c r="TQV215" s="15"/>
      <c r="TQW215" s="15"/>
      <c r="TQX215" s="15"/>
      <c r="TQY215" s="15"/>
      <c r="TQZ215" s="15"/>
      <c r="TRA215" s="15"/>
      <c r="TRB215" s="15"/>
      <c r="TRC215" s="15"/>
      <c r="TRD215" s="15"/>
      <c r="TRE215" s="15"/>
      <c r="TRF215" s="15"/>
      <c r="TRG215" s="15"/>
      <c r="TRH215" s="15"/>
      <c r="TRI215" s="15"/>
      <c r="TRJ215" s="15"/>
      <c r="TRK215" s="15"/>
      <c r="TRL215" s="15"/>
      <c r="TRM215" s="15"/>
      <c r="TRN215" s="15"/>
      <c r="TRO215" s="15"/>
      <c r="TRP215" s="15"/>
      <c r="TRQ215" s="15"/>
      <c r="TRR215" s="15"/>
      <c r="TRS215" s="15"/>
      <c r="TRT215" s="15"/>
      <c r="TRU215" s="15"/>
      <c r="TRV215" s="15"/>
      <c r="TRW215" s="15"/>
      <c r="TRX215" s="15"/>
      <c r="TRY215" s="15"/>
      <c r="TRZ215" s="15"/>
      <c r="TSA215" s="15"/>
      <c r="TSB215" s="15"/>
      <c r="TSC215" s="15"/>
      <c r="TSD215" s="15"/>
      <c r="TSE215" s="15"/>
      <c r="TSF215" s="15"/>
      <c r="TSG215" s="15"/>
      <c r="TSH215" s="15"/>
      <c r="TSI215" s="15"/>
      <c r="TSJ215" s="15"/>
      <c r="TSK215" s="15"/>
      <c r="TSL215" s="15"/>
      <c r="TSM215" s="15"/>
      <c r="TSN215" s="15"/>
      <c r="TSO215" s="15"/>
      <c r="TSP215" s="15"/>
      <c r="TSQ215" s="15"/>
      <c r="TSR215" s="15"/>
      <c r="TSS215" s="15"/>
      <c r="TST215" s="15"/>
      <c r="TSU215" s="15"/>
      <c r="TSV215" s="15"/>
      <c r="TSW215" s="15"/>
      <c r="TSX215" s="15"/>
      <c r="TSY215" s="15"/>
      <c r="TSZ215" s="15"/>
      <c r="TTA215" s="15"/>
      <c r="TTB215" s="15"/>
      <c r="TTC215" s="15"/>
      <c r="TTD215" s="15"/>
      <c r="TTE215" s="15"/>
      <c r="TTF215" s="15"/>
      <c r="TTG215" s="15"/>
      <c r="TTH215" s="15"/>
      <c r="TTI215" s="15"/>
      <c r="TTJ215" s="15"/>
      <c r="TTK215" s="15"/>
      <c r="TTL215" s="15"/>
      <c r="TTM215" s="15"/>
      <c r="TTN215" s="15"/>
      <c r="TTO215" s="15"/>
      <c r="TTP215" s="15"/>
      <c r="TTQ215" s="15"/>
      <c r="TTR215" s="15"/>
      <c r="TTS215" s="15"/>
      <c r="TTT215" s="15"/>
      <c r="TTU215" s="15"/>
      <c r="TTV215" s="15"/>
      <c r="TTW215" s="15"/>
      <c r="TTX215" s="15"/>
      <c r="TTY215" s="15"/>
      <c r="TTZ215" s="15"/>
      <c r="TUA215" s="15"/>
      <c r="TUB215" s="15"/>
      <c r="TUC215" s="15"/>
      <c r="TUD215" s="15"/>
      <c r="TUE215" s="15"/>
      <c r="TUF215" s="15"/>
      <c r="TUG215" s="15"/>
      <c r="TUH215" s="15"/>
      <c r="TUI215" s="15"/>
      <c r="TUJ215" s="15"/>
      <c r="TUK215" s="15"/>
      <c r="TUL215" s="15"/>
      <c r="TUM215" s="15"/>
      <c r="TUN215" s="15"/>
      <c r="TUO215" s="15"/>
      <c r="TUP215" s="15"/>
      <c r="TUQ215" s="15"/>
      <c r="TUR215" s="15"/>
      <c r="TUS215" s="15"/>
      <c r="TUT215" s="15"/>
      <c r="TUU215" s="15"/>
      <c r="TUV215" s="15"/>
      <c r="TUW215" s="15"/>
      <c r="TUX215" s="15"/>
      <c r="TUY215" s="15"/>
      <c r="TUZ215" s="15"/>
      <c r="TVA215" s="15"/>
      <c r="TVB215" s="15"/>
      <c r="TVC215" s="15"/>
      <c r="TVD215" s="15"/>
      <c r="TVE215" s="15"/>
      <c r="TVF215" s="15"/>
      <c r="TVG215" s="15"/>
      <c r="TVH215" s="15"/>
      <c r="TVI215" s="15"/>
      <c r="TVJ215" s="15"/>
      <c r="TVK215" s="15"/>
      <c r="TVL215" s="15"/>
      <c r="TVM215" s="15"/>
      <c r="TVN215" s="15"/>
      <c r="TVO215" s="15"/>
      <c r="TVP215" s="15"/>
      <c r="TVQ215" s="15"/>
      <c r="TVR215" s="15"/>
      <c r="TVS215" s="15"/>
      <c r="TVT215" s="15"/>
      <c r="TVU215" s="15"/>
      <c r="TVV215" s="15"/>
      <c r="TVW215" s="15"/>
      <c r="TVX215" s="15"/>
      <c r="TVY215" s="15"/>
      <c r="TVZ215" s="15"/>
      <c r="TWA215" s="15"/>
      <c r="TWB215" s="15"/>
      <c r="TWC215" s="15"/>
      <c r="TWD215" s="15"/>
      <c r="TWE215" s="15"/>
      <c r="TWF215" s="15"/>
      <c r="TWG215" s="15"/>
      <c r="TWH215" s="15"/>
      <c r="TWI215" s="15"/>
      <c r="TWJ215" s="15"/>
      <c r="TWK215" s="15"/>
      <c r="TWL215" s="15"/>
      <c r="TWM215" s="15"/>
      <c r="TWN215" s="15"/>
      <c r="TWO215" s="15"/>
      <c r="TWP215" s="15"/>
      <c r="TWQ215" s="15"/>
      <c r="TWR215" s="15"/>
      <c r="TWS215" s="15"/>
      <c r="TWT215" s="15"/>
      <c r="TWU215" s="15"/>
      <c r="TWV215" s="15"/>
      <c r="TWW215" s="15"/>
      <c r="TWX215" s="15"/>
      <c r="TWY215" s="15"/>
      <c r="TWZ215" s="15"/>
      <c r="TXA215" s="15"/>
      <c r="TXB215" s="15"/>
      <c r="TXC215" s="15"/>
      <c r="TXD215" s="15"/>
      <c r="TXE215" s="15"/>
      <c r="TXF215" s="15"/>
      <c r="TXG215" s="15"/>
      <c r="TXH215" s="15"/>
      <c r="TXI215" s="15"/>
      <c r="TXJ215" s="15"/>
      <c r="TXK215" s="15"/>
      <c r="TXL215" s="15"/>
      <c r="TXM215" s="15"/>
      <c r="TXN215" s="15"/>
      <c r="TXO215" s="15"/>
      <c r="TXP215" s="15"/>
      <c r="TXQ215" s="15"/>
      <c r="TXR215" s="15"/>
      <c r="TXS215" s="15"/>
      <c r="TXT215" s="15"/>
      <c r="TXU215" s="15"/>
      <c r="TXV215" s="15"/>
      <c r="TXW215" s="15"/>
      <c r="TXX215" s="15"/>
      <c r="TXY215" s="15"/>
      <c r="TXZ215" s="15"/>
      <c r="TYA215" s="15"/>
      <c r="TYB215" s="15"/>
      <c r="TYC215" s="15"/>
      <c r="TYD215" s="15"/>
      <c r="TYE215" s="15"/>
      <c r="TYF215" s="15"/>
      <c r="TYG215" s="15"/>
      <c r="TYH215" s="15"/>
      <c r="TYI215" s="15"/>
      <c r="TYJ215" s="15"/>
      <c r="TYK215" s="15"/>
      <c r="TYL215" s="15"/>
      <c r="TYM215" s="15"/>
      <c r="TYN215" s="15"/>
      <c r="TYO215" s="15"/>
      <c r="TYP215" s="15"/>
      <c r="TYQ215" s="15"/>
      <c r="TYR215" s="15"/>
      <c r="TYS215" s="15"/>
      <c r="TYT215" s="15"/>
      <c r="TYU215" s="15"/>
      <c r="TYV215" s="15"/>
      <c r="TYW215" s="15"/>
      <c r="TYX215" s="15"/>
      <c r="TYY215" s="15"/>
      <c r="TYZ215" s="15"/>
      <c r="TZA215" s="15"/>
      <c r="TZB215" s="15"/>
      <c r="TZC215" s="15"/>
      <c r="TZD215" s="15"/>
      <c r="TZE215" s="15"/>
      <c r="TZF215" s="15"/>
      <c r="TZG215" s="15"/>
      <c r="TZH215" s="15"/>
      <c r="TZI215" s="15"/>
      <c r="TZJ215" s="15"/>
      <c r="TZK215" s="15"/>
      <c r="TZL215" s="15"/>
      <c r="TZM215" s="15"/>
      <c r="TZN215" s="15"/>
      <c r="TZO215" s="15"/>
      <c r="TZP215" s="15"/>
      <c r="TZQ215" s="15"/>
      <c r="TZR215" s="15"/>
      <c r="TZS215" s="15"/>
      <c r="TZT215" s="15"/>
      <c r="TZU215" s="15"/>
      <c r="TZV215" s="15"/>
      <c r="TZW215" s="15"/>
      <c r="TZX215" s="15"/>
      <c r="TZY215" s="15"/>
      <c r="TZZ215" s="15"/>
      <c r="UAA215" s="15"/>
      <c r="UAB215" s="15"/>
      <c r="UAC215" s="15"/>
      <c r="UAD215" s="15"/>
      <c r="UAE215" s="15"/>
      <c r="UAF215" s="15"/>
      <c r="UAG215" s="15"/>
      <c r="UAH215" s="15"/>
      <c r="UAI215" s="15"/>
      <c r="UAJ215" s="15"/>
      <c r="UAK215" s="15"/>
      <c r="UAL215" s="15"/>
      <c r="UAM215" s="15"/>
      <c r="UAN215" s="15"/>
      <c r="UAO215" s="15"/>
      <c r="UAP215" s="15"/>
      <c r="UAQ215" s="15"/>
      <c r="UAR215" s="15"/>
      <c r="UAS215" s="15"/>
      <c r="UAT215" s="15"/>
      <c r="UAU215" s="15"/>
      <c r="UAV215" s="15"/>
      <c r="UAW215" s="15"/>
      <c r="UAX215" s="15"/>
      <c r="UAY215" s="15"/>
      <c r="UAZ215" s="15"/>
      <c r="UBA215" s="15"/>
      <c r="UBB215" s="15"/>
      <c r="UBC215" s="15"/>
      <c r="UBD215" s="15"/>
      <c r="UBE215" s="15"/>
      <c r="UBF215" s="15"/>
      <c r="UBG215" s="15"/>
      <c r="UBH215" s="15"/>
      <c r="UBI215" s="15"/>
      <c r="UBJ215" s="15"/>
      <c r="UBK215" s="15"/>
      <c r="UBL215" s="15"/>
      <c r="UBM215" s="15"/>
      <c r="UBN215" s="15"/>
      <c r="UBO215" s="15"/>
      <c r="UBP215" s="15"/>
      <c r="UBQ215" s="15"/>
      <c r="UBR215" s="15"/>
      <c r="UBS215" s="15"/>
      <c r="UBT215" s="15"/>
      <c r="UBU215" s="15"/>
      <c r="UBV215" s="15"/>
      <c r="UBW215" s="15"/>
      <c r="UBX215" s="15"/>
      <c r="UBY215" s="15"/>
      <c r="UBZ215" s="15"/>
      <c r="UCA215" s="15"/>
      <c r="UCB215" s="15"/>
      <c r="UCC215" s="15"/>
      <c r="UCD215" s="15"/>
      <c r="UCE215" s="15"/>
      <c r="UCF215" s="15"/>
      <c r="UCG215" s="15"/>
      <c r="UCH215" s="15"/>
      <c r="UCI215" s="15"/>
      <c r="UCJ215" s="15"/>
      <c r="UCK215" s="15"/>
      <c r="UCL215" s="15"/>
      <c r="UCM215" s="15"/>
      <c r="UCN215" s="15"/>
      <c r="UCO215" s="15"/>
      <c r="UCP215" s="15"/>
      <c r="UCQ215" s="15"/>
      <c r="UCR215" s="15"/>
      <c r="UCS215" s="15"/>
      <c r="UCT215" s="15"/>
      <c r="UCU215" s="15"/>
      <c r="UCV215" s="15"/>
      <c r="UCW215" s="15"/>
      <c r="UCX215" s="15"/>
      <c r="UCY215" s="15"/>
      <c r="UCZ215" s="15"/>
      <c r="UDA215" s="15"/>
      <c r="UDB215" s="15"/>
      <c r="UDC215" s="15"/>
      <c r="UDD215" s="15"/>
      <c r="UDE215" s="15"/>
      <c r="UDF215" s="15"/>
      <c r="UDG215" s="15"/>
      <c r="UDH215" s="15"/>
      <c r="UDI215" s="15"/>
      <c r="UDJ215" s="15"/>
      <c r="UDK215" s="15"/>
      <c r="UDL215" s="15"/>
      <c r="UDM215" s="15"/>
      <c r="UDN215" s="15"/>
      <c r="UDO215" s="15"/>
      <c r="UDP215" s="15"/>
      <c r="UDQ215" s="15"/>
      <c r="UDR215" s="15"/>
      <c r="UDS215" s="15"/>
      <c r="UDT215" s="15"/>
      <c r="UDU215" s="15"/>
      <c r="UDV215" s="15"/>
      <c r="UDW215" s="15"/>
      <c r="UDX215" s="15"/>
      <c r="UDY215" s="15"/>
      <c r="UDZ215" s="15"/>
      <c r="UEA215" s="15"/>
      <c r="UEB215" s="15"/>
      <c r="UEC215" s="15"/>
      <c r="UED215" s="15"/>
      <c r="UEE215" s="15"/>
      <c r="UEF215" s="15"/>
      <c r="UEG215" s="15"/>
      <c r="UEH215" s="15"/>
      <c r="UEI215" s="15"/>
      <c r="UEJ215" s="15"/>
      <c r="UEK215" s="15"/>
      <c r="UEL215" s="15"/>
      <c r="UEM215" s="15"/>
      <c r="UEN215" s="15"/>
      <c r="UEO215" s="15"/>
      <c r="UEP215" s="15"/>
      <c r="UEQ215" s="15"/>
      <c r="UER215" s="15"/>
      <c r="UES215" s="15"/>
      <c r="UET215" s="15"/>
      <c r="UEU215" s="15"/>
      <c r="UEV215" s="15"/>
      <c r="UEW215" s="15"/>
      <c r="UEX215" s="15"/>
      <c r="UEY215" s="15"/>
      <c r="UEZ215" s="15"/>
      <c r="UFA215" s="15"/>
      <c r="UFB215" s="15"/>
      <c r="UFC215" s="15"/>
      <c r="UFD215" s="15"/>
      <c r="UFE215" s="15"/>
      <c r="UFF215" s="15"/>
      <c r="UFG215" s="15"/>
      <c r="UFH215" s="15"/>
      <c r="UFI215" s="15"/>
      <c r="UFJ215" s="15"/>
      <c r="UFK215" s="15"/>
      <c r="UFL215" s="15"/>
      <c r="UFM215" s="15"/>
      <c r="UFN215" s="15"/>
      <c r="UFO215" s="15"/>
      <c r="UFP215" s="15"/>
      <c r="UFQ215" s="15"/>
      <c r="UFR215" s="15"/>
      <c r="UFS215" s="15"/>
      <c r="UFT215" s="15"/>
      <c r="UFU215" s="15"/>
      <c r="UFV215" s="15"/>
      <c r="UFW215" s="15"/>
      <c r="UFX215" s="15"/>
      <c r="UFY215" s="15"/>
      <c r="UFZ215" s="15"/>
      <c r="UGA215" s="15"/>
      <c r="UGB215" s="15"/>
      <c r="UGC215" s="15"/>
      <c r="UGD215" s="15"/>
      <c r="UGE215" s="15"/>
      <c r="UGF215" s="15"/>
      <c r="UGG215" s="15"/>
      <c r="UGH215" s="15"/>
      <c r="UGI215" s="15"/>
      <c r="UGJ215" s="15"/>
      <c r="UGK215" s="15"/>
      <c r="UGL215" s="15"/>
      <c r="UGM215" s="15"/>
      <c r="UGN215" s="15"/>
      <c r="UGO215" s="15"/>
      <c r="UGP215" s="15"/>
      <c r="UGQ215" s="15"/>
      <c r="UGR215" s="15"/>
      <c r="UGS215" s="15"/>
      <c r="UGT215" s="15"/>
      <c r="UGU215" s="15"/>
      <c r="UGV215" s="15"/>
      <c r="UGW215" s="15"/>
      <c r="UGX215" s="15"/>
      <c r="UGY215" s="15"/>
      <c r="UGZ215" s="15"/>
      <c r="UHA215" s="15"/>
      <c r="UHB215" s="15"/>
      <c r="UHC215" s="15"/>
      <c r="UHD215" s="15"/>
      <c r="UHE215" s="15"/>
      <c r="UHF215" s="15"/>
      <c r="UHG215" s="15"/>
      <c r="UHH215" s="15"/>
      <c r="UHI215" s="15"/>
      <c r="UHJ215" s="15"/>
      <c r="UHK215" s="15"/>
      <c r="UHL215" s="15"/>
      <c r="UHM215" s="15"/>
      <c r="UHN215" s="15"/>
      <c r="UHO215" s="15"/>
      <c r="UHP215" s="15"/>
      <c r="UHQ215" s="15"/>
      <c r="UHR215" s="15"/>
      <c r="UHS215" s="15"/>
      <c r="UHT215" s="15"/>
      <c r="UHU215" s="15"/>
      <c r="UHV215" s="15"/>
      <c r="UHW215" s="15"/>
      <c r="UHX215" s="15"/>
      <c r="UHY215" s="15"/>
      <c r="UHZ215" s="15"/>
      <c r="UIA215" s="15"/>
      <c r="UIB215" s="15"/>
      <c r="UIC215" s="15"/>
      <c r="UID215" s="15"/>
      <c r="UIE215" s="15"/>
      <c r="UIF215" s="15"/>
      <c r="UIG215" s="15"/>
      <c r="UIH215" s="15"/>
      <c r="UII215" s="15"/>
      <c r="UIJ215" s="15"/>
      <c r="UIK215" s="15"/>
      <c r="UIL215" s="15"/>
      <c r="UIM215" s="15"/>
      <c r="UIN215" s="15"/>
      <c r="UIO215" s="15"/>
      <c r="UIP215" s="15"/>
      <c r="UIQ215" s="15"/>
      <c r="UIR215" s="15"/>
      <c r="UIS215" s="15"/>
      <c r="UIT215" s="15"/>
      <c r="UIU215" s="15"/>
      <c r="UIV215" s="15"/>
      <c r="UIW215" s="15"/>
      <c r="UIX215" s="15"/>
      <c r="UIY215" s="15"/>
      <c r="UIZ215" s="15"/>
      <c r="UJA215" s="15"/>
      <c r="UJB215" s="15"/>
      <c r="UJC215" s="15"/>
      <c r="UJD215" s="15"/>
      <c r="UJE215" s="15"/>
      <c r="UJF215" s="15"/>
      <c r="UJG215" s="15"/>
      <c r="UJH215" s="15"/>
      <c r="UJI215" s="15"/>
      <c r="UJJ215" s="15"/>
      <c r="UJK215" s="15"/>
      <c r="UJL215" s="15"/>
      <c r="UJM215" s="15"/>
      <c r="UJN215" s="15"/>
      <c r="UJO215" s="15"/>
      <c r="UJP215" s="15"/>
      <c r="UJQ215" s="15"/>
      <c r="UJR215" s="15"/>
      <c r="UJS215" s="15"/>
      <c r="UJT215" s="15"/>
      <c r="UJU215" s="15"/>
      <c r="UJV215" s="15"/>
      <c r="UJW215" s="15"/>
      <c r="UJX215" s="15"/>
      <c r="UJY215" s="15"/>
      <c r="UJZ215" s="15"/>
      <c r="UKA215" s="15"/>
      <c r="UKB215" s="15"/>
      <c r="UKC215" s="15"/>
      <c r="UKD215" s="15"/>
      <c r="UKE215" s="15"/>
      <c r="UKF215" s="15"/>
      <c r="UKG215" s="15"/>
      <c r="UKH215" s="15"/>
      <c r="UKI215" s="15"/>
      <c r="UKJ215" s="15"/>
      <c r="UKK215" s="15"/>
      <c r="UKL215" s="15"/>
      <c r="UKM215" s="15"/>
      <c r="UKN215" s="15"/>
      <c r="UKO215" s="15"/>
      <c r="UKP215" s="15"/>
      <c r="UKQ215" s="15"/>
      <c r="UKR215" s="15"/>
      <c r="UKS215" s="15"/>
      <c r="UKT215" s="15"/>
      <c r="UKU215" s="15"/>
      <c r="UKV215" s="15"/>
      <c r="UKW215" s="15"/>
      <c r="UKX215" s="15"/>
      <c r="UKY215" s="15"/>
      <c r="UKZ215" s="15"/>
      <c r="ULA215" s="15"/>
      <c r="ULB215" s="15"/>
      <c r="ULC215" s="15"/>
      <c r="ULD215" s="15"/>
      <c r="ULE215" s="15"/>
      <c r="ULF215" s="15"/>
      <c r="ULG215" s="15"/>
      <c r="ULH215" s="15"/>
      <c r="ULI215" s="15"/>
      <c r="ULJ215" s="15"/>
      <c r="ULK215" s="15"/>
      <c r="ULL215" s="15"/>
      <c r="ULM215" s="15"/>
      <c r="ULN215" s="15"/>
      <c r="ULO215" s="15"/>
      <c r="ULP215" s="15"/>
      <c r="ULQ215" s="15"/>
      <c r="ULR215" s="15"/>
      <c r="ULS215" s="15"/>
      <c r="ULT215" s="15"/>
      <c r="ULU215" s="15"/>
      <c r="ULV215" s="15"/>
      <c r="ULW215" s="15"/>
      <c r="ULX215" s="15"/>
      <c r="ULY215" s="15"/>
      <c r="ULZ215" s="15"/>
      <c r="UMA215" s="15"/>
      <c r="UMB215" s="15"/>
      <c r="UMC215" s="15"/>
      <c r="UMD215" s="15"/>
      <c r="UME215" s="15"/>
      <c r="UMF215" s="15"/>
      <c r="UMG215" s="15"/>
      <c r="UMH215" s="15"/>
      <c r="UMI215" s="15"/>
      <c r="UMJ215" s="15"/>
      <c r="UMK215" s="15"/>
      <c r="UML215" s="15"/>
      <c r="UMM215" s="15"/>
      <c r="UMN215" s="15"/>
      <c r="UMO215" s="15"/>
      <c r="UMP215" s="15"/>
      <c r="UMQ215" s="15"/>
      <c r="UMR215" s="15"/>
      <c r="UMS215" s="15"/>
      <c r="UMT215" s="15"/>
      <c r="UMU215" s="15"/>
      <c r="UMV215" s="15"/>
      <c r="UMW215" s="15"/>
      <c r="UMX215" s="15"/>
      <c r="UMY215" s="15"/>
      <c r="UMZ215" s="15"/>
      <c r="UNA215" s="15"/>
      <c r="UNB215" s="15"/>
      <c r="UNC215" s="15"/>
      <c r="UND215" s="15"/>
      <c r="UNE215" s="15"/>
      <c r="UNF215" s="15"/>
      <c r="UNG215" s="15"/>
      <c r="UNH215" s="15"/>
      <c r="UNI215" s="15"/>
      <c r="UNJ215" s="15"/>
      <c r="UNK215" s="15"/>
      <c r="UNL215" s="15"/>
      <c r="UNM215" s="15"/>
      <c r="UNN215" s="15"/>
      <c r="UNO215" s="15"/>
      <c r="UNP215" s="15"/>
      <c r="UNQ215" s="15"/>
      <c r="UNR215" s="15"/>
      <c r="UNS215" s="15"/>
      <c r="UNT215" s="15"/>
      <c r="UNU215" s="15"/>
      <c r="UNV215" s="15"/>
      <c r="UNW215" s="15"/>
      <c r="UNX215" s="15"/>
      <c r="UNY215" s="15"/>
      <c r="UNZ215" s="15"/>
      <c r="UOA215" s="15"/>
      <c r="UOB215" s="15"/>
      <c r="UOC215" s="15"/>
      <c r="UOD215" s="15"/>
      <c r="UOE215" s="15"/>
      <c r="UOF215" s="15"/>
      <c r="UOG215" s="15"/>
      <c r="UOH215" s="15"/>
      <c r="UOI215" s="15"/>
      <c r="UOJ215" s="15"/>
      <c r="UOK215" s="15"/>
      <c r="UOL215" s="15"/>
      <c r="UOM215" s="15"/>
      <c r="UON215" s="15"/>
      <c r="UOO215" s="15"/>
      <c r="UOP215" s="15"/>
      <c r="UOQ215" s="15"/>
      <c r="UOR215" s="15"/>
      <c r="UOS215" s="15"/>
      <c r="UOT215" s="15"/>
      <c r="UOU215" s="15"/>
      <c r="UOV215" s="15"/>
      <c r="UOW215" s="15"/>
      <c r="UOX215" s="15"/>
      <c r="UOY215" s="15"/>
      <c r="UOZ215" s="15"/>
      <c r="UPA215" s="15"/>
      <c r="UPB215" s="15"/>
      <c r="UPC215" s="15"/>
      <c r="UPD215" s="15"/>
      <c r="UPE215" s="15"/>
      <c r="UPF215" s="15"/>
      <c r="UPG215" s="15"/>
      <c r="UPH215" s="15"/>
      <c r="UPI215" s="15"/>
      <c r="UPJ215" s="15"/>
      <c r="UPK215" s="15"/>
      <c r="UPL215" s="15"/>
      <c r="UPM215" s="15"/>
      <c r="UPN215" s="15"/>
      <c r="UPO215" s="15"/>
      <c r="UPP215" s="15"/>
      <c r="UPQ215" s="15"/>
      <c r="UPR215" s="15"/>
      <c r="UPS215" s="15"/>
      <c r="UPT215" s="15"/>
      <c r="UPU215" s="15"/>
      <c r="UPV215" s="15"/>
      <c r="UPW215" s="15"/>
      <c r="UPX215" s="15"/>
      <c r="UPY215" s="15"/>
      <c r="UPZ215" s="15"/>
      <c r="UQA215" s="15"/>
      <c r="UQB215" s="15"/>
      <c r="UQC215" s="15"/>
      <c r="UQD215" s="15"/>
      <c r="UQE215" s="15"/>
      <c r="UQF215" s="15"/>
      <c r="UQG215" s="15"/>
      <c r="UQH215" s="15"/>
      <c r="UQI215" s="15"/>
      <c r="UQJ215" s="15"/>
      <c r="UQK215" s="15"/>
      <c r="UQL215" s="15"/>
      <c r="UQM215" s="15"/>
      <c r="UQN215" s="15"/>
      <c r="UQO215" s="15"/>
      <c r="UQP215" s="15"/>
      <c r="UQQ215" s="15"/>
      <c r="UQR215" s="15"/>
      <c r="UQS215" s="15"/>
      <c r="UQT215" s="15"/>
      <c r="UQU215" s="15"/>
      <c r="UQV215" s="15"/>
      <c r="UQW215" s="15"/>
      <c r="UQX215" s="15"/>
      <c r="UQY215" s="15"/>
      <c r="UQZ215" s="15"/>
      <c r="URA215" s="15"/>
      <c r="URB215" s="15"/>
      <c r="URC215" s="15"/>
      <c r="URD215" s="15"/>
      <c r="URE215" s="15"/>
      <c r="URF215" s="15"/>
      <c r="URG215" s="15"/>
      <c r="URH215" s="15"/>
      <c r="URI215" s="15"/>
      <c r="URJ215" s="15"/>
      <c r="URK215" s="15"/>
      <c r="URL215" s="15"/>
      <c r="URM215" s="15"/>
      <c r="URN215" s="15"/>
      <c r="URO215" s="15"/>
      <c r="URP215" s="15"/>
      <c r="URQ215" s="15"/>
      <c r="URR215" s="15"/>
      <c r="URS215" s="15"/>
      <c r="URT215" s="15"/>
      <c r="URU215" s="15"/>
      <c r="URV215" s="15"/>
      <c r="URW215" s="15"/>
      <c r="URX215" s="15"/>
      <c r="URY215" s="15"/>
      <c r="URZ215" s="15"/>
      <c r="USA215" s="15"/>
      <c r="USB215" s="15"/>
      <c r="USC215" s="15"/>
      <c r="USD215" s="15"/>
      <c r="USE215" s="15"/>
      <c r="USF215" s="15"/>
      <c r="USG215" s="15"/>
      <c r="USH215" s="15"/>
      <c r="USI215" s="15"/>
      <c r="USJ215" s="15"/>
      <c r="USK215" s="15"/>
      <c r="USL215" s="15"/>
      <c r="USM215" s="15"/>
      <c r="USN215" s="15"/>
      <c r="USO215" s="15"/>
      <c r="USP215" s="15"/>
      <c r="USQ215" s="15"/>
      <c r="USR215" s="15"/>
      <c r="USS215" s="15"/>
      <c r="UST215" s="15"/>
      <c r="USU215" s="15"/>
      <c r="USV215" s="15"/>
      <c r="USW215" s="15"/>
      <c r="USX215" s="15"/>
      <c r="USY215" s="15"/>
      <c r="USZ215" s="15"/>
      <c r="UTA215" s="15"/>
      <c r="UTB215" s="15"/>
      <c r="UTC215" s="15"/>
      <c r="UTD215" s="15"/>
      <c r="UTE215" s="15"/>
      <c r="UTF215" s="15"/>
      <c r="UTG215" s="15"/>
      <c r="UTH215" s="15"/>
      <c r="UTI215" s="15"/>
      <c r="UTJ215" s="15"/>
      <c r="UTK215" s="15"/>
      <c r="UTL215" s="15"/>
      <c r="UTM215" s="15"/>
      <c r="UTN215" s="15"/>
      <c r="UTO215" s="15"/>
      <c r="UTP215" s="15"/>
      <c r="UTQ215" s="15"/>
      <c r="UTR215" s="15"/>
      <c r="UTS215" s="15"/>
      <c r="UTT215" s="15"/>
      <c r="UTU215" s="15"/>
      <c r="UTV215" s="15"/>
      <c r="UTW215" s="15"/>
      <c r="UTX215" s="15"/>
      <c r="UTY215" s="15"/>
      <c r="UTZ215" s="15"/>
      <c r="UUA215" s="15"/>
      <c r="UUB215" s="15"/>
      <c r="UUC215" s="15"/>
      <c r="UUD215" s="15"/>
      <c r="UUE215" s="15"/>
      <c r="UUF215" s="15"/>
      <c r="UUG215" s="15"/>
      <c r="UUH215" s="15"/>
      <c r="UUI215" s="15"/>
      <c r="UUJ215" s="15"/>
      <c r="UUK215" s="15"/>
      <c r="UUL215" s="15"/>
      <c r="UUM215" s="15"/>
      <c r="UUN215" s="15"/>
      <c r="UUO215" s="15"/>
      <c r="UUP215" s="15"/>
      <c r="UUQ215" s="15"/>
      <c r="UUR215" s="15"/>
      <c r="UUS215" s="15"/>
      <c r="UUT215" s="15"/>
      <c r="UUU215" s="15"/>
      <c r="UUV215" s="15"/>
      <c r="UUW215" s="15"/>
      <c r="UUX215" s="15"/>
      <c r="UUY215" s="15"/>
      <c r="UUZ215" s="15"/>
      <c r="UVA215" s="15"/>
      <c r="UVB215" s="15"/>
      <c r="UVC215" s="15"/>
      <c r="UVD215" s="15"/>
      <c r="UVE215" s="15"/>
      <c r="UVF215" s="15"/>
      <c r="UVG215" s="15"/>
      <c r="UVH215" s="15"/>
      <c r="UVI215" s="15"/>
      <c r="UVJ215" s="15"/>
      <c r="UVK215" s="15"/>
      <c r="UVL215" s="15"/>
      <c r="UVM215" s="15"/>
      <c r="UVN215" s="15"/>
      <c r="UVO215" s="15"/>
      <c r="UVP215" s="15"/>
      <c r="UVQ215" s="15"/>
      <c r="UVR215" s="15"/>
      <c r="UVS215" s="15"/>
      <c r="UVT215" s="15"/>
      <c r="UVU215" s="15"/>
      <c r="UVV215" s="15"/>
      <c r="UVW215" s="15"/>
      <c r="UVX215" s="15"/>
      <c r="UVY215" s="15"/>
      <c r="UVZ215" s="15"/>
      <c r="UWA215" s="15"/>
      <c r="UWB215" s="15"/>
      <c r="UWC215" s="15"/>
      <c r="UWD215" s="15"/>
      <c r="UWE215" s="15"/>
      <c r="UWF215" s="15"/>
      <c r="UWG215" s="15"/>
      <c r="UWH215" s="15"/>
      <c r="UWI215" s="15"/>
      <c r="UWJ215" s="15"/>
      <c r="UWK215" s="15"/>
      <c r="UWL215" s="15"/>
      <c r="UWM215" s="15"/>
      <c r="UWN215" s="15"/>
      <c r="UWO215" s="15"/>
      <c r="UWP215" s="15"/>
      <c r="UWQ215" s="15"/>
      <c r="UWR215" s="15"/>
      <c r="UWS215" s="15"/>
      <c r="UWT215" s="15"/>
      <c r="UWU215" s="15"/>
      <c r="UWV215" s="15"/>
      <c r="UWW215" s="15"/>
      <c r="UWX215" s="15"/>
      <c r="UWY215" s="15"/>
      <c r="UWZ215" s="15"/>
      <c r="UXA215" s="15"/>
      <c r="UXB215" s="15"/>
      <c r="UXC215" s="15"/>
      <c r="UXD215" s="15"/>
      <c r="UXE215" s="15"/>
      <c r="UXF215" s="15"/>
      <c r="UXG215" s="15"/>
      <c r="UXH215" s="15"/>
      <c r="UXI215" s="15"/>
      <c r="UXJ215" s="15"/>
      <c r="UXK215" s="15"/>
      <c r="UXL215" s="15"/>
      <c r="UXM215" s="15"/>
      <c r="UXN215" s="15"/>
      <c r="UXO215" s="15"/>
      <c r="UXP215" s="15"/>
      <c r="UXQ215" s="15"/>
      <c r="UXR215" s="15"/>
      <c r="UXS215" s="15"/>
      <c r="UXT215" s="15"/>
      <c r="UXU215" s="15"/>
      <c r="UXV215" s="15"/>
      <c r="UXW215" s="15"/>
      <c r="UXX215" s="15"/>
      <c r="UXY215" s="15"/>
      <c r="UXZ215" s="15"/>
      <c r="UYA215" s="15"/>
      <c r="UYB215" s="15"/>
      <c r="UYC215" s="15"/>
      <c r="UYD215" s="15"/>
      <c r="UYE215" s="15"/>
      <c r="UYF215" s="15"/>
      <c r="UYG215" s="15"/>
      <c r="UYH215" s="15"/>
      <c r="UYI215" s="15"/>
      <c r="UYJ215" s="15"/>
      <c r="UYK215" s="15"/>
      <c r="UYL215" s="15"/>
      <c r="UYM215" s="15"/>
      <c r="UYN215" s="15"/>
      <c r="UYO215" s="15"/>
      <c r="UYP215" s="15"/>
      <c r="UYQ215" s="15"/>
      <c r="UYR215" s="15"/>
      <c r="UYS215" s="15"/>
      <c r="UYT215" s="15"/>
      <c r="UYU215" s="15"/>
      <c r="UYV215" s="15"/>
      <c r="UYW215" s="15"/>
      <c r="UYX215" s="15"/>
      <c r="UYY215" s="15"/>
      <c r="UYZ215" s="15"/>
      <c r="UZA215" s="15"/>
      <c r="UZB215" s="15"/>
      <c r="UZC215" s="15"/>
      <c r="UZD215" s="15"/>
      <c r="UZE215" s="15"/>
      <c r="UZF215" s="15"/>
      <c r="UZG215" s="15"/>
      <c r="UZH215" s="15"/>
      <c r="UZI215" s="15"/>
      <c r="UZJ215" s="15"/>
      <c r="UZK215" s="15"/>
      <c r="UZL215" s="15"/>
      <c r="UZM215" s="15"/>
      <c r="UZN215" s="15"/>
      <c r="UZO215" s="15"/>
      <c r="UZP215" s="15"/>
      <c r="UZQ215" s="15"/>
      <c r="UZR215" s="15"/>
      <c r="UZS215" s="15"/>
      <c r="UZT215" s="15"/>
      <c r="UZU215" s="15"/>
      <c r="UZV215" s="15"/>
      <c r="UZW215" s="15"/>
      <c r="UZX215" s="15"/>
      <c r="UZY215" s="15"/>
      <c r="UZZ215" s="15"/>
      <c r="VAA215" s="15"/>
      <c r="VAB215" s="15"/>
      <c r="VAC215" s="15"/>
      <c r="VAD215" s="15"/>
      <c r="VAE215" s="15"/>
      <c r="VAF215" s="15"/>
      <c r="VAG215" s="15"/>
      <c r="VAH215" s="15"/>
      <c r="VAI215" s="15"/>
      <c r="VAJ215" s="15"/>
      <c r="VAK215" s="15"/>
      <c r="VAL215" s="15"/>
      <c r="VAM215" s="15"/>
      <c r="VAN215" s="15"/>
      <c r="VAO215" s="15"/>
      <c r="VAP215" s="15"/>
      <c r="VAQ215" s="15"/>
      <c r="VAR215" s="15"/>
      <c r="VAS215" s="15"/>
      <c r="VAT215" s="15"/>
      <c r="VAU215" s="15"/>
      <c r="VAV215" s="15"/>
      <c r="VAW215" s="15"/>
      <c r="VAX215" s="15"/>
      <c r="VAY215" s="15"/>
      <c r="VAZ215" s="15"/>
      <c r="VBA215" s="15"/>
      <c r="VBB215" s="15"/>
      <c r="VBC215" s="15"/>
      <c r="VBD215" s="15"/>
      <c r="VBE215" s="15"/>
      <c r="VBF215" s="15"/>
      <c r="VBG215" s="15"/>
      <c r="VBH215" s="15"/>
      <c r="VBI215" s="15"/>
      <c r="VBJ215" s="15"/>
      <c r="VBK215" s="15"/>
      <c r="VBL215" s="15"/>
      <c r="VBM215" s="15"/>
      <c r="VBN215" s="15"/>
      <c r="VBO215" s="15"/>
      <c r="VBP215" s="15"/>
      <c r="VBQ215" s="15"/>
      <c r="VBR215" s="15"/>
      <c r="VBS215" s="15"/>
      <c r="VBT215" s="15"/>
      <c r="VBU215" s="15"/>
      <c r="VBV215" s="15"/>
      <c r="VBW215" s="15"/>
      <c r="VBX215" s="15"/>
      <c r="VBY215" s="15"/>
      <c r="VBZ215" s="15"/>
      <c r="VCA215" s="15"/>
      <c r="VCB215" s="15"/>
      <c r="VCC215" s="15"/>
      <c r="VCD215" s="15"/>
      <c r="VCE215" s="15"/>
      <c r="VCF215" s="15"/>
      <c r="VCG215" s="15"/>
      <c r="VCH215" s="15"/>
      <c r="VCI215" s="15"/>
      <c r="VCJ215" s="15"/>
      <c r="VCK215" s="15"/>
      <c r="VCL215" s="15"/>
      <c r="VCM215" s="15"/>
      <c r="VCN215" s="15"/>
      <c r="VCO215" s="15"/>
      <c r="VCP215" s="15"/>
      <c r="VCQ215" s="15"/>
      <c r="VCR215" s="15"/>
      <c r="VCS215" s="15"/>
      <c r="VCT215" s="15"/>
      <c r="VCU215" s="15"/>
      <c r="VCV215" s="15"/>
      <c r="VCW215" s="15"/>
      <c r="VCX215" s="15"/>
      <c r="VCY215" s="15"/>
      <c r="VCZ215" s="15"/>
      <c r="VDA215" s="15"/>
      <c r="VDB215" s="15"/>
      <c r="VDC215" s="15"/>
      <c r="VDD215" s="15"/>
      <c r="VDE215" s="15"/>
      <c r="VDF215" s="15"/>
      <c r="VDG215" s="15"/>
      <c r="VDH215" s="15"/>
      <c r="VDI215" s="15"/>
      <c r="VDJ215" s="15"/>
      <c r="VDK215" s="15"/>
      <c r="VDL215" s="15"/>
      <c r="VDM215" s="15"/>
      <c r="VDN215" s="15"/>
      <c r="VDO215" s="15"/>
      <c r="VDP215" s="15"/>
      <c r="VDQ215" s="15"/>
      <c r="VDR215" s="15"/>
      <c r="VDS215" s="15"/>
      <c r="VDT215" s="15"/>
      <c r="VDU215" s="15"/>
      <c r="VDV215" s="15"/>
      <c r="VDW215" s="15"/>
      <c r="VDX215" s="15"/>
      <c r="VDY215" s="15"/>
      <c r="VDZ215" s="15"/>
      <c r="VEA215" s="15"/>
      <c r="VEB215" s="15"/>
      <c r="VEC215" s="15"/>
      <c r="VED215" s="15"/>
      <c r="VEE215" s="15"/>
      <c r="VEF215" s="15"/>
      <c r="VEG215" s="15"/>
      <c r="VEH215" s="15"/>
      <c r="VEI215" s="15"/>
      <c r="VEJ215" s="15"/>
      <c r="VEK215" s="15"/>
      <c r="VEL215" s="15"/>
      <c r="VEM215" s="15"/>
      <c r="VEN215" s="15"/>
      <c r="VEO215" s="15"/>
      <c r="VEP215" s="15"/>
      <c r="VEQ215" s="15"/>
      <c r="VER215" s="15"/>
      <c r="VES215" s="15"/>
      <c r="VET215" s="15"/>
      <c r="VEU215" s="15"/>
      <c r="VEV215" s="15"/>
      <c r="VEW215" s="15"/>
      <c r="VEX215" s="15"/>
      <c r="VEY215" s="15"/>
      <c r="VEZ215" s="15"/>
      <c r="VFA215" s="15"/>
      <c r="VFB215" s="15"/>
      <c r="VFC215" s="15"/>
      <c r="VFD215" s="15"/>
      <c r="VFE215" s="15"/>
      <c r="VFF215" s="15"/>
      <c r="VFG215" s="15"/>
      <c r="VFH215" s="15"/>
      <c r="VFI215" s="15"/>
      <c r="VFJ215" s="15"/>
      <c r="VFK215" s="15"/>
      <c r="VFL215" s="15"/>
      <c r="VFM215" s="15"/>
      <c r="VFN215" s="15"/>
      <c r="VFO215" s="15"/>
      <c r="VFP215" s="15"/>
      <c r="VFQ215" s="15"/>
      <c r="VFR215" s="15"/>
      <c r="VFS215" s="15"/>
      <c r="VFT215" s="15"/>
      <c r="VFU215" s="15"/>
      <c r="VFV215" s="15"/>
      <c r="VFW215" s="15"/>
      <c r="VFX215" s="15"/>
      <c r="VFY215" s="15"/>
      <c r="VFZ215" s="15"/>
      <c r="VGA215" s="15"/>
      <c r="VGB215" s="15"/>
      <c r="VGC215" s="15"/>
      <c r="VGD215" s="15"/>
      <c r="VGE215" s="15"/>
      <c r="VGF215" s="15"/>
      <c r="VGG215" s="15"/>
      <c r="VGH215" s="15"/>
      <c r="VGI215" s="15"/>
      <c r="VGJ215" s="15"/>
      <c r="VGK215" s="15"/>
      <c r="VGL215" s="15"/>
      <c r="VGM215" s="15"/>
      <c r="VGN215" s="15"/>
      <c r="VGO215" s="15"/>
      <c r="VGP215" s="15"/>
      <c r="VGQ215" s="15"/>
      <c r="VGR215" s="15"/>
      <c r="VGS215" s="15"/>
      <c r="VGT215" s="15"/>
      <c r="VGU215" s="15"/>
      <c r="VGV215" s="15"/>
      <c r="VGW215" s="15"/>
      <c r="VGX215" s="15"/>
      <c r="VGY215" s="15"/>
      <c r="VGZ215" s="15"/>
      <c r="VHA215" s="15"/>
      <c r="VHB215" s="15"/>
      <c r="VHC215" s="15"/>
      <c r="VHD215" s="15"/>
      <c r="VHE215" s="15"/>
      <c r="VHF215" s="15"/>
      <c r="VHG215" s="15"/>
      <c r="VHH215" s="15"/>
      <c r="VHI215" s="15"/>
      <c r="VHJ215" s="15"/>
      <c r="VHK215" s="15"/>
      <c r="VHL215" s="15"/>
      <c r="VHM215" s="15"/>
      <c r="VHN215" s="15"/>
      <c r="VHO215" s="15"/>
      <c r="VHP215" s="15"/>
      <c r="VHQ215" s="15"/>
      <c r="VHR215" s="15"/>
      <c r="VHS215" s="15"/>
      <c r="VHT215" s="15"/>
      <c r="VHU215" s="15"/>
      <c r="VHV215" s="15"/>
      <c r="VHW215" s="15"/>
      <c r="VHX215" s="15"/>
      <c r="VHY215" s="15"/>
      <c r="VHZ215" s="15"/>
      <c r="VIA215" s="15"/>
      <c r="VIB215" s="15"/>
      <c r="VIC215" s="15"/>
      <c r="VID215" s="15"/>
      <c r="VIE215" s="15"/>
      <c r="VIF215" s="15"/>
      <c r="VIG215" s="15"/>
      <c r="VIH215" s="15"/>
      <c r="VII215" s="15"/>
      <c r="VIJ215" s="15"/>
      <c r="VIK215" s="15"/>
      <c r="VIL215" s="15"/>
      <c r="VIM215" s="15"/>
      <c r="VIN215" s="15"/>
      <c r="VIO215" s="15"/>
      <c r="VIP215" s="15"/>
      <c r="VIQ215" s="15"/>
      <c r="VIR215" s="15"/>
      <c r="VIS215" s="15"/>
      <c r="VIT215" s="15"/>
      <c r="VIU215" s="15"/>
      <c r="VIV215" s="15"/>
      <c r="VIW215" s="15"/>
      <c r="VIX215" s="15"/>
      <c r="VIY215" s="15"/>
      <c r="VIZ215" s="15"/>
      <c r="VJA215" s="15"/>
      <c r="VJB215" s="15"/>
      <c r="VJC215" s="15"/>
      <c r="VJD215" s="15"/>
      <c r="VJE215" s="15"/>
      <c r="VJF215" s="15"/>
      <c r="VJG215" s="15"/>
      <c r="VJH215" s="15"/>
      <c r="VJI215" s="15"/>
      <c r="VJJ215" s="15"/>
      <c r="VJK215" s="15"/>
      <c r="VJL215" s="15"/>
      <c r="VJM215" s="15"/>
      <c r="VJN215" s="15"/>
      <c r="VJO215" s="15"/>
      <c r="VJP215" s="15"/>
      <c r="VJQ215" s="15"/>
      <c r="VJR215" s="15"/>
      <c r="VJS215" s="15"/>
      <c r="VJT215" s="15"/>
      <c r="VJU215" s="15"/>
      <c r="VJV215" s="15"/>
      <c r="VJW215" s="15"/>
      <c r="VJX215" s="15"/>
      <c r="VJY215" s="15"/>
      <c r="VJZ215" s="15"/>
      <c r="VKA215" s="15"/>
      <c r="VKB215" s="15"/>
      <c r="VKC215" s="15"/>
      <c r="VKD215" s="15"/>
      <c r="VKE215" s="15"/>
      <c r="VKF215" s="15"/>
      <c r="VKG215" s="15"/>
      <c r="VKH215" s="15"/>
      <c r="VKI215" s="15"/>
      <c r="VKJ215" s="15"/>
      <c r="VKK215" s="15"/>
      <c r="VKL215" s="15"/>
      <c r="VKM215" s="15"/>
      <c r="VKN215" s="15"/>
      <c r="VKO215" s="15"/>
      <c r="VKP215" s="15"/>
      <c r="VKQ215" s="15"/>
      <c r="VKR215" s="15"/>
      <c r="VKS215" s="15"/>
      <c r="VKT215" s="15"/>
      <c r="VKU215" s="15"/>
      <c r="VKV215" s="15"/>
      <c r="VKW215" s="15"/>
      <c r="VKX215" s="15"/>
      <c r="VKY215" s="15"/>
      <c r="VKZ215" s="15"/>
      <c r="VLA215" s="15"/>
      <c r="VLB215" s="15"/>
      <c r="VLC215" s="15"/>
      <c r="VLD215" s="15"/>
      <c r="VLE215" s="15"/>
      <c r="VLF215" s="15"/>
      <c r="VLG215" s="15"/>
      <c r="VLH215" s="15"/>
      <c r="VLI215" s="15"/>
      <c r="VLJ215" s="15"/>
      <c r="VLK215" s="15"/>
      <c r="VLL215" s="15"/>
      <c r="VLM215" s="15"/>
      <c r="VLN215" s="15"/>
      <c r="VLO215" s="15"/>
      <c r="VLP215" s="15"/>
      <c r="VLQ215" s="15"/>
      <c r="VLR215" s="15"/>
      <c r="VLS215" s="15"/>
      <c r="VLT215" s="15"/>
      <c r="VLU215" s="15"/>
      <c r="VLV215" s="15"/>
      <c r="VLW215" s="15"/>
      <c r="VLX215" s="15"/>
      <c r="VLY215" s="15"/>
      <c r="VLZ215" s="15"/>
      <c r="VMA215" s="15"/>
      <c r="VMB215" s="15"/>
      <c r="VMC215" s="15"/>
      <c r="VMD215" s="15"/>
      <c r="VME215" s="15"/>
      <c r="VMF215" s="15"/>
      <c r="VMG215" s="15"/>
      <c r="VMH215" s="15"/>
      <c r="VMI215" s="15"/>
      <c r="VMJ215" s="15"/>
      <c r="VMK215" s="15"/>
      <c r="VML215" s="15"/>
      <c r="VMM215" s="15"/>
      <c r="VMN215" s="15"/>
      <c r="VMO215" s="15"/>
      <c r="VMP215" s="15"/>
      <c r="VMQ215" s="15"/>
      <c r="VMR215" s="15"/>
      <c r="VMS215" s="15"/>
      <c r="VMT215" s="15"/>
      <c r="VMU215" s="15"/>
      <c r="VMV215" s="15"/>
      <c r="VMW215" s="15"/>
      <c r="VMX215" s="15"/>
      <c r="VMY215" s="15"/>
      <c r="VMZ215" s="15"/>
      <c r="VNA215" s="15"/>
      <c r="VNB215" s="15"/>
      <c r="VNC215" s="15"/>
      <c r="VND215" s="15"/>
      <c r="VNE215" s="15"/>
      <c r="VNF215" s="15"/>
      <c r="VNG215" s="15"/>
      <c r="VNH215" s="15"/>
      <c r="VNI215" s="15"/>
      <c r="VNJ215" s="15"/>
      <c r="VNK215" s="15"/>
      <c r="VNL215" s="15"/>
      <c r="VNM215" s="15"/>
      <c r="VNN215" s="15"/>
      <c r="VNO215" s="15"/>
      <c r="VNP215" s="15"/>
      <c r="VNQ215" s="15"/>
      <c r="VNR215" s="15"/>
      <c r="VNS215" s="15"/>
      <c r="VNT215" s="15"/>
      <c r="VNU215" s="15"/>
      <c r="VNV215" s="15"/>
      <c r="VNW215" s="15"/>
      <c r="VNX215" s="15"/>
      <c r="VNY215" s="15"/>
      <c r="VNZ215" s="15"/>
      <c r="VOA215" s="15"/>
      <c r="VOB215" s="15"/>
      <c r="VOC215" s="15"/>
      <c r="VOD215" s="15"/>
      <c r="VOE215" s="15"/>
      <c r="VOF215" s="15"/>
      <c r="VOG215" s="15"/>
      <c r="VOH215" s="15"/>
      <c r="VOI215" s="15"/>
      <c r="VOJ215" s="15"/>
      <c r="VOK215" s="15"/>
      <c r="VOL215" s="15"/>
      <c r="VOM215" s="15"/>
      <c r="VON215" s="15"/>
      <c r="VOO215" s="15"/>
      <c r="VOP215" s="15"/>
      <c r="VOQ215" s="15"/>
      <c r="VOR215" s="15"/>
      <c r="VOS215" s="15"/>
      <c r="VOT215" s="15"/>
      <c r="VOU215" s="15"/>
      <c r="VOV215" s="15"/>
      <c r="VOW215" s="15"/>
      <c r="VOX215" s="15"/>
      <c r="VOY215" s="15"/>
      <c r="VOZ215" s="15"/>
      <c r="VPA215" s="15"/>
      <c r="VPB215" s="15"/>
      <c r="VPC215" s="15"/>
      <c r="VPD215" s="15"/>
      <c r="VPE215" s="15"/>
      <c r="VPF215" s="15"/>
      <c r="VPG215" s="15"/>
      <c r="VPH215" s="15"/>
      <c r="VPI215" s="15"/>
      <c r="VPJ215" s="15"/>
      <c r="VPK215" s="15"/>
      <c r="VPL215" s="15"/>
      <c r="VPM215" s="15"/>
      <c r="VPN215" s="15"/>
      <c r="VPO215" s="15"/>
      <c r="VPP215" s="15"/>
      <c r="VPQ215" s="15"/>
      <c r="VPR215" s="15"/>
      <c r="VPS215" s="15"/>
      <c r="VPT215" s="15"/>
      <c r="VPU215" s="15"/>
      <c r="VPV215" s="15"/>
      <c r="VPW215" s="15"/>
      <c r="VPX215" s="15"/>
      <c r="VPY215" s="15"/>
      <c r="VPZ215" s="15"/>
      <c r="VQA215" s="15"/>
      <c r="VQB215" s="15"/>
      <c r="VQC215" s="15"/>
      <c r="VQD215" s="15"/>
      <c r="VQE215" s="15"/>
      <c r="VQF215" s="15"/>
      <c r="VQG215" s="15"/>
      <c r="VQH215" s="15"/>
      <c r="VQI215" s="15"/>
      <c r="VQJ215" s="15"/>
      <c r="VQK215" s="15"/>
      <c r="VQL215" s="15"/>
      <c r="VQM215" s="15"/>
      <c r="VQN215" s="15"/>
      <c r="VQO215" s="15"/>
      <c r="VQP215" s="15"/>
      <c r="VQQ215" s="15"/>
      <c r="VQR215" s="15"/>
      <c r="VQS215" s="15"/>
      <c r="VQT215" s="15"/>
      <c r="VQU215" s="15"/>
      <c r="VQV215" s="15"/>
      <c r="VQW215" s="15"/>
      <c r="VQX215" s="15"/>
      <c r="VQY215" s="15"/>
      <c r="VQZ215" s="15"/>
      <c r="VRA215" s="15"/>
      <c r="VRB215" s="15"/>
      <c r="VRC215" s="15"/>
      <c r="VRD215" s="15"/>
      <c r="VRE215" s="15"/>
      <c r="VRF215" s="15"/>
      <c r="VRG215" s="15"/>
      <c r="VRH215" s="15"/>
      <c r="VRI215" s="15"/>
      <c r="VRJ215" s="15"/>
      <c r="VRK215" s="15"/>
      <c r="VRL215" s="15"/>
      <c r="VRM215" s="15"/>
      <c r="VRN215" s="15"/>
      <c r="VRO215" s="15"/>
      <c r="VRP215" s="15"/>
      <c r="VRQ215" s="15"/>
      <c r="VRR215" s="15"/>
      <c r="VRS215" s="15"/>
      <c r="VRT215" s="15"/>
      <c r="VRU215" s="15"/>
      <c r="VRV215" s="15"/>
      <c r="VRW215" s="15"/>
      <c r="VRX215" s="15"/>
      <c r="VRY215" s="15"/>
      <c r="VRZ215" s="15"/>
      <c r="VSA215" s="15"/>
      <c r="VSB215" s="15"/>
      <c r="VSC215" s="15"/>
      <c r="VSD215" s="15"/>
      <c r="VSE215" s="15"/>
      <c r="VSF215" s="15"/>
      <c r="VSG215" s="15"/>
      <c r="VSH215" s="15"/>
      <c r="VSI215" s="15"/>
      <c r="VSJ215" s="15"/>
      <c r="VSK215" s="15"/>
      <c r="VSL215" s="15"/>
      <c r="VSM215" s="15"/>
      <c r="VSN215" s="15"/>
      <c r="VSO215" s="15"/>
      <c r="VSP215" s="15"/>
      <c r="VSQ215" s="15"/>
      <c r="VSR215" s="15"/>
      <c r="VSS215" s="15"/>
      <c r="VST215" s="15"/>
      <c r="VSU215" s="15"/>
      <c r="VSV215" s="15"/>
      <c r="VSW215" s="15"/>
      <c r="VSX215" s="15"/>
      <c r="VSY215" s="15"/>
      <c r="VSZ215" s="15"/>
      <c r="VTA215" s="15"/>
      <c r="VTB215" s="15"/>
      <c r="VTC215" s="15"/>
      <c r="VTD215" s="15"/>
      <c r="VTE215" s="15"/>
      <c r="VTF215" s="15"/>
      <c r="VTG215" s="15"/>
      <c r="VTH215" s="15"/>
      <c r="VTI215" s="15"/>
      <c r="VTJ215" s="15"/>
      <c r="VTK215" s="15"/>
      <c r="VTL215" s="15"/>
      <c r="VTM215" s="15"/>
      <c r="VTN215" s="15"/>
      <c r="VTO215" s="15"/>
      <c r="VTP215" s="15"/>
      <c r="VTQ215" s="15"/>
      <c r="VTR215" s="15"/>
      <c r="VTS215" s="15"/>
      <c r="VTT215" s="15"/>
      <c r="VTU215" s="15"/>
      <c r="VTV215" s="15"/>
      <c r="VTW215" s="15"/>
      <c r="VTX215" s="15"/>
      <c r="VTY215" s="15"/>
      <c r="VTZ215" s="15"/>
      <c r="VUA215" s="15"/>
      <c r="VUB215" s="15"/>
      <c r="VUC215" s="15"/>
      <c r="VUD215" s="15"/>
      <c r="VUE215" s="15"/>
      <c r="VUF215" s="15"/>
      <c r="VUG215" s="15"/>
      <c r="VUH215" s="15"/>
      <c r="VUI215" s="15"/>
      <c r="VUJ215" s="15"/>
      <c r="VUK215" s="15"/>
      <c r="VUL215" s="15"/>
      <c r="VUM215" s="15"/>
      <c r="VUN215" s="15"/>
      <c r="VUO215" s="15"/>
      <c r="VUP215" s="15"/>
      <c r="VUQ215" s="15"/>
      <c r="VUR215" s="15"/>
      <c r="VUS215" s="15"/>
      <c r="VUT215" s="15"/>
      <c r="VUU215" s="15"/>
      <c r="VUV215" s="15"/>
      <c r="VUW215" s="15"/>
      <c r="VUX215" s="15"/>
      <c r="VUY215" s="15"/>
      <c r="VUZ215" s="15"/>
      <c r="VVA215" s="15"/>
      <c r="VVB215" s="15"/>
      <c r="VVC215" s="15"/>
      <c r="VVD215" s="15"/>
      <c r="VVE215" s="15"/>
      <c r="VVF215" s="15"/>
      <c r="VVG215" s="15"/>
      <c r="VVH215" s="15"/>
      <c r="VVI215" s="15"/>
      <c r="VVJ215" s="15"/>
      <c r="VVK215" s="15"/>
      <c r="VVL215" s="15"/>
      <c r="VVM215" s="15"/>
      <c r="VVN215" s="15"/>
      <c r="VVO215" s="15"/>
      <c r="VVP215" s="15"/>
      <c r="VVQ215" s="15"/>
      <c r="VVR215" s="15"/>
      <c r="VVS215" s="15"/>
      <c r="VVT215" s="15"/>
      <c r="VVU215" s="15"/>
      <c r="VVV215" s="15"/>
      <c r="VVW215" s="15"/>
      <c r="VVX215" s="15"/>
      <c r="VVY215" s="15"/>
      <c r="VVZ215" s="15"/>
      <c r="VWA215" s="15"/>
      <c r="VWB215" s="15"/>
      <c r="VWC215" s="15"/>
      <c r="VWD215" s="15"/>
      <c r="VWE215" s="15"/>
      <c r="VWF215" s="15"/>
      <c r="VWG215" s="15"/>
      <c r="VWH215" s="15"/>
      <c r="VWI215" s="15"/>
      <c r="VWJ215" s="15"/>
      <c r="VWK215" s="15"/>
      <c r="VWL215" s="15"/>
      <c r="VWM215" s="15"/>
      <c r="VWN215" s="15"/>
      <c r="VWO215" s="15"/>
      <c r="VWP215" s="15"/>
      <c r="VWQ215" s="15"/>
      <c r="VWR215" s="15"/>
      <c r="VWS215" s="15"/>
      <c r="VWT215" s="15"/>
      <c r="VWU215" s="15"/>
      <c r="VWV215" s="15"/>
      <c r="VWW215" s="15"/>
      <c r="VWX215" s="15"/>
      <c r="VWY215" s="15"/>
      <c r="VWZ215" s="15"/>
      <c r="VXA215" s="15"/>
      <c r="VXB215" s="15"/>
      <c r="VXC215" s="15"/>
      <c r="VXD215" s="15"/>
      <c r="VXE215" s="15"/>
      <c r="VXF215" s="15"/>
      <c r="VXG215" s="15"/>
      <c r="VXH215" s="15"/>
      <c r="VXI215" s="15"/>
      <c r="VXJ215" s="15"/>
      <c r="VXK215" s="15"/>
      <c r="VXL215" s="15"/>
      <c r="VXM215" s="15"/>
      <c r="VXN215" s="15"/>
      <c r="VXO215" s="15"/>
      <c r="VXP215" s="15"/>
      <c r="VXQ215" s="15"/>
      <c r="VXR215" s="15"/>
      <c r="VXS215" s="15"/>
      <c r="VXT215" s="15"/>
      <c r="VXU215" s="15"/>
      <c r="VXV215" s="15"/>
      <c r="VXW215" s="15"/>
      <c r="VXX215" s="15"/>
      <c r="VXY215" s="15"/>
      <c r="VXZ215" s="15"/>
      <c r="VYA215" s="15"/>
      <c r="VYB215" s="15"/>
      <c r="VYC215" s="15"/>
      <c r="VYD215" s="15"/>
      <c r="VYE215" s="15"/>
      <c r="VYF215" s="15"/>
      <c r="VYG215" s="15"/>
      <c r="VYH215" s="15"/>
      <c r="VYI215" s="15"/>
      <c r="VYJ215" s="15"/>
      <c r="VYK215" s="15"/>
      <c r="VYL215" s="15"/>
      <c r="VYM215" s="15"/>
      <c r="VYN215" s="15"/>
      <c r="VYO215" s="15"/>
      <c r="VYP215" s="15"/>
      <c r="VYQ215" s="15"/>
      <c r="VYR215" s="15"/>
      <c r="VYS215" s="15"/>
      <c r="VYT215" s="15"/>
      <c r="VYU215" s="15"/>
      <c r="VYV215" s="15"/>
      <c r="VYW215" s="15"/>
      <c r="VYX215" s="15"/>
      <c r="VYY215" s="15"/>
      <c r="VYZ215" s="15"/>
      <c r="VZA215" s="15"/>
      <c r="VZB215" s="15"/>
      <c r="VZC215" s="15"/>
      <c r="VZD215" s="15"/>
      <c r="VZE215" s="15"/>
      <c r="VZF215" s="15"/>
      <c r="VZG215" s="15"/>
      <c r="VZH215" s="15"/>
      <c r="VZI215" s="15"/>
      <c r="VZJ215" s="15"/>
      <c r="VZK215" s="15"/>
      <c r="VZL215" s="15"/>
      <c r="VZM215" s="15"/>
      <c r="VZN215" s="15"/>
      <c r="VZO215" s="15"/>
      <c r="VZP215" s="15"/>
      <c r="VZQ215" s="15"/>
      <c r="VZR215" s="15"/>
      <c r="VZS215" s="15"/>
      <c r="VZT215" s="15"/>
      <c r="VZU215" s="15"/>
      <c r="VZV215" s="15"/>
      <c r="VZW215" s="15"/>
      <c r="VZX215" s="15"/>
      <c r="VZY215" s="15"/>
      <c r="VZZ215" s="15"/>
      <c r="WAA215" s="15"/>
      <c r="WAB215" s="15"/>
      <c r="WAC215" s="15"/>
      <c r="WAD215" s="15"/>
      <c r="WAE215" s="15"/>
      <c r="WAF215" s="15"/>
      <c r="WAG215" s="15"/>
      <c r="WAH215" s="15"/>
      <c r="WAI215" s="15"/>
      <c r="WAJ215" s="15"/>
      <c r="WAK215" s="15"/>
      <c r="WAL215" s="15"/>
      <c r="WAM215" s="15"/>
      <c r="WAN215" s="15"/>
      <c r="WAO215" s="15"/>
      <c r="WAP215" s="15"/>
      <c r="WAQ215" s="15"/>
      <c r="WAR215" s="15"/>
      <c r="WAS215" s="15"/>
      <c r="WAT215" s="15"/>
      <c r="WAU215" s="15"/>
      <c r="WAV215" s="15"/>
      <c r="WAW215" s="15"/>
      <c r="WAX215" s="15"/>
      <c r="WAY215" s="15"/>
      <c r="WAZ215" s="15"/>
      <c r="WBA215" s="15"/>
      <c r="WBB215" s="15"/>
      <c r="WBC215" s="15"/>
      <c r="WBD215" s="15"/>
      <c r="WBE215" s="15"/>
      <c r="WBF215" s="15"/>
      <c r="WBG215" s="15"/>
      <c r="WBH215" s="15"/>
      <c r="WBI215" s="15"/>
      <c r="WBJ215" s="15"/>
      <c r="WBK215" s="15"/>
      <c r="WBL215" s="15"/>
      <c r="WBM215" s="15"/>
      <c r="WBN215" s="15"/>
      <c r="WBO215" s="15"/>
      <c r="WBP215" s="15"/>
      <c r="WBQ215" s="15"/>
      <c r="WBR215" s="15"/>
      <c r="WBS215" s="15"/>
      <c r="WBT215" s="15"/>
      <c r="WBU215" s="15"/>
      <c r="WBV215" s="15"/>
      <c r="WBW215" s="15"/>
      <c r="WBX215" s="15"/>
      <c r="WBY215" s="15"/>
      <c r="WBZ215" s="15"/>
      <c r="WCA215" s="15"/>
      <c r="WCB215" s="15"/>
      <c r="WCC215" s="15"/>
      <c r="WCD215" s="15"/>
      <c r="WCE215" s="15"/>
      <c r="WCF215" s="15"/>
      <c r="WCG215" s="15"/>
      <c r="WCH215" s="15"/>
      <c r="WCI215" s="15"/>
      <c r="WCJ215" s="15"/>
      <c r="WCK215" s="15"/>
      <c r="WCL215" s="15"/>
      <c r="WCM215" s="15"/>
      <c r="WCN215" s="15"/>
      <c r="WCO215" s="15"/>
      <c r="WCP215" s="15"/>
      <c r="WCQ215" s="15"/>
      <c r="WCR215" s="15"/>
      <c r="WCS215" s="15"/>
      <c r="WCT215" s="15"/>
      <c r="WCU215" s="15"/>
      <c r="WCV215" s="15"/>
      <c r="WCW215" s="15"/>
      <c r="WCX215" s="15"/>
      <c r="WCY215" s="15"/>
      <c r="WCZ215" s="15"/>
      <c r="WDA215" s="15"/>
      <c r="WDB215" s="15"/>
      <c r="WDC215" s="15"/>
      <c r="WDD215" s="15"/>
      <c r="WDE215" s="15"/>
      <c r="WDF215" s="15"/>
      <c r="WDG215" s="15"/>
      <c r="WDH215" s="15"/>
      <c r="WDI215" s="15"/>
      <c r="WDJ215" s="15"/>
      <c r="WDK215" s="15"/>
      <c r="WDL215" s="15"/>
      <c r="WDM215" s="15"/>
      <c r="WDN215" s="15"/>
      <c r="WDO215" s="15"/>
      <c r="WDP215" s="15"/>
      <c r="WDQ215" s="15"/>
      <c r="WDR215" s="15"/>
      <c r="WDS215" s="15"/>
      <c r="WDT215" s="15"/>
      <c r="WDU215" s="15"/>
      <c r="WDV215" s="15"/>
      <c r="WDW215" s="15"/>
      <c r="WDX215" s="15"/>
      <c r="WDY215" s="15"/>
      <c r="WDZ215" s="15"/>
      <c r="WEA215" s="15"/>
      <c r="WEB215" s="15"/>
      <c r="WEC215" s="15"/>
      <c r="WED215" s="15"/>
      <c r="WEE215" s="15"/>
      <c r="WEF215" s="15"/>
      <c r="WEG215" s="15"/>
      <c r="WEH215" s="15"/>
      <c r="WEI215" s="15"/>
      <c r="WEJ215" s="15"/>
      <c r="WEK215" s="15"/>
      <c r="WEL215" s="15"/>
      <c r="WEM215" s="15"/>
      <c r="WEN215" s="15"/>
      <c r="WEO215" s="15"/>
      <c r="WEP215" s="15"/>
      <c r="WEQ215" s="15"/>
      <c r="WER215" s="15"/>
      <c r="WES215" s="15"/>
      <c r="WET215" s="15"/>
      <c r="WEU215" s="15"/>
      <c r="WEV215" s="15"/>
      <c r="WEW215" s="15"/>
      <c r="WEX215" s="15"/>
      <c r="WEY215" s="15"/>
      <c r="WEZ215" s="15"/>
      <c r="WFA215" s="15"/>
      <c r="WFB215" s="15"/>
      <c r="WFC215" s="15"/>
      <c r="WFD215" s="15"/>
      <c r="WFE215" s="15"/>
      <c r="WFF215" s="15"/>
      <c r="WFG215" s="15"/>
      <c r="WFH215" s="15"/>
      <c r="WFI215" s="15"/>
      <c r="WFJ215" s="15"/>
      <c r="WFK215" s="15"/>
      <c r="WFL215" s="15"/>
      <c r="WFM215" s="15"/>
      <c r="WFN215" s="15"/>
      <c r="WFO215" s="15"/>
      <c r="WFP215" s="15"/>
      <c r="WFQ215" s="15"/>
      <c r="WFR215" s="15"/>
      <c r="WFS215" s="15"/>
      <c r="WFT215" s="15"/>
      <c r="WFU215" s="15"/>
      <c r="WFV215" s="15"/>
      <c r="WFW215" s="15"/>
      <c r="WFX215" s="15"/>
      <c r="WFY215" s="15"/>
      <c r="WFZ215" s="15"/>
      <c r="WGA215" s="15"/>
      <c r="WGB215" s="15"/>
      <c r="WGC215" s="15"/>
      <c r="WGD215" s="15"/>
      <c r="WGE215" s="15"/>
      <c r="WGF215" s="15"/>
      <c r="WGG215" s="15"/>
      <c r="WGH215" s="15"/>
      <c r="WGI215" s="15"/>
      <c r="WGJ215" s="15"/>
      <c r="WGK215" s="15"/>
      <c r="WGL215" s="15"/>
      <c r="WGM215" s="15"/>
      <c r="WGN215" s="15"/>
      <c r="WGO215" s="15"/>
      <c r="WGP215" s="15"/>
      <c r="WGQ215" s="15"/>
      <c r="WGR215" s="15"/>
      <c r="WGS215" s="15"/>
      <c r="WGT215" s="15"/>
      <c r="WGU215" s="15"/>
      <c r="WGV215" s="15"/>
      <c r="WGW215" s="15"/>
      <c r="WGX215" s="15"/>
      <c r="WGY215" s="15"/>
      <c r="WGZ215" s="15"/>
      <c r="WHA215" s="15"/>
      <c r="WHB215" s="15"/>
      <c r="WHC215" s="15"/>
      <c r="WHD215" s="15"/>
      <c r="WHE215" s="15"/>
      <c r="WHF215" s="15"/>
      <c r="WHG215" s="15"/>
      <c r="WHH215" s="15"/>
      <c r="WHI215" s="15"/>
      <c r="WHJ215" s="15"/>
      <c r="WHK215" s="15"/>
      <c r="WHL215" s="15"/>
      <c r="WHM215" s="15"/>
      <c r="WHN215" s="15"/>
      <c r="WHO215" s="15"/>
      <c r="WHP215" s="15"/>
      <c r="WHQ215" s="15"/>
      <c r="WHR215" s="15"/>
      <c r="WHS215" s="15"/>
      <c r="WHT215" s="15"/>
      <c r="WHU215" s="15"/>
      <c r="WHV215" s="15"/>
      <c r="WHW215" s="15"/>
      <c r="WHX215" s="15"/>
      <c r="WHY215" s="15"/>
      <c r="WHZ215" s="15"/>
      <c r="WIA215" s="15"/>
      <c r="WIB215" s="15"/>
      <c r="WIC215" s="15"/>
      <c r="WID215" s="15"/>
      <c r="WIE215" s="15"/>
      <c r="WIF215" s="15"/>
      <c r="WIG215" s="15"/>
      <c r="WIH215" s="15"/>
      <c r="WII215" s="15"/>
      <c r="WIJ215" s="15"/>
      <c r="WIK215" s="15"/>
      <c r="WIL215" s="15"/>
      <c r="WIM215" s="15"/>
      <c r="WIN215" s="15"/>
      <c r="WIO215" s="15"/>
      <c r="WIP215" s="15"/>
      <c r="WIQ215" s="15"/>
      <c r="WIR215" s="15"/>
      <c r="WIS215" s="15"/>
      <c r="WIT215" s="15"/>
      <c r="WIU215" s="15"/>
      <c r="WIV215" s="15"/>
      <c r="WIW215" s="15"/>
      <c r="WIX215" s="15"/>
      <c r="WIY215" s="15"/>
      <c r="WIZ215" s="15"/>
      <c r="WJA215" s="15"/>
      <c r="WJB215" s="15"/>
      <c r="WJC215" s="15"/>
      <c r="WJD215" s="15"/>
      <c r="WJE215" s="15"/>
      <c r="WJF215" s="15"/>
      <c r="WJG215" s="15"/>
      <c r="WJH215" s="15"/>
      <c r="WJI215" s="15"/>
      <c r="WJJ215" s="15"/>
      <c r="WJK215" s="15"/>
      <c r="WJL215" s="15"/>
      <c r="WJM215" s="15"/>
      <c r="WJN215" s="15"/>
      <c r="WJO215" s="15"/>
      <c r="WJP215" s="15"/>
      <c r="WJQ215" s="15"/>
      <c r="WJR215" s="15"/>
      <c r="WJS215" s="15"/>
      <c r="WJT215" s="15"/>
      <c r="WJU215" s="15"/>
      <c r="WJV215" s="15"/>
      <c r="WJW215" s="15"/>
      <c r="WJX215" s="15"/>
      <c r="WJY215" s="15"/>
      <c r="WJZ215" s="15"/>
      <c r="WKA215" s="15"/>
      <c r="WKB215" s="15"/>
      <c r="WKC215" s="15"/>
      <c r="WKD215" s="15"/>
      <c r="WKE215" s="15"/>
      <c r="WKF215" s="15"/>
      <c r="WKG215" s="15"/>
      <c r="WKH215" s="15"/>
      <c r="WKI215" s="15"/>
      <c r="WKJ215" s="15"/>
      <c r="WKK215" s="15"/>
      <c r="WKL215" s="15"/>
      <c r="WKM215" s="15"/>
      <c r="WKN215" s="15"/>
      <c r="WKO215" s="15"/>
      <c r="WKP215" s="15"/>
      <c r="WKQ215" s="15"/>
      <c r="WKR215" s="15"/>
      <c r="WKS215" s="15"/>
      <c r="WKT215" s="15"/>
      <c r="WKU215" s="15"/>
      <c r="WKV215" s="15"/>
      <c r="WKW215" s="15"/>
      <c r="WKX215" s="15"/>
      <c r="WKY215" s="15"/>
      <c r="WKZ215" s="15"/>
      <c r="WLA215" s="15"/>
      <c r="WLB215" s="15"/>
      <c r="WLC215" s="15"/>
      <c r="WLD215" s="15"/>
      <c r="WLE215" s="15"/>
      <c r="WLF215" s="15"/>
      <c r="WLG215" s="15"/>
      <c r="WLH215" s="15"/>
      <c r="WLI215" s="15"/>
      <c r="WLJ215" s="15"/>
      <c r="WLK215" s="15"/>
      <c r="WLL215" s="15"/>
      <c r="WLM215" s="15"/>
      <c r="WLN215" s="15"/>
      <c r="WLO215" s="15"/>
      <c r="WLP215" s="15"/>
      <c r="WLQ215" s="15"/>
      <c r="WLR215" s="15"/>
      <c r="WLS215" s="15"/>
      <c r="WLT215" s="15"/>
      <c r="WLU215" s="15"/>
      <c r="WLV215" s="15"/>
      <c r="WLW215" s="15"/>
      <c r="WLX215" s="15"/>
      <c r="WLY215" s="15"/>
      <c r="WLZ215" s="15"/>
      <c r="WMA215" s="15"/>
      <c r="WMB215" s="15"/>
      <c r="WMC215" s="15"/>
      <c r="WMD215" s="15"/>
      <c r="WME215" s="15"/>
      <c r="WMF215" s="15"/>
      <c r="WMG215" s="15"/>
      <c r="WMH215" s="15"/>
      <c r="WMI215" s="15"/>
      <c r="WMJ215" s="15"/>
      <c r="WMK215" s="15"/>
      <c r="WML215" s="15"/>
      <c r="WMM215" s="15"/>
      <c r="WMN215" s="15"/>
      <c r="WMO215" s="15"/>
      <c r="WMP215" s="15"/>
      <c r="WMQ215" s="15"/>
      <c r="WMR215" s="15"/>
      <c r="WMS215" s="15"/>
      <c r="WMT215" s="15"/>
      <c r="WMU215" s="15"/>
      <c r="WMV215" s="15"/>
      <c r="WMW215" s="15"/>
      <c r="WMX215" s="15"/>
      <c r="WMY215" s="15"/>
      <c r="WMZ215" s="15"/>
      <c r="WNA215" s="15"/>
      <c r="WNB215" s="15"/>
      <c r="WNC215" s="15"/>
      <c r="WND215" s="15"/>
      <c r="WNE215" s="15"/>
      <c r="WNF215" s="15"/>
      <c r="WNG215" s="15"/>
      <c r="WNH215" s="15"/>
      <c r="WNI215" s="15"/>
      <c r="WNJ215" s="15"/>
      <c r="WNK215" s="15"/>
      <c r="WNL215" s="15"/>
      <c r="WNM215" s="15"/>
      <c r="WNN215" s="15"/>
      <c r="WNO215" s="15"/>
      <c r="WNP215" s="15"/>
      <c r="WNQ215" s="15"/>
      <c r="WNR215" s="15"/>
      <c r="WNS215" s="15"/>
      <c r="WNT215" s="15"/>
      <c r="WNU215" s="15"/>
      <c r="WNV215" s="15"/>
      <c r="WNW215" s="15"/>
      <c r="WNX215" s="15"/>
      <c r="WNY215" s="15"/>
      <c r="WNZ215" s="15"/>
      <c r="WOA215" s="15"/>
      <c r="WOB215" s="15"/>
      <c r="WOC215" s="15"/>
      <c r="WOD215" s="15"/>
      <c r="WOE215" s="15"/>
      <c r="WOF215" s="15"/>
      <c r="WOG215" s="15"/>
      <c r="WOH215" s="15"/>
      <c r="WOI215" s="15"/>
      <c r="WOJ215" s="15"/>
      <c r="WOK215" s="15"/>
      <c r="WOL215" s="15"/>
      <c r="WOM215" s="15"/>
      <c r="WON215" s="15"/>
      <c r="WOO215" s="15"/>
      <c r="WOP215" s="15"/>
      <c r="WOQ215" s="15"/>
      <c r="WOR215" s="15"/>
      <c r="WOS215" s="15"/>
      <c r="WOT215" s="15"/>
      <c r="WOU215" s="15"/>
      <c r="WOV215" s="15"/>
      <c r="WOW215" s="15"/>
      <c r="WOX215" s="15"/>
      <c r="WOY215" s="15"/>
      <c r="WOZ215" s="15"/>
      <c r="WPA215" s="15"/>
      <c r="WPB215" s="15"/>
      <c r="WPC215" s="15"/>
      <c r="WPD215" s="15"/>
      <c r="WPE215" s="15"/>
      <c r="WPF215" s="15"/>
      <c r="WPG215" s="15"/>
      <c r="WPH215" s="15"/>
      <c r="WPI215" s="15"/>
      <c r="WPJ215" s="15"/>
      <c r="WPK215" s="15"/>
      <c r="WPL215" s="15"/>
      <c r="WPM215" s="15"/>
      <c r="WPN215" s="15"/>
      <c r="WPO215" s="15"/>
      <c r="WPP215" s="15"/>
      <c r="WPQ215" s="15"/>
      <c r="WPR215" s="15"/>
      <c r="WPS215" s="15"/>
      <c r="WPT215" s="15"/>
      <c r="WPU215" s="15"/>
      <c r="WPV215" s="15"/>
      <c r="WPW215" s="15"/>
      <c r="WPX215" s="15"/>
      <c r="WPY215" s="15"/>
      <c r="WPZ215" s="15"/>
      <c r="WQA215" s="15"/>
      <c r="WQB215" s="15"/>
      <c r="WQC215" s="15"/>
      <c r="WQD215" s="15"/>
      <c r="WQE215" s="15"/>
      <c r="WQF215" s="15"/>
      <c r="WQG215" s="15"/>
      <c r="WQH215" s="15"/>
      <c r="WQI215" s="15"/>
      <c r="WQJ215" s="15"/>
      <c r="WQK215" s="15"/>
      <c r="WQL215" s="15"/>
      <c r="WQM215" s="15"/>
      <c r="WQN215" s="15"/>
      <c r="WQO215" s="15"/>
      <c r="WQP215" s="15"/>
      <c r="WQQ215" s="15"/>
      <c r="WQR215" s="15"/>
      <c r="WQS215" s="15"/>
      <c r="WQT215" s="15"/>
      <c r="WQU215" s="15"/>
      <c r="WQV215" s="15"/>
      <c r="WQW215" s="15"/>
      <c r="WQX215" s="15"/>
      <c r="WQY215" s="15"/>
      <c r="WQZ215" s="15"/>
      <c r="WRA215" s="15"/>
      <c r="WRB215" s="15"/>
      <c r="WRC215" s="15"/>
      <c r="WRD215" s="15"/>
      <c r="WRE215" s="15"/>
      <c r="WRF215" s="15"/>
      <c r="WRG215" s="15"/>
      <c r="WRH215" s="15"/>
      <c r="WRI215" s="15"/>
      <c r="WRJ215" s="15"/>
      <c r="WRK215" s="15"/>
      <c r="WRL215" s="15"/>
      <c r="WRM215" s="15"/>
      <c r="WRN215" s="15"/>
      <c r="WRO215" s="15"/>
      <c r="WRP215" s="15"/>
      <c r="WRQ215" s="15"/>
      <c r="WRR215" s="15"/>
      <c r="WRS215" s="15"/>
      <c r="WRT215" s="15"/>
      <c r="WRU215" s="15"/>
      <c r="WRV215" s="15"/>
      <c r="WRW215" s="15"/>
      <c r="WRX215" s="15"/>
      <c r="WRY215" s="15"/>
      <c r="WRZ215" s="15"/>
      <c r="WSA215" s="15"/>
      <c r="WSB215" s="15"/>
      <c r="WSC215" s="15"/>
      <c r="WSD215" s="15"/>
      <c r="WSE215" s="15"/>
      <c r="WSF215" s="15"/>
      <c r="WSG215" s="15"/>
      <c r="WSH215" s="15"/>
      <c r="WSI215" s="15"/>
      <c r="WSJ215" s="15"/>
      <c r="WSK215" s="15"/>
      <c r="WSL215" s="15"/>
      <c r="WSM215" s="15"/>
      <c r="WSN215" s="15"/>
      <c r="WSO215" s="15"/>
      <c r="WSP215" s="15"/>
      <c r="WSQ215" s="15"/>
      <c r="WSR215" s="15"/>
      <c r="WSS215" s="15"/>
      <c r="WST215" s="15"/>
      <c r="WSU215" s="15"/>
      <c r="WSV215" s="15"/>
      <c r="WSW215" s="15"/>
      <c r="WSX215" s="15"/>
      <c r="WSY215" s="15"/>
      <c r="WSZ215" s="15"/>
      <c r="WTA215" s="15"/>
      <c r="WTB215" s="15"/>
      <c r="WTC215" s="15"/>
      <c r="WTD215" s="15"/>
      <c r="WTE215" s="15"/>
      <c r="WTF215" s="15"/>
      <c r="WTG215" s="15"/>
      <c r="WTH215" s="15"/>
      <c r="WTI215" s="15"/>
      <c r="WTJ215" s="15"/>
      <c r="WTK215" s="15"/>
      <c r="WTL215" s="15"/>
      <c r="WTM215" s="15"/>
      <c r="WTN215" s="15"/>
      <c r="WTO215" s="15"/>
      <c r="WTP215" s="15"/>
      <c r="WTQ215" s="15"/>
      <c r="WTR215" s="15"/>
      <c r="WTS215" s="15"/>
      <c r="WTT215" s="15"/>
      <c r="WTU215" s="15"/>
      <c r="WTV215" s="15"/>
      <c r="WTW215" s="15"/>
      <c r="WTX215" s="15"/>
      <c r="WTY215" s="15"/>
      <c r="WTZ215" s="15"/>
      <c r="WUA215" s="15"/>
      <c r="WUB215" s="15"/>
      <c r="WUC215" s="15"/>
      <c r="WUD215" s="15"/>
      <c r="WUE215" s="15"/>
      <c r="WUF215" s="15"/>
      <c r="WUG215" s="15"/>
      <c r="WUH215" s="15"/>
      <c r="WUI215" s="15"/>
      <c r="WUJ215" s="15"/>
      <c r="WUK215" s="15"/>
      <c r="WUL215" s="15"/>
      <c r="WUM215" s="15"/>
      <c r="WUN215" s="15"/>
      <c r="WUO215" s="15"/>
      <c r="WUP215" s="15"/>
      <c r="WUQ215" s="15"/>
      <c r="WUR215" s="15"/>
      <c r="WUS215" s="15"/>
      <c r="WUT215" s="15"/>
      <c r="WUU215" s="15"/>
      <c r="WUV215" s="15"/>
      <c r="WUW215" s="15"/>
      <c r="WUX215" s="15"/>
      <c r="WUY215" s="15"/>
      <c r="WUZ215" s="15"/>
      <c r="WVA215" s="15"/>
      <c r="WVB215" s="15"/>
      <c r="WVC215" s="15"/>
      <c r="WVD215" s="15"/>
      <c r="WVE215" s="15"/>
      <c r="WVF215" s="15"/>
      <c r="WVG215" s="15"/>
      <c r="WVH215" s="15"/>
      <c r="WVI215" s="15"/>
      <c r="WVJ215" s="15"/>
      <c r="WVK215" s="15"/>
      <c r="WVL215" s="15"/>
      <c r="WVM215" s="15"/>
      <c r="WVN215" s="15"/>
      <c r="WVO215" s="15"/>
      <c r="WVP215" s="15"/>
      <c r="WVQ215" s="15"/>
      <c r="WVR215" s="15"/>
      <c r="WVS215" s="15"/>
      <c r="WVT215" s="15"/>
      <c r="WVU215" s="15"/>
    </row>
    <row r="216" spans="1:16141" s="16" customFormat="1" ht="56.25" customHeight="1">
      <c r="A216" s="44" t="s">
        <v>378</v>
      </c>
      <c r="B216" s="32" t="s">
        <v>379</v>
      </c>
      <c r="C216" s="32" t="s">
        <v>39</v>
      </c>
      <c r="D216" s="32" t="s">
        <v>380</v>
      </c>
      <c r="E216" s="47">
        <v>9</v>
      </c>
      <c r="F216" s="47">
        <v>9</v>
      </c>
      <c r="G216" s="47">
        <v>4.5</v>
      </c>
      <c r="H216" s="47">
        <v>1.5</v>
      </c>
      <c r="I216" s="47">
        <v>9</v>
      </c>
      <c r="J216" s="39">
        <f t="shared" si="30"/>
        <v>24</v>
      </c>
      <c r="K216" s="52">
        <v>2630.08</v>
      </c>
      <c r="L216" s="52">
        <v>2630.08</v>
      </c>
      <c r="M216" s="48">
        <v>1906.56</v>
      </c>
      <c r="N216" s="48">
        <v>1960</v>
      </c>
      <c r="O216" s="49">
        <f t="shared" si="31"/>
        <v>6511.68</v>
      </c>
      <c r="P216" s="28">
        <f t="shared" si="22"/>
        <v>6511.68</v>
      </c>
      <c r="Q216" s="49">
        <f t="shared" si="32"/>
        <v>3255.84</v>
      </c>
      <c r="R216" s="49">
        <f t="shared" si="33"/>
        <v>1005.1199999999999</v>
      </c>
      <c r="S216" s="49">
        <f t="shared" si="34"/>
        <v>6030.7199999999993</v>
      </c>
      <c r="T216" s="41">
        <f t="shared" si="35"/>
        <v>16803.36</v>
      </c>
      <c r="U216" s="53"/>
      <c r="V216" s="51"/>
      <c r="W216" s="51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  <c r="FY216" s="17"/>
      <c r="FZ216" s="17"/>
      <c r="GA216" s="17"/>
      <c r="GB216" s="17"/>
      <c r="GC216" s="17"/>
      <c r="GD216" s="17"/>
    </row>
    <row r="217" spans="1:16141" s="18" customFormat="1" ht="56.25" customHeight="1" outlineLevel="1">
      <c r="A217" s="44">
        <v>2919003805</v>
      </c>
      <c r="B217" s="32" t="s">
        <v>381</v>
      </c>
      <c r="C217" s="32" t="s">
        <v>171</v>
      </c>
      <c r="D217" s="32" t="s">
        <v>382</v>
      </c>
      <c r="E217" s="45">
        <f>39.54*0.6</f>
        <v>23.724</v>
      </c>
      <c r="F217" s="45">
        <v>17.635999999999999</v>
      </c>
      <c r="G217" s="45">
        <f>39.54*0.4</f>
        <v>15.816000000000001</v>
      </c>
      <c r="H217" s="46">
        <f>32.35*0.2</f>
        <v>6.4700000000000006</v>
      </c>
      <c r="I217" s="46">
        <f>32.35*0.8</f>
        <v>25.880000000000003</v>
      </c>
      <c r="J217" s="39">
        <f t="shared" si="30"/>
        <v>65.801999999999992</v>
      </c>
      <c r="K217" s="48">
        <v>1814.84</v>
      </c>
      <c r="L217" s="48">
        <v>1814.84</v>
      </c>
      <c r="M217" s="48">
        <v>1630</v>
      </c>
      <c r="N217" s="48">
        <v>1680</v>
      </c>
      <c r="O217" s="49">
        <f t="shared" si="31"/>
        <v>4385.144159999998</v>
      </c>
      <c r="P217" s="28">
        <f t="shared" si="22"/>
        <v>3259.8382399999982</v>
      </c>
      <c r="Q217" s="49">
        <f t="shared" si="32"/>
        <v>2923.429439999999</v>
      </c>
      <c r="R217" s="49">
        <f t="shared" si="33"/>
        <v>872.41479999999956</v>
      </c>
      <c r="S217" s="49">
        <f t="shared" si="34"/>
        <v>3489.6591999999982</v>
      </c>
      <c r="T217" s="41">
        <f t="shared" si="35"/>
        <v>10545.341679999994</v>
      </c>
      <c r="U217" s="50"/>
      <c r="V217" s="51"/>
      <c r="W217" s="51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  <c r="IW217" s="15"/>
      <c r="IX217" s="15"/>
      <c r="IY217" s="15"/>
      <c r="IZ217" s="15"/>
      <c r="JA217" s="15"/>
      <c r="JB217" s="15"/>
      <c r="JC217" s="15"/>
      <c r="JD217" s="15"/>
      <c r="JE217" s="15"/>
      <c r="JF217" s="15"/>
      <c r="JG217" s="15"/>
      <c r="JH217" s="15"/>
      <c r="JI217" s="15"/>
      <c r="JJ217" s="15"/>
      <c r="JK217" s="15"/>
      <c r="JL217" s="15"/>
      <c r="JM217" s="15"/>
      <c r="JN217" s="15"/>
      <c r="JO217" s="15"/>
      <c r="JP217" s="15"/>
      <c r="JQ217" s="15"/>
      <c r="JR217" s="15"/>
      <c r="JS217" s="15"/>
      <c r="JT217" s="15"/>
      <c r="JU217" s="15"/>
      <c r="JV217" s="15"/>
      <c r="JW217" s="15"/>
      <c r="JX217" s="15"/>
      <c r="JY217" s="15"/>
      <c r="JZ217" s="15"/>
      <c r="KA217" s="15"/>
      <c r="KB217" s="15"/>
      <c r="KC217" s="15"/>
      <c r="KD217" s="15"/>
      <c r="KE217" s="15"/>
      <c r="KF217" s="15"/>
      <c r="KG217" s="15"/>
      <c r="KH217" s="15"/>
      <c r="KI217" s="15"/>
      <c r="KJ217" s="15"/>
      <c r="KK217" s="15"/>
      <c r="KL217" s="15"/>
      <c r="KM217" s="15"/>
      <c r="KN217" s="15"/>
      <c r="KO217" s="15"/>
      <c r="KP217" s="15"/>
      <c r="KQ217" s="15"/>
      <c r="KR217" s="15"/>
      <c r="KS217" s="15"/>
      <c r="KT217" s="15"/>
      <c r="KU217" s="15"/>
      <c r="KV217" s="15"/>
      <c r="KW217" s="15"/>
      <c r="KX217" s="15"/>
      <c r="KY217" s="15"/>
      <c r="KZ217" s="15"/>
      <c r="LA217" s="15"/>
      <c r="LB217" s="15"/>
      <c r="LC217" s="15"/>
      <c r="LD217" s="15"/>
      <c r="LE217" s="15"/>
      <c r="LF217" s="15"/>
      <c r="LG217" s="15"/>
      <c r="LH217" s="15"/>
      <c r="LI217" s="15"/>
      <c r="LJ217" s="15"/>
      <c r="LK217" s="15"/>
      <c r="LL217" s="15"/>
      <c r="LM217" s="15"/>
      <c r="LN217" s="15"/>
      <c r="LO217" s="15"/>
      <c r="LP217" s="15"/>
      <c r="LQ217" s="15"/>
      <c r="LR217" s="15"/>
      <c r="LS217" s="15"/>
      <c r="LT217" s="15"/>
      <c r="LU217" s="15"/>
      <c r="LV217" s="15"/>
      <c r="LW217" s="15"/>
      <c r="LX217" s="15"/>
      <c r="LY217" s="15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  <c r="OP217" s="15"/>
      <c r="OQ217" s="15"/>
      <c r="OR217" s="15"/>
      <c r="OS217" s="15"/>
      <c r="OT217" s="15"/>
      <c r="OU217" s="15"/>
      <c r="OV217" s="15"/>
      <c r="OW217" s="15"/>
      <c r="OX217" s="15"/>
      <c r="OY217" s="15"/>
      <c r="OZ217" s="15"/>
      <c r="PA217" s="15"/>
      <c r="PB217" s="15"/>
      <c r="PC217" s="15"/>
      <c r="PD217" s="15"/>
      <c r="PE217" s="15"/>
      <c r="PF217" s="15"/>
      <c r="PG217" s="15"/>
      <c r="PH217" s="15"/>
      <c r="PI217" s="15"/>
      <c r="PJ217" s="15"/>
      <c r="PK217" s="15"/>
      <c r="PL217" s="15"/>
      <c r="PM217" s="15"/>
      <c r="PN217" s="15"/>
      <c r="PO217" s="15"/>
      <c r="PP217" s="15"/>
      <c r="PQ217" s="15"/>
      <c r="PR217" s="15"/>
      <c r="PS217" s="15"/>
      <c r="PT217" s="15"/>
      <c r="PU217" s="15"/>
      <c r="PV217" s="15"/>
      <c r="PW217" s="15"/>
      <c r="PX217" s="15"/>
      <c r="PY217" s="15"/>
      <c r="PZ217" s="15"/>
      <c r="QA217" s="15"/>
      <c r="QB217" s="15"/>
      <c r="QC217" s="15"/>
      <c r="QD217" s="15"/>
      <c r="QE217" s="15"/>
      <c r="QF217" s="15"/>
      <c r="QG217" s="15"/>
      <c r="QH217" s="15"/>
      <c r="QI217" s="15"/>
      <c r="QJ217" s="15"/>
      <c r="QK217" s="15"/>
      <c r="QL217" s="15"/>
      <c r="QM217" s="15"/>
      <c r="QN217" s="15"/>
      <c r="QO217" s="15"/>
      <c r="QP217" s="15"/>
      <c r="QQ217" s="15"/>
      <c r="QR217" s="15"/>
      <c r="QS217" s="15"/>
      <c r="QT217" s="15"/>
      <c r="QU217" s="15"/>
      <c r="QV217" s="15"/>
      <c r="QW217" s="15"/>
      <c r="QX217" s="15"/>
      <c r="QY217" s="15"/>
      <c r="QZ217" s="15"/>
      <c r="RA217" s="15"/>
      <c r="RB217" s="15"/>
      <c r="RC217" s="15"/>
      <c r="RD217" s="15"/>
      <c r="RE217" s="15"/>
      <c r="RF217" s="15"/>
      <c r="RG217" s="15"/>
      <c r="RH217" s="15"/>
      <c r="RI217" s="15"/>
      <c r="RJ217" s="15"/>
      <c r="RK217" s="15"/>
      <c r="RL217" s="15"/>
      <c r="RM217" s="15"/>
      <c r="RN217" s="15"/>
      <c r="RO217" s="15"/>
      <c r="RP217" s="15"/>
      <c r="RQ217" s="15"/>
      <c r="RR217" s="15"/>
      <c r="RS217" s="15"/>
      <c r="RT217" s="15"/>
      <c r="RU217" s="15"/>
      <c r="RV217" s="15"/>
      <c r="RW217" s="15"/>
      <c r="RX217" s="15"/>
      <c r="RY217" s="15"/>
      <c r="RZ217" s="15"/>
      <c r="SA217" s="15"/>
      <c r="SB217" s="15"/>
      <c r="SC217" s="15"/>
      <c r="SD217" s="15"/>
      <c r="SE217" s="15"/>
      <c r="SF217" s="15"/>
      <c r="SG217" s="15"/>
      <c r="SH217" s="15"/>
      <c r="SI217" s="15"/>
      <c r="SJ217" s="15"/>
      <c r="SK217" s="15"/>
      <c r="SL217" s="15"/>
      <c r="SM217" s="15"/>
      <c r="SN217" s="15"/>
      <c r="SO217" s="15"/>
      <c r="SP217" s="15"/>
      <c r="SQ217" s="15"/>
      <c r="SR217" s="15"/>
      <c r="SS217" s="15"/>
      <c r="ST217" s="15"/>
      <c r="SU217" s="15"/>
      <c r="SV217" s="15"/>
      <c r="SW217" s="15"/>
      <c r="SX217" s="15"/>
      <c r="SY217" s="15"/>
      <c r="SZ217" s="15"/>
      <c r="TA217" s="15"/>
      <c r="TB217" s="15"/>
      <c r="TC217" s="15"/>
      <c r="TD217" s="15"/>
      <c r="TE217" s="15"/>
      <c r="TF217" s="15"/>
      <c r="TG217" s="15"/>
      <c r="TH217" s="15"/>
      <c r="TI217" s="15"/>
      <c r="TJ217" s="15"/>
      <c r="TK217" s="15"/>
      <c r="TL217" s="15"/>
      <c r="TM217" s="15"/>
      <c r="TN217" s="15"/>
      <c r="TO217" s="15"/>
      <c r="TP217" s="15"/>
      <c r="TQ217" s="15"/>
      <c r="TR217" s="15"/>
      <c r="TS217" s="15"/>
      <c r="TT217" s="15"/>
      <c r="TU217" s="15"/>
      <c r="TV217" s="15"/>
      <c r="TW217" s="15"/>
      <c r="TX217" s="15"/>
      <c r="TY217" s="15"/>
      <c r="TZ217" s="15"/>
      <c r="UA217" s="15"/>
      <c r="UB217" s="15"/>
      <c r="UC217" s="15"/>
      <c r="UD217" s="15"/>
      <c r="UE217" s="15"/>
      <c r="UF217" s="15"/>
      <c r="UG217" s="15"/>
      <c r="UH217" s="15"/>
      <c r="UI217" s="15"/>
      <c r="UJ217" s="15"/>
      <c r="UK217" s="15"/>
      <c r="UL217" s="15"/>
      <c r="UM217" s="15"/>
      <c r="UN217" s="15"/>
      <c r="UO217" s="15"/>
      <c r="UP217" s="15"/>
      <c r="UQ217" s="15"/>
      <c r="UR217" s="15"/>
      <c r="US217" s="15"/>
      <c r="UT217" s="15"/>
      <c r="UU217" s="15"/>
      <c r="UV217" s="15"/>
      <c r="UW217" s="15"/>
      <c r="UX217" s="15"/>
      <c r="UY217" s="15"/>
      <c r="UZ217" s="15"/>
      <c r="VA217" s="15"/>
      <c r="VB217" s="15"/>
      <c r="VC217" s="15"/>
      <c r="VD217" s="15"/>
      <c r="VE217" s="15"/>
      <c r="VF217" s="15"/>
      <c r="VG217" s="15"/>
      <c r="VH217" s="15"/>
      <c r="VI217" s="15"/>
      <c r="VJ217" s="15"/>
      <c r="VK217" s="15"/>
      <c r="VL217" s="15"/>
      <c r="VM217" s="15"/>
      <c r="VN217" s="15"/>
      <c r="VO217" s="15"/>
      <c r="VP217" s="15"/>
      <c r="VQ217" s="15"/>
      <c r="VR217" s="15"/>
      <c r="VS217" s="15"/>
      <c r="VT217" s="15"/>
      <c r="VU217" s="15"/>
      <c r="VV217" s="15"/>
      <c r="VW217" s="15"/>
      <c r="VX217" s="15"/>
      <c r="VY217" s="15"/>
      <c r="VZ217" s="15"/>
      <c r="WA217" s="15"/>
      <c r="WB217" s="15"/>
      <c r="WC217" s="15"/>
      <c r="WD217" s="15"/>
      <c r="WE217" s="15"/>
      <c r="WF217" s="15"/>
      <c r="WG217" s="15"/>
      <c r="WH217" s="15"/>
      <c r="WI217" s="15"/>
      <c r="WJ217" s="15"/>
      <c r="WK217" s="15"/>
      <c r="WL217" s="15"/>
      <c r="WM217" s="15"/>
      <c r="WN217" s="15"/>
      <c r="WO217" s="15"/>
      <c r="WP217" s="15"/>
      <c r="WQ217" s="15"/>
      <c r="WR217" s="15"/>
      <c r="WS217" s="15"/>
      <c r="WT217" s="15"/>
      <c r="WU217" s="15"/>
      <c r="WV217" s="15"/>
      <c r="WW217" s="15"/>
      <c r="WX217" s="15"/>
      <c r="WY217" s="15"/>
      <c r="WZ217" s="15"/>
      <c r="XA217" s="15"/>
      <c r="XB217" s="15"/>
      <c r="XC217" s="15"/>
      <c r="XD217" s="15"/>
      <c r="XE217" s="15"/>
      <c r="XF217" s="15"/>
      <c r="XG217" s="15"/>
      <c r="XH217" s="15"/>
      <c r="XI217" s="15"/>
      <c r="XJ217" s="15"/>
      <c r="XK217" s="15"/>
      <c r="XL217" s="15"/>
      <c r="XM217" s="15"/>
      <c r="XN217" s="15"/>
      <c r="XO217" s="15"/>
      <c r="XP217" s="15"/>
      <c r="XQ217" s="15"/>
      <c r="XR217" s="15"/>
      <c r="XS217" s="15"/>
      <c r="XT217" s="15"/>
      <c r="XU217" s="15"/>
      <c r="XV217" s="15"/>
      <c r="XW217" s="15"/>
      <c r="XX217" s="15"/>
      <c r="XY217" s="15"/>
      <c r="XZ217" s="15"/>
      <c r="YA217" s="15"/>
      <c r="YB217" s="15"/>
      <c r="YC217" s="15"/>
      <c r="YD217" s="15"/>
      <c r="YE217" s="15"/>
      <c r="YF217" s="15"/>
      <c r="YG217" s="15"/>
      <c r="YH217" s="15"/>
      <c r="YI217" s="15"/>
      <c r="YJ217" s="15"/>
      <c r="YK217" s="15"/>
      <c r="YL217" s="15"/>
      <c r="YM217" s="15"/>
      <c r="YN217" s="15"/>
      <c r="YO217" s="15"/>
      <c r="YP217" s="15"/>
      <c r="YQ217" s="15"/>
      <c r="YR217" s="15"/>
      <c r="YS217" s="15"/>
      <c r="YT217" s="15"/>
      <c r="YU217" s="15"/>
      <c r="YV217" s="15"/>
      <c r="YW217" s="15"/>
      <c r="YX217" s="15"/>
      <c r="YY217" s="15"/>
      <c r="YZ217" s="15"/>
      <c r="ZA217" s="15"/>
      <c r="ZB217" s="15"/>
      <c r="ZC217" s="15"/>
      <c r="ZD217" s="15"/>
      <c r="ZE217" s="15"/>
      <c r="ZF217" s="15"/>
      <c r="ZG217" s="15"/>
      <c r="ZH217" s="15"/>
      <c r="ZI217" s="15"/>
      <c r="ZJ217" s="15"/>
      <c r="ZK217" s="15"/>
      <c r="ZL217" s="15"/>
      <c r="ZM217" s="15"/>
      <c r="ZN217" s="15"/>
      <c r="ZO217" s="15"/>
      <c r="ZP217" s="15"/>
      <c r="ZQ217" s="15"/>
      <c r="ZR217" s="15"/>
      <c r="ZS217" s="15"/>
      <c r="ZT217" s="15"/>
      <c r="ZU217" s="15"/>
      <c r="ZV217" s="15"/>
      <c r="ZW217" s="15"/>
      <c r="ZX217" s="15"/>
      <c r="ZY217" s="15"/>
      <c r="ZZ217" s="15"/>
      <c r="AAA217" s="15"/>
      <c r="AAB217" s="15"/>
      <c r="AAC217" s="15"/>
      <c r="AAD217" s="15"/>
      <c r="AAE217" s="15"/>
      <c r="AAF217" s="15"/>
      <c r="AAG217" s="15"/>
      <c r="AAH217" s="15"/>
      <c r="AAI217" s="15"/>
      <c r="AAJ217" s="15"/>
      <c r="AAK217" s="15"/>
      <c r="AAL217" s="15"/>
      <c r="AAM217" s="15"/>
      <c r="AAN217" s="15"/>
      <c r="AAO217" s="15"/>
      <c r="AAP217" s="15"/>
      <c r="AAQ217" s="15"/>
      <c r="AAR217" s="15"/>
      <c r="AAS217" s="15"/>
      <c r="AAT217" s="15"/>
      <c r="AAU217" s="15"/>
      <c r="AAV217" s="15"/>
      <c r="AAW217" s="15"/>
      <c r="AAX217" s="15"/>
      <c r="AAY217" s="15"/>
      <c r="AAZ217" s="15"/>
      <c r="ABA217" s="15"/>
      <c r="ABB217" s="15"/>
      <c r="ABC217" s="15"/>
      <c r="ABD217" s="15"/>
      <c r="ABE217" s="15"/>
      <c r="ABF217" s="15"/>
      <c r="ABG217" s="15"/>
      <c r="ABH217" s="15"/>
      <c r="ABI217" s="15"/>
      <c r="ABJ217" s="15"/>
      <c r="ABK217" s="15"/>
      <c r="ABL217" s="15"/>
      <c r="ABM217" s="15"/>
      <c r="ABN217" s="15"/>
      <c r="ABO217" s="15"/>
      <c r="ABP217" s="15"/>
      <c r="ABQ217" s="15"/>
      <c r="ABR217" s="15"/>
      <c r="ABS217" s="15"/>
      <c r="ABT217" s="15"/>
      <c r="ABU217" s="15"/>
      <c r="ABV217" s="15"/>
      <c r="ABW217" s="15"/>
      <c r="ABX217" s="15"/>
      <c r="ABY217" s="15"/>
      <c r="ABZ217" s="15"/>
      <c r="ACA217" s="15"/>
      <c r="ACB217" s="15"/>
      <c r="ACC217" s="15"/>
      <c r="ACD217" s="15"/>
      <c r="ACE217" s="15"/>
      <c r="ACF217" s="15"/>
      <c r="ACG217" s="15"/>
      <c r="ACH217" s="15"/>
      <c r="ACI217" s="15"/>
      <c r="ACJ217" s="15"/>
      <c r="ACK217" s="15"/>
      <c r="ACL217" s="15"/>
      <c r="ACM217" s="15"/>
      <c r="ACN217" s="15"/>
      <c r="ACO217" s="15"/>
      <c r="ACP217" s="15"/>
      <c r="ACQ217" s="15"/>
      <c r="ACR217" s="15"/>
      <c r="ACS217" s="15"/>
      <c r="ACT217" s="15"/>
      <c r="ACU217" s="15"/>
      <c r="ACV217" s="15"/>
      <c r="ACW217" s="15"/>
      <c r="ACX217" s="15"/>
      <c r="ACY217" s="15"/>
      <c r="ACZ217" s="15"/>
      <c r="ADA217" s="15"/>
      <c r="ADB217" s="15"/>
      <c r="ADC217" s="15"/>
      <c r="ADD217" s="15"/>
      <c r="ADE217" s="15"/>
      <c r="ADF217" s="15"/>
      <c r="ADG217" s="15"/>
      <c r="ADH217" s="15"/>
      <c r="ADI217" s="15"/>
      <c r="ADJ217" s="15"/>
      <c r="ADK217" s="15"/>
      <c r="ADL217" s="15"/>
      <c r="ADM217" s="15"/>
      <c r="ADN217" s="15"/>
      <c r="ADO217" s="15"/>
      <c r="ADP217" s="15"/>
      <c r="ADQ217" s="15"/>
      <c r="ADR217" s="15"/>
      <c r="ADS217" s="15"/>
      <c r="ADT217" s="15"/>
      <c r="ADU217" s="15"/>
      <c r="ADV217" s="15"/>
      <c r="ADW217" s="15"/>
      <c r="ADX217" s="15"/>
      <c r="ADY217" s="15"/>
      <c r="ADZ217" s="15"/>
      <c r="AEA217" s="15"/>
      <c r="AEB217" s="15"/>
      <c r="AEC217" s="15"/>
      <c r="AED217" s="15"/>
      <c r="AEE217" s="15"/>
      <c r="AEF217" s="15"/>
      <c r="AEG217" s="15"/>
      <c r="AEH217" s="15"/>
      <c r="AEI217" s="15"/>
      <c r="AEJ217" s="15"/>
      <c r="AEK217" s="15"/>
      <c r="AEL217" s="15"/>
      <c r="AEM217" s="15"/>
      <c r="AEN217" s="15"/>
      <c r="AEO217" s="15"/>
      <c r="AEP217" s="15"/>
      <c r="AEQ217" s="15"/>
      <c r="AER217" s="15"/>
      <c r="AES217" s="15"/>
      <c r="AET217" s="15"/>
      <c r="AEU217" s="15"/>
      <c r="AEV217" s="15"/>
      <c r="AEW217" s="15"/>
      <c r="AEX217" s="15"/>
      <c r="AEY217" s="15"/>
      <c r="AEZ217" s="15"/>
      <c r="AFA217" s="15"/>
      <c r="AFB217" s="15"/>
      <c r="AFC217" s="15"/>
      <c r="AFD217" s="15"/>
      <c r="AFE217" s="15"/>
      <c r="AFF217" s="15"/>
      <c r="AFG217" s="15"/>
      <c r="AFH217" s="15"/>
      <c r="AFI217" s="15"/>
      <c r="AFJ217" s="15"/>
      <c r="AFK217" s="15"/>
      <c r="AFL217" s="15"/>
      <c r="AFM217" s="15"/>
      <c r="AFN217" s="15"/>
      <c r="AFO217" s="15"/>
      <c r="AFP217" s="15"/>
      <c r="AFQ217" s="15"/>
      <c r="AFR217" s="15"/>
      <c r="AFS217" s="15"/>
      <c r="AFT217" s="15"/>
      <c r="AFU217" s="15"/>
      <c r="AFV217" s="15"/>
      <c r="AFW217" s="15"/>
      <c r="AFX217" s="15"/>
      <c r="AFY217" s="15"/>
      <c r="AFZ217" s="15"/>
      <c r="AGA217" s="15"/>
      <c r="AGB217" s="15"/>
      <c r="AGC217" s="15"/>
      <c r="AGD217" s="15"/>
      <c r="AGE217" s="15"/>
      <c r="AGF217" s="15"/>
      <c r="AGG217" s="15"/>
      <c r="AGH217" s="15"/>
      <c r="AGI217" s="15"/>
      <c r="AGJ217" s="15"/>
      <c r="AGK217" s="15"/>
      <c r="AGL217" s="15"/>
      <c r="AGM217" s="15"/>
      <c r="AGN217" s="15"/>
      <c r="AGO217" s="15"/>
      <c r="AGP217" s="15"/>
      <c r="AGQ217" s="15"/>
      <c r="AGR217" s="15"/>
      <c r="AGS217" s="15"/>
      <c r="AGT217" s="15"/>
      <c r="AGU217" s="15"/>
      <c r="AGV217" s="15"/>
      <c r="AGW217" s="15"/>
      <c r="AGX217" s="15"/>
      <c r="AGY217" s="15"/>
      <c r="AGZ217" s="15"/>
      <c r="AHA217" s="15"/>
      <c r="AHB217" s="15"/>
      <c r="AHC217" s="15"/>
      <c r="AHD217" s="15"/>
      <c r="AHE217" s="15"/>
      <c r="AHF217" s="15"/>
      <c r="AHG217" s="15"/>
      <c r="AHH217" s="15"/>
      <c r="AHI217" s="15"/>
      <c r="AHJ217" s="15"/>
      <c r="AHK217" s="15"/>
      <c r="AHL217" s="15"/>
      <c r="AHM217" s="15"/>
      <c r="AHN217" s="15"/>
      <c r="AHO217" s="15"/>
      <c r="AHP217" s="15"/>
      <c r="AHQ217" s="15"/>
      <c r="AHR217" s="15"/>
      <c r="AHS217" s="15"/>
      <c r="AHT217" s="15"/>
      <c r="AHU217" s="15"/>
      <c r="AHV217" s="15"/>
      <c r="AHW217" s="15"/>
      <c r="AHX217" s="15"/>
      <c r="AHY217" s="15"/>
      <c r="AHZ217" s="15"/>
      <c r="AIA217" s="15"/>
      <c r="AIB217" s="15"/>
      <c r="AIC217" s="15"/>
      <c r="AID217" s="15"/>
      <c r="AIE217" s="15"/>
      <c r="AIF217" s="15"/>
      <c r="AIG217" s="15"/>
      <c r="AIH217" s="15"/>
      <c r="AII217" s="15"/>
      <c r="AIJ217" s="15"/>
      <c r="AIK217" s="15"/>
      <c r="AIL217" s="15"/>
      <c r="AIM217" s="15"/>
      <c r="AIN217" s="15"/>
      <c r="AIO217" s="15"/>
      <c r="AIP217" s="15"/>
      <c r="AIQ217" s="15"/>
      <c r="AIR217" s="15"/>
      <c r="AIS217" s="15"/>
      <c r="AIT217" s="15"/>
      <c r="AIU217" s="15"/>
      <c r="AIV217" s="15"/>
      <c r="AIW217" s="15"/>
      <c r="AIX217" s="15"/>
      <c r="AIY217" s="15"/>
      <c r="AIZ217" s="15"/>
      <c r="AJA217" s="15"/>
      <c r="AJB217" s="15"/>
      <c r="AJC217" s="15"/>
      <c r="AJD217" s="15"/>
      <c r="AJE217" s="15"/>
      <c r="AJF217" s="15"/>
      <c r="AJG217" s="15"/>
      <c r="AJH217" s="15"/>
      <c r="AJI217" s="15"/>
      <c r="AJJ217" s="15"/>
      <c r="AJK217" s="15"/>
      <c r="AJL217" s="15"/>
      <c r="AJM217" s="15"/>
      <c r="AJN217" s="15"/>
      <c r="AJO217" s="15"/>
      <c r="AJP217" s="15"/>
      <c r="AJQ217" s="15"/>
      <c r="AJR217" s="15"/>
      <c r="AJS217" s="15"/>
      <c r="AJT217" s="15"/>
      <c r="AJU217" s="15"/>
      <c r="AJV217" s="15"/>
      <c r="AJW217" s="15"/>
      <c r="AJX217" s="15"/>
      <c r="AJY217" s="15"/>
      <c r="AJZ217" s="15"/>
      <c r="AKA217" s="15"/>
      <c r="AKB217" s="15"/>
      <c r="AKC217" s="15"/>
      <c r="AKD217" s="15"/>
      <c r="AKE217" s="15"/>
      <c r="AKF217" s="15"/>
      <c r="AKG217" s="15"/>
      <c r="AKH217" s="15"/>
      <c r="AKI217" s="15"/>
      <c r="AKJ217" s="15"/>
      <c r="AKK217" s="15"/>
      <c r="AKL217" s="15"/>
      <c r="AKM217" s="15"/>
      <c r="AKN217" s="15"/>
      <c r="AKO217" s="15"/>
      <c r="AKP217" s="15"/>
      <c r="AKQ217" s="15"/>
      <c r="AKR217" s="15"/>
      <c r="AKS217" s="15"/>
      <c r="AKT217" s="15"/>
      <c r="AKU217" s="15"/>
      <c r="AKV217" s="15"/>
      <c r="AKW217" s="15"/>
      <c r="AKX217" s="15"/>
      <c r="AKY217" s="15"/>
      <c r="AKZ217" s="15"/>
      <c r="ALA217" s="15"/>
      <c r="ALB217" s="15"/>
      <c r="ALC217" s="15"/>
      <c r="ALD217" s="15"/>
      <c r="ALE217" s="15"/>
      <c r="ALF217" s="15"/>
      <c r="ALG217" s="15"/>
      <c r="ALH217" s="15"/>
      <c r="ALI217" s="15"/>
      <c r="ALJ217" s="15"/>
      <c r="ALK217" s="15"/>
      <c r="ALL217" s="15"/>
      <c r="ALM217" s="15"/>
      <c r="ALN217" s="15"/>
      <c r="ALO217" s="15"/>
      <c r="ALP217" s="15"/>
      <c r="ALQ217" s="15"/>
      <c r="ALR217" s="15"/>
      <c r="ALS217" s="15"/>
      <c r="ALT217" s="15"/>
      <c r="ALU217" s="15"/>
      <c r="ALV217" s="15"/>
      <c r="ALW217" s="15"/>
      <c r="ALX217" s="15"/>
      <c r="ALY217" s="15"/>
      <c r="ALZ217" s="15"/>
      <c r="AMA217" s="15"/>
      <c r="AMB217" s="15"/>
      <c r="AMC217" s="15"/>
      <c r="AMD217" s="15"/>
      <c r="AME217" s="15"/>
      <c r="AMF217" s="15"/>
      <c r="AMG217" s="15"/>
      <c r="AMH217" s="15"/>
      <c r="AMI217" s="15"/>
      <c r="AMJ217" s="15"/>
      <c r="AMK217" s="15"/>
      <c r="AML217" s="15"/>
      <c r="AMM217" s="15"/>
      <c r="AMN217" s="15"/>
      <c r="AMO217" s="15"/>
      <c r="AMP217" s="15"/>
      <c r="AMQ217" s="15"/>
      <c r="AMR217" s="15"/>
      <c r="AMS217" s="15"/>
      <c r="AMT217" s="15"/>
      <c r="AMU217" s="15"/>
      <c r="AMV217" s="15"/>
      <c r="AMW217" s="15"/>
      <c r="AMX217" s="15"/>
      <c r="AMY217" s="15"/>
      <c r="AMZ217" s="15"/>
      <c r="ANA217" s="15"/>
      <c r="ANB217" s="15"/>
      <c r="ANC217" s="15"/>
      <c r="AND217" s="15"/>
      <c r="ANE217" s="15"/>
      <c r="ANF217" s="15"/>
      <c r="ANG217" s="15"/>
      <c r="ANH217" s="15"/>
      <c r="ANI217" s="15"/>
      <c r="ANJ217" s="15"/>
      <c r="ANK217" s="15"/>
      <c r="ANL217" s="15"/>
      <c r="ANM217" s="15"/>
      <c r="ANN217" s="15"/>
      <c r="ANO217" s="15"/>
      <c r="ANP217" s="15"/>
      <c r="ANQ217" s="15"/>
      <c r="ANR217" s="15"/>
      <c r="ANS217" s="15"/>
      <c r="ANT217" s="15"/>
      <c r="ANU217" s="15"/>
      <c r="ANV217" s="15"/>
      <c r="ANW217" s="15"/>
      <c r="ANX217" s="15"/>
      <c r="ANY217" s="15"/>
      <c r="ANZ217" s="15"/>
      <c r="AOA217" s="15"/>
      <c r="AOB217" s="15"/>
      <c r="AOC217" s="15"/>
      <c r="AOD217" s="15"/>
      <c r="AOE217" s="15"/>
      <c r="AOF217" s="15"/>
      <c r="AOG217" s="15"/>
      <c r="AOH217" s="15"/>
      <c r="AOI217" s="15"/>
      <c r="AOJ217" s="15"/>
      <c r="AOK217" s="15"/>
      <c r="AOL217" s="15"/>
      <c r="AOM217" s="15"/>
      <c r="AON217" s="15"/>
      <c r="AOO217" s="15"/>
      <c r="AOP217" s="15"/>
      <c r="AOQ217" s="15"/>
      <c r="AOR217" s="15"/>
      <c r="AOS217" s="15"/>
      <c r="AOT217" s="15"/>
      <c r="AOU217" s="15"/>
      <c r="AOV217" s="15"/>
      <c r="AOW217" s="15"/>
      <c r="AOX217" s="15"/>
      <c r="AOY217" s="15"/>
      <c r="AOZ217" s="15"/>
      <c r="APA217" s="15"/>
      <c r="APB217" s="15"/>
      <c r="APC217" s="15"/>
      <c r="APD217" s="15"/>
      <c r="APE217" s="15"/>
      <c r="APF217" s="15"/>
      <c r="APG217" s="15"/>
      <c r="APH217" s="15"/>
      <c r="API217" s="15"/>
      <c r="APJ217" s="15"/>
      <c r="APK217" s="15"/>
      <c r="APL217" s="15"/>
      <c r="APM217" s="15"/>
      <c r="APN217" s="15"/>
      <c r="APO217" s="15"/>
      <c r="APP217" s="15"/>
      <c r="APQ217" s="15"/>
      <c r="APR217" s="15"/>
      <c r="APS217" s="15"/>
      <c r="APT217" s="15"/>
      <c r="APU217" s="15"/>
      <c r="APV217" s="15"/>
      <c r="APW217" s="15"/>
      <c r="APX217" s="15"/>
      <c r="APY217" s="15"/>
      <c r="APZ217" s="15"/>
      <c r="AQA217" s="15"/>
      <c r="AQB217" s="15"/>
      <c r="AQC217" s="15"/>
      <c r="AQD217" s="15"/>
      <c r="AQE217" s="15"/>
      <c r="AQF217" s="15"/>
      <c r="AQG217" s="15"/>
      <c r="AQH217" s="15"/>
      <c r="AQI217" s="15"/>
      <c r="AQJ217" s="15"/>
      <c r="AQK217" s="15"/>
      <c r="AQL217" s="15"/>
      <c r="AQM217" s="15"/>
      <c r="AQN217" s="15"/>
      <c r="AQO217" s="15"/>
      <c r="AQP217" s="15"/>
      <c r="AQQ217" s="15"/>
      <c r="AQR217" s="15"/>
      <c r="AQS217" s="15"/>
      <c r="AQT217" s="15"/>
      <c r="AQU217" s="15"/>
      <c r="AQV217" s="15"/>
      <c r="AQW217" s="15"/>
      <c r="AQX217" s="15"/>
      <c r="AQY217" s="15"/>
      <c r="AQZ217" s="15"/>
      <c r="ARA217" s="15"/>
      <c r="ARB217" s="15"/>
      <c r="ARC217" s="15"/>
      <c r="ARD217" s="15"/>
      <c r="ARE217" s="15"/>
      <c r="ARF217" s="15"/>
      <c r="ARG217" s="15"/>
      <c r="ARH217" s="15"/>
      <c r="ARI217" s="15"/>
      <c r="ARJ217" s="15"/>
      <c r="ARK217" s="15"/>
      <c r="ARL217" s="15"/>
      <c r="ARM217" s="15"/>
      <c r="ARN217" s="15"/>
      <c r="ARO217" s="15"/>
      <c r="ARP217" s="15"/>
      <c r="ARQ217" s="15"/>
      <c r="ARR217" s="15"/>
      <c r="ARS217" s="15"/>
      <c r="ART217" s="15"/>
      <c r="ARU217" s="15"/>
      <c r="ARV217" s="15"/>
      <c r="ARW217" s="15"/>
      <c r="ARX217" s="15"/>
      <c r="ARY217" s="15"/>
      <c r="ARZ217" s="15"/>
      <c r="ASA217" s="15"/>
      <c r="ASB217" s="15"/>
      <c r="ASC217" s="15"/>
      <c r="ASD217" s="15"/>
      <c r="ASE217" s="15"/>
      <c r="ASF217" s="15"/>
      <c r="ASG217" s="15"/>
      <c r="ASH217" s="15"/>
      <c r="ASI217" s="15"/>
      <c r="ASJ217" s="15"/>
      <c r="ASK217" s="15"/>
      <c r="ASL217" s="15"/>
      <c r="ASM217" s="15"/>
      <c r="ASN217" s="15"/>
      <c r="ASO217" s="15"/>
      <c r="ASP217" s="15"/>
      <c r="ASQ217" s="15"/>
      <c r="ASR217" s="15"/>
      <c r="ASS217" s="15"/>
      <c r="AST217" s="15"/>
      <c r="ASU217" s="15"/>
      <c r="ASV217" s="15"/>
      <c r="ASW217" s="15"/>
      <c r="ASX217" s="15"/>
      <c r="ASY217" s="15"/>
      <c r="ASZ217" s="15"/>
      <c r="ATA217" s="15"/>
      <c r="ATB217" s="15"/>
      <c r="ATC217" s="15"/>
      <c r="ATD217" s="15"/>
      <c r="ATE217" s="15"/>
      <c r="ATF217" s="15"/>
      <c r="ATG217" s="15"/>
      <c r="ATH217" s="15"/>
      <c r="ATI217" s="15"/>
      <c r="ATJ217" s="15"/>
      <c r="ATK217" s="15"/>
      <c r="ATL217" s="15"/>
      <c r="ATM217" s="15"/>
      <c r="ATN217" s="15"/>
      <c r="ATO217" s="15"/>
      <c r="ATP217" s="15"/>
      <c r="ATQ217" s="15"/>
      <c r="ATR217" s="15"/>
      <c r="ATS217" s="15"/>
      <c r="ATT217" s="15"/>
      <c r="ATU217" s="15"/>
      <c r="ATV217" s="15"/>
      <c r="ATW217" s="15"/>
      <c r="ATX217" s="15"/>
      <c r="ATY217" s="15"/>
      <c r="ATZ217" s="15"/>
      <c r="AUA217" s="15"/>
      <c r="AUB217" s="15"/>
      <c r="AUC217" s="15"/>
      <c r="AUD217" s="15"/>
      <c r="AUE217" s="15"/>
      <c r="AUF217" s="15"/>
      <c r="AUG217" s="15"/>
      <c r="AUH217" s="15"/>
      <c r="AUI217" s="15"/>
      <c r="AUJ217" s="15"/>
      <c r="AUK217" s="15"/>
      <c r="AUL217" s="15"/>
      <c r="AUM217" s="15"/>
      <c r="AUN217" s="15"/>
      <c r="AUO217" s="15"/>
      <c r="AUP217" s="15"/>
      <c r="AUQ217" s="15"/>
      <c r="AUR217" s="15"/>
      <c r="AUS217" s="15"/>
      <c r="AUT217" s="15"/>
      <c r="AUU217" s="15"/>
      <c r="AUV217" s="15"/>
      <c r="AUW217" s="15"/>
      <c r="AUX217" s="15"/>
      <c r="AUY217" s="15"/>
      <c r="AUZ217" s="15"/>
      <c r="AVA217" s="15"/>
      <c r="AVB217" s="15"/>
      <c r="AVC217" s="15"/>
      <c r="AVD217" s="15"/>
      <c r="AVE217" s="15"/>
      <c r="AVF217" s="15"/>
      <c r="AVG217" s="15"/>
      <c r="AVH217" s="15"/>
      <c r="AVI217" s="15"/>
      <c r="AVJ217" s="15"/>
      <c r="AVK217" s="15"/>
      <c r="AVL217" s="15"/>
      <c r="AVM217" s="15"/>
      <c r="AVN217" s="15"/>
      <c r="AVO217" s="15"/>
      <c r="AVP217" s="15"/>
      <c r="AVQ217" s="15"/>
      <c r="AVR217" s="15"/>
      <c r="AVS217" s="15"/>
      <c r="AVT217" s="15"/>
      <c r="AVU217" s="15"/>
      <c r="AVV217" s="15"/>
      <c r="AVW217" s="15"/>
      <c r="AVX217" s="15"/>
      <c r="AVY217" s="15"/>
      <c r="AVZ217" s="15"/>
      <c r="AWA217" s="15"/>
      <c r="AWB217" s="15"/>
      <c r="AWC217" s="15"/>
      <c r="AWD217" s="15"/>
      <c r="AWE217" s="15"/>
      <c r="AWF217" s="15"/>
      <c r="AWG217" s="15"/>
      <c r="AWH217" s="15"/>
      <c r="AWI217" s="15"/>
      <c r="AWJ217" s="15"/>
      <c r="AWK217" s="15"/>
      <c r="AWL217" s="15"/>
      <c r="AWM217" s="15"/>
      <c r="AWN217" s="15"/>
      <c r="AWO217" s="15"/>
      <c r="AWP217" s="15"/>
      <c r="AWQ217" s="15"/>
      <c r="AWR217" s="15"/>
      <c r="AWS217" s="15"/>
      <c r="AWT217" s="15"/>
      <c r="AWU217" s="15"/>
      <c r="AWV217" s="15"/>
      <c r="AWW217" s="15"/>
      <c r="AWX217" s="15"/>
      <c r="AWY217" s="15"/>
      <c r="AWZ217" s="15"/>
      <c r="AXA217" s="15"/>
      <c r="AXB217" s="15"/>
      <c r="AXC217" s="15"/>
      <c r="AXD217" s="15"/>
      <c r="AXE217" s="15"/>
      <c r="AXF217" s="15"/>
      <c r="AXG217" s="15"/>
      <c r="AXH217" s="15"/>
      <c r="AXI217" s="15"/>
      <c r="AXJ217" s="15"/>
      <c r="AXK217" s="15"/>
      <c r="AXL217" s="15"/>
      <c r="AXM217" s="15"/>
      <c r="AXN217" s="15"/>
      <c r="AXO217" s="15"/>
      <c r="AXP217" s="15"/>
      <c r="AXQ217" s="15"/>
      <c r="AXR217" s="15"/>
      <c r="AXS217" s="15"/>
      <c r="AXT217" s="15"/>
      <c r="AXU217" s="15"/>
      <c r="AXV217" s="15"/>
      <c r="AXW217" s="15"/>
      <c r="AXX217" s="15"/>
      <c r="AXY217" s="15"/>
      <c r="AXZ217" s="15"/>
      <c r="AYA217" s="15"/>
      <c r="AYB217" s="15"/>
      <c r="AYC217" s="15"/>
      <c r="AYD217" s="15"/>
      <c r="AYE217" s="15"/>
      <c r="AYF217" s="15"/>
      <c r="AYG217" s="15"/>
      <c r="AYH217" s="15"/>
      <c r="AYI217" s="15"/>
      <c r="AYJ217" s="15"/>
      <c r="AYK217" s="15"/>
      <c r="AYL217" s="15"/>
      <c r="AYM217" s="15"/>
      <c r="AYN217" s="15"/>
      <c r="AYO217" s="15"/>
      <c r="AYP217" s="15"/>
      <c r="AYQ217" s="15"/>
      <c r="AYR217" s="15"/>
      <c r="AYS217" s="15"/>
      <c r="AYT217" s="15"/>
      <c r="AYU217" s="15"/>
      <c r="AYV217" s="15"/>
      <c r="AYW217" s="15"/>
      <c r="AYX217" s="15"/>
      <c r="AYY217" s="15"/>
      <c r="AYZ217" s="15"/>
      <c r="AZA217" s="15"/>
      <c r="AZB217" s="15"/>
      <c r="AZC217" s="15"/>
      <c r="AZD217" s="15"/>
      <c r="AZE217" s="15"/>
      <c r="AZF217" s="15"/>
      <c r="AZG217" s="15"/>
      <c r="AZH217" s="15"/>
      <c r="AZI217" s="15"/>
      <c r="AZJ217" s="15"/>
      <c r="AZK217" s="15"/>
      <c r="AZL217" s="15"/>
      <c r="AZM217" s="15"/>
      <c r="AZN217" s="15"/>
      <c r="AZO217" s="15"/>
      <c r="AZP217" s="15"/>
      <c r="AZQ217" s="15"/>
      <c r="AZR217" s="15"/>
      <c r="AZS217" s="15"/>
      <c r="AZT217" s="15"/>
      <c r="AZU217" s="15"/>
      <c r="AZV217" s="15"/>
      <c r="AZW217" s="15"/>
      <c r="AZX217" s="15"/>
      <c r="AZY217" s="15"/>
      <c r="AZZ217" s="15"/>
      <c r="BAA217" s="15"/>
      <c r="BAB217" s="15"/>
      <c r="BAC217" s="15"/>
      <c r="BAD217" s="15"/>
      <c r="BAE217" s="15"/>
      <c r="BAF217" s="15"/>
      <c r="BAG217" s="15"/>
      <c r="BAH217" s="15"/>
      <c r="BAI217" s="15"/>
      <c r="BAJ217" s="15"/>
      <c r="BAK217" s="15"/>
      <c r="BAL217" s="15"/>
      <c r="BAM217" s="15"/>
      <c r="BAN217" s="15"/>
      <c r="BAO217" s="15"/>
      <c r="BAP217" s="15"/>
      <c r="BAQ217" s="15"/>
      <c r="BAR217" s="15"/>
      <c r="BAS217" s="15"/>
      <c r="BAT217" s="15"/>
      <c r="BAU217" s="15"/>
      <c r="BAV217" s="15"/>
      <c r="BAW217" s="15"/>
      <c r="BAX217" s="15"/>
      <c r="BAY217" s="15"/>
      <c r="BAZ217" s="15"/>
      <c r="BBA217" s="15"/>
      <c r="BBB217" s="15"/>
      <c r="BBC217" s="15"/>
      <c r="BBD217" s="15"/>
      <c r="BBE217" s="15"/>
      <c r="BBF217" s="15"/>
      <c r="BBG217" s="15"/>
      <c r="BBH217" s="15"/>
      <c r="BBI217" s="15"/>
      <c r="BBJ217" s="15"/>
      <c r="BBK217" s="15"/>
      <c r="BBL217" s="15"/>
      <c r="BBM217" s="15"/>
      <c r="BBN217" s="15"/>
      <c r="BBO217" s="15"/>
      <c r="BBP217" s="15"/>
      <c r="BBQ217" s="15"/>
      <c r="BBR217" s="15"/>
      <c r="BBS217" s="15"/>
      <c r="BBT217" s="15"/>
      <c r="BBU217" s="15"/>
      <c r="BBV217" s="15"/>
      <c r="BBW217" s="15"/>
      <c r="BBX217" s="15"/>
      <c r="BBY217" s="15"/>
      <c r="BBZ217" s="15"/>
      <c r="BCA217" s="15"/>
      <c r="BCB217" s="15"/>
      <c r="BCC217" s="15"/>
      <c r="BCD217" s="15"/>
      <c r="BCE217" s="15"/>
      <c r="BCF217" s="15"/>
      <c r="BCG217" s="15"/>
      <c r="BCH217" s="15"/>
      <c r="BCI217" s="15"/>
      <c r="BCJ217" s="15"/>
      <c r="BCK217" s="15"/>
      <c r="BCL217" s="15"/>
      <c r="BCM217" s="15"/>
      <c r="BCN217" s="15"/>
      <c r="BCO217" s="15"/>
      <c r="BCP217" s="15"/>
      <c r="BCQ217" s="15"/>
      <c r="BCR217" s="15"/>
      <c r="BCS217" s="15"/>
      <c r="BCT217" s="15"/>
      <c r="BCU217" s="15"/>
      <c r="BCV217" s="15"/>
      <c r="BCW217" s="15"/>
      <c r="BCX217" s="15"/>
      <c r="BCY217" s="15"/>
      <c r="BCZ217" s="15"/>
      <c r="BDA217" s="15"/>
      <c r="BDB217" s="15"/>
      <c r="BDC217" s="15"/>
      <c r="BDD217" s="15"/>
      <c r="BDE217" s="15"/>
      <c r="BDF217" s="15"/>
      <c r="BDG217" s="15"/>
      <c r="BDH217" s="15"/>
      <c r="BDI217" s="15"/>
      <c r="BDJ217" s="15"/>
      <c r="BDK217" s="15"/>
      <c r="BDL217" s="15"/>
      <c r="BDM217" s="15"/>
      <c r="BDN217" s="15"/>
      <c r="BDO217" s="15"/>
      <c r="BDP217" s="15"/>
      <c r="BDQ217" s="15"/>
      <c r="BDR217" s="15"/>
      <c r="BDS217" s="15"/>
      <c r="BDT217" s="15"/>
      <c r="BDU217" s="15"/>
      <c r="BDV217" s="15"/>
      <c r="BDW217" s="15"/>
      <c r="BDX217" s="15"/>
      <c r="BDY217" s="15"/>
      <c r="BDZ217" s="15"/>
      <c r="BEA217" s="15"/>
      <c r="BEB217" s="15"/>
      <c r="BEC217" s="15"/>
      <c r="BED217" s="15"/>
      <c r="BEE217" s="15"/>
      <c r="BEF217" s="15"/>
      <c r="BEG217" s="15"/>
      <c r="BEH217" s="15"/>
      <c r="BEI217" s="15"/>
      <c r="BEJ217" s="15"/>
      <c r="BEK217" s="15"/>
      <c r="BEL217" s="15"/>
      <c r="BEM217" s="15"/>
      <c r="BEN217" s="15"/>
      <c r="BEO217" s="15"/>
      <c r="BEP217" s="15"/>
      <c r="BEQ217" s="15"/>
      <c r="BER217" s="15"/>
      <c r="BES217" s="15"/>
      <c r="BET217" s="15"/>
      <c r="BEU217" s="15"/>
      <c r="BEV217" s="15"/>
      <c r="BEW217" s="15"/>
      <c r="BEX217" s="15"/>
      <c r="BEY217" s="15"/>
      <c r="BEZ217" s="15"/>
      <c r="BFA217" s="15"/>
      <c r="BFB217" s="15"/>
      <c r="BFC217" s="15"/>
      <c r="BFD217" s="15"/>
      <c r="BFE217" s="15"/>
      <c r="BFF217" s="15"/>
      <c r="BFG217" s="15"/>
      <c r="BFH217" s="15"/>
      <c r="BFI217" s="15"/>
      <c r="BFJ217" s="15"/>
      <c r="BFK217" s="15"/>
      <c r="BFL217" s="15"/>
      <c r="BFM217" s="15"/>
      <c r="BFN217" s="15"/>
      <c r="BFO217" s="15"/>
      <c r="BFP217" s="15"/>
      <c r="BFQ217" s="15"/>
      <c r="BFR217" s="15"/>
      <c r="BFS217" s="15"/>
      <c r="BFT217" s="15"/>
      <c r="BFU217" s="15"/>
      <c r="BFV217" s="15"/>
      <c r="BFW217" s="15"/>
      <c r="BFX217" s="15"/>
      <c r="BFY217" s="15"/>
      <c r="BFZ217" s="15"/>
      <c r="BGA217" s="15"/>
      <c r="BGB217" s="15"/>
      <c r="BGC217" s="15"/>
      <c r="BGD217" s="15"/>
      <c r="BGE217" s="15"/>
      <c r="BGF217" s="15"/>
      <c r="BGG217" s="15"/>
      <c r="BGH217" s="15"/>
      <c r="BGI217" s="15"/>
      <c r="BGJ217" s="15"/>
      <c r="BGK217" s="15"/>
      <c r="BGL217" s="15"/>
      <c r="BGM217" s="15"/>
      <c r="BGN217" s="15"/>
      <c r="BGO217" s="15"/>
      <c r="BGP217" s="15"/>
      <c r="BGQ217" s="15"/>
      <c r="BGR217" s="15"/>
      <c r="BGS217" s="15"/>
      <c r="BGT217" s="15"/>
      <c r="BGU217" s="15"/>
      <c r="BGV217" s="15"/>
      <c r="BGW217" s="15"/>
      <c r="BGX217" s="15"/>
      <c r="BGY217" s="15"/>
      <c r="BGZ217" s="15"/>
      <c r="BHA217" s="15"/>
      <c r="BHB217" s="15"/>
      <c r="BHC217" s="15"/>
      <c r="BHD217" s="15"/>
      <c r="BHE217" s="15"/>
      <c r="BHF217" s="15"/>
      <c r="BHG217" s="15"/>
      <c r="BHH217" s="15"/>
      <c r="BHI217" s="15"/>
      <c r="BHJ217" s="15"/>
      <c r="BHK217" s="15"/>
      <c r="BHL217" s="15"/>
      <c r="BHM217" s="15"/>
      <c r="BHN217" s="15"/>
      <c r="BHO217" s="15"/>
      <c r="BHP217" s="15"/>
      <c r="BHQ217" s="15"/>
      <c r="BHR217" s="15"/>
      <c r="BHS217" s="15"/>
      <c r="BHT217" s="15"/>
      <c r="BHU217" s="15"/>
      <c r="BHV217" s="15"/>
      <c r="BHW217" s="15"/>
      <c r="BHX217" s="15"/>
      <c r="BHY217" s="15"/>
      <c r="BHZ217" s="15"/>
      <c r="BIA217" s="15"/>
      <c r="BIB217" s="15"/>
      <c r="BIC217" s="15"/>
      <c r="BID217" s="15"/>
      <c r="BIE217" s="15"/>
      <c r="BIF217" s="15"/>
      <c r="BIG217" s="15"/>
      <c r="BIH217" s="15"/>
      <c r="BII217" s="15"/>
      <c r="BIJ217" s="15"/>
      <c r="BIK217" s="15"/>
      <c r="BIL217" s="15"/>
      <c r="BIM217" s="15"/>
      <c r="BIN217" s="15"/>
      <c r="BIO217" s="15"/>
      <c r="BIP217" s="15"/>
      <c r="BIQ217" s="15"/>
      <c r="BIR217" s="15"/>
      <c r="BIS217" s="15"/>
      <c r="BIT217" s="15"/>
      <c r="BIU217" s="15"/>
      <c r="BIV217" s="15"/>
      <c r="BIW217" s="15"/>
      <c r="BIX217" s="15"/>
      <c r="BIY217" s="15"/>
      <c r="BIZ217" s="15"/>
      <c r="BJA217" s="15"/>
      <c r="BJB217" s="15"/>
      <c r="BJC217" s="15"/>
      <c r="BJD217" s="15"/>
      <c r="BJE217" s="15"/>
      <c r="BJF217" s="15"/>
      <c r="BJG217" s="15"/>
      <c r="BJH217" s="15"/>
      <c r="BJI217" s="15"/>
      <c r="BJJ217" s="15"/>
      <c r="BJK217" s="15"/>
      <c r="BJL217" s="15"/>
      <c r="BJM217" s="15"/>
      <c r="BJN217" s="15"/>
      <c r="BJO217" s="15"/>
      <c r="BJP217" s="15"/>
      <c r="BJQ217" s="15"/>
      <c r="BJR217" s="15"/>
      <c r="BJS217" s="15"/>
      <c r="BJT217" s="15"/>
      <c r="BJU217" s="15"/>
      <c r="BJV217" s="15"/>
      <c r="BJW217" s="15"/>
      <c r="BJX217" s="15"/>
      <c r="BJY217" s="15"/>
      <c r="BJZ217" s="15"/>
      <c r="BKA217" s="15"/>
      <c r="BKB217" s="15"/>
      <c r="BKC217" s="15"/>
      <c r="BKD217" s="15"/>
      <c r="BKE217" s="15"/>
      <c r="BKF217" s="15"/>
      <c r="BKG217" s="15"/>
      <c r="BKH217" s="15"/>
      <c r="BKI217" s="15"/>
      <c r="BKJ217" s="15"/>
      <c r="BKK217" s="15"/>
      <c r="BKL217" s="15"/>
      <c r="BKM217" s="15"/>
      <c r="BKN217" s="15"/>
      <c r="BKO217" s="15"/>
      <c r="BKP217" s="15"/>
      <c r="BKQ217" s="15"/>
      <c r="BKR217" s="15"/>
      <c r="BKS217" s="15"/>
      <c r="BKT217" s="15"/>
      <c r="BKU217" s="15"/>
      <c r="BKV217" s="15"/>
      <c r="BKW217" s="15"/>
      <c r="BKX217" s="15"/>
      <c r="BKY217" s="15"/>
      <c r="BKZ217" s="15"/>
      <c r="BLA217" s="15"/>
      <c r="BLB217" s="15"/>
      <c r="BLC217" s="15"/>
      <c r="BLD217" s="15"/>
      <c r="BLE217" s="15"/>
      <c r="BLF217" s="15"/>
      <c r="BLG217" s="15"/>
      <c r="BLH217" s="15"/>
      <c r="BLI217" s="15"/>
      <c r="BLJ217" s="15"/>
      <c r="BLK217" s="15"/>
      <c r="BLL217" s="15"/>
      <c r="BLM217" s="15"/>
      <c r="BLN217" s="15"/>
      <c r="BLO217" s="15"/>
      <c r="BLP217" s="15"/>
      <c r="BLQ217" s="15"/>
      <c r="BLR217" s="15"/>
      <c r="BLS217" s="15"/>
      <c r="BLT217" s="15"/>
      <c r="BLU217" s="15"/>
      <c r="BLV217" s="15"/>
      <c r="BLW217" s="15"/>
      <c r="BLX217" s="15"/>
      <c r="BLY217" s="15"/>
      <c r="BLZ217" s="15"/>
      <c r="BMA217" s="15"/>
      <c r="BMB217" s="15"/>
      <c r="BMC217" s="15"/>
      <c r="BMD217" s="15"/>
      <c r="BME217" s="15"/>
      <c r="BMF217" s="15"/>
      <c r="BMG217" s="15"/>
      <c r="BMH217" s="15"/>
      <c r="BMI217" s="15"/>
      <c r="BMJ217" s="15"/>
      <c r="BMK217" s="15"/>
      <c r="BML217" s="15"/>
      <c r="BMM217" s="15"/>
      <c r="BMN217" s="15"/>
      <c r="BMO217" s="15"/>
      <c r="BMP217" s="15"/>
      <c r="BMQ217" s="15"/>
      <c r="BMR217" s="15"/>
      <c r="BMS217" s="15"/>
      <c r="BMT217" s="15"/>
      <c r="BMU217" s="15"/>
      <c r="BMV217" s="15"/>
      <c r="BMW217" s="15"/>
      <c r="BMX217" s="15"/>
      <c r="BMY217" s="15"/>
      <c r="BMZ217" s="15"/>
      <c r="BNA217" s="15"/>
      <c r="BNB217" s="15"/>
      <c r="BNC217" s="15"/>
      <c r="BND217" s="15"/>
      <c r="BNE217" s="15"/>
      <c r="BNF217" s="15"/>
      <c r="BNG217" s="15"/>
      <c r="BNH217" s="15"/>
      <c r="BNI217" s="15"/>
      <c r="BNJ217" s="15"/>
      <c r="BNK217" s="15"/>
      <c r="BNL217" s="15"/>
      <c r="BNM217" s="15"/>
      <c r="BNN217" s="15"/>
      <c r="BNO217" s="15"/>
      <c r="BNP217" s="15"/>
      <c r="BNQ217" s="15"/>
      <c r="BNR217" s="15"/>
      <c r="BNS217" s="15"/>
      <c r="BNT217" s="15"/>
      <c r="BNU217" s="15"/>
      <c r="BNV217" s="15"/>
      <c r="BNW217" s="15"/>
      <c r="BNX217" s="15"/>
      <c r="BNY217" s="15"/>
      <c r="BNZ217" s="15"/>
      <c r="BOA217" s="15"/>
      <c r="BOB217" s="15"/>
      <c r="BOC217" s="15"/>
      <c r="BOD217" s="15"/>
      <c r="BOE217" s="15"/>
      <c r="BOF217" s="15"/>
      <c r="BOG217" s="15"/>
      <c r="BOH217" s="15"/>
      <c r="BOI217" s="15"/>
      <c r="BOJ217" s="15"/>
      <c r="BOK217" s="15"/>
      <c r="BOL217" s="15"/>
      <c r="BOM217" s="15"/>
      <c r="BON217" s="15"/>
      <c r="BOO217" s="15"/>
      <c r="BOP217" s="15"/>
      <c r="BOQ217" s="15"/>
      <c r="BOR217" s="15"/>
      <c r="BOS217" s="15"/>
      <c r="BOT217" s="15"/>
      <c r="BOU217" s="15"/>
      <c r="BOV217" s="15"/>
      <c r="BOW217" s="15"/>
      <c r="BOX217" s="15"/>
      <c r="BOY217" s="15"/>
      <c r="BOZ217" s="15"/>
      <c r="BPA217" s="15"/>
      <c r="BPB217" s="15"/>
      <c r="BPC217" s="15"/>
      <c r="BPD217" s="15"/>
      <c r="BPE217" s="15"/>
      <c r="BPF217" s="15"/>
      <c r="BPG217" s="15"/>
      <c r="BPH217" s="15"/>
      <c r="BPI217" s="15"/>
      <c r="BPJ217" s="15"/>
      <c r="BPK217" s="15"/>
      <c r="BPL217" s="15"/>
      <c r="BPM217" s="15"/>
      <c r="BPN217" s="15"/>
      <c r="BPO217" s="15"/>
      <c r="BPP217" s="15"/>
      <c r="BPQ217" s="15"/>
      <c r="BPR217" s="15"/>
      <c r="BPS217" s="15"/>
      <c r="BPT217" s="15"/>
      <c r="BPU217" s="15"/>
      <c r="BPV217" s="15"/>
      <c r="BPW217" s="15"/>
      <c r="BPX217" s="15"/>
      <c r="BPY217" s="15"/>
      <c r="BPZ217" s="15"/>
      <c r="BQA217" s="15"/>
      <c r="BQB217" s="15"/>
      <c r="BQC217" s="15"/>
      <c r="BQD217" s="15"/>
      <c r="BQE217" s="15"/>
      <c r="BQF217" s="15"/>
      <c r="BQG217" s="15"/>
      <c r="BQH217" s="15"/>
      <c r="BQI217" s="15"/>
      <c r="BQJ217" s="15"/>
      <c r="BQK217" s="15"/>
      <c r="BQL217" s="15"/>
      <c r="BQM217" s="15"/>
      <c r="BQN217" s="15"/>
      <c r="BQO217" s="15"/>
      <c r="BQP217" s="15"/>
      <c r="BQQ217" s="15"/>
      <c r="BQR217" s="15"/>
      <c r="BQS217" s="15"/>
      <c r="BQT217" s="15"/>
      <c r="BQU217" s="15"/>
      <c r="BQV217" s="15"/>
      <c r="BQW217" s="15"/>
      <c r="BQX217" s="15"/>
      <c r="BQY217" s="15"/>
      <c r="BQZ217" s="15"/>
      <c r="BRA217" s="15"/>
      <c r="BRB217" s="15"/>
      <c r="BRC217" s="15"/>
      <c r="BRD217" s="15"/>
      <c r="BRE217" s="15"/>
      <c r="BRF217" s="15"/>
      <c r="BRG217" s="15"/>
      <c r="BRH217" s="15"/>
      <c r="BRI217" s="15"/>
      <c r="BRJ217" s="15"/>
      <c r="BRK217" s="15"/>
      <c r="BRL217" s="15"/>
      <c r="BRM217" s="15"/>
      <c r="BRN217" s="15"/>
      <c r="BRO217" s="15"/>
      <c r="BRP217" s="15"/>
      <c r="BRQ217" s="15"/>
      <c r="BRR217" s="15"/>
      <c r="BRS217" s="15"/>
      <c r="BRT217" s="15"/>
      <c r="BRU217" s="15"/>
      <c r="BRV217" s="15"/>
      <c r="BRW217" s="15"/>
      <c r="BRX217" s="15"/>
      <c r="BRY217" s="15"/>
      <c r="BRZ217" s="15"/>
      <c r="BSA217" s="15"/>
      <c r="BSB217" s="15"/>
      <c r="BSC217" s="15"/>
      <c r="BSD217" s="15"/>
      <c r="BSE217" s="15"/>
      <c r="BSF217" s="15"/>
      <c r="BSG217" s="15"/>
      <c r="BSH217" s="15"/>
      <c r="BSI217" s="15"/>
      <c r="BSJ217" s="15"/>
      <c r="BSK217" s="15"/>
      <c r="BSL217" s="15"/>
      <c r="BSM217" s="15"/>
      <c r="BSN217" s="15"/>
      <c r="BSO217" s="15"/>
      <c r="BSP217" s="15"/>
      <c r="BSQ217" s="15"/>
      <c r="BSR217" s="15"/>
      <c r="BSS217" s="15"/>
      <c r="BST217" s="15"/>
      <c r="BSU217" s="15"/>
      <c r="BSV217" s="15"/>
      <c r="BSW217" s="15"/>
      <c r="BSX217" s="15"/>
      <c r="BSY217" s="15"/>
      <c r="BSZ217" s="15"/>
      <c r="BTA217" s="15"/>
      <c r="BTB217" s="15"/>
      <c r="BTC217" s="15"/>
      <c r="BTD217" s="15"/>
      <c r="BTE217" s="15"/>
      <c r="BTF217" s="15"/>
      <c r="BTG217" s="15"/>
      <c r="BTH217" s="15"/>
      <c r="BTI217" s="15"/>
      <c r="BTJ217" s="15"/>
      <c r="BTK217" s="15"/>
      <c r="BTL217" s="15"/>
      <c r="BTM217" s="15"/>
      <c r="BTN217" s="15"/>
      <c r="BTO217" s="15"/>
      <c r="BTP217" s="15"/>
      <c r="BTQ217" s="15"/>
      <c r="BTR217" s="15"/>
      <c r="BTS217" s="15"/>
      <c r="BTT217" s="15"/>
      <c r="BTU217" s="15"/>
      <c r="BTV217" s="15"/>
      <c r="BTW217" s="15"/>
      <c r="BTX217" s="15"/>
      <c r="BTY217" s="15"/>
      <c r="BTZ217" s="15"/>
      <c r="BUA217" s="15"/>
      <c r="BUB217" s="15"/>
      <c r="BUC217" s="15"/>
      <c r="BUD217" s="15"/>
      <c r="BUE217" s="15"/>
      <c r="BUF217" s="15"/>
      <c r="BUG217" s="15"/>
      <c r="BUH217" s="15"/>
      <c r="BUI217" s="15"/>
      <c r="BUJ217" s="15"/>
      <c r="BUK217" s="15"/>
      <c r="BUL217" s="15"/>
      <c r="BUM217" s="15"/>
      <c r="BUN217" s="15"/>
      <c r="BUO217" s="15"/>
      <c r="BUP217" s="15"/>
      <c r="BUQ217" s="15"/>
      <c r="BUR217" s="15"/>
      <c r="BUS217" s="15"/>
      <c r="BUT217" s="15"/>
      <c r="BUU217" s="15"/>
      <c r="BUV217" s="15"/>
      <c r="BUW217" s="15"/>
      <c r="BUX217" s="15"/>
      <c r="BUY217" s="15"/>
      <c r="BUZ217" s="15"/>
      <c r="BVA217" s="15"/>
      <c r="BVB217" s="15"/>
      <c r="BVC217" s="15"/>
      <c r="BVD217" s="15"/>
      <c r="BVE217" s="15"/>
      <c r="BVF217" s="15"/>
      <c r="BVG217" s="15"/>
      <c r="BVH217" s="15"/>
      <c r="BVI217" s="15"/>
      <c r="BVJ217" s="15"/>
      <c r="BVK217" s="15"/>
      <c r="BVL217" s="15"/>
      <c r="BVM217" s="15"/>
      <c r="BVN217" s="15"/>
      <c r="BVO217" s="15"/>
      <c r="BVP217" s="15"/>
      <c r="BVQ217" s="15"/>
      <c r="BVR217" s="15"/>
      <c r="BVS217" s="15"/>
      <c r="BVT217" s="15"/>
      <c r="BVU217" s="15"/>
      <c r="BVV217" s="15"/>
      <c r="BVW217" s="15"/>
      <c r="BVX217" s="15"/>
      <c r="BVY217" s="15"/>
      <c r="BVZ217" s="15"/>
      <c r="BWA217" s="15"/>
      <c r="BWB217" s="15"/>
      <c r="BWC217" s="15"/>
      <c r="BWD217" s="15"/>
      <c r="BWE217" s="15"/>
      <c r="BWF217" s="15"/>
      <c r="BWG217" s="15"/>
      <c r="BWH217" s="15"/>
      <c r="BWI217" s="15"/>
      <c r="BWJ217" s="15"/>
      <c r="BWK217" s="15"/>
      <c r="BWL217" s="15"/>
      <c r="BWM217" s="15"/>
      <c r="BWN217" s="15"/>
      <c r="BWO217" s="15"/>
      <c r="BWP217" s="15"/>
      <c r="BWQ217" s="15"/>
      <c r="BWR217" s="15"/>
      <c r="BWS217" s="15"/>
      <c r="BWT217" s="15"/>
      <c r="BWU217" s="15"/>
      <c r="BWV217" s="15"/>
      <c r="BWW217" s="15"/>
      <c r="BWX217" s="15"/>
      <c r="BWY217" s="15"/>
      <c r="BWZ217" s="15"/>
      <c r="BXA217" s="15"/>
      <c r="BXB217" s="15"/>
      <c r="BXC217" s="15"/>
      <c r="BXD217" s="15"/>
      <c r="BXE217" s="15"/>
      <c r="BXF217" s="15"/>
      <c r="BXG217" s="15"/>
      <c r="BXH217" s="15"/>
      <c r="BXI217" s="15"/>
      <c r="BXJ217" s="15"/>
      <c r="BXK217" s="15"/>
      <c r="BXL217" s="15"/>
      <c r="BXM217" s="15"/>
      <c r="BXN217" s="15"/>
      <c r="BXO217" s="15"/>
      <c r="BXP217" s="15"/>
      <c r="BXQ217" s="15"/>
      <c r="BXR217" s="15"/>
      <c r="BXS217" s="15"/>
      <c r="BXT217" s="15"/>
      <c r="BXU217" s="15"/>
      <c r="BXV217" s="15"/>
      <c r="BXW217" s="15"/>
      <c r="BXX217" s="15"/>
      <c r="BXY217" s="15"/>
      <c r="BXZ217" s="15"/>
      <c r="BYA217" s="15"/>
      <c r="BYB217" s="15"/>
      <c r="BYC217" s="15"/>
      <c r="BYD217" s="15"/>
      <c r="BYE217" s="15"/>
      <c r="BYF217" s="15"/>
      <c r="BYG217" s="15"/>
      <c r="BYH217" s="15"/>
      <c r="BYI217" s="15"/>
      <c r="BYJ217" s="15"/>
      <c r="BYK217" s="15"/>
      <c r="BYL217" s="15"/>
      <c r="BYM217" s="15"/>
      <c r="BYN217" s="15"/>
      <c r="BYO217" s="15"/>
      <c r="BYP217" s="15"/>
      <c r="BYQ217" s="15"/>
      <c r="BYR217" s="15"/>
      <c r="BYS217" s="15"/>
      <c r="BYT217" s="15"/>
      <c r="BYU217" s="15"/>
      <c r="BYV217" s="15"/>
      <c r="BYW217" s="15"/>
      <c r="BYX217" s="15"/>
      <c r="BYY217" s="15"/>
      <c r="BYZ217" s="15"/>
      <c r="BZA217" s="15"/>
      <c r="BZB217" s="15"/>
      <c r="BZC217" s="15"/>
      <c r="BZD217" s="15"/>
      <c r="BZE217" s="15"/>
      <c r="BZF217" s="15"/>
      <c r="BZG217" s="15"/>
      <c r="BZH217" s="15"/>
      <c r="BZI217" s="15"/>
      <c r="BZJ217" s="15"/>
      <c r="BZK217" s="15"/>
      <c r="BZL217" s="15"/>
      <c r="BZM217" s="15"/>
      <c r="BZN217" s="15"/>
      <c r="BZO217" s="15"/>
      <c r="BZP217" s="15"/>
      <c r="BZQ217" s="15"/>
      <c r="BZR217" s="15"/>
      <c r="BZS217" s="15"/>
      <c r="BZT217" s="15"/>
      <c r="BZU217" s="15"/>
      <c r="BZV217" s="15"/>
      <c r="BZW217" s="15"/>
      <c r="BZX217" s="15"/>
      <c r="BZY217" s="15"/>
      <c r="BZZ217" s="15"/>
      <c r="CAA217" s="15"/>
      <c r="CAB217" s="15"/>
      <c r="CAC217" s="15"/>
      <c r="CAD217" s="15"/>
      <c r="CAE217" s="15"/>
      <c r="CAF217" s="15"/>
      <c r="CAG217" s="15"/>
      <c r="CAH217" s="15"/>
      <c r="CAI217" s="15"/>
      <c r="CAJ217" s="15"/>
      <c r="CAK217" s="15"/>
      <c r="CAL217" s="15"/>
      <c r="CAM217" s="15"/>
      <c r="CAN217" s="15"/>
      <c r="CAO217" s="15"/>
      <c r="CAP217" s="15"/>
      <c r="CAQ217" s="15"/>
      <c r="CAR217" s="15"/>
      <c r="CAS217" s="15"/>
      <c r="CAT217" s="15"/>
      <c r="CAU217" s="15"/>
      <c r="CAV217" s="15"/>
      <c r="CAW217" s="15"/>
      <c r="CAX217" s="15"/>
      <c r="CAY217" s="15"/>
      <c r="CAZ217" s="15"/>
      <c r="CBA217" s="15"/>
      <c r="CBB217" s="15"/>
      <c r="CBC217" s="15"/>
      <c r="CBD217" s="15"/>
      <c r="CBE217" s="15"/>
      <c r="CBF217" s="15"/>
      <c r="CBG217" s="15"/>
      <c r="CBH217" s="15"/>
      <c r="CBI217" s="15"/>
      <c r="CBJ217" s="15"/>
      <c r="CBK217" s="15"/>
      <c r="CBL217" s="15"/>
      <c r="CBM217" s="15"/>
      <c r="CBN217" s="15"/>
      <c r="CBO217" s="15"/>
      <c r="CBP217" s="15"/>
      <c r="CBQ217" s="15"/>
      <c r="CBR217" s="15"/>
      <c r="CBS217" s="15"/>
      <c r="CBT217" s="15"/>
      <c r="CBU217" s="15"/>
      <c r="CBV217" s="15"/>
      <c r="CBW217" s="15"/>
      <c r="CBX217" s="15"/>
      <c r="CBY217" s="15"/>
      <c r="CBZ217" s="15"/>
      <c r="CCA217" s="15"/>
      <c r="CCB217" s="15"/>
      <c r="CCC217" s="15"/>
      <c r="CCD217" s="15"/>
      <c r="CCE217" s="15"/>
      <c r="CCF217" s="15"/>
      <c r="CCG217" s="15"/>
      <c r="CCH217" s="15"/>
      <c r="CCI217" s="15"/>
      <c r="CCJ217" s="15"/>
      <c r="CCK217" s="15"/>
      <c r="CCL217" s="15"/>
      <c r="CCM217" s="15"/>
      <c r="CCN217" s="15"/>
      <c r="CCO217" s="15"/>
      <c r="CCP217" s="15"/>
      <c r="CCQ217" s="15"/>
      <c r="CCR217" s="15"/>
      <c r="CCS217" s="15"/>
      <c r="CCT217" s="15"/>
      <c r="CCU217" s="15"/>
      <c r="CCV217" s="15"/>
      <c r="CCW217" s="15"/>
      <c r="CCX217" s="15"/>
      <c r="CCY217" s="15"/>
      <c r="CCZ217" s="15"/>
      <c r="CDA217" s="15"/>
      <c r="CDB217" s="15"/>
      <c r="CDC217" s="15"/>
      <c r="CDD217" s="15"/>
      <c r="CDE217" s="15"/>
      <c r="CDF217" s="15"/>
      <c r="CDG217" s="15"/>
      <c r="CDH217" s="15"/>
      <c r="CDI217" s="15"/>
      <c r="CDJ217" s="15"/>
      <c r="CDK217" s="15"/>
      <c r="CDL217" s="15"/>
      <c r="CDM217" s="15"/>
      <c r="CDN217" s="15"/>
      <c r="CDO217" s="15"/>
      <c r="CDP217" s="15"/>
      <c r="CDQ217" s="15"/>
      <c r="CDR217" s="15"/>
      <c r="CDS217" s="15"/>
      <c r="CDT217" s="15"/>
      <c r="CDU217" s="15"/>
      <c r="CDV217" s="15"/>
      <c r="CDW217" s="15"/>
      <c r="CDX217" s="15"/>
      <c r="CDY217" s="15"/>
      <c r="CDZ217" s="15"/>
      <c r="CEA217" s="15"/>
      <c r="CEB217" s="15"/>
      <c r="CEC217" s="15"/>
      <c r="CED217" s="15"/>
      <c r="CEE217" s="15"/>
      <c r="CEF217" s="15"/>
      <c r="CEG217" s="15"/>
      <c r="CEH217" s="15"/>
      <c r="CEI217" s="15"/>
      <c r="CEJ217" s="15"/>
      <c r="CEK217" s="15"/>
      <c r="CEL217" s="15"/>
      <c r="CEM217" s="15"/>
      <c r="CEN217" s="15"/>
      <c r="CEO217" s="15"/>
      <c r="CEP217" s="15"/>
      <c r="CEQ217" s="15"/>
      <c r="CER217" s="15"/>
      <c r="CES217" s="15"/>
      <c r="CET217" s="15"/>
      <c r="CEU217" s="15"/>
      <c r="CEV217" s="15"/>
      <c r="CEW217" s="15"/>
      <c r="CEX217" s="15"/>
      <c r="CEY217" s="15"/>
      <c r="CEZ217" s="15"/>
      <c r="CFA217" s="15"/>
      <c r="CFB217" s="15"/>
      <c r="CFC217" s="15"/>
      <c r="CFD217" s="15"/>
      <c r="CFE217" s="15"/>
      <c r="CFF217" s="15"/>
      <c r="CFG217" s="15"/>
      <c r="CFH217" s="15"/>
      <c r="CFI217" s="15"/>
      <c r="CFJ217" s="15"/>
      <c r="CFK217" s="15"/>
      <c r="CFL217" s="15"/>
      <c r="CFM217" s="15"/>
      <c r="CFN217" s="15"/>
      <c r="CFO217" s="15"/>
      <c r="CFP217" s="15"/>
      <c r="CFQ217" s="15"/>
      <c r="CFR217" s="15"/>
      <c r="CFS217" s="15"/>
      <c r="CFT217" s="15"/>
      <c r="CFU217" s="15"/>
      <c r="CFV217" s="15"/>
      <c r="CFW217" s="15"/>
      <c r="CFX217" s="15"/>
      <c r="CFY217" s="15"/>
      <c r="CFZ217" s="15"/>
      <c r="CGA217" s="15"/>
      <c r="CGB217" s="15"/>
      <c r="CGC217" s="15"/>
      <c r="CGD217" s="15"/>
      <c r="CGE217" s="15"/>
      <c r="CGF217" s="15"/>
      <c r="CGG217" s="15"/>
      <c r="CGH217" s="15"/>
      <c r="CGI217" s="15"/>
      <c r="CGJ217" s="15"/>
      <c r="CGK217" s="15"/>
      <c r="CGL217" s="15"/>
      <c r="CGM217" s="15"/>
      <c r="CGN217" s="15"/>
      <c r="CGO217" s="15"/>
      <c r="CGP217" s="15"/>
      <c r="CGQ217" s="15"/>
      <c r="CGR217" s="15"/>
      <c r="CGS217" s="15"/>
      <c r="CGT217" s="15"/>
      <c r="CGU217" s="15"/>
      <c r="CGV217" s="15"/>
      <c r="CGW217" s="15"/>
      <c r="CGX217" s="15"/>
      <c r="CGY217" s="15"/>
      <c r="CGZ217" s="15"/>
      <c r="CHA217" s="15"/>
      <c r="CHB217" s="15"/>
      <c r="CHC217" s="15"/>
      <c r="CHD217" s="15"/>
      <c r="CHE217" s="15"/>
      <c r="CHF217" s="15"/>
      <c r="CHG217" s="15"/>
      <c r="CHH217" s="15"/>
      <c r="CHI217" s="15"/>
      <c r="CHJ217" s="15"/>
      <c r="CHK217" s="15"/>
      <c r="CHL217" s="15"/>
      <c r="CHM217" s="15"/>
      <c r="CHN217" s="15"/>
      <c r="CHO217" s="15"/>
      <c r="CHP217" s="15"/>
      <c r="CHQ217" s="15"/>
      <c r="CHR217" s="15"/>
      <c r="CHS217" s="15"/>
      <c r="CHT217" s="15"/>
      <c r="CHU217" s="15"/>
      <c r="CHV217" s="15"/>
      <c r="CHW217" s="15"/>
      <c r="CHX217" s="15"/>
      <c r="CHY217" s="15"/>
      <c r="CHZ217" s="15"/>
      <c r="CIA217" s="15"/>
      <c r="CIB217" s="15"/>
      <c r="CIC217" s="15"/>
      <c r="CID217" s="15"/>
      <c r="CIE217" s="15"/>
      <c r="CIF217" s="15"/>
      <c r="CIG217" s="15"/>
      <c r="CIH217" s="15"/>
      <c r="CII217" s="15"/>
      <c r="CIJ217" s="15"/>
      <c r="CIK217" s="15"/>
      <c r="CIL217" s="15"/>
      <c r="CIM217" s="15"/>
      <c r="CIN217" s="15"/>
      <c r="CIO217" s="15"/>
      <c r="CIP217" s="15"/>
      <c r="CIQ217" s="15"/>
      <c r="CIR217" s="15"/>
      <c r="CIS217" s="15"/>
      <c r="CIT217" s="15"/>
      <c r="CIU217" s="15"/>
      <c r="CIV217" s="15"/>
      <c r="CIW217" s="15"/>
      <c r="CIX217" s="15"/>
      <c r="CIY217" s="15"/>
      <c r="CIZ217" s="15"/>
      <c r="CJA217" s="15"/>
      <c r="CJB217" s="15"/>
      <c r="CJC217" s="15"/>
      <c r="CJD217" s="15"/>
      <c r="CJE217" s="15"/>
      <c r="CJF217" s="15"/>
      <c r="CJG217" s="15"/>
      <c r="CJH217" s="15"/>
      <c r="CJI217" s="15"/>
      <c r="CJJ217" s="15"/>
      <c r="CJK217" s="15"/>
      <c r="CJL217" s="15"/>
      <c r="CJM217" s="15"/>
      <c r="CJN217" s="15"/>
      <c r="CJO217" s="15"/>
      <c r="CJP217" s="15"/>
      <c r="CJQ217" s="15"/>
      <c r="CJR217" s="15"/>
      <c r="CJS217" s="15"/>
      <c r="CJT217" s="15"/>
      <c r="CJU217" s="15"/>
      <c r="CJV217" s="15"/>
      <c r="CJW217" s="15"/>
      <c r="CJX217" s="15"/>
      <c r="CJY217" s="15"/>
      <c r="CJZ217" s="15"/>
      <c r="CKA217" s="15"/>
      <c r="CKB217" s="15"/>
      <c r="CKC217" s="15"/>
      <c r="CKD217" s="15"/>
      <c r="CKE217" s="15"/>
      <c r="CKF217" s="15"/>
      <c r="CKG217" s="15"/>
      <c r="CKH217" s="15"/>
      <c r="CKI217" s="15"/>
      <c r="CKJ217" s="15"/>
      <c r="CKK217" s="15"/>
      <c r="CKL217" s="15"/>
      <c r="CKM217" s="15"/>
      <c r="CKN217" s="15"/>
      <c r="CKO217" s="15"/>
      <c r="CKP217" s="15"/>
      <c r="CKQ217" s="15"/>
      <c r="CKR217" s="15"/>
      <c r="CKS217" s="15"/>
      <c r="CKT217" s="15"/>
      <c r="CKU217" s="15"/>
      <c r="CKV217" s="15"/>
      <c r="CKW217" s="15"/>
      <c r="CKX217" s="15"/>
      <c r="CKY217" s="15"/>
      <c r="CKZ217" s="15"/>
      <c r="CLA217" s="15"/>
      <c r="CLB217" s="15"/>
      <c r="CLC217" s="15"/>
      <c r="CLD217" s="15"/>
      <c r="CLE217" s="15"/>
      <c r="CLF217" s="15"/>
      <c r="CLG217" s="15"/>
      <c r="CLH217" s="15"/>
      <c r="CLI217" s="15"/>
      <c r="CLJ217" s="15"/>
      <c r="CLK217" s="15"/>
      <c r="CLL217" s="15"/>
      <c r="CLM217" s="15"/>
      <c r="CLN217" s="15"/>
      <c r="CLO217" s="15"/>
      <c r="CLP217" s="15"/>
      <c r="CLQ217" s="15"/>
      <c r="CLR217" s="15"/>
      <c r="CLS217" s="15"/>
      <c r="CLT217" s="15"/>
      <c r="CLU217" s="15"/>
      <c r="CLV217" s="15"/>
      <c r="CLW217" s="15"/>
      <c r="CLX217" s="15"/>
      <c r="CLY217" s="15"/>
      <c r="CLZ217" s="15"/>
      <c r="CMA217" s="15"/>
      <c r="CMB217" s="15"/>
      <c r="CMC217" s="15"/>
      <c r="CMD217" s="15"/>
      <c r="CME217" s="15"/>
      <c r="CMF217" s="15"/>
      <c r="CMG217" s="15"/>
      <c r="CMH217" s="15"/>
      <c r="CMI217" s="15"/>
      <c r="CMJ217" s="15"/>
      <c r="CMK217" s="15"/>
      <c r="CML217" s="15"/>
      <c r="CMM217" s="15"/>
      <c r="CMN217" s="15"/>
      <c r="CMO217" s="15"/>
      <c r="CMP217" s="15"/>
      <c r="CMQ217" s="15"/>
      <c r="CMR217" s="15"/>
      <c r="CMS217" s="15"/>
      <c r="CMT217" s="15"/>
      <c r="CMU217" s="15"/>
      <c r="CMV217" s="15"/>
      <c r="CMW217" s="15"/>
      <c r="CMX217" s="15"/>
      <c r="CMY217" s="15"/>
      <c r="CMZ217" s="15"/>
      <c r="CNA217" s="15"/>
      <c r="CNB217" s="15"/>
      <c r="CNC217" s="15"/>
      <c r="CND217" s="15"/>
      <c r="CNE217" s="15"/>
      <c r="CNF217" s="15"/>
      <c r="CNG217" s="15"/>
      <c r="CNH217" s="15"/>
      <c r="CNI217" s="15"/>
      <c r="CNJ217" s="15"/>
      <c r="CNK217" s="15"/>
      <c r="CNL217" s="15"/>
      <c r="CNM217" s="15"/>
      <c r="CNN217" s="15"/>
      <c r="CNO217" s="15"/>
      <c r="CNP217" s="15"/>
      <c r="CNQ217" s="15"/>
      <c r="CNR217" s="15"/>
      <c r="CNS217" s="15"/>
      <c r="CNT217" s="15"/>
      <c r="CNU217" s="15"/>
      <c r="CNV217" s="15"/>
      <c r="CNW217" s="15"/>
      <c r="CNX217" s="15"/>
      <c r="CNY217" s="15"/>
      <c r="CNZ217" s="15"/>
      <c r="COA217" s="15"/>
      <c r="COB217" s="15"/>
      <c r="COC217" s="15"/>
      <c r="COD217" s="15"/>
      <c r="COE217" s="15"/>
      <c r="COF217" s="15"/>
      <c r="COG217" s="15"/>
      <c r="COH217" s="15"/>
      <c r="COI217" s="15"/>
      <c r="COJ217" s="15"/>
      <c r="COK217" s="15"/>
      <c r="COL217" s="15"/>
      <c r="COM217" s="15"/>
      <c r="CON217" s="15"/>
      <c r="COO217" s="15"/>
      <c r="COP217" s="15"/>
      <c r="COQ217" s="15"/>
      <c r="COR217" s="15"/>
      <c r="COS217" s="15"/>
      <c r="COT217" s="15"/>
      <c r="COU217" s="15"/>
      <c r="COV217" s="15"/>
      <c r="COW217" s="15"/>
      <c r="COX217" s="15"/>
      <c r="COY217" s="15"/>
      <c r="COZ217" s="15"/>
      <c r="CPA217" s="15"/>
      <c r="CPB217" s="15"/>
      <c r="CPC217" s="15"/>
      <c r="CPD217" s="15"/>
      <c r="CPE217" s="15"/>
      <c r="CPF217" s="15"/>
      <c r="CPG217" s="15"/>
      <c r="CPH217" s="15"/>
      <c r="CPI217" s="15"/>
      <c r="CPJ217" s="15"/>
      <c r="CPK217" s="15"/>
      <c r="CPL217" s="15"/>
      <c r="CPM217" s="15"/>
      <c r="CPN217" s="15"/>
      <c r="CPO217" s="15"/>
      <c r="CPP217" s="15"/>
      <c r="CPQ217" s="15"/>
      <c r="CPR217" s="15"/>
      <c r="CPS217" s="15"/>
      <c r="CPT217" s="15"/>
      <c r="CPU217" s="15"/>
      <c r="CPV217" s="15"/>
      <c r="CPW217" s="15"/>
      <c r="CPX217" s="15"/>
      <c r="CPY217" s="15"/>
      <c r="CPZ217" s="15"/>
      <c r="CQA217" s="15"/>
      <c r="CQB217" s="15"/>
      <c r="CQC217" s="15"/>
      <c r="CQD217" s="15"/>
      <c r="CQE217" s="15"/>
      <c r="CQF217" s="15"/>
      <c r="CQG217" s="15"/>
      <c r="CQH217" s="15"/>
      <c r="CQI217" s="15"/>
      <c r="CQJ217" s="15"/>
      <c r="CQK217" s="15"/>
      <c r="CQL217" s="15"/>
      <c r="CQM217" s="15"/>
      <c r="CQN217" s="15"/>
      <c r="CQO217" s="15"/>
      <c r="CQP217" s="15"/>
      <c r="CQQ217" s="15"/>
      <c r="CQR217" s="15"/>
      <c r="CQS217" s="15"/>
      <c r="CQT217" s="15"/>
      <c r="CQU217" s="15"/>
      <c r="CQV217" s="15"/>
      <c r="CQW217" s="15"/>
      <c r="CQX217" s="15"/>
      <c r="CQY217" s="15"/>
      <c r="CQZ217" s="15"/>
      <c r="CRA217" s="15"/>
      <c r="CRB217" s="15"/>
      <c r="CRC217" s="15"/>
      <c r="CRD217" s="15"/>
      <c r="CRE217" s="15"/>
      <c r="CRF217" s="15"/>
      <c r="CRG217" s="15"/>
      <c r="CRH217" s="15"/>
      <c r="CRI217" s="15"/>
      <c r="CRJ217" s="15"/>
      <c r="CRK217" s="15"/>
      <c r="CRL217" s="15"/>
      <c r="CRM217" s="15"/>
      <c r="CRN217" s="15"/>
      <c r="CRO217" s="15"/>
      <c r="CRP217" s="15"/>
      <c r="CRQ217" s="15"/>
      <c r="CRR217" s="15"/>
      <c r="CRS217" s="15"/>
      <c r="CRT217" s="15"/>
      <c r="CRU217" s="15"/>
      <c r="CRV217" s="15"/>
      <c r="CRW217" s="15"/>
      <c r="CRX217" s="15"/>
      <c r="CRY217" s="15"/>
      <c r="CRZ217" s="15"/>
      <c r="CSA217" s="15"/>
      <c r="CSB217" s="15"/>
      <c r="CSC217" s="15"/>
      <c r="CSD217" s="15"/>
      <c r="CSE217" s="15"/>
      <c r="CSF217" s="15"/>
      <c r="CSG217" s="15"/>
      <c r="CSH217" s="15"/>
      <c r="CSI217" s="15"/>
      <c r="CSJ217" s="15"/>
      <c r="CSK217" s="15"/>
      <c r="CSL217" s="15"/>
      <c r="CSM217" s="15"/>
      <c r="CSN217" s="15"/>
      <c r="CSO217" s="15"/>
      <c r="CSP217" s="15"/>
      <c r="CSQ217" s="15"/>
      <c r="CSR217" s="15"/>
      <c r="CSS217" s="15"/>
      <c r="CST217" s="15"/>
      <c r="CSU217" s="15"/>
      <c r="CSV217" s="15"/>
      <c r="CSW217" s="15"/>
      <c r="CSX217" s="15"/>
      <c r="CSY217" s="15"/>
      <c r="CSZ217" s="15"/>
      <c r="CTA217" s="15"/>
      <c r="CTB217" s="15"/>
      <c r="CTC217" s="15"/>
      <c r="CTD217" s="15"/>
      <c r="CTE217" s="15"/>
      <c r="CTF217" s="15"/>
      <c r="CTG217" s="15"/>
      <c r="CTH217" s="15"/>
      <c r="CTI217" s="15"/>
      <c r="CTJ217" s="15"/>
      <c r="CTK217" s="15"/>
      <c r="CTL217" s="15"/>
      <c r="CTM217" s="15"/>
      <c r="CTN217" s="15"/>
      <c r="CTO217" s="15"/>
      <c r="CTP217" s="15"/>
      <c r="CTQ217" s="15"/>
      <c r="CTR217" s="15"/>
      <c r="CTS217" s="15"/>
      <c r="CTT217" s="15"/>
      <c r="CTU217" s="15"/>
      <c r="CTV217" s="15"/>
      <c r="CTW217" s="15"/>
      <c r="CTX217" s="15"/>
      <c r="CTY217" s="15"/>
      <c r="CTZ217" s="15"/>
      <c r="CUA217" s="15"/>
      <c r="CUB217" s="15"/>
      <c r="CUC217" s="15"/>
      <c r="CUD217" s="15"/>
      <c r="CUE217" s="15"/>
      <c r="CUF217" s="15"/>
      <c r="CUG217" s="15"/>
      <c r="CUH217" s="15"/>
      <c r="CUI217" s="15"/>
      <c r="CUJ217" s="15"/>
      <c r="CUK217" s="15"/>
      <c r="CUL217" s="15"/>
      <c r="CUM217" s="15"/>
      <c r="CUN217" s="15"/>
      <c r="CUO217" s="15"/>
      <c r="CUP217" s="15"/>
      <c r="CUQ217" s="15"/>
      <c r="CUR217" s="15"/>
      <c r="CUS217" s="15"/>
      <c r="CUT217" s="15"/>
      <c r="CUU217" s="15"/>
      <c r="CUV217" s="15"/>
      <c r="CUW217" s="15"/>
      <c r="CUX217" s="15"/>
      <c r="CUY217" s="15"/>
      <c r="CUZ217" s="15"/>
      <c r="CVA217" s="15"/>
      <c r="CVB217" s="15"/>
      <c r="CVC217" s="15"/>
      <c r="CVD217" s="15"/>
      <c r="CVE217" s="15"/>
      <c r="CVF217" s="15"/>
      <c r="CVG217" s="15"/>
      <c r="CVH217" s="15"/>
      <c r="CVI217" s="15"/>
      <c r="CVJ217" s="15"/>
      <c r="CVK217" s="15"/>
      <c r="CVL217" s="15"/>
      <c r="CVM217" s="15"/>
      <c r="CVN217" s="15"/>
      <c r="CVO217" s="15"/>
      <c r="CVP217" s="15"/>
      <c r="CVQ217" s="15"/>
      <c r="CVR217" s="15"/>
      <c r="CVS217" s="15"/>
      <c r="CVT217" s="15"/>
      <c r="CVU217" s="15"/>
      <c r="CVV217" s="15"/>
      <c r="CVW217" s="15"/>
      <c r="CVX217" s="15"/>
      <c r="CVY217" s="15"/>
      <c r="CVZ217" s="15"/>
      <c r="CWA217" s="15"/>
      <c r="CWB217" s="15"/>
      <c r="CWC217" s="15"/>
      <c r="CWD217" s="15"/>
      <c r="CWE217" s="15"/>
      <c r="CWF217" s="15"/>
      <c r="CWG217" s="15"/>
      <c r="CWH217" s="15"/>
      <c r="CWI217" s="15"/>
      <c r="CWJ217" s="15"/>
      <c r="CWK217" s="15"/>
      <c r="CWL217" s="15"/>
      <c r="CWM217" s="15"/>
      <c r="CWN217" s="15"/>
      <c r="CWO217" s="15"/>
      <c r="CWP217" s="15"/>
      <c r="CWQ217" s="15"/>
      <c r="CWR217" s="15"/>
      <c r="CWS217" s="15"/>
      <c r="CWT217" s="15"/>
      <c r="CWU217" s="15"/>
      <c r="CWV217" s="15"/>
      <c r="CWW217" s="15"/>
      <c r="CWX217" s="15"/>
      <c r="CWY217" s="15"/>
      <c r="CWZ217" s="15"/>
      <c r="CXA217" s="15"/>
      <c r="CXB217" s="15"/>
      <c r="CXC217" s="15"/>
      <c r="CXD217" s="15"/>
      <c r="CXE217" s="15"/>
      <c r="CXF217" s="15"/>
      <c r="CXG217" s="15"/>
      <c r="CXH217" s="15"/>
      <c r="CXI217" s="15"/>
      <c r="CXJ217" s="15"/>
      <c r="CXK217" s="15"/>
      <c r="CXL217" s="15"/>
      <c r="CXM217" s="15"/>
      <c r="CXN217" s="15"/>
      <c r="CXO217" s="15"/>
      <c r="CXP217" s="15"/>
      <c r="CXQ217" s="15"/>
      <c r="CXR217" s="15"/>
      <c r="CXS217" s="15"/>
      <c r="CXT217" s="15"/>
      <c r="CXU217" s="15"/>
      <c r="CXV217" s="15"/>
      <c r="CXW217" s="15"/>
      <c r="CXX217" s="15"/>
      <c r="CXY217" s="15"/>
      <c r="CXZ217" s="15"/>
      <c r="CYA217" s="15"/>
      <c r="CYB217" s="15"/>
      <c r="CYC217" s="15"/>
      <c r="CYD217" s="15"/>
      <c r="CYE217" s="15"/>
      <c r="CYF217" s="15"/>
      <c r="CYG217" s="15"/>
      <c r="CYH217" s="15"/>
      <c r="CYI217" s="15"/>
      <c r="CYJ217" s="15"/>
      <c r="CYK217" s="15"/>
      <c r="CYL217" s="15"/>
      <c r="CYM217" s="15"/>
      <c r="CYN217" s="15"/>
      <c r="CYO217" s="15"/>
      <c r="CYP217" s="15"/>
      <c r="CYQ217" s="15"/>
      <c r="CYR217" s="15"/>
      <c r="CYS217" s="15"/>
      <c r="CYT217" s="15"/>
      <c r="CYU217" s="15"/>
      <c r="CYV217" s="15"/>
      <c r="CYW217" s="15"/>
      <c r="CYX217" s="15"/>
      <c r="CYY217" s="15"/>
      <c r="CYZ217" s="15"/>
      <c r="CZA217" s="15"/>
      <c r="CZB217" s="15"/>
      <c r="CZC217" s="15"/>
      <c r="CZD217" s="15"/>
      <c r="CZE217" s="15"/>
      <c r="CZF217" s="15"/>
      <c r="CZG217" s="15"/>
      <c r="CZH217" s="15"/>
      <c r="CZI217" s="15"/>
      <c r="CZJ217" s="15"/>
      <c r="CZK217" s="15"/>
      <c r="CZL217" s="15"/>
      <c r="CZM217" s="15"/>
      <c r="CZN217" s="15"/>
      <c r="CZO217" s="15"/>
      <c r="CZP217" s="15"/>
      <c r="CZQ217" s="15"/>
      <c r="CZR217" s="15"/>
      <c r="CZS217" s="15"/>
      <c r="CZT217" s="15"/>
      <c r="CZU217" s="15"/>
      <c r="CZV217" s="15"/>
      <c r="CZW217" s="15"/>
      <c r="CZX217" s="15"/>
      <c r="CZY217" s="15"/>
      <c r="CZZ217" s="15"/>
      <c r="DAA217" s="15"/>
      <c r="DAB217" s="15"/>
      <c r="DAC217" s="15"/>
      <c r="DAD217" s="15"/>
      <c r="DAE217" s="15"/>
      <c r="DAF217" s="15"/>
      <c r="DAG217" s="15"/>
      <c r="DAH217" s="15"/>
      <c r="DAI217" s="15"/>
      <c r="DAJ217" s="15"/>
      <c r="DAK217" s="15"/>
      <c r="DAL217" s="15"/>
      <c r="DAM217" s="15"/>
      <c r="DAN217" s="15"/>
      <c r="DAO217" s="15"/>
      <c r="DAP217" s="15"/>
      <c r="DAQ217" s="15"/>
      <c r="DAR217" s="15"/>
      <c r="DAS217" s="15"/>
      <c r="DAT217" s="15"/>
      <c r="DAU217" s="15"/>
      <c r="DAV217" s="15"/>
      <c r="DAW217" s="15"/>
      <c r="DAX217" s="15"/>
      <c r="DAY217" s="15"/>
      <c r="DAZ217" s="15"/>
      <c r="DBA217" s="15"/>
      <c r="DBB217" s="15"/>
      <c r="DBC217" s="15"/>
      <c r="DBD217" s="15"/>
      <c r="DBE217" s="15"/>
      <c r="DBF217" s="15"/>
      <c r="DBG217" s="15"/>
      <c r="DBH217" s="15"/>
      <c r="DBI217" s="15"/>
      <c r="DBJ217" s="15"/>
      <c r="DBK217" s="15"/>
      <c r="DBL217" s="15"/>
      <c r="DBM217" s="15"/>
      <c r="DBN217" s="15"/>
      <c r="DBO217" s="15"/>
      <c r="DBP217" s="15"/>
      <c r="DBQ217" s="15"/>
      <c r="DBR217" s="15"/>
      <c r="DBS217" s="15"/>
      <c r="DBT217" s="15"/>
      <c r="DBU217" s="15"/>
      <c r="DBV217" s="15"/>
      <c r="DBW217" s="15"/>
      <c r="DBX217" s="15"/>
      <c r="DBY217" s="15"/>
      <c r="DBZ217" s="15"/>
      <c r="DCA217" s="15"/>
      <c r="DCB217" s="15"/>
      <c r="DCC217" s="15"/>
      <c r="DCD217" s="15"/>
      <c r="DCE217" s="15"/>
      <c r="DCF217" s="15"/>
      <c r="DCG217" s="15"/>
      <c r="DCH217" s="15"/>
      <c r="DCI217" s="15"/>
      <c r="DCJ217" s="15"/>
      <c r="DCK217" s="15"/>
      <c r="DCL217" s="15"/>
      <c r="DCM217" s="15"/>
      <c r="DCN217" s="15"/>
      <c r="DCO217" s="15"/>
      <c r="DCP217" s="15"/>
      <c r="DCQ217" s="15"/>
      <c r="DCR217" s="15"/>
      <c r="DCS217" s="15"/>
      <c r="DCT217" s="15"/>
      <c r="DCU217" s="15"/>
      <c r="DCV217" s="15"/>
      <c r="DCW217" s="15"/>
      <c r="DCX217" s="15"/>
      <c r="DCY217" s="15"/>
      <c r="DCZ217" s="15"/>
      <c r="DDA217" s="15"/>
      <c r="DDB217" s="15"/>
      <c r="DDC217" s="15"/>
      <c r="DDD217" s="15"/>
      <c r="DDE217" s="15"/>
      <c r="DDF217" s="15"/>
      <c r="DDG217" s="15"/>
      <c r="DDH217" s="15"/>
      <c r="DDI217" s="15"/>
      <c r="DDJ217" s="15"/>
      <c r="DDK217" s="15"/>
      <c r="DDL217" s="15"/>
      <c r="DDM217" s="15"/>
      <c r="DDN217" s="15"/>
      <c r="DDO217" s="15"/>
      <c r="DDP217" s="15"/>
      <c r="DDQ217" s="15"/>
      <c r="DDR217" s="15"/>
      <c r="DDS217" s="15"/>
      <c r="DDT217" s="15"/>
      <c r="DDU217" s="15"/>
      <c r="DDV217" s="15"/>
      <c r="DDW217" s="15"/>
      <c r="DDX217" s="15"/>
      <c r="DDY217" s="15"/>
      <c r="DDZ217" s="15"/>
      <c r="DEA217" s="15"/>
      <c r="DEB217" s="15"/>
      <c r="DEC217" s="15"/>
      <c r="DED217" s="15"/>
      <c r="DEE217" s="15"/>
      <c r="DEF217" s="15"/>
      <c r="DEG217" s="15"/>
      <c r="DEH217" s="15"/>
      <c r="DEI217" s="15"/>
      <c r="DEJ217" s="15"/>
      <c r="DEK217" s="15"/>
      <c r="DEL217" s="15"/>
      <c r="DEM217" s="15"/>
      <c r="DEN217" s="15"/>
      <c r="DEO217" s="15"/>
      <c r="DEP217" s="15"/>
      <c r="DEQ217" s="15"/>
      <c r="DER217" s="15"/>
      <c r="DES217" s="15"/>
      <c r="DET217" s="15"/>
      <c r="DEU217" s="15"/>
      <c r="DEV217" s="15"/>
      <c r="DEW217" s="15"/>
      <c r="DEX217" s="15"/>
      <c r="DEY217" s="15"/>
      <c r="DEZ217" s="15"/>
      <c r="DFA217" s="15"/>
      <c r="DFB217" s="15"/>
      <c r="DFC217" s="15"/>
      <c r="DFD217" s="15"/>
      <c r="DFE217" s="15"/>
      <c r="DFF217" s="15"/>
      <c r="DFG217" s="15"/>
      <c r="DFH217" s="15"/>
      <c r="DFI217" s="15"/>
      <c r="DFJ217" s="15"/>
      <c r="DFK217" s="15"/>
      <c r="DFL217" s="15"/>
      <c r="DFM217" s="15"/>
      <c r="DFN217" s="15"/>
      <c r="DFO217" s="15"/>
      <c r="DFP217" s="15"/>
      <c r="DFQ217" s="15"/>
      <c r="DFR217" s="15"/>
      <c r="DFS217" s="15"/>
      <c r="DFT217" s="15"/>
      <c r="DFU217" s="15"/>
      <c r="DFV217" s="15"/>
      <c r="DFW217" s="15"/>
      <c r="DFX217" s="15"/>
      <c r="DFY217" s="15"/>
      <c r="DFZ217" s="15"/>
      <c r="DGA217" s="15"/>
      <c r="DGB217" s="15"/>
      <c r="DGC217" s="15"/>
      <c r="DGD217" s="15"/>
      <c r="DGE217" s="15"/>
      <c r="DGF217" s="15"/>
      <c r="DGG217" s="15"/>
      <c r="DGH217" s="15"/>
      <c r="DGI217" s="15"/>
      <c r="DGJ217" s="15"/>
      <c r="DGK217" s="15"/>
      <c r="DGL217" s="15"/>
      <c r="DGM217" s="15"/>
      <c r="DGN217" s="15"/>
      <c r="DGO217" s="15"/>
      <c r="DGP217" s="15"/>
      <c r="DGQ217" s="15"/>
      <c r="DGR217" s="15"/>
      <c r="DGS217" s="15"/>
      <c r="DGT217" s="15"/>
      <c r="DGU217" s="15"/>
      <c r="DGV217" s="15"/>
      <c r="DGW217" s="15"/>
      <c r="DGX217" s="15"/>
      <c r="DGY217" s="15"/>
      <c r="DGZ217" s="15"/>
      <c r="DHA217" s="15"/>
      <c r="DHB217" s="15"/>
      <c r="DHC217" s="15"/>
      <c r="DHD217" s="15"/>
      <c r="DHE217" s="15"/>
      <c r="DHF217" s="15"/>
      <c r="DHG217" s="15"/>
      <c r="DHH217" s="15"/>
      <c r="DHI217" s="15"/>
      <c r="DHJ217" s="15"/>
      <c r="DHK217" s="15"/>
      <c r="DHL217" s="15"/>
      <c r="DHM217" s="15"/>
      <c r="DHN217" s="15"/>
      <c r="DHO217" s="15"/>
      <c r="DHP217" s="15"/>
      <c r="DHQ217" s="15"/>
      <c r="DHR217" s="15"/>
      <c r="DHS217" s="15"/>
      <c r="DHT217" s="15"/>
      <c r="DHU217" s="15"/>
      <c r="DHV217" s="15"/>
      <c r="DHW217" s="15"/>
      <c r="DHX217" s="15"/>
      <c r="DHY217" s="15"/>
      <c r="DHZ217" s="15"/>
      <c r="DIA217" s="15"/>
      <c r="DIB217" s="15"/>
      <c r="DIC217" s="15"/>
      <c r="DID217" s="15"/>
      <c r="DIE217" s="15"/>
      <c r="DIF217" s="15"/>
      <c r="DIG217" s="15"/>
      <c r="DIH217" s="15"/>
      <c r="DII217" s="15"/>
      <c r="DIJ217" s="15"/>
      <c r="DIK217" s="15"/>
      <c r="DIL217" s="15"/>
      <c r="DIM217" s="15"/>
      <c r="DIN217" s="15"/>
      <c r="DIO217" s="15"/>
      <c r="DIP217" s="15"/>
      <c r="DIQ217" s="15"/>
      <c r="DIR217" s="15"/>
      <c r="DIS217" s="15"/>
      <c r="DIT217" s="15"/>
      <c r="DIU217" s="15"/>
      <c r="DIV217" s="15"/>
      <c r="DIW217" s="15"/>
      <c r="DIX217" s="15"/>
      <c r="DIY217" s="15"/>
      <c r="DIZ217" s="15"/>
      <c r="DJA217" s="15"/>
      <c r="DJB217" s="15"/>
      <c r="DJC217" s="15"/>
      <c r="DJD217" s="15"/>
      <c r="DJE217" s="15"/>
      <c r="DJF217" s="15"/>
      <c r="DJG217" s="15"/>
      <c r="DJH217" s="15"/>
      <c r="DJI217" s="15"/>
      <c r="DJJ217" s="15"/>
      <c r="DJK217" s="15"/>
      <c r="DJL217" s="15"/>
      <c r="DJM217" s="15"/>
      <c r="DJN217" s="15"/>
      <c r="DJO217" s="15"/>
      <c r="DJP217" s="15"/>
      <c r="DJQ217" s="15"/>
      <c r="DJR217" s="15"/>
      <c r="DJS217" s="15"/>
      <c r="DJT217" s="15"/>
      <c r="DJU217" s="15"/>
      <c r="DJV217" s="15"/>
      <c r="DJW217" s="15"/>
      <c r="DJX217" s="15"/>
      <c r="DJY217" s="15"/>
      <c r="DJZ217" s="15"/>
      <c r="DKA217" s="15"/>
      <c r="DKB217" s="15"/>
      <c r="DKC217" s="15"/>
      <c r="DKD217" s="15"/>
      <c r="DKE217" s="15"/>
      <c r="DKF217" s="15"/>
      <c r="DKG217" s="15"/>
      <c r="DKH217" s="15"/>
      <c r="DKI217" s="15"/>
      <c r="DKJ217" s="15"/>
      <c r="DKK217" s="15"/>
      <c r="DKL217" s="15"/>
      <c r="DKM217" s="15"/>
      <c r="DKN217" s="15"/>
      <c r="DKO217" s="15"/>
      <c r="DKP217" s="15"/>
      <c r="DKQ217" s="15"/>
      <c r="DKR217" s="15"/>
      <c r="DKS217" s="15"/>
      <c r="DKT217" s="15"/>
      <c r="DKU217" s="15"/>
      <c r="DKV217" s="15"/>
      <c r="DKW217" s="15"/>
      <c r="DKX217" s="15"/>
      <c r="DKY217" s="15"/>
      <c r="DKZ217" s="15"/>
      <c r="DLA217" s="15"/>
      <c r="DLB217" s="15"/>
      <c r="DLC217" s="15"/>
      <c r="DLD217" s="15"/>
      <c r="DLE217" s="15"/>
      <c r="DLF217" s="15"/>
      <c r="DLG217" s="15"/>
      <c r="DLH217" s="15"/>
      <c r="DLI217" s="15"/>
      <c r="DLJ217" s="15"/>
      <c r="DLK217" s="15"/>
      <c r="DLL217" s="15"/>
      <c r="DLM217" s="15"/>
      <c r="DLN217" s="15"/>
      <c r="DLO217" s="15"/>
      <c r="DLP217" s="15"/>
      <c r="DLQ217" s="15"/>
      <c r="DLR217" s="15"/>
      <c r="DLS217" s="15"/>
      <c r="DLT217" s="15"/>
      <c r="DLU217" s="15"/>
      <c r="DLV217" s="15"/>
      <c r="DLW217" s="15"/>
      <c r="DLX217" s="15"/>
      <c r="DLY217" s="15"/>
      <c r="DLZ217" s="15"/>
      <c r="DMA217" s="15"/>
      <c r="DMB217" s="15"/>
      <c r="DMC217" s="15"/>
      <c r="DMD217" s="15"/>
      <c r="DME217" s="15"/>
      <c r="DMF217" s="15"/>
      <c r="DMG217" s="15"/>
      <c r="DMH217" s="15"/>
      <c r="DMI217" s="15"/>
      <c r="DMJ217" s="15"/>
      <c r="DMK217" s="15"/>
      <c r="DML217" s="15"/>
      <c r="DMM217" s="15"/>
      <c r="DMN217" s="15"/>
      <c r="DMO217" s="15"/>
      <c r="DMP217" s="15"/>
      <c r="DMQ217" s="15"/>
      <c r="DMR217" s="15"/>
      <c r="DMS217" s="15"/>
      <c r="DMT217" s="15"/>
      <c r="DMU217" s="15"/>
      <c r="DMV217" s="15"/>
      <c r="DMW217" s="15"/>
      <c r="DMX217" s="15"/>
      <c r="DMY217" s="15"/>
      <c r="DMZ217" s="15"/>
      <c r="DNA217" s="15"/>
      <c r="DNB217" s="15"/>
      <c r="DNC217" s="15"/>
      <c r="DND217" s="15"/>
      <c r="DNE217" s="15"/>
      <c r="DNF217" s="15"/>
      <c r="DNG217" s="15"/>
      <c r="DNH217" s="15"/>
      <c r="DNI217" s="15"/>
      <c r="DNJ217" s="15"/>
      <c r="DNK217" s="15"/>
      <c r="DNL217" s="15"/>
      <c r="DNM217" s="15"/>
      <c r="DNN217" s="15"/>
      <c r="DNO217" s="15"/>
      <c r="DNP217" s="15"/>
      <c r="DNQ217" s="15"/>
      <c r="DNR217" s="15"/>
      <c r="DNS217" s="15"/>
      <c r="DNT217" s="15"/>
      <c r="DNU217" s="15"/>
      <c r="DNV217" s="15"/>
      <c r="DNW217" s="15"/>
      <c r="DNX217" s="15"/>
      <c r="DNY217" s="15"/>
      <c r="DNZ217" s="15"/>
      <c r="DOA217" s="15"/>
      <c r="DOB217" s="15"/>
      <c r="DOC217" s="15"/>
      <c r="DOD217" s="15"/>
      <c r="DOE217" s="15"/>
      <c r="DOF217" s="15"/>
      <c r="DOG217" s="15"/>
      <c r="DOH217" s="15"/>
      <c r="DOI217" s="15"/>
      <c r="DOJ217" s="15"/>
      <c r="DOK217" s="15"/>
      <c r="DOL217" s="15"/>
      <c r="DOM217" s="15"/>
      <c r="DON217" s="15"/>
      <c r="DOO217" s="15"/>
      <c r="DOP217" s="15"/>
      <c r="DOQ217" s="15"/>
      <c r="DOR217" s="15"/>
      <c r="DOS217" s="15"/>
      <c r="DOT217" s="15"/>
      <c r="DOU217" s="15"/>
      <c r="DOV217" s="15"/>
      <c r="DOW217" s="15"/>
      <c r="DOX217" s="15"/>
      <c r="DOY217" s="15"/>
      <c r="DOZ217" s="15"/>
      <c r="DPA217" s="15"/>
      <c r="DPB217" s="15"/>
      <c r="DPC217" s="15"/>
      <c r="DPD217" s="15"/>
      <c r="DPE217" s="15"/>
      <c r="DPF217" s="15"/>
      <c r="DPG217" s="15"/>
      <c r="DPH217" s="15"/>
      <c r="DPI217" s="15"/>
      <c r="DPJ217" s="15"/>
      <c r="DPK217" s="15"/>
      <c r="DPL217" s="15"/>
      <c r="DPM217" s="15"/>
      <c r="DPN217" s="15"/>
      <c r="DPO217" s="15"/>
      <c r="DPP217" s="15"/>
      <c r="DPQ217" s="15"/>
      <c r="DPR217" s="15"/>
      <c r="DPS217" s="15"/>
      <c r="DPT217" s="15"/>
      <c r="DPU217" s="15"/>
      <c r="DPV217" s="15"/>
      <c r="DPW217" s="15"/>
      <c r="DPX217" s="15"/>
      <c r="DPY217" s="15"/>
      <c r="DPZ217" s="15"/>
      <c r="DQA217" s="15"/>
      <c r="DQB217" s="15"/>
      <c r="DQC217" s="15"/>
      <c r="DQD217" s="15"/>
      <c r="DQE217" s="15"/>
      <c r="DQF217" s="15"/>
      <c r="DQG217" s="15"/>
      <c r="DQH217" s="15"/>
      <c r="DQI217" s="15"/>
      <c r="DQJ217" s="15"/>
      <c r="DQK217" s="15"/>
      <c r="DQL217" s="15"/>
      <c r="DQM217" s="15"/>
      <c r="DQN217" s="15"/>
      <c r="DQO217" s="15"/>
      <c r="DQP217" s="15"/>
      <c r="DQQ217" s="15"/>
      <c r="DQR217" s="15"/>
      <c r="DQS217" s="15"/>
      <c r="DQT217" s="15"/>
      <c r="DQU217" s="15"/>
      <c r="DQV217" s="15"/>
      <c r="DQW217" s="15"/>
      <c r="DQX217" s="15"/>
      <c r="DQY217" s="15"/>
      <c r="DQZ217" s="15"/>
      <c r="DRA217" s="15"/>
      <c r="DRB217" s="15"/>
      <c r="DRC217" s="15"/>
      <c r="DRD217" s="15"/>
      <c r="DRE217" s="15"/>
      <c r="DRF217" s="15"/>
      <c r="DRG217" s="15"/>
      <c r="DRH217" s="15"/>
      <c r="DRI217" s="15"/>
      <c r="DRJ217" s="15"/>
      <c r="DRK217" s="15"/>
      <c r="DRL217" s="15"/>
      <c r="DRM217" s="15"/>
      <c r="DRN217" s="15"/>
      <c r="DRO217" s="15"/>
      <c r="DRP217" s="15"/>
      <c r="DRQ217" s="15"/>
      <c r="DRR217" s="15"/>
      <c r="DRS217" s="15"/>
      <c r="DRT217" s="15"/>
      <c r="DRU217" s="15"/>
      <c r="DRV217" s="15"/>
      <c r="DRW217" s="15"/>
      <c r="DRX217" s="15"/>
      <c r="DRY217" s="15"/>
      <c r="DRZ217" s="15"/>
      <c r="DSA217" s="15"/>
      <c r="DSB217" s="15"/>
      <c r="DSC217" s="15"/>
      <c r="DSD217" s="15"/>
      <c r="DSE217" s="15"/>
      <c r="DSF217" s="15"/>
      <c r="DSG217" s="15"/>
      <c r="DSH217" s="15"/>
      <c r="DSI217" s="15"/>
      <c r="DSJ217" s="15"/>
      <c r="DSK217" s="15"/>
      <c r="DSL217" s="15"/>
      <c r="DSM217" s="15"/>
      <c r="DSN217" s="15"/>
      <c r="DSO217" s="15"/>
      <c r="DSP217" s="15"/>
      <c r="DSQ217" s="15"/>
      <c r="DSR217" s="15"/>
      <c r="DSS217" s="15"/>
      <c r="DST217" s="15"/>
      <c r="DSU217" s="15"/>
      <c r="DSV217" s="15"/>
      <c r="DSW217" s="15"/>
      <c r="DSX217" s="15"/>
      <c r="DSY217" s="15"/>
      <c r="DSZ217" s="15"/>
      <c r="DTA217" s="15"/>
      <c r="DTB217" s="15"/>
      <c r="DTC217" s="15"/>
      <c r="DTD217" s="15"/>
      <c r="DTE217" s="15"/>
      <c r="DTF217" s="15"/>
      <c r="DTG217" s="15"/>
      <c r="DTH217" s="15"/>
      <c r="DTI217" s="15"/>
      <c r="DTJ217" s="15"/>
      <c r="DTK217" s="15"/>
      <c r="DTL217" s="15"/>
      <c r="DTM217" s="15"/>
      <c r="DTN217" s="15"/>
      <c r="DTO217" s="15"/>
      <c r="DTP217" s="15"/>
      <c r="DTQ217" s="15"/>
      <c r="DTR217" s="15"/>
      <c r="DTS217" s="15"/>
      <c r="DTT217" s="15"/>
      <c r="DTU217" s="15"/>
      <c r="DTV217" s="15"/>
      <c r="DTW217" s="15"/>
      <c r="DTX217" s="15"/>
      <c r="DTY217" s="15"/>
      <c r="DTZ217" s="15"/>
      <c r="DUA217" s="15"/>
      <c r="DUB217" s="15"/>
      <c r="DUC217" s="15"/>
      <c r="DUD217" s="15"/>
      <c r="DUE217" s="15"/>
      <c r="DUF217" s="15"/>
      <c r="DUG217" s="15"/>
      <c r="DUH217" s="15"/>
      <c r="DUI217" s="15"/>
      <c r="DUJ217" s="15"/>
      <c r="DUK217" s="15"/>
      <c r="DUL217" s="15"/>
      <c r="DUM217" s="15"/>
      <c r="DUN217" s="15"/>
      <c r="DUO217" s="15"/>
      <c r="DUP217" s="15"/>
      <c r="DUQ217" s="15"/>
      <c r="DUR217" s="15"/>
      <c r="DUS217" s="15"/>
      <c r="DUT217" s="15"/>
      <c r="DUU217" s="15"/>
      <c r="DUV217" s="15"/>
      <c r="DUW217" s="15"/>
      <c r="DUX217" s="15"/>
      <c r="DUY217" s="15"/>
      <c r="DUZ217" s="15"/>
      <c r="DVA217" s="15"/>
      <c r="DVB217" s="15"/>
      <c r="DVC217" s="15"/>
      <c r="DVD217" s="15"/>
      <c r="DVE217" s="15"/>
      <c r="DVF217" s="15"/>
      <c r="DVG217" s="15"/>
      <c r="DVH217" s="15"/>
      <c r="DVI217" s="15"/>
      <c r="DVJ217" s="15"/>
      <c r="DVK217" s="15"/>
      <c r="DVL217" s="15"/>
      <c r="DVM217" s="15"/>
      <c r="DVN217" s="15"/>
      <c r="DVO217" s="15"/>
      <c r="DVP217" s="15"/>
      <c r="DVQ217" s="15"/>
      <c r="DVR217" s="15"/>
      <c r="DVS217" s="15"/>
      <c r="DVT217" s="15"/>
      <c r="DVU217" s="15"/>
      <c r="DVV217" s="15"/>
      <c r="DVW217" s="15"/>
      <c r="DVX217" s="15"/>
      <c r="DVY217" s="15"/>
      <c r="DVZ217" s="15"/>
      <c r="DWA217" s="15"/>
      <c r="DWB217" s="15"/>
      <c r="DWC217" s="15"/>
      <c r="DWD217" s="15"/>
      <c r="DWE217" s="15"/>
      <c r="DWF217" s="15"/>
      <c r="DWG217" s="15"/>
      <c r="DWH217" s="15"/>
      <c r="DWI217" s="15"/>
      <c r="DWJ217" s="15"/>
      <c r="DWK217" s="15"/>
      <c r="DWL217" s="15"/>
      <c r="DWM217" s="15"/>
      <c r="DWN217" s="15"/>
      <c r="DWO217" s="15"/>
      <c r="DWP217" s="15"/>
      <c r="DWQ217" s="15"/>
      <c r="DWR217" s="15"/>
      <c r="DWS217" s="15"/>
      <c r="DWT217" s="15"/>
      <c r="DWU217" s="15"/>
      <c r="DWV217" s="15"/>
      <c r="DWW217" s="15"/>
      <c r="DWX217" s="15"/>
      <c r="DWY217" s="15"/>
      <c r="DWZ217" s="15"/>
      <c r="DXA217" s="15"/>
      <c r="DXB217" s="15"/>
      <c r="DXC217" s="15"/>
      <c r="DXD217" s="15"/>
      <c r="DXE217" s="15"/>
      <c r="DXF217" s="15"/>
      <c r="DXG217" s="15"/>
      <c r="DXH217" s="15"/>
      <c r="DXI217" s="15"/>
      <c r="DXJ217" s="15"/>
      <c r="DXK217" s="15"/>
      <c r="DXL217" s="15"/>
      <c r="DXM217" s="15"/>
      <c r="DXN217" s="15"/>
      <c r="DXO217" s="15"/>
      <c r="DXP217" s="15"/>
      <c r="DXQ217" s="15"/>
      <c r="DXR217" s="15"/>
      <c r="DXS217" s="15"/>
      <c r="DXT217" s="15"/>
      <c r="DXU217" s="15"/>
      <c r="DXV217" s="15"/>
      <c r="DXW217" s="15"/>
      <c r="DXX217" s="15"/>
      <c r="DXY217" s="15"/>
      <c r="DXZ217" s="15"/>
      <c r="DYA217" s="15"/>
      <c r="DYB217" s="15"/>
      <c r="DYC217" s="15"/>
      <c r="DYD217" s="15"/>
      <c r="DYE217" s="15"/>
      <c r="DYF217" s="15"/>
      <c r="DYG217" s="15"/>
      <c r="DYH217" s="15"/>
      <c r="DYI217" s="15"/>
      <c r="DYJ217" s="15"/>
      <c r="DYK217" s="15"/>
      <c r="DYL217" s="15"/>
      <c r="DYM217" s="15"/>
      <c r="DYN217" s="15"/>
      <c r="DYO217" s="15"/>
      <c r="DYP217" s="15"/>
      <c r="DYQ217" s="15"/>
      <c r="DYR217" s="15"/>
      <c r="DYS217" s="15"/>
      <c r="DYT217" s="15"/>
      <c r="DYU217" s="15"/>
      <c r="DYV217" s="15"/>
      <c r="DYW217" s="15"/>
      <c r="DYX217" s="15"/>
      <c r="DYY217" s="15"/>
      <c r="DYZ217" s="15"/>
      <c r="DZA217" s="15"/>
      <c r="DZB217" s="15"/>
      <c r="DZC217" s="15"/>
      <c r="DZD217" s="15"/>
      <c r="DZE217" s="15"/>
      <c r="DZF217" s="15"/>
      <c r="DZG217" s="15"/>
      <c r="DZH217" s="15"/>
      <c r="DZI217" s="15"/>
      <c r="DZJ217" s="15"/>
      <c r="DZK217" s="15"/>
      <c r="DZL217" s="15"/>
      <c r="DZM217" s="15"/>
      <c r="DZN217" s="15"/>
      <c r="DZO217" s="15"/>
      <c r="DZP217" s="15"/>
      <c r="DZQ217" s="15"/>
      <c r="DZR217" s="15"/>
      <c r="DZS217" s="15"/>
      <c r="DZT217" s="15"/>
      <c r="DZU217" s="15"/>
      <c r="DZV217" s="15"/>
      <c r="DZW217" s="15"/>
      <c r="DZX217" s="15"/>
      <c r="DZY217" s="15"/>
      <c r="DZZ217" s="15"/>
      <c r="EAA217" s="15"/>
      <c r="EAB217" s="15"/>
      <c r="EAC217" s="15"/>
      <c r="EAD217" s="15"/>
      <c r="EAE217" s="15"/>
      <c r="EAF217" s="15"/>
      <c r="EAG217" s="15"/>
      <c r="EAH217" s="15"/>
      <c r="EAI217" s="15"/>
      <c r="EAJ217" s="15"/>
      <c r="EAK217" s="15"/>
      <c r="EAL217" s="15"/>
      <c r="EAM217" s="15"/>
      <c r="EAN217" s="15"/>
      <c r="EAO217" s="15"/>
      <c r="EAP217" s="15"/>
      <c r="EAQ217" s="15"/>
      <c r="EAR217" s="15"/>
      <c r="EAS217" s="15"/>
      <c r="EAT217" s="15"/>
      <c r="EAU217" s="15"/>
      <c r="EAV217" s="15"/>
      <c r="EAW217" s="15"/>
      <c r="EAX217" s="15"/>
      <c r="EAY217" s="15"/>
      <c r="EAZ217" s="15"/>
      <c r="EBA217" s="15"/>
      <c r="EBB217" s="15"/>
      <c r="EBC217" s="15"/>
      <c r="EBD217" s="15"/>
      <c r="EBE217" s="15"/>
      <c r="EBF217" s="15"/>
      <c r="EBG217" s="15"/>
      <c r="EBH217" s="15"/>
      <c r="EBI217" s="15"/>
      <c r="EBJ217" s="15"/>
      <c r="EBK217" s="15"/>
      <c r="EBL217" s="15"/>
      <c r="EBM217" s="15"/>
      <c r="EBN217" s="15"/>
      <c r="EBO217" s="15"/>
      <c r="EBP217" s="15"/>
      <c r="EBQ217" s="15"/>
      <c r="EBR217" s="15"/>
      <c r="EBS217" s="15"/>
      <c r="EBT217" s="15"/>
      <c r="EBU217" s="15"/>
      <c r="EBV217" s="15"/>
      <c r="EBW217" s="15"/>
      <c r="EBX217" s="15"/>
      <c r="EBY217" s="15"/>
      <c r="EBZ217" s="15"/>
      <c r="ECA217" s="15"/>
      <c r="ECB217" s="15"/>
      <c r="ECC217" s="15"/>
      <c r="ECD217" s="15"/>
      <c r="ECE217" s="15"/>
      <c r="ECF217" s="15"/>
      <c r="ECG217" s="15"/>
      <c r="ECH217" s="15"/>
      <c r="ECI217" s="15"/>
      <c r="ECJ217" s="15"/>
      <c r="ECK217" s="15"/>
      <c r="ECL217" s="15"/>
      <c r="ECM217" s="15"/>
      <c r="ECN217" s="15"/>
      <c r="ECO217" s="15"/>
      <c r="ECP217" s="15"/>
      <c r="ECQ217" s="15"/>
      <c r="ECR217" s="15"/>
      <c r="ECS217" s="15"/>
      <c r="ECT217" s="15"/>
      <c r="ECU217" s="15"/>
      <c r="ECV217" s="15"/>
      <c r="ECW217" s="15"/>
      <c r="ECX217" s="15"/>
      <c r="ECY217" s="15"/>
      <c r="ECZ217" s="15"/>
      <c r="EDA217" s="15"/>
      <c r="EDB217" s="15"/>
      <c r="EDC217" s="15"/>
      <c r="EDD217" s="15"/>
      <c r="EDE217" s="15"/>
      <c r="EDF217" s="15"/>
      <c r="EDG217" s="15"/>
      <c r="EDH217" s="15"/>
      <c r="EDI217" s="15"/>
      <c r="EDJ217" s="15"/>
      <c r="EDK217" s="15"/>
      <c r="EDL217" s="15"/>
      <c r="EDM217" s="15"/>
      <c r="EDN217" s="15"/>
      <c r="EDO217" s="15"/>
      <c r="EDP217" s="15"/>
      <c r="EDQ217" s="15"/>
      <c r="EDR217" s="15"/>
      <c r="EDS217" s="15"/>
      <c r="EDT217" s="15"/>
      <c r="EDU217" s="15"/>
      <c r="EDV217" s="15"/>
      <c r="EDW217" s="15"/>
      <c r="EDX217" s="15"/>
      <c r="EDY217" s="15"/>
      <c r="EDZ217" s="15"/>
      <c r="EEA217" s="15"/>
      <c r="EEB217" s="15"/>
      <c r="EEC217" s="15"/>
      <c r="EED217" s="15"/>
      <c r="EEE217" s="15"/>
      <c r="EEF217" s="15"/>
      <c r="EEG217" s="15"/>
      <c r="EEH217" s="15"/>
      <c r="EEI217" s="15"/>
      <c r="EEJ217" s="15"/>
      <c r="EEK217" s="15"/>
      <c r="EEL217" s="15"/>
      <c r="EEM217" s="15"/>
      <c r="EEN217" s="15"/>
      <c r="EEO217" s="15"/>
      <c r="EEP217" s="15"/>
      <c r="EEQ217" s="15"/>
      <c r="EER217" s="15"/>
      <c r="EES217" s="15"/>
      <c r="EET217" s="15"/>
      <c r="EEU217" s="15"/>
      <c r="EEV217" s="15"/>
      <c r="EEW217" s="15"/>
      <c r="EEX217" s="15"/>
      <c r="EEY217" s="15"/>
      <c r="EEZ217" s="15"/>
      <c r="EFA217" s="15"/>
      <c r="EFB217" s="15"/>
      <c r="EFC217" s="15"/>
      <c r="EFD217" s="15"/>
      <c r="EFE217" s="15"/>
      <c r="EFF217" s="15"/>
      <c r="EFG217" s="15"/>
      <c r="EFH217" s="15"/>
      <c r="EFI217" s="15"/>
      <c r="EFJ217" s="15"/>
      <c r="EFK217" s="15"/>
      <c r="EFL217" s="15"/>
      <c r="EFM217" s="15"/>
      <c r="EFN217" s="15"/>
      <c r="EFO217" s="15"/>
      <c r="EFP217" s="15"/>
      <c r="EFQ217" s="15"/>
      <c r="EFR217" s="15"/>
      <c r="EFS217" s="15"/>
      <c r="EFT217" s="15"/>
      <c r="EFU217" s="15"/>
      <c r="EFV217" s="15"/>
      <c r="EFW217" s="15"/>
      <c r="EFX217" s="15"/>
      <c r="EFY217" s="15"/>
      <c r="EFZ217" s="15"/>
      <c r="EGA217" s="15"/>
      <c r="EGB217" s="15"/>
      <c r="EGC217" s="15"/>
      <c r="EGD217" s="15"/>
      <c r="EGE217" s="15"/>
      <c r="EGF217" s="15"/>
      <c r="EGG217" s="15"/>
      <c r="EGH217" s="15"/>
      <c r="EGI217" s="15"/>
      <c r="EGJ217" s="15"/>
      <c r="EGK217" s="15"/>
      <c r="EGL217" s="15"/>
      <c r="EGM217" s="15"/>
      <c r="EGN217" s="15"/>
      <c r="EGO217" s="15"/>
      <c r="EGP217" s="15"/>
      <c r="EGQ217" s="15"/>
      <c r="EGR217" s="15"/>
      <c r="EGS217" s="15"/>
      <c r="EGT217" s="15"/>
      <c r="EGU217" s="15"/>
      <c r="EGV217" s="15"/>
      <c r="EGW217" s="15"/>
      <c r="EGX217" s="15"/>
      <c r="EGY217" s="15"/>
      <c r="EGZ217" s="15"/>
      <c r="EHA217" s="15"/>
      <c r="EHB217" s="15"/>
      <c r="EHC217" s="15"/>
      <c r="EHD217" s="15"/>
      <c r="EHE217" s="15"/>
      <c r="EHF217" s="15"/>
      <c r="EHG217" s="15"/>
      <c r="EHH217" s="15"/>
      <c r="EHI217" s="15"/>
      <c r="EHJ217" s="15"/>
      <c r="EHK217" s="15"/>
      <c r="EHL217" s="15"/>
      <c r="EHM217" s="15"/>
      <c r="EHN217" s="15"/>
      <c r="EHO217" s="15"/>
      <c r="EHP217" s="15"/>
      <c r="EHQ217" s="15"/>
      <c r="EHR217" s="15"/>
      <c r="EHS217" s="15"/>
      <c r="EHT217" s="15"/>
      <c r="EHU217" s="15"/>
      <c r="EHV217" s="15"/>
      <c r="EHW217" s="15"/>
      <c r="EHX217" s="15"/>
      <c r="EHY217" s="15"/>
      <c r="EHZ217" s="15"/>
      <c r="EIA217" s="15"/>
      <c r="EIB217" s="15"/>
      <c r="EIC217" s="15"/>
      <c r="EID217" s="15"/>
      <c r="EIE217" s="15"/>
      <c r="EIF217" s="15"/>
      <c r="EIG217" s="15"/>
      <c r="EIH217" s="15"/>
      <c r="EII217" s="15"/>
      <c r="EIJ217" s="15"/>
      <c r="EIK217" s="15"/>
      <c r="EIL217" s="15"/>
      <c r="EIM217" s="15"/>
      <c r="EIN217" s="15"/>
      <c r="EIO217" s="15"/>
      <c r="EIP217" s="15"/>
      <c r="EIQ217" s="15"/>
      <c r="EIR217" s="15"/>
      <c r="EIS217" s="15"/>
      <c r="EIT217" s="15"/>
      <c r="EIU217" s="15"/>
      <c r="EIV217" s="15"/>
      <c r="EIW217" s="15"/>
      <c r="EIX217" s="15"/>
      <c r="EIY217" s="15"/>
      <c r="EIZ217" s="15"/>
      <c r="EJA217" s="15"/>
      <c r="EJB217" s="15"/>
      <c r="EJC217" s="15"/>
      <c r="EJD217" s="15"/>
      <c r="EJE217" s="15"/>
      <c r="EJF217" s="15"/>
      <c r="EJG217" s="15"/>
      <c r="EJH217" s="15"/>
      <c r="EJI217" s="15"/>
      <c r="EJJ217" s="15"/>
      <c r="EJK217" s="15"/>
      <c r="EJL217" s="15"/>
      <c r="EJM217" s="15"/>
      <c r="EJN217" s="15"/>
      <c r="EJO217" s="15"/>
      <c r="EJP217" s="15"/>
      <c r="EJQ217" s="15"/>
      <c r="EJR217" s="15"/>
      <c r="EJS217" s="15"/>
      <c r="EJT217" s="15"/>
      <c r="EJU217" s="15"/>
      <c r="EJV217" s="15"/>
      <c r="EJW217" s="15"/>
      <c r="EJX217" s="15"/>
      <c r="EJY217" s="15"/>
      <c r="EJZ217" s="15"/>
      <c r="EKA217" s="15"/>
      <c r="EKB217" s="15"/>
      <c r="EKC217" s="15"/>
      <c r="EKD217" s="15"/>
      <c r="EKE217" s="15"/>
      <c r="EKF217" s="15"/>
      <c r="EKG217" s="15"/>
      <c r="EKH217" s="15"/>
      <c r="EKI217" s="15"/>
      <c r="EKJ217" s="15"/>
      <c r="EKK217" s="15"/>
      <c r="EKL217" s="15"/>
      <c r="EKM217" s="15"/>
      <c r="EKN217" s="15"/>
      <c r="EKO217" s="15"/>
      <c r="EKP217" s="15"/>
      <c r="EKQ217" s="15"/>
      <c r="EKR217" s="15"/>
      <c r="EKS217" s="15"/>
      <c r="EKT217" s="15"/>
      <c r="EKU217" s="15"/>
      <c r="EKV217" s="15"/>
      <c r="EKW217" s="15"/>
      <c r="EKX217" s="15"/>
      <c r="EKY217" s="15"/>
      <c r="EKZ217" s="15"/>
      <c r="ELA217" s="15"/>
      <c r="ELB217" s="15"/>
      <c r="ELC217" s="15"/>
      <c r="ELD217" s="15"/>
      <c r="ELE217" s="15"/>
      <c r="ELF217" s="15"/>
      <c r="ELG217" s="15"/>
      <c r="ELH217" s="15"/>
      <c r="ELI217" s="15"/>
      <c r="ELJ217" s="15"/>
      <c r="ELK217" s="15"/>
      <c r="ELL217" s="15"/>
      <c r="ELM217" s="15"/>
      <c r="ELN217" s="15"/>
      <c r="ELO217" s="15"/>
      <c r="ELP217" s="15"/>
      <c r="ELQ217" s="15"/>
      <c r="ELR217" s="15"/>
      <c r="ELS217" s="15"/>
      <c r="ELT217" s="15"/>
      <c r="ELU217" s="15"/>
      <c r="ELV217" s="15"/>
      <c r="ELW217" s="15"/>
      <c r="ELX217" s="15"/>
      <c r="ELY217" s="15"/>
      <c r="ELZ217" s="15"/>
      <c r="EMA217" s="15"/>
      <c r="EMB217" s="15"/>
      <c r="EMC217" s="15"/>
      <c r="EMD217" s="15"/>
      <c r="EME217" s="15"/>
      <c r="EMF217" s="15"/>
      <c r="EMG217" s="15"/>
      <c r="EMH217" s="15"/>
      <c r="EMI217" s="15"/>
      <c r="EMJ217" s="15"/>
      <c r="EMK217" s="15"/>
      <c r="EML217" s="15"/>
      <c r="EMM217" s="15"/>
      <c r="EMN217" s="15"/>
      <c r="EMO217" s="15"/>
      <c r="EMP217" s="15"/>
      <c r="EMQ217" s="15"/>
      <c r="EMR217" s="15"/>
      <c r="EMS217" s="15"/>
      <c r="EMT217" s="15"/>
      <c r="EMU217" s="15"/>
      <c r="EMV217" s="15"/>
      <c r="EMW217" s="15"/>
      <c r="EMX217" s="15"/>
      <c r="EMY217" s="15"/>
      <c r="EMZ217" s="15"/>
      <c r="ENA217" s="15"/>
      <c r="ENB217" s="15"/>
      <c r="ENC217" s="15"/>
      <c r="END217" s="15"/>
      <c r="ENE217" s="15"/>
      <c r="ENF217" s="15"/>
      <c r="ENG217" s="15"/>
      <c r="ENH217" s="15"/>
      <c r="ENI217" s="15"/>
      <c r="ENJ217" s="15"/>
      <c r="ENK217" s="15"/>
      <c r="ENL217" s="15"/>
      <c r="ENM217" s="15"/>
      <c r="ENN217" s="15"/>
      <c r="ENO217" s="15"/>
      <c r="ENP217" s="15"/>
      <c r="ENQ217" s="15"/>
      <c r="ENR217" s="15"/>
      <c r="ENS217" s="15"/>
      <c r="ENT217" s="15"/>
      <c r="ENU217" s="15"/>
      <c r="ENV217" s="15"/>
      <c r="ENW217" s="15"/>
      <c r="ENX217" s="15"/>
      <c r="ENY217" s="15"/>
      <c r="ENZ217" s="15"/>
      <c r="EOA217" s="15"/>
      <c r="EOB217" s="15"/>
      <c r="EOC217" s="15"/>
      <c r="EOD217" s="15"/>
      <c r="EOE217" s="15"/>
      <c r="EOF217" s="15"/>
      <c r="EOG217" s="15"/>
      <c r="EOH217" s="15"/>
      <c r="EOI217" s="15"/>
      <c r="EOJ217" s="15"/>
      <c r="EOK217" s="15"/>
      <c r="EOL217" s="15"/>
      <c r="EOM217" s="15"/>
      <c r="EON217" s="15"/>
      <c r="EOO217" s="15"/>
      <c r="EOP217" s="15"/>
      <c r="EOQ217" s="15"/>
      <c r="EOR217" s="15"/>
      <c r="EOS217" s="15"/>
      <c r="EOT217" s="15"/>
      <c r="EOU217" s="15"/>
      <c r="EOV217" s="15"/>
      <c r="EOW217" s="15"/>
      <c r="EOX217" s="15"/>
      <c r="EOY217" s="15"/>
      <c r="EOZ217" s="15"/>
      <c r="EPA217" s="15"/>
      <c r="EPB217" s="15"/>
      <c r="EPC217" s="15"/>
      <c r="EPD217" s="15"/>
      <c r="EPE217" s="15"/>
      <c r="EPF217" s="15"/>
      <c r="EPG217" s="15"/>
      <c r="EPH217" s="15"/>
      <c r="EPI217" s="15"/>
      <c r="EPJ217" s="15"/>
      <c r="EPK217" s="15"/>
      <c r="EPL217" s="15"/>
      <c r="EPM217" s="15"/>
      <c r="EPN217" s="15"/>
      <c r="EPO217" s="15"/>
      <c r="EPP217" s="15"/>
      <c r="EPQ217" s="15"/>
      <c r="EPR217" s="15"/>
      <c r="EPS217" s="15"/>
      <c r="EPT217" s="15"/>
      <c r="EPU217" s="15"/>
      <c r="EPV217" s="15"/>
      <c r="EPW217" s="15"/>
      <c r="EPX217" s="15"/>
      <c r="EPY217" s="15"/>
      <c r="EPZ217" s="15"/>
      <c r="EQA217" s="15"/>
      <c r="EQB217" s="15"/>
      <c r="EQC217" s="15"/>
      <c r="EQD217" s="15"/>
      <c r="EQE217" s="15"/>
      <c r="EQF217" s="15"/>
      <c r="EQG217" s="15"/>
      <c r="EQH217" s="15"/>
      <c r="EQI217" s="15"/>
      <c r="EQJ217" s="15"/>
      <c r="EQK217" s="15"/>
      <c r="EQL217" s="15"/>
      <c r="EQM217" s="15"/>
      <c r="EQN217" s="15"/>
      <c r="EQO217" s="15"/>
      <c r="EQP217" s="15"/>
      <c r="EQQ217" s="15"/>
      <c r="EQR217" s="15"/>
      <c r="EQS217" s="15"/>
      <c r="EQT217" s="15"/>
      <c r="EQU217" s="15"/>
      <c r="EQV217" s="15"/>
      <c r="EQW217" s="15"/>
      <c r="EQX217" s="15"/>
      <c r="EQY217" s="15"/>
      <c r="EQZ217" s="15"/>
      <c r="ERA217" s="15"/>
      <c r="ERB217" s="15"/>
      <c r="ERC217" s="15"/>
      <c r="ERD217" s="15"/>
      <c r="ERE217" s="15"/>
      <c r="ERF217" s="15"/>
      <c r="ERG217" s="15"/>
      <c r="ERH217" s="15"/>
      <c r="ERI217" s="15"/>
      <c r="ERJ217" s="15"/>
      <c r="ERK217" s="15"/>
      <c r="ERL217" s="15"/>
      <c r="ERM217" s="15"/>
      <c r="ERN217" s="15"/>
      <c r="ERO217" s="15"/>
      <c r="ERP217" s="15"/>
      <c r="ERQ217" s="15"/>
      <c r="ERR217" s="15"/>
      <c r="ERS217" s="15"/>
      <c r="ERT217" s="15"/>
      <c r="ERU217" s="15"/>
      <c r="ERV217" s="15"/>
      <c r="ERW217" s="15"/>
      <c r="ERX217" s="15"/>
      <c r="ERY217" s="15"/>
      <c r="ERZ217" s="15"/>
      <c r="ESA217" s="15"/>
      <c r="ESB217" s="15"/>
      <c r="ESC217" s="15"/>
      <c r="ESD217" s="15"/>
      <c r="ESE217" s="15"/>
      <c r="ESF217" s="15"/>
      <c r="ESG217" s="15"/>
      <c r="ESH217" s="15"/>
      <c r="ESI217" s="15"/>
      <c r="ESJ217" s="15"/>
      <c r="ESK217" s="15"/>
      <c r="ESL217" s="15"/>
      <c r="ESM217" s="15"/>
      <c r="ESN217" s="15"/>
      <c r="ESO217" s="15"/>
      <c r="ESP217" s="15"/>
      <c r="ESQ217" s="15"/>
      <c r="ESR217" s="15"/>
      <c r="ESS217" s="15"/>
      <c r="EST217" s="15"/>
      <c r="ESU217" s="15"/>
      <c r="ESV217" s="15"/>
      <c r="ESW217" s="15"/>
      <c r="ESX217" s="15"/>
      <c r="ESY217" s="15"/>
      <c r="ESZ217" s="15"/>
      <c r="ETA217" s="15"/>
      <c r="ETB217" s="15"/>
      <c r="ETC217" s="15"/>
      <c r="ETD217" s="15"/>
      <c r="ETE217" s="15"/>
      <c r="ETF217" s="15"/>
      <c r="ETG217" s="15"/>
      <c r="ETH217" s="15"/>
      <c r="ETI217" s="15"/>
      <c r="ETJ217" s="15"/>
      <c r="ETK217" s="15"/>
      <c r="ETL217" s="15"/>
      <c r="ETM217" s="15"/>
      <c r="ETN217" s="15"/>
      <c r="ETO217" s="15"/>
      <c r="ETP217" s="15"/>
      <c r="ETQ217" s="15"/>
      <c r="ETR217" s="15"/>
      <c r="ETS217" s="15"/>
      <c r="ETT217" s="15"/>
      <c r="ETU217" s="15"/>
      <c r="ETV217" s="15"/>
      <c r="ETW217" s="15"/>
      <c r="ETX217" s="15"/>
      <c r="ETY217" s="15"/>
      <c r="ETZ217" s="15"/>
      <c r="EUA217" s="15"/>
      <c r="EUB217" s="15"/>
      <c r="EUC217" s="15"/>
      <c r="EUD217" s="15"/>
      <c r="EUE217" s="15"/>
      <c r="EUF217" s="15"/>
      <c r="EUG217" s="15"/>
      <c r="EUH217" s="15"/>
      <c r="EUI217" s="15"/>
      <c r="EUJ217" s="15"/>
      <c r="EUK217" s="15"/>
      <c r="EUL217" s="15"/>
      <c r="EUM217" s="15"/>
      <c r="EUN217" s="15"/>
      <c r="EUO217" s="15"/>
      <c r="EUP217" s="15"/>
      <c r="EUQ217" s="15"/>
      <c r="EUR217" s="15"/>
      <c r="EUS217" s="15"/>
      <c r="EUT217" s="15"/>
      <c r="EUU217" s="15"/>
      <c r="EUV217" s="15"/>
      <c r="EUW217" s="15"/>
      <c r="EUX217" s="15"/>
      <c r="EUY217" s="15"/>
      <c r="EUZ217" s="15"/>
      <c r="EVA217" s="15"/>
      <c r="EVB217" s="15"/>
      <c r="EVC217" s="15"/>
      <c r="EVD217" s="15"/>
      <c r="EVE217" s="15"/>
      <c r="EVF217" s="15"/>
      <c r="EVG217" s="15"/>
      <c r="EVH217" s="15"/>
      <c r="EVI217" s="15"/>
      <c r="EVJ217" s="15"/>
      <c r="EVK217" s="15"/>
      <c r="EVL217" s="15"/>
      <c r="EVM217" s="15"/>
      <c r="EVN217" s="15"/>
      <c r="EVO217" s="15"/>
      <c r="EVP217" s="15"/>
      <c r="EVQ217" s="15"/>
      <c r="EVR217" s="15"/>
      <c r="EVS217" s="15"/>
      <c r="EVT217" s="15"/>
      <c r="EVU217" s="15"/>
      <c r="EVV217" s="15"/>
      <c r="EVW217" s="15"/>
      <c r="EVX217" s="15"/>
      <c r="EVY217" s="15"/>
      <c r="EVZ217" s="15"/>
      <c r="EWA217" s="15"/>
      <c r="EWB217" s="15"/>
      <c r="EWC217" s="15"/>
      <c r="EWD217" s="15"/>
      <c r="EWE217" s="15"/>
      <c r="EWF217" s="15"/>
      <c r="EWG217" s="15"/>
      <c r="EWH217" s="15"/>
      <c r="EWI217" s="15"/>
      <c r="EWJ217" s="15"/>
      <c r="EWK217" s="15"/>
      <c r="EWL217" s="15"/>
      <c r="EWM217" s="15"/>
      <c r="EWN217" s="15"/>
      <c r="EWO217" s="15"/>
      <c r="EWP217" s="15"/>
      <c r="EWQ217" s="15"/>
      <c r="EWR217" s="15"/>
      <c r="EWS217" s="15"/>
      <c r="EWT217" s="15"/>
      <c r="EWU217" s="15"/>
      <c r="EWV217" s="15"/>
      <c r="EWW217" s="15"/>
      <c r="EWX217" s="15"/>
      <c r="EWY217" s="15"/>
      <c r="EWZ217" s="15"/>
      <c r="EXA217" s="15"/>
      <c r="EXB217" s="15"/>
      <c r="EXC217" s="15"/>
      <c r="EXD217" s="15"/>
      <c r="EXE217" s="15"/>
      <c r="EXF217" s="15"/>
      <c r="EXG217" s="15"/>
      <c r="EXH217" s="15"/>
      <c r="EXI217" s="15"/>
      <c r="EXJ217" s="15"/>
      <c r="EXK217" s="15"/>
      <c r="EXL217" s="15"/>
      <c r="EXM217" s="15"/>
      <c r="EXN217" s="15"/>
      <c r="EXO217" s="15"/>
      <c r="EXP217" s="15"/>
      <c r="EXQ217" s="15"/>
      <c r="EXR217" s="15"/>
      <c r="EXS217" s="15"/>
      <c r="EXT217" s="15"/>
      <c r="EXU217" s="15"/>
      <c r="EXV217" s="15"/>
      <c r="EXW217" s="15"/>
      <c r="EXX217" s="15"/>
      <c r="EXY217" s="15"/>
      <c r="EXZ217" s="15"/>
      <c r="EYA217" s="15"/>
      <c r="EYB217" s="15"/>
      <c r="EYC217" s="15"/>
      <c r="EYD217" s="15"/>
      <c r="EYE217" s="15"/>
      <c r="EYF217" s="15"/>
      <c r="EYG217" s="15"/>
      <c r="EYH217" s="15"/>
      <c r="EYI217" s="15"/>
      <c r="EYJ217" s="15"/>
      <c r="EYK217" s="15"/>
      <c r="EYL217" s="15"/>
      <c r="EYM217" s="15"/>
      <c r="EYN217" s="15"/>
      <c r="EYO217" s="15"/>
      <c r="EYP217" s="15"/>
      <c r="EYQ217" s="15"/>
      <c r="EYR217" s="15"/>
      <c r="EYS217" s="15"/>
      <c r="EYT217" s="15"/>
      <c r="EYU217" s="15"/>
      <c r="EYV217" s="15"/>
      <c r="EYW217" s="15"/>
      <c r="EYX217" s="15"/>
      <c r="EYY217" s="15"/>
      <c r="EYZ217" s="15"/>
      <c r="EZA217" s="15"/>
      <c r="EZB217" s="15"/>
      <c r="EZC217" s="15"/>
      <c r="EZD217" s="15"/>
      <c r="EZE217" s="15"/>
      <c r="EZF217" s="15"/>
      <c r="EZG217" s="15"/>
      <c r="EZH217" s="15"/>
      <c r="EZI217" s="15"/>
      <c r="EZJ217" s="15"/>
      <c r="EZK217" s="15"/>
      <c r="EZL217" s="15"/>
      <c r="EZM217" s="15"/>
      <c r="EZN217" s="15"/>
      <c r="EZO217" s="15"/>
      <c r="EZP217" s="15"/>
      <c r="EZQ217" s="15"/>
      <c r="EZR217" s="15"/>
      <c r="EZS217" s="15"/>
      <c r="EZT217" s="15"/>
      <c r="EZU217" s="15"/>
      <c r="EZV217" s="15"/>
      <c r="EZW217" s="15"/>
      <c r="EZX217" s="15"/>
      <c r="EZY217" s="15"/>
      <c r="EZZ217" s="15"/>
      <c r="FAA217" s="15"/>
      <c r="FAB217" s="15"/>
      <c r="FAC217" s="15"/>
      <c r="FAD217" s="15"/>
      <c r="FAE217" s="15"/>
      <c r="FAF217" s="15"/>
      <c r="FAG217" s="15"/>
      <c r="FAH217" s="15"/>
      <c r="FAI217" s="15"/>
      <c r="FAJ217" s="15"/>
      <c r="FAK217" s="15"/>
      <c r="FAL217" s="15"/>
      <c r="FAM217" s="15"/>
      <c r="FAN217" s="15"/>
      <c r="FAO217" s="15"/>
      <c r="FAP217" s="15"/>
      <c r="FAQ217" s="15"/>
      <c r="FAR217" s="15"/>
      <c r="FAS217" s="15"/>
      <c r="FAT217" s="15"/>
      <c r="FAU217" s="15"/>
      <c r="FAV217" s="15"/>
      <c r="FAW217" s="15"/>
      <c r="FAX217" s="15"/>
      <c r="FAY217" s="15"/>
      <c r="FAZ217" s="15"/>
      <c r="FBA217" s="15"/>
      <c r="FBB217" s="15"/>
      <c r="FBC217" s="15"/>
      <c r="FBD217" s="15"/>
      <c r="FBE217" s="15"/>
      <c r="FBF217" s="15"/>
      <c r="FBG217" s="15"/>
      <c r="FBH217" s="15"/>
      <c r="FBI217" s="15"/>
      <c r="FBJ217" s="15"/>
      <c r="FBK217" s="15"/>
      <c r="FBL217" s="15"/>
      <c r="FBM217" s="15"/>
      <c r="FBN217" s="15"/>
      <c r="FBO217" s="15"/>
      <c r="FBP217" s="15"/>
      <c r="FBQ217" s="15"/>
      <c r="FBR217" s="15"/>
      <c r="FBS217" s="15"/>
      <c r="FBT217" s="15"/>
      <c r="FBU217" s="15"/>
      <c r="FBV217" s="15"/>
      <c r="FBW217" s="15"/>
      <c r="FBX217" s="15"/>
      <c r="FBY217" s="15"/>
      <c r="FBZ217" s="15"/>
      <c r="FCA217" s="15"/>
      <c r="FCB217" s="15"/>
      <c r="FCC217" s="15"/>
      <c r="FCD217" s="15"/>
      <c r="FCE217" s="15"/>
      <c r="FCF217" s="15"/>
      <c r="FCG217" s="15"/>
      <c r="FCH217" s="15"/>
      <c r="FCI217" s="15"/>
      <c r="FCJ217" s="15"/>
      <c r="FCK217" s="15"/>
      <c r="FCL217" s="15"/>
      <c r="FCM217" s="15"/>
      <c r="FCN217" s="15"/>
      <c r="FCO217" s="15"/>
      <c r="FCP217" s="15"/>
      <c r="FCQ217" s="15"/>
      <c r="FCR217" s="15"/>
      <c r="FCS217" s="15"/>
      <c r="FCT217" s="15"/>
      <c r="FCU217" s="15"/>
      <c r="FCV217" s="15"/>
      <c r="FCW217" s="15"/>
      <c r="FCX217" s="15"/>
      <c r="FCY217" s="15"/>
      <c r="FCZ217" s="15"/>
      <c r="FDA217" s="15"/>
      <c r="FDB217" s="15"/>
      <c r="FDC217" s="15"/>
      <c r="FDD217" s="15"/>
      <c r="FDE217" s="15"/>
      <c r="FDF217" s="15"/>
      <c r="FDG217" s="15"/>
      <c r="FDH217" s="15"/>
      <c r="FDI217" s="15"/>
      <c r="FDJ217" s="15"/>
      <c r="FDK217" s="15"/>
      <c r="FDL217" s="15"/>
      <c r="FDM217" s="15"/>
      <c r="FDN217" s="15"/>
      <c r="FDO217" s="15"/>
      <c r="FDP217" s="15"/>
      <c r="FDQ217" s="15"/>
      <c r="FDR217" s="15"/>
      <c r="FDS217" s="15"/>
      <c r="FDT217" s="15"/>
      <c r="FDU217" s="15"/>
      <c r="FDV217" s="15"/>
      <c r="FDW217" s="15"/>
      <c r="FDX217" s="15"/>
      <c r="FDY217" s="15"/>
      <c r="FDZ217" s="15"/>
      <c r="FEA217" s="15"/>
      <c r="FEB217" s="15"/>
      <c r="FEC217" s="15"/>
      <c r="FED217" s="15"/>
      <c r="FEE217" s="15"/>
      <c r="FEF217" s="15"/>
      <c r="FEG217" s="15"/>
      <c r="FEH217" s="15"/>
      <c r="FEI217" s="15"/>
      <c r="FEJ217" s="15"/>
      <c r="FEK217" s="15"/>
      <c r="FEL217" s="15"/>
      <c r="FEM217" s="15"/>
      <c r="FEN217" s="15"/>
      <c r="FEO217" s="15"/>
      <c r="FEP217" s="15"/>
      <c r="FEQ217" s="15"/>
      <c r="FER217" s="15"/>
      <c r="FES217" s="15"/>
      <c r="FET217" s="15"/>
      <c r="FEU217" s="15"/>
      <c r="FEV217" s="15"/>
      <c r="FEW217" s="15"/>
      <c r="FEX217" s="15"/>
      <c r="FEY217" s="15"/>
      <c r="FEZ217" s="15"/>
      <c r="FFA217" s="15"/>
      <c r="FFB217" s="15"/>
      <c r="FFC217" s="15"/>
      <c r="FFD217" s="15"/>
      <c r="FFE217" s="15"/>
      <c r="FFF217" s="15"/>
      <c r="FFG217" s="15"/>
      <c r="FFH217" s="15"/>
      <c r="FFI217" s="15"/>
      <c r="FFJ217" s="15"/>
      <c r="FFK217" s="15"/>
      <c r="FFL217" s="15"/>
      <c r="FFM217" s="15"/>
      <c r="FFN217" s="15"/>
      <c r="FFO217" s="15"/>
      <c r="FFP217" s="15"/>
      <c r="FFQ217" s="15"/>
      <c r="FFR217" s="15"/>
      <c r="FFS217" s="15"/>
      <c r="FFT217" s="15"/>
      <c r="FFU217" s="15"/>
      <c r="FFV217" s="15"/>
      <c r="FFW217" s="15"/>
      <c r="FFX217" s="15"/>
      <c r="FFY217" s="15"/>
      <c r="FFZ217" s="15"/>
      <c r="FGA217" s="15"/>
      <c r="FGB217" s="15"/>
      <c r="FGC217" s="15"/>
      <c r="FGD217" s="15"/>
      <c r="FGE217" s="15"/>
      <c r="FGF217" s="15"/>
      <c r="FGG217" s="15"/>
      <c r="FGH217" s="15"/>
      <c r="FGI217" s="15"/>
      <c r="FGJ217" s="15"/>
      <c r="FGK217" s="15"/>
      <c r="FGL217" s="15"/>
      <c r="FGM217" s="15"/>
      <c r="FGN217" s="15"/>
      <c r="FGO217" s="15"/>
      <c r="FGP217" s="15"/>
      <c r="FGQ217" s="15"/>
      <c r="FGR217" s="15"/>
      <c r="FGS217" s="15"/>
      <c r="FGT217" s="15"/>
      <c r="FGU217" s="15"/>
      <c r="FGV217" s="15"/>
      <c r="FGW217" s="15"/>
      <c r="FGX217" s="15"/>
      <c r="FGY217" s="15"/>
      <c r="FGZ217" s="15"/>
      <c r="FHA217" s="15"/>
      <c r="FHB217" s="15"/>
      <c r="FHC217" s="15"/>
      <c r="FHD217" s="15"/>
      <c r="FHE217" s="15"/>
      <c r="FHF217" s="15"/>
      <c r="FHG217" s="15"/>
      <c r="FHH217" s="15"/>
      <c r="FHI217" s="15"/>
      <c r="FHJ217" s="15"/>
      <c r="FHK217" s="15"/>
      <c r="FHL217" s="15"/>
      <c r="FHM217" s="15"/>
      <c r="FHN217" s="15"/>
      <c r="FHO217" s="15"/>
      <c r="FHP217" s="15"/>
      <c r="FHQ217" s="15"/>
      <c r="FHR217" s="15"/>
      <c r="FHS217" s="15"/>
      <c r="FHT217" s="15"/>
      <c r="FHU217" s="15"/>
      <c r="FHV217" s="15"/>
      <c r="FHW217" s="15"/>
      <c r="FHX217" s="15"/>
      <c r="FHY217" s="15"/>
      <c r="FHZ217" s="15"/>
      <c r="FIA217" s="15"/>
      <c r="FIB217" s="15"/>
      <c r="FIC217" s="15"/>
      <c r="FID217" s="15"/>
      <c r="FIE217" s="15"/>
      <c r="FIF217" s="15"/>
      <c r="FIG217" s="15"/>
      <c r="FIH217" s="15"/>
      <c r="FII217" s="15"/>
      <c r="FIJ217" s="15"/>
      <c r="FIK217" s="15"/>
      <c r="FIL217" s="15"/>
      <c r="FIM217" s="15"/>
      <c r="FIN217" s="15"/>
      <c r="FIO217" s="15"/>
      <c r="FIP217" s="15"/>
      <c r="FIQ217" s="15"/>
      <c r="FIR217" s="15"/>
      <c r="FIS217" s="15"/>
      <c r="FIT217" s="15"/>
      <c r="FIU217" s="15"/>
      <c r="FIV217" s="15"/>
      <c r="FIW217" s="15"/>
      <c r="FIX217" s="15"/>
      <c r="FIY217" s="15"/>
      <c r="FIZ217" s="15"/>
      <c r="FJA217" s="15"/>
      <c r="FJB217" s="15"/>
      <c r="FJC217" s="15"/>
      <c r="FJD217" s="15"/>
      <c r="FJE217" s="15"/>
      <c r="FJF217" s="15"/>
      <c r="FJG217" s="15"/>
      <c r="FJH217" s="15"/>
      <c r="FJI217" s="15"/>
      <c r="FJJ217" s="15"/>
      <c r="FJK217" s="15"/>
      <c r="FJL217" s="15"/>
      <c r="FJM217" s="15"/>
      <c r="FJN217" s="15"/>
      <c r="FJO217" s="15"/>
      <c r="FJP217" s="15"/>
      <c r="FJQ217" s="15"/>
      <c r="FJR217" s="15"/>
      <c r="FJS217" s="15"/>
      <c r="FJT217" s="15"/>
      <c r="FJU217" s="15"/>
      <c r="FJV217" s="15"/>
      <c r="FJW217" s="15"/>
      <c r="FJX217" s="15"/>
      <c r="FJY217" s="15"/>
      <c r="FJZ217" s="15"/>
      <c r="FKA217" s="15"/>
      <c r="FKB217" s="15"/>
      <c r="FKC217" s="15"/>
      <c r="FKD217" s="15"/>
      <c r="FKE217" s="15"/>
      <c r="FKF217" s="15"/>
      <c r="FKG217" s="15"/>
      <c r="FKH217" s="15"/>
      <c r="FKI217" s="15"/>
      <c r="FKJ217" s="15"/>
      <c r="FKK217" s="15"/>
      <c r="FKL217" s="15"/>
      <c r="FKM217" s="15"/>
      <c r="FKN217" s="15"/>
      <c r="FKO217" s="15"/>
      <c r="FKP217" s="15"/>
      <c r="FKQ217" s="15"/>
      <c r="FKR217" s="15"/>
      <c r="FKS217" s="15"/>
      <c r="FKT217" s="15"/>
      <c r="FKU217" s="15"/>
      <c r="FKV217" s="15"/>
      <c r="FKW217" s="15"/>
      <c r="FKX217" s="15"/>
      <c r="FKY217" s="15"/>
      <c r="FKZ217" s="15"/>
      <c r="FLA217" s="15"/>
      <c r="FLB217" s="15"/>
      <c r="FLC217" s="15"/>
      <c r="FLD217" s="15"/>
      <c r="FLE217" s="15"/>
      <c r="FLF217" s="15"/>
      <c r="FLG217" s="15"/>
      <c r="FLH217" s="15"/>
      <c r="FLI217" s="15"/>
      <c r="FLJ217" s="15"/>
      <c r="FLK217" s="15"/>
      <c r="FLL217" s="15"/>
      <c r="FLM217" s="15"/>
      <c r="FLN217" s="15"/>
      <c r="FLO217" s="15"/>
      <c r="FLP217" s="15"/>
      <c r="FLQ217" s="15"/>
      <c r="FLR217" s="15"/>
      <c r="FLS217" s="15"/>
      <c r="FLT217" s="15"/>
      <c r="FLU217" s="15"/>
      <c r="FLV217" s="15"/>
      <c r="FLW217" s="15"/>
      <c r="FLX217" s="15"/>
      <c r="FLY217" s="15"/>
      <c r="FLZ217" s="15"/>
      <c r="FMA217" s="15"/>
      <c r="FMB217" s="15"/>
      <c r="FMC217" s="15"/>
      <c r="FMD217" s="15"/>
      <c r="FME217" s="15"/>
      <c r="FMF217" s="15"/>
      <c r="FMG217" s="15"/>
      <c r="FMH217" s="15"/>
      <c r="FMI217" s="15"/>
      <c r="FMJ217" s="15"/>
      <c r="FMK217" s="15"/>
      <c r="FML217" s="15"/>
      <c r="FMM217" s="15"/>
      <c r="FMN217" s="15"/>
      <c r="FMO217" s="15"/>
      <c r="FMP217" s="15"/>
      <c r="FMQ217" s="15"/>
      <c r="FMR217" s="15"/>
      <c r="FMS217" s="15"/>
      <c r="FMT217" s="15"/>
      <c r="FMU217" s="15"/>
      <c r="FMV217" s="15"/>
      <c r="FMW217" s="15"/>
      <c r="FMX217" s="15"/>
      <c r="FMY217" s="15"/>
      <c r="FMZ217" s="15"/>
      <c r="FNA217" s="15"/>
      <c r="FNB217" s="15"/>
      <c r="FNC217" s="15"/>
      <c r="FND217" s="15"/>
      <c r="FNE217" s="15"/>
      <c r="FNF217" s="15"/>
      <c r="FNG217" s="15"/>
      <c r="FNH217" s="15"/>
      <c r="FNI217" s="15"/>
      <c r="FNJ217" s="15"/>
      <c r="FNK217" s="15"/>
      <c r="FNL217" s="15"/>
      <c r="FNM217" s="15"/>
      <c r="FNN217" s="15"/>
      <c r="FNO217" s="15"/>
      <c r="FNP217" s="15"/>
      <c r="FNQ217" s="15"/>
      <c r="FNR217" s="15"/>
      <c r="FNS217" s="15"/>
      <c r="FNT217" s="15"/>
      <c r="FNU217" s="15"/>
      <c r="FNV217" s="15"/>
      <c r="FNW217" s="15"/>
      <c r="FNX217" s="15"/>
      <c r="FNY217" s="15"/>
      <c r="FNZ217" s="15"/>
      <c r="FOA217" s="15"/>
      <c r="FOB217" s="15"/>
      <c r="FOC217" s="15"/>
      <c r="FOD217" s="15"/>
      <c r="FOE217" s="15"/>
      <c r="FOF217" s="15"/>
      <c r="FOG217" s="15"/>
      <c r="FOH217" s="15"/>
      <c r="FOI217" s="15"/>
      <c r="FOJ217" s="15"/>
      <c r="FOK217" s="15"/>
      <c r="FOL217" s="15"/>
      <c r="FOM217" s="15"/>
      <c r="FON217" s="15"/>
      <c r="FOO217" s="15"/>
      <c r="FOP217" s="15"/>
      <c r="FOQ217" s="15"/>
      <c r="FOR217" s="15"/>
      <c r="FOS217" s="15"/>
      <c r="FOT217" s="15"/>
      <c r="FOU217" s="15"/>
      <c r="FOV217" s="15"/>
      <c r="FOW217" s="15"/>
      <c r="FOX217" s="15"/>
      <c r="FOY217" s="15"/>
      <c r="FOZ217" s="15"/>
      <c r="FPA217" s="15"/>
      <c r="FPB217" s="15"/>
      <c r="FPC217" s="15"/>
      <c r="FPD217" s="15"/>
      <c r="FPE217" s="15"/>
      <c r="FPF217" s="15"/>
      <c r="FPG217" s="15"/>
      <c r="FPH217" s="15"/>
      <c r="FPI217" s="15"/>
      <c r="FPJ217" s="15"/>
      <c r="FPK217" s="15"/>
      <c r="FPL217" s="15"/>
      <c r="FPM217" s="15"/>
      <c r="FPN217" s="15"/>
      <c r="FPO217" s="15"/>
      <c r="FPP217" s="15"/>
      <c r="FPQ217" s="15"/>
      <c r="FPR217" s="15"/>
      <c r="FPS217" s="15"/>
      <c r="FPT217" s="15"/>
      <c r="FPU217" s="15"/>
      <c r="FPV217" s="15"/>
      <c r="FPW217" s="15"/>
      <c r="FPX217" s="15"/>
      <c r="FPY217" s="15"/>
      <c r="FPZ217" s="15"/>
      <c r="FQA217" s="15"/>
      <c r="FQB217" s="15"/>
      <c r="FQC217" s="15"/>
      <c r="FQD217" s="15"/>
      <c r="FQE217" s="15"/>
      <c r="FQF217" s="15"/>
      <c r="FQG217" s="15"/>
      <c r="FQH217" s="15"/>
      <c r="FQI217" s="15"/>
      <c r="FQJ217" s="15"/>
      <c r="FQK217" s="15"/>
      <c r="FQL217" s="15"/>
      <c r="FQM217" s="15"/>
      <c r="FQN217" s="15"/>
      <c r="FQO217" s="15"/>
      <c r="FQP217" s="15"/>
      <c r="FQQ217" s="15"/>
      <c r="FQR217" s="15"/>
      <c r="FQS217" s="15"/>
      <c r="FQT217" s="15"/>
      <c r="FQU217" s="15"/>
      <c r="FQV217" s="15"/>
      <c r="FQW217" s="15"/>
      <c r="FQX217" s="15"/>
      <c r="FQY217" s="15"/>
      <c r="FQZ217" s="15"/>
      <c r="FRA217" s="15"/>
      <c r="FRB217" s="15"/>
      <c r="FRC217" s="15"/>
      <c r="FRD217" s="15"/>
      <c r="FRE217" s="15"/>
      <c r="FRF217" s="15"/>
      <c r="FRG217" s="15"/>
      <c r="FRH217" s="15"/>
      <c r="FRI217" s="15"/>
      <c r="FRJ217" s="15"/>
      <c r="FRK217" s="15"/>
      <c r="FRL217" s="15"/>
      <c r="FRM217" s="15"/>
      <c r="FRN217" s="15"/>
      <c r="FRO217" s="15"/>
      <c r="FRP217" s="15"/>
      <c r="FRQ217" s="15"/>
      <c r="FRR217" s="15"/>
      <c r="FRS217" s="15"/>
      <c r="FRT217" s="15"/>
      <c r="FRU217" s="15"/>
      <c r="FRV217" s="15"/>
      <c r="FRW217" s="15"/>
      <c r="FRX217" s="15"/>
      <c r="FRY217" s="15"/>
      <c r="FRZ217" s="15"/>
      <c r="FSA217" s="15"/>
      <c r="FSB217" s="15"/>
      <c r="FSC217" s="15"/>
      <c r="FSD217" s="15"/>
      <c r="FSE217" s="15"/>
      <c r="FSF217" s="15"/>
      <c r="FSG217" s="15"/>
      <c r="FSH217" s="15"/>
      <c r="FSI217" s="15"/>
      <c r="FSJ217" s="15"/>
      <c r="FSK217" s="15"/>
      <c r="FSL217" s="15"/>
      <c r="FSM217" s="15"/>
      <c r="FSN217" s="15"/>
      <c r="FSO217" s="15"/>
      <c r="FSP217" s="15"/>
      <c r="FSQ217" s="15"/>
      <c r="FSR217" s="15"/>
      <c r="FSS217" s="15"/>
      <c r="FST217" s="15"/>
      <c r="FSU217" s="15"/>
      <c r="FSV217" s="15"/>
      <c r="FSW217" s="15"/>
      <c r="FSX217" s="15"/>
      <c r="FSY217" s="15"/>
      <c r="FSZ217" s="15"/>
      <c r="FTA217" s="15"/>
      <c r="FTB217" s="15"/>
      <c r="FTC217" s="15"/>
      <c r="FTD217" s="15"/>
      <c r="FTE217" s="15"/>
      <c r="FTF217" s="15"/>
      <c r="FTG217" s="15"/>
      <c r="FTH217" s="15"/>
      <c r="FTI217" s="15"/>
      <c r="FTJ217" s="15"/>
      <c r="FTK217" s="15"/>
      <c r="FTL217" s="15"/>
      <c r="FTM217" s="15"/>
      <c r="FTN217" s="15"/>
      <c r="FTO217" s="15"/>
      <c r="FTP217" s="15"/>
      <c r="FTQ217" s="15"/>
      <c r="FTR217" s="15"/>
      <c r="FTS217" s="15"/>
      <c r="FTT217" s="15"/>
      <c r="FTU217" s="15"/>
      <c r="FTV217" s="15"/>
      <c r="FTW217" s="15"/>
      <c r="FTX217" s="15"/>
      <c r="FTY217" s="15"/>
      <c r="FTZ217" s="15"/>
      <c r="FUA217" s="15"/>
      <c r="FUB217" s="15"/>
      <c r="FUC217" s="15"/>
      <c r="FUD217" s="15"/>
      <c r="FUE217" s="15"/>
      <c r="FUF217" s="15"/>
      <c r="FUG217" s="15"/>
      <c r="FUH217" s="15"/>
      <c r="FUI217" s="15"/>
      <c r="FUJ217" s="15"/>
      <c r="FUK217" s="15"/>
      <c r="FUL217" s="15"/>
      <c r="FUM217" s="15"/>
      <c r="FUN217" s="15"/>
      <c r="FUO217" s="15"/>
      <c r="FUP217" s="15"/>
      <c r="FUQ217" s="15"/>
      <c r="FUR217" s="15"/>
      <c r="FUS217" s="15"/>
      <c r="FUT217" s="15"/>
      <c r="FUU217" s="15"/>
      <c r="FUV217" s="15"/>
      <c r="FUW217" s="15"/>
      <c r="FUX217" s="15"/>
      <c r="FUY217" s="15"/>
      <c r="FUZ217" s="15"/>
      <c r="FVA217" s="15"/>
      <c r="FVB217" s="15"/>
      <c r="FVC217" s="15"/>
      <c r="FVD217" s="15"/>
      <c r="FVE217" s="15"/>
      <c r="FVF217" s="15"/>
      <c r="FVG217" s="15"/>
      <c r="FVH217" s="15"/>
      <c r="FVI217" s="15"/>
      <c r="FVJ217" s="15"/>
      <c r="FVK217" s="15"/>
      <c r="FVL217" s="15"/>
      <c r="FVM217" s="15"/>
      <c r="FVN217" s="15"/>
      <c r="FVO217" s="15"/>
      <c r="FVP217" s="15"/>
      <c r="FVQ217" s="15"/>
      <c r="FVR217" s="15"/>
      <c r="FVS217" s="15"/>
      <c r="FVT217" s="15"/>
      <c r="FVU217" s="15"/>
      <c r="FVV217" s="15"/>
      <c r="FVW217" s="15"/>
      <c r="FVX217" s="15"/>
      <c r="FVY217" s="15"/>
      <c r="FVZ217" s="15"/>
      <c r="FWA217" s="15"/>
      <c r="FWB217" s="15"/>
      <c r="FWC217" s="15"/>
      <c r="FWD217" s="15"/>
      <c r="FWE217" s="15"/>
      <c r="FWF217" s="15"/>
      <c r="FWG217" s="15"/>
      <c r="FWH217" s="15"/>
      <c r="FWI217" s="15"/>
      <c r="FWJ217" s="15"/>
      <c r="FWK217" s="15"/>
      <c r="FWL217" s="15"/>
      <c r="FWM217" s="15"/>
      <c r="FWN217" s="15"/>
      <c r="FWO217" s="15"/>
      <c r="FWP217" s="15"/>
      <c r="FWQ217" s="15"/>
      <c r="FWR217" s="15"/>
      <c r="FWS217" s="15"/>
      <c r="FWT217" s="15"/>
      <c r="FWU217" s="15"/>
      <c r="FWV217" s="15"/>
      <c r="FWW217" s="15"/>
      <c r="FWX217" s="15"/>
      <c r="FWY217" s="15"/>
      <c r="FWZ217" s="15"/>
      <c r="FXA217" s="15"/>
      <c r="FXB217" s="15"/>
      <c r="FXC217" s="15"/>
      <c r="FXD217" s="15"/>
      <c r="FXE217" s="15"/>
      <c r="FXF217" s="15"/>
      <c r="FXG217" s="15"/>
      <c r="FXH217" s="15"/>
      <c r="FXI217" s="15"/>
      <c r="FXJ217" s="15"/>
      <c r="FXK217" s="15"/>
      <c r="FXL217" s="15"/>
      <c r="FXM217" s="15"/>
      <c r="FXN217" s="15"/>
      <c r="FXO217" s="15"/>
      <c r="FXP217" s="15"/>
      <c r="FXQ217" s="15"/>
      <c r="FXR217" s="15"/>
      <c r="FXS217" s="15"/>
      <c r="FXT217" s="15"/>
      <c r="FXU217" s="15"/>
      <c r="FXV217" s="15"/>
      <c r="FXW217" s="15"/>
      <c r="FXX217" s="15"/>
      <c r="FXY217" s="15"/>
      <c r="FXZ217" s="15"/>
      <c r="FYA217" s="15"/>
      <c r="FYB217" s="15"/>
      <c r="FYC217" s="15"/>
      <c r="FYD217" s="15"/>
      <c r="FYE217" s="15"/>
      <c r="FYF217" s="15"/>
      <c r="FYG217" s="15"/>
      <c r="FYH217" s="15"/>
      <c r="FYI217" s="15"/>
      <c r="FYJ217" s="15"/>
      <c r="FYK217" s="15"/>
      <c r="FYL217" s="15"/>
      <c r="FYM217" s="15"/>
      <c r="FYN217" s="15"/>
      <c r="FYO217" s="15"/>
      <c r="FYP217" s="15"/>
      <c r="FYQ217" s="15"/>
      <c r="FYR217" s="15"/>
      <c r="FYS217" s="15"/>
      <c r="FYT217" s="15"/>
      <c r="FYU217" s="15"/>
      <c r="FYV217" s="15"/>
      <c r="FYW217" s="15"/>
      <c r="FYX217" s="15"/>
      <c r="FYY217" s="15"/>
      <c r="FYZ217" s="15"/>
      <c r="FZA217" s="15"/>
      <c r="FZB217" s="15"/>
      <c r="FZC217" s="15"/>
      <c r="FZD217" s="15"/>
      <c r="FZE217" s="15"/>
      <c r="FZF217" s="15"/>
      <c r="FZG217" s="15"/>
      <c r="FZH217" s="15"/>
      <c r="FZI217" s="15"/>
      <c r="FZJ217" s="15"/>
      <c r="FZK217" s="15"/>
      <c r="FZL217" s="15"/>
      <c r="FZM217" s="15"/>
      <c r="FZN217" s="15"/>
      <c r="FZO217" s="15"/>
      <c r="FZP217" s="15"/>
      <c r="FZQ217" s="15"/>
      <c r="FZR217" s="15"/>
      <c r="FZS217" s="15"/>
      <c r="FZT217" s="15"/>
      <c r="FZU217" s="15"/>
      <c r="FZV217" s="15"/>
      <c r="FZW217" s="15"/>
      <c r="FZX217" s="15"/>
      <c r="FZY217" s="15"/>
      <c r="FZZ217" s="15"/>
      <c r="GAA217" s="15"/>
      <c r="GAB217" s="15"/>
      <c r="GAC217" s="15"/>
      <c r="GAD217" s="15"/>
      <c r="GAE217" s="15"/>
      <c r="GAF217" s="15"/>
      <c r="GAG217" s="15"/>
      <c r="GAH217" s="15"/>
      <c r="GAI217" s="15"/>
      <c r="GAJ217" s="15"/>
      <c r="GAK217" s="15"/>
      <c r="GAL217" s="15"/>
      <c r="GAM217" s="15"/>
      <c r="GAN217" s="15"/>
      <c r="GAO217" s="15"/>
      <c r="GAP217" s="15"/>
      <c r="GAQ217" s="15"/>
      <c r="GAR217" s="15"/>
      <c r="GAS217" s="15"/>
      <c r="GAT217" s="15"/>
      <c r="GAU217" s="15"/>
      <c r="GAV217" s="15"/>
      <c r="GAW217" s="15"/>
      <c r="GAX217" s="15"/>
      <c r="GAY217" s="15"/>
      <c r="GAZ217" s="15"/>
      <c r="GBA217" s="15"/>
      <c r="GBB217" s="15"/>
      <c r="GBC217" s="15"/>
      <c r="GBD217" s="15"/>
      <c r="GBE217" s="15"/>
      <c r="GBF217" s="15"/>
      <c r="GBG217" s="15"/>
      <c r="GBH217" s="15"/>
      <c r="GBI217" s="15"/>
      <c r="GBJ217" s="15"/>
      <c r="GBK217" s="15"/>
      <c r="GBL217" s="15"/>
      <c r="GBM217" s="15"/>
      <c r="GBN217" s="15"/>
      <c r="GBO217" s="15"/>
      <c r="GBP217" s="15"/>
      <c r="GBQ217" s="15"/>
      <c r="GBR217" s="15"/>
      <c r="GBS217" s="15"/>
      <c r="GBT217" s="15"/>
      <c r="GBU217" s="15"/>
      <c r="GBV217" s="15"/>
      <c r="GBW217" s="15"/>
      <c r="GBX217" s="15"/>
      <c r="GBY217" s="15"/>
      <c r="GBZ217" s="15"/>
      <c r="GCA217" s="15"/>
      <c r="GCB217" s="15"/>
      <c r="GCC217" s="15"/>
      <c r="GCD217" s="15"/>
      <c r="GCE217" s="15"/>
      <c r="GCF217" s="15"/>
      <c r="GCG217" s="15"/>
      <c r="GCH217" s="15"/>
      <c r="GCI217" s="15"/>
      <c r="GCJ217" s="15"/>
      <c r="GCK217" s="15"/>
      <c r="GCL217" s="15"/>
      <c r="GCM217" s="15"/>
      <c r="GCN217" s="15"/>
      <c r="GCO217" s="15"/>
      <c r="GCP217" s="15"/>
      <c r="GCQ217" s="15"/>
      <c r="GCR217" s="15"/>
      <c r="GCS217" s="15"/>
      <c r="GCT217" s="15"/>
      <c r="GCU217" s="15"/>
      <c r="GCV217" s="15"/>
      <c r="GCW217" s="15"/>
      <c r="GCX217" s="15"/>
      <c r="GCY217" s="15"/>
      <c r="GCZ217" s="15"/>
      <c r="GDA217" s="15"/>
      <c r="GDB217" s="15"/>
      <c r="GDC217" s="15"/>
      <c r="GDD217" s="15"/>
      <c r="GDE217" s="15"/>
      <c r="GDF217" s="15"/>
      <c r="GDG217" s="15"/>
      <c r="GDH217" s="15"/>
      <c r="GDI217" s="15"/>
      <c r="GDJ217" s="15"/>
      <c r="GDK217" s="15"/>
      <c r="GDL217" s="15"/>
      <c r="GDM217" s="15"/>
      <c r="GDN217" s="15"/>
      <c r="GDO217" s="15"/>
      <c r="GDP217" s="15"/>
      <c r="GDQ217" s="15"/>
      <c r="GDR217" s="15"/>
      <c r="GDS217" s="15"/>
      <c r="GDT217" s="15"/>
      <c r="GDU217" s="15"/>
      <c r="GDV217" s="15"/>
      <c r="GDW217" s="15"/>
      <c r="GDX217" s="15"/>
      <c r="GDY217" s="15"/>
      <c r="GDZ217" s="15"/>
      <c r="GEA217" s="15"/>
      <c r="GEB217" s="15"/>
      <c r="GEC217" s="15"/>
      <c r="GED217" s="15"/>
      <c r="GEE217" s="15"/>
      <c r="GEF217" s="15"/>
      <c r="GEG217" s="15"/>
      <c r="GEH217" s="15"/>
      <c r="GEI217" s="15"/>
      <c r="GEJ217" s="15"/>
      <c r="GEK217" s="15"/>
      <c r="GEL217" s="15"/>
      <c r="GEM217" s="15"/>
      <c r="GEN217" s="15"/>
      <c r="GEO217" s="15"/>
      <c r="GEP217" s="15"/>
      <c r="GEQ217" s="15"/>
      <c r="GER217" s="15"/>
      <c r="GES217" s="15"/>
      <c r="GET217" s="15"/>
      <c r="GEU217" s="15"/>
      <c r="GEV217" s="15"/>
      <c r="GEW217" s="15"/>
      <c r="GEX217" s="15"/>
      <c r="GEY217" s="15"/>
      <c r="GEZ217" s="15"/>
      <c r="GFA217" s="15"/>
      <c r="GFB217" s="15"/>
      <c r="GFC217" s="15"/>
      <c r="GFD217" s="15"/>
      <c r="GFE217" s="15"/>
      <c r="GFF217" s="15"/>
      <c r="GFG217" s="15"/>
      <c r="GFH217" s="15"/>
      <c r="GFI217" s="15"/>
      <c r="GFJ217" s="15"/>
      <c r="GFK217" s="15"/>
      <c r="GFL217" s="15"/>
      <c r="GFM217" s="15"/>
      <c r="GFN217" s="15"/>
      <c r="GFO217" s="15"/>
      <c r="GFP217" s="15"/>
      <c r="GFQ217" s="15"/>
      <c r="GFR217" s="15"/>
      <c r="GFS217" s="15"/>
      <c r="GFT217" s="15"/>
      <c r="GFU217" s="15"/>
      <c r="GFV217" s="15"/>
      <c r="GFW217" s="15"/>
      <c r="GFX217" s="15"/>
      <c r="GFY217" s="15"/>
      <c r="GFZ217" s="15"/>
      <c r="GGA217" s="15"/>
      <c r="GGB217" s="15"/>
      <c r="GGC217" s="15"/>
      <c r="GGD217" s="15"/>
      <c r="GGE217" s="15"/>
      <c r="GGF217" s="15"/>
      <c r="GGG217" s="15"/>
      <c r="GGH217" s="15"/>
      <c r="GGI217" s="15"/>
      <c r="GGJ217" s="15"/>
      <c r="GGK217" s="15"/>
      <c r="GGL217" s="15"/>
      <c r="GGM217" s="15"/>
      <c r="GGN217" s="15"/>
      <c r="GGO217" s="15"/>
      <c r="GGP217" s="15"/>
      <c r="GGQ217" s="15"/>
      <c r="GGR217" s="15"/>
      <c r="GGS217" s="15"/>
      <c r="GGT217" s="15"/>
      <c r="GGU217" s="15"/>
      <c r="GGV217" s="15"/>
      <c r="GGW217" s="15"/>
      <c r="GGX217" s="15"/>
      <c r="GGY217" s="15"/>
      <c r="GGZ217" s="15"/>
      <c r="GHA217" s="15"/>
      <c r="GHB217" s="15"/>
      <c r="GHC217" s="15"/>
      <c r="GHD217" s="15"/>
      <c r="GHE217" s="15"/>
      <c r="GHF217" s="15"/>
      <c r="GHG217" s="15"/>
      <c r="GHH217" s="15"/>
      <c r="GHI217" s="15"/>
      <c r="GHJ217" s="15"/>
      <c r="GHK217" s="15"/>
      <c r="GHL217" s="15"/>
      <c r="GHM217" s="15"/>
      <c r="GHN217" s="15"/>
      <c r="GHO217" s="15"/>
      <c r="GHP217" s="15"/>
      <c r="GHQ217" s="15"/>
      <c r="GHR217" s="15"/>
      <c r="GHS217" s="15"/>
      <c r="GHT217" s="15"/>
      <c r="GHU217" s="15"/>
      <c r="GHV217" s="15"/>
      <c r="GHW217" s="15"/>
      <c r="GHX217" s="15"/>
      <c r="GHY217" s="15"/>
      <c r="GHZ217" s="15"/>
      <c r="GIA217" s="15"/>
      <c r="GIB217" s="15"/>
      <c r="GIC217" s="15"/>
      <c r="GID217" s="15"/>
      <c r="GIE217" s="15"/>
      <c r="GIF217" s="15"/>
      <c r="GIG217" s="15"/>
      <c r="GIH217" s="15"/>
      <c r="GII217" s="15"/>
      <c r="GIJ217" s="15"/>
      <c r="GIK217" s="15"/>
      <c r="GIL217" s="15"/>
      <c r="GIM217" s="15"/>
      <c r="GIN217" s="15"/>
      <c r="GIO217" s="15"/>
      <c r="GIP217" s="15"/>
      <c r="GIQ217" s="15"/>
      <c r="GIR217" s="15"/>
      <c r="GIS217" s="15"/>
      <c r="GIT217" s="15"/>
      <c r="GIU217" s="15"/>
      <c r="GIV217" s="15"/>
      <c r="GIW217" s="15"/>
      <c r="GIX217" s="15"/>
      <c r="GIY217" s="15"/>
      <c r="GIZ217" s="15"/>
      <c r="GJA217" s="15"/>
      <c r="GJB217" s="15"/>
      <c r="GJC217" s="15"/>
      <c r="GJD217" s="15"/>
      <c r="GJE217" s="15"/>
      <c r="GJF217" s="15"/>
      <c r="GJG217" s="15"/>
      <c r="GJH217" s="15"/>
      <c r="GJI217" s="15"/>
      <c r="GJJ217" s="15"/>
      <c r="GJK217" s="15"/>
      <c r="GJL217" s="15"/>
      <c r="GJM217" s="15"/>
      <c r="GJN217" s="15"/>
      <c r="GJO217" s="15"/>
      <c r="GJP217" s="15"/>
      <c r="GJQ217" s="15"/>
      <c r="GJR217" s="15"/>
      <c r="GJS217" s="15"/>
      <c r="GJT217" s="15"/>
      <c r="GJU217" s="15"/>
      <c r="GJV217" s="15"/>
      <c r="GJW217" s="15"/>
      <c r="GJX217" s="15"/>
      <c r="GJY217" s="15"/>
      <c r="GJZ217" s="15"/>
      <c r="GKA217" s="15"/>
      <c r="GKB217" s="15"/>
      <c r="GKC217" s="15"/>
      <c r="GKD217" s="15"/>
      <c r="GKE217" s="15"/>
      <c r="GKF217" s="15"/>
      <c r="GKG217" s="15"/>
      <c r="GKH217" s="15"/>
      <c r="GKI217" s="15"/>
      <c r="GKJ217" s="15"/>
      <c r="GKK217" s="15"/>
      <c r="GKL217" s="15"/>
      <c r="GKM217" s="15"/>
      <c r="GKN217" s="15"/>
      <c r="GKO217" s="15"/>
      <c r="GKP217" s="15"/>
      <c r="GKQ217" s="15"/>
      <c r="GKR217" s="15"/>
      <c r="GKS217" s="15"/>
      <c r="GKT217" s="15"/>
      <c r="GKU217" s="15"/>
      <c r="GKV217" s="15"/>
      <c r="GKW217" s="15"/>
      <c r="GKX217" s="15"/>
      <c r="GKY217" s="15"/>
      <c r="GKZ217" s="15"/>
      <c r="GLA217" s="15"/>
      <c r="GLB217" s="15"/>
      <c r="GLC217" s="15"/>
      <c r="GLD217" s="15"/>
      <c r="GLE217" s="15"/>
      <c r="GLF217" s="15"/>
      <c r="GLG217" s="15"/>
      <c r="GLH217" s="15"/>
      <c r="GLI217" s="15"/>
      <c r="GLJ217" s="15"/>
      <c r="GLK217" s="15"/>
      <c r="GLL217" s="15"/>
      <c r="GLM217" s="15"/>
      <c r="GLN217" s="15"/>
      <c r="GLO217" s="15"/>
      <c r="GLP217" s="15"/>
      <c r="GLQ217" s="15"/>
      <c r="GLR217" s="15"/>
      <c r="GLS217" s="15"/>
      <c r="GLT217" s="15"/>
      <c r="GLU217" s="15"/>
      <c r="GLV217" s="15"/>
      <c r="GLW217" s="15"/>
      <c r="GLX217" s="15"/>
      <c r="GLY217" s="15"/>
      <c r="GLZ217" s="15"/>
      <c r="GMA217" s="15"/>
      <c r="GMB217" s="15"/>
      <c r="GMC217" s="15"/>
      <c r="GMD217" s="15"/>
      <c r="GME217" s="15"/>
      <c r="GMF217" s="15"/>
      <c r="GMG217" s="15"/>
      <c r="GMH217" s="15"/>
      <c r="GMI217" s="15"/>
      <c r="GMJ217" s="15"/>
      <c r="GMK217" s="15"/>
      <c r="GML217" s="15"/>
      <c r="GMM217" s="15"/>
      <c r="GMN217" s="15"/>
      <c r="GMO217" s="15"/>
      <c r="GMP217" s="15"/>
      <c r="GMQ217" s="15"/>
      <c r="GMR217" s="15"/>
      <c r="GMS217" s="15"/>
      <c r="GMT217" s="15"/>
      <c r="GMU217" s="15"/>
      <c r="GMV217" s="15"/>
      <c r="GMW217" s="15"/>
      <c r="GMX217" s="15"/>
      <c r="GMY217" s="15"/>
      <c r="GMZ217" s="15"/>
      <c r="GNA217" s="15"/>
      <c r="GNB217" s="15"/>
      <c r="GNC217" s="15"/>
      <c r="GND217" s="15"/>
      <c r="GNE217" s="15"/>
      <c r="GNF217" s="15"/>
      <c r="GNG217" s="15"/>
      <c r="GNH217" s="15"/>
      <c r="GNI217" s="15"/>
      <c r="GNJ217" s="15"/>
      <c r="GNK217" s="15"/>
      <c r="GNL217" s="15"/>
      <c r="GNM217" s="15"/>
      <c r="GNN217" s="15"/>
      <c r="GNO217" s="15"/>
      <c r="GNP217" s="15"/>
      <c r="GNQ217" s="15"/>
      <c r="GNR217" s="15"/>
      <c r="GNS217" s="15"/>
      <c r="GNT217" s="15"/>
      <c r="GNU217" s="15"/>
      <c r="GNV217" s="15"/>
      <c r="GNW217" s="15"/>
      <c r="GNX217" s="15"/>
      <c r="GNY217" s="15"/>
      <c r="GNZ217" s="15"/>
      <c r="GOA217" s="15"/>
      <c r="GOB217" s="15"/>
      <c r="GOC217" s="15"/>
      <c r="GOD217" s="15"/>
      <c r="GOE217" s="15"/>
      <c r="GOF217" s="15"/>
      <c r="GOG217" s="15"/>
      <c r="GOH217" s="15"/>
      <c r="GOI217" s="15"/>
      <c r="GOJ217" s="15"/>
      <c r="GOK217" s="15"/>
      <c r="GOL217" s="15"/>
      <c r="GOM217" s="15"/>
      <c r="GON217" s="15"/>
      <c r="GOO217" s="15"/>
      <c r="GOP217" s="15"/>
      <c r="GOQ217" s="15"/>
      <c r="GOR217" s="15"/>
      <c r="GOS217" s="15"/>
      <c r="GOT217" s="15"/>
      <c r="GOU217" s="15"/>
      <c r="GOV217" s="15"/>
      <c r="GOW217" s="15"/>
      <c r="GOX217" s="15"/>
      <c r="GOY217" s="15"/>
      <c r="GOZ217" s="15"/>
      <c r="GPA217" s="15"/>
      <c r="GPB217" s="15"/>
      <c r="GPC217" s="15"/>
      <c r="GPD217" s="15"/>
      <c r="GPE217" s="15"/>
      <c r="GPF217" s="15"/>
      <c r="GPG217" s="15"/>
      <c r="GPH217" s="15"/>
      <c r="GPI217" s="15"/>
      <c r="GPJ217" s="15"/>
      <c r="GPK217" s="15"/>
      <c r="GPL217" s="15"/>
      <c r="GPM217" s="15"/>
      <c r="GPN217" s="15"/>
      <c r="GPO217" s="15"/>
      <c r="GPP217" s="15"/>
      <c r="GPQ217" s="15"/>
      <c r="GPR217" s="15"/>
      <c r="GPS217" s="15"/>
      <c r="GPT217" s="15"/>
      <c r="GPU217" s="15"/>
      <c r="GPV217" s="15"/>
      <c r="GPW217" s="15"/>
      <c r="GPX217" s="15"/>
      <c r="GPY217" s="15"/>
      <c r="GPZ217" s="15"/>
      <c r="GQA217" s="15"/>
      <c r="GQB217" s="15"/>
      <c r="GQC217" s="15"/>
      <c r="GQD217" s="15"/>
      <c r="GQE217" s="15"/>
      <c r="GQF217" s="15"/>
      <c r="GQG217" s="15"/>
      <c r="GQH217" s="15"/>
      <c r="GQI217" s="15"/>
      <c r="GQJ217" s="15"/>
      <c r="GQK217" s="15"/>
      <c r="GQL217" s="15"/>
      <c r="GQM217" s="15"/>
      <c r="GQN217" s="15"/>
      <c r="GQO217" s="15"/>
      <c r="GQP217" s="15"/>
      <c r="GQQ217" s="15"/>
      <c r="GQR217" s="15"/>
      <c r="GQS217" s="15"/>
      <c r="GQT217" s="15"/>
      <c r="GQU217" s="15"/>
      <c r="GQV217" s="15"/>
      <c r="GQW217" s="15"/>
      <c r="GQX217" s="15"/>
      <c r="GQY217" s="15"/>
      <c r="GQZ217" s="15"/>
      <c r="GRA217" s="15"/>
      <c r="GRB217" s="15"/>
      <c r="GRC217" s="15"/>
      <c r="GRD217" s="15"/>
      <c r="GRE217" s="15"/>
      <c r="GRF217" s="15"/>
      <c r="GRG217" s="15"/>
      <c r="GRH217" s="15"/>
      <c r="GRI217" s="15"/>
      <c r="GRJ217" s="15"/>
      <c r="GRK217" s="15"/>
      <c r="GRL217" s="15"/>
      <c r="GRM217" s="15"/>
      <c r="GRN217" s="15"/>
      <c r="GRO217" s="15"/>
      <c r="GRP217" s="15"/>
      <c r="GRQ217" s="15"/>
      <c r="GRR217" s="15"/>
      <c r="GRS217" s="15"/>
      <c r="GRT217" s="15"/>
      <c r="GRU217" s="15"/>
      <c r="GRV217" s="15"/>
      <c r="GRW217" s="15"/>
      <c r="GRX217" s="15"/>
      <c r="GRY217" s="15"/>
      <c r="GRZ217" s="15"/>
      <c r="GSA217" s="15"/>
      <c r="GSB217" s="15"/>
      <c r="GSC217" s="15"/>
      <c r="GSD217" s="15"/>
      <c r="GSE217" s="15"/>
      <c r="GSF217" s="15"/>
      <c r="GSG217" s="15"/>
      <c r="GSH217" s="15"/>
      <c r="GSI217" s="15"/>
      <c r="GSJ217" s="15"/>
      <c r="GSK217" s="15"/>
      <c r="GSL217" s="15"/>
      <c r="GSM217" s="15"/>
      <c r="GSN217" s="15"/>
      <c r="GSO217" s="15"/>
      <c r="GSP217" s="15"/>
      <c r="GSQ217" s="15"/>
      <c r="GSR217" s="15"/>
      <c r="GSS217" s="15"/>
      <c r="GST217" s="15"/>
      <c r="GSU217" s="15"/>
      <c r="GSV217" s="15"/>
      <c r="GSW217" s="15"/>
      <c r="GSX217" s="15"/>
      <c r="GSY217" s="15"/>
      <c r="GSZ217" s="15"/>
      <c r="GTA217" s="15"/>
      <c r="GTB217" s="15"/>
      <c r="GTC217" s="15"/>
      <c r="GTD217" s="15"/>
      <c r="GTE217" s="15"/>
      <c r="GTF217" s="15"/>
      <c r="GTG217" s="15"/>
      <c r="GTH217" s="15"/>
      <c r="GTI217" s="15"/>
      <c r="GTJ217" s="15"/>
      <c r="GTK217" s="15"/>
      <c r="GTL217" s="15"/>
      <c r="GTM217" s="15"/>
      <c r="GTN217" s="15"/>
      <c r="GTO217" s="15"/>
      <c r="GTP217" s="15"/>
      <c r="GTQ217" s="15"/>
      <c r="GTR217" s="15"/>
      <c r="GTS217" s="15"/>
      <c r="GTT217" s="15"/>
      <c r="GTU217" s="15"/>
      <c r="GTV217" s="15"/>
      <c r="GTW217" s="15"/>
      <c r="GTX217" s="15"/>
      <c r="GTY217" s="15"/>
      <c r="GTZ217" s="15"/>
      <c r="GUA217" s="15"/>
      <c r="GUB217" s="15"/>
      <c r="GUC217" s="15"/>
      <c r="GUD217" s="15"/>
      <c r="GUE217" s="15"/>
      <c r="GUF217" s="15"/>
      <c r="GUG217" s="15"/>
      <c r="GUH217" s="15"/>
      <c r="GUI217" s="15"/>
      <c r="GUJ217" s="15"/>
      <c r="GUK217" s="15"/>
      <c r="GUL217" s="15"/>
      <c r="GUM217" s="15"/>
      <c r="GUN217" s="15"/>
      <c r="GUO217" s="15"/>
      <c r="GUP217" s="15"/>
      <c r="GUQ217" s="15"/>
      <c r="GUR217" s="15"/>
      <c r="GUS217" s="15"/>
      <c r="GUT217" s="15"/>
      <c r="GUU217" s="15"/>
      <c r="GUV217" s="15"/>
      <c r="GUW217" s="15"/>
      <c r="GUX217" s="15"/>
      <c r="GUY217" s="15"/>
      <c r="GUZ217" s="15"/>
      <c r="GVA217" s="15"/>
      <c r="GVB217" s="15"/>
      <c r="GVC217" s="15"/>
      <c r="GVD217" s="15"/>
      <c r="GVE217" s="15"/>
      <c r="GVF217" s="15"/>
      <c r="GVG217" s="15"/>
      <c r="GVH217" s="15"/>
      <c r="GVI217" s="15"/>
      <c r="GVJ217" s="15"/>
      <c r="GVK217" s="15"/>
      <c r="GVL217" s="15"/>
      <c r="GVM217" s="15"/>
      <c r="GVN217" s="15"/>
      <c r="GVO217" s="15"/>
      <c r="GVP217" s="15"/>
      <c r="GVQ217" s="15"/>
      <c r="GVR217" s="15"/>
      <c r="GVS217" s="15"/>
      <c r="GVT217" s="15"/>
      <c r="GVU217" s="15"/>
      <c r="GVV217" s="15"/>
      <c r="GVW217" s="15"/>
      <c r="GVX217" s="15"/>
      <c r="GVY217" s="15"/>
      <c r="GVZ217" s="15"/>
      <c r="GWA217" s="15"/>
      <c r="GWB217" s="15"/>
      <c r="GWC217" s="15"/>
      <c r="GWD217" s="15"/>
      <c r="GWE217" s="15"/>
      <c r="GWF217" s="15"/>
      <c r="GWG217" s="15"/>
      <c r="GWH217" s="15"/>
      <c r="GWI217" s="15"/>
      <c r="GWJ217" s="15"/>
      <c r="GWK217" s="15"/>
      <c r="GWL217" s="15"/>
      <c r="GWM217" s="15"/>
      <c r="GWN217" s="15"/>
      <c r="GWO217" s="15"/>
      <c r="GWP217" s="15"/>
      <c r="GWQ217" s="15"/>
      <c r="GWR217" s="15"/>
      <c r="GWS217" s="15"/>
      <c r="GWT217" s="15"/>
      <c r="GWU217" s="15"/>
      <c r="GWV217" s="15"/>
      <c r="GWW217" s="15"/>
      <c r="GWX217" s="15"/>
      <c r="GWY217" s="15"/>
      <c r="GWZ217" s="15"/>
      <c r="GXA217" s="15"/>
      <c r="GXB217" s="15"/>
      <c r="GXC217" s="15"/>
      <c r="GXD217" s="15"/>
      <c r="GXE217" s="15"/>
      <c r="GXF217" s="15"/>
      <c r="GXG217" s="15"/>
      <c r="GXH217" s="15"/>
      <c r="GXI217" s="15"/>
      <c r="GXJ217" s="15"/>
      <c r="GXK217" s="15"/>
      <c r="GXL217" s="15"/>
      <c r="GXM217" s="15"/>
      <c r="GXN217" s="15"/>
      <c r="GXO217" s="15"/>
      <c r="GXP217" s="15"/>
      <c r="GXQ217" s="15"/>
      <c r="GXR217" s="15"/>
      <c r="GXS217" s="15"/>
      <c r="GXT217" s="15"/>
      <c r="GXU217" s="15"/>
      <c r="GXV217" s="15"/>
      <c r="GXW217" s="15"/>
      <c r="GXX217" s="15"/>
      <c r="GXY217" s="15"/>
      <c r="GXZ217" s="15"/>
      <c r="GYA217" s="15"/>
      <c r="GYB217" s="15"/>
      <c r="GYC217" s="15"/>
      <c r="GYD217" s="15"/>
      <c r="GYE217" s="15"/>
      <c r="GYF217" s="15"/>
      <c r="GYG217" s="15"/>
      <c r="GYH217" s="15"/>
      <c r="GYI217" s="15"/>
      <c r="GYJ217" s="15"/>
      <c r="GYK217" s="15"/>
      <c r="GYL217" s="15"/>
      <c r="GYM217" s="15"/>
      <c r="GYN217" s="15"/>
      <c r="GYO217" s="15"/>
      <c r="GYP217" s="15"/>
      <c r="GYQ217" s="15"/>
      <c r="GYR217" s="15"/>
      <c r="GYS217" s="15"/>
      <c r="GYT217" s="15"/>
      <c r="GYU217" s="15"/>
      <c r="GYV217" s="15"/>
      <c r="GYW217" s="15"/>
      <c r="GYX217" s="15"/>
      <c r="GYY217" s="15"/>
      <c r="GYZ217" s="15"/>
      <c r="GZA217" s="15"/>
      <c r="GZB217" s="15"/>
      <c r="GZC217" s="15"/>
      <c r="GZD217" s="15"/>
      <c r="GZE217" s="15"/>
      <c r="GZF217" s="15"/>
      <c r="GZG217" s="15"/>
      <c r="GZH217" s="15"/>
      <c r="GZI217" s="15"/>
      <c r="GZJ217" s="15"/>
      <c r="GZK217" s="15"/>
      <c r="GZL217" s="15"/>
      <c r="GZM217" s="15"/>
      <c r="GZN217" s="15"/>
      <c r="GZO217" s="15"/>
      <c r="GZP217" s="15"/>
      <c r="GZQ217" s="15"/>
      <c r="GZR217" s="15"/>
      <c r="GZS217" s="15"/>
      <c r="GZT217" s="15"/>
      <c r="GZU217" s="15"/>
      <c r="GZV217" s="15"/>
      <c r="GZW217" s="15"/>
      <c r="GZX217" s="15"/>
      <c r="GZY217" s="15"/>
      <c r="GZZ217" s="15"/>
      <c r="HAA217" s="15"/>
      <c r="HAB217" s="15"/>
      <c r="HAC217" s="15"/>
      <c r="HAD217" s="15"/>
      <c r="HAE217" s="15"/>
      <c r="HAF217" s="15"/>
      <c r="HAG217" s="15"/>
      <c r="HAH217" s="15"/>
      <c r="HAI217" s="15"/>
      <c r="HAJ217" s="15"/>
      <c r="HAK217" s="15"/>
      <c r="HAL217" s="15"/>
      <c r="HAM217" s="15"/>
      <c r="HAN217" s="15"/>
      <c r="HAO217" s="15"/>
      <c r="HAP217" s="15"/>
      <c r="HAQ217" s="15"/>
      <c r="HAR217" s="15"/>
      <c r="HAS217" s="15"/>
      <c r="HAT217" s="15"/>
      <c r="HAU217" s="15"/>
      <c r="HAV217" s="15"/>
      <c r="HAW217" s="15"/>
      <c r="HAX217" s="15"/>
      <c r="HAY217" s="15"/>
      <c r="HAZ217" s="15"/>
      <c r="HBA217" s="15"/>
      <c r="HBB217" s="15"/>
      <c r="HBC217" s="15"/>
      <c r="HBD217" s="15"/>
      <c r="HBE217" s="15"/>
      <c r="HBF217" s="15"/>
      <c r="HBG217" s="15"/>
      <c r="HBH217" s="15"/>
      <c r="HBI217" s="15"/>
      <c r="HBJ217" s="15"/>
      <c r="HBK217" s="15"/>
      <c r="HBL217" s="15"/>
      <c r="HBM217" s="15"/>
      <c r="HBN217" s="15"/>
      <c r="HBO217" s="15"/>
      <c r="HBP217" s="15"/>
      <c r="HBQ217" s="15"/>
      <c r="HBR217" s="15"/>
      <c r="HBS217" s="15"/>
      <c r="HBT217" s="15"/>
      <c r="HBU217" s="15"/>
      <c r="HBV217" s="15"/>
      <c r="HBW217" s="15"/>
      <c r="HBX217" s="15"/>
      <c r="HBY217" s="15"/>
      <c r="HBZ217" s="15"/>
      <c r="HCA217" s="15"/>
      <c r="HCB217" s="15"/>
      <c r="HCC217" s="15"/>
      <c r="HCD217" s="15"/>
      <c r="HCE217" s="15"/>
      <c r="HCF217" s="15"/>
      <c r="HCG217" s="15"/>
      <c r="HCH217" s="15"/>
      <c r="HCI217" s="15"/>
      <c r="HCJ217" s="15"/>
      <c r="HCK217" s="15"/>
      <c r="HCL217" s="15"/>
      <c r="HCM217" s="15"/>
      <c r="HCN217" s="15"/>
      <c r="HCO217" s="15"/>
      <c r="HCP217" s="15"/>
      <c r="HCQ217" s="15"/>
      <c r="HCR217" s="15"/>
      <c r="HCS217" s="15"/>
      <c r="HCT217" s="15"/>
      <c r="HCU217" s="15"/>
      <c r="HCV217" s="15"/>
      <c r="HCW217" s="15"/>
      <c r="HCX217" s="15"/>
      <c r="HCY217" s="15"/>
      <c r="HCZ217" s="15"/>
      <c r="HDA217" s="15"/>
      <c r="HDB217" s="15"/>
      <c r="HDC217" s="15"/>
      <c r="HDD217" s="15"/>
      <c r="HDE217" s="15"/>
      <c r="HDF217" s="15"/>
      <c r="HDG217" s="15"/>
      <c r="HDH217" s="15"/>
      <c r="HDI217" s="15"/>
      <c r="HDJ217" s="15"/>
      <c r="HDK217" s="15"/>
      <c r="HDL217" s="15"/>
      <c r="HDM217" s="15"/>
      <c r="HDN217" s="15"/>
      <c r="HDO217" s="15"/>
      <c r="HDP217" s="15"/>
      <c r="HDQ217" s="15"/>
      <c r="HDR217" s="15"/>
      <c r="HDS217" s="15"/>
      <c r="HDT217" s="15"/>
      <c r="HDU217" s="15"/>
      <c r="HDV217" s="15"/>
      <c r="HDW217" s="15"/>
      <c r="HDX217" s="15"/>
      <c r="HDY217" s="15"/>
      <c r="HDZ217" s="15"/>
      <c r="HEA217" s="15"/>
      <c r="HEB217" s="15"/>
      <c r="HEC217" s="15"/>
      <c r="HED217" s="15"/>
      <c r="HEE217" s="15"/>
      <c r="HEF217" s="15"/>
      <c r="HEG217" s="15"/>
      <c r="HEH217" s="15"/>
      <c r="HEI217" s="15"/>
      <c r="HEJ217" s="15"/>
      <c r="HEK217" s="15"/>
      <c r="HEL217" s="15"/>
      <c r="HEM217" s="15"/>
      <c r="HEN217" s="15"/>
      <c r="HEO217" s="15"/>
      <c r="HEP217" s="15"/>
      <c r="HEQ217" s="15"/>
      <c r="HER217" s="15"/>
      <c r="HES217" s="15"/>
      <c r="HET217" s="15"/>
      <c r="HEU217" s="15"/>
      <c r="HEV217" s="15"/>
      <c r="HEW217" s="15"/>
      <c r="HEX217" s="15"/>
      <c r="HEY217" s="15"/>
      <c r="HEZ217" s="15"/>
      <c r="HFA217" s="15"/>
      <c r="HFB217" s="15"/>
      <c r="HFC217" s="15"/>
      <c r="HFD217" s="15"/>
      <c r="HFE217" s="15"/>
      <c r="HFF217" s="15"/>
      <c r="HFG217" s="15"/>
      <c r="HFH217" s="15"/>
      <c r="HFI217" s="15"/>
      <c r="HFJ217" s="15"/>
      <c r="HFK217" s="15"/>
      <c r="HFL217" s="15"/>
      <c r="HFM217" s="15"/>
      <c r="HFN217" s="15"/>
      <c r="HFO217" s="15"/>
      <c r="HFP217" s="15"/>
      <c r="HFQ217" s="15"/>
      <c r="HFR217" s="15"/>
      <c r="HFS217" s="15"/>
      <c r="HFT217" s="15"/>
      <c r="HFU217" s="15"/>
      <c r="HFV217" s="15"/>
      <c r="HFW217" s="15"/>
      <c r="HFX217" s="15"/>
      <c r="HFY217" s="15"/>
      <c r="HFZ217" s="15"/>
      <c r="HGA217" s="15"/>
      <c r="HGB217" s="15"/>
      <c r="HGC217" s="15"/>
      <c r="HGD217" s="15"/>
      <c r="HGE217" s="15"/>
      <c r="HGF217" s="15"/>
      <c r="HGG217" s="15"/>
      <c r="HGH217" s="15"/>
      <c r="HGI217" s="15"/>
      <c r="HGJ217" s="15"/>
      <c r="HGK217" s="15"/>
      <c r="HGL217" s="15"/>
      <c r="HGM217" s="15"/>
      <c r="HGN217" s="15"/>
      <c r="HGO217" s="15"/>
      <c r="HGP217" s="15"/>
      <c r="HGQ217" s="15"/>
      <c r="HGR217" s="15"/>
      <c r="HGS217" s="15"/>
      <c r="HGT217" s="15"/>
      <c r="HGU217" s="15"/>
      <c r="HGV217" s="15"/>
      <c r="HGW217" s="15"/>
      <c r="HGX217" s="15"/>
      <c r="HGY217" s="15"/>
      <c r="HGZ217" s="15"/>
      <c r="HHA217" s="15"/>
      <c r="HHB217" s="15"/>
      <c r="HHC217" s="15"/>
      <c r="HHD217" s="15"/>
      <c r="HHE217" s="15"/>
      <c r="HHF217" s="15"/>
      <c r="HHG217" s="15"/>
      <c r="HHH217" s="15"/>
      <c r="HHI217" s="15"/>
      <c r="HHJ217" s="15"/>
      <c r="HHK217" s="15"/>
      <c r="HHL217" s="15"/>
      <c r="HHM217" s="15"/>
      <c r="HHN217" s="15"/>
      <c r="HHO217" s="15"/>
      <c r="HHP217" s="15"/>
      <c r="HHQ217" s="15"/>
      <c r="HHR217" s="15"/>
      <c r="HHS217" s="15"/>
      <c r="HHT217" s="15"/>
      <c r="HHU217" s="15"/>
      <c r="HHV217" s="15"/>
      <c r="HHW217" s="15"/>
      <c r="HHX217" s="15"/>
      <c r="HHY217" s="15"/>
      <c r="HHZ217" s="15"/>
      <c r="HIA217" s="15"/>
      <c r="HIB217" s="15"/>
      <c r="HIC217" s="15"/>
      <c r="HID217" s="15"/>
      <c r="HIE217" s="15"/>
      <c r="HIF217" s="15"/>
      <c r="HIG217" s="15"/>
      <c r="HIH217" s="15"/>
      <c r="HII217" s="15"/>
      <c r="HIJ217" s="15"/>
      <c r="HIK217" s="15"/>
      <c r="HIL217" s="15"/>
      <c r="HIM217" s="15"/>
      <c r="HIN217" s="15"/>
      <c r="HIO217" s="15"/>
      <c r="HIP217" s="15"/>
      <c r="HIQ217" s="15"/>
      <c r="HIR217" s="15"/>
      <c r="HIS217" s="15"/>
      <c r="HIT217" s="15"/>
      <c r="HIU217" s="15"/>
      <c r="HIV217" s="15"/>
      <c r="HIW217" s="15"/>
      <c r="HIX217" s="15"/>
      <c r="HIY217" s="15"/>
      <c r="HIZ217" s="15"/>
      <c r="HJA217" s="15"/>
      <c r="HJB217" s="15"/>
      <c r="HJC217" s="15"/>
      <c r="HJD217" s="15"/>
      <c r="HJE217" s="15"/>
      <c r="HJF217" s="15"/>
      <c r="HJG217" s="15"/>
      <c r="HJH217" s="15"/>
      <c r="HJI217" s="15"/>
      <c r="HJJ217" s="15"/>
      <c r="HJK217" s="15"/>
      <c r="HJL217" s="15"/>
      <c r="HJM217" s="15"/>
      <c r="HJN217" s="15"/>
      <c r="HJO217" s="15"/>
      <c r="HJP217" s="15"/>
      <c r="HJQ217" s="15"/>
      <c r="HJR217" s="15"/>
      <c r="HJS217" s="15"/>
      <c r="HJT217" s="15"/>
      <c r="HJU217" s="15"/>
      <c r="HJV217" s="15"/>
      <c r="HJW217" s="15"/>
      <c r="HJX217" s="15"/>
      <c r="HJY217" s="15"/>
      <c r="HJZ217" s="15"/>
      <c r="HKA217" s="15"/>
      <c r="HKB217" s="15"/>
      <c r="HKC217" s="15"/>
      <c r="HKD217" s="15"/>
      <c r="HKE217" s="15"/>
      <c r="HKF217" s="15"/>
      <c r="HKG217" s="15"/>
      <c r="HKH217" s="15"/>
      <c r="HKI217" s="15"/>
      <c r="HKJ217" s="15"/>
      <c r="HKK217" s="15"/>
      <c r="HKL217" s="15"/>
      <c r="HKM217" s="15"/>
      <c r="HKN217" s="15"/>
      <c r="HKO217" s="15"/>
      <c r="HKP217" s="15"/>
      <c r="HKQ217" s="15"/>
      <c r="HKR217" s="15"/>
      <c r="HKS217" s="15"/>
      <c r="HKT217" s="15"/>
      <c r="HKU217" s="15"/>
      <c r="HKV217" s="15"/>
      <c r="HKW217" s="15"/>
      <c r="HKX217" s="15"/>
      <c r="HKY217" s="15"/>
      <c r="HKZ217" s="15"/>
      <c r="HLA217" s="15"/>
      <c r="HLB217" s="15"/>
      <c r="HLC217" s="15"/>
      <c r="HLD217" s="15"/>
      <c r="HLE217" s="15"/>
      <c r="HLF217" s="15"/>
      <c r="HLG217" s="15"/>
      <c r="HLH217" s="15"/>
      <c r="HLI217" s="15"/>
      <c r="HLJ217" s="15"/>
      <c r="HLK217" s="15"/>
      <c r="HLL217" s="15"/>
      <c r="HLM217" s="15"/>
      <c r="HLN217" s="15"/>
      <c r="HLO217" s="15"/>
      <c r="HLP217" s="15"/>
      <c r="HLQ217" s="15"/>
      <c r="HLR217" s="15"/>
      <c r="HLS217" s="15"/>
      <c r="HLT217" s="15"/>
      <c r="HLU217" s="15"/>
      <c r="HLV217" s="15"/>
      <c r="HLW217" s="15"/>
      <c r="HLX217" s="15"/>
      <c r="HLY217" s="15"/>
      <c r="HLZ217" s="15"/>
      <c r="HMA217" s="15"/>
      <c r="HMB217" s="15"/>
      <c r="HMC217" s="15"/>
      <c r="HMD217" s="15"/>
      <c r="HME217" s="15"/>
      <c r="HMF217" s="15"/>
      <c r="HMG217" s="15"/>
      <c r="HMH217" s="15"/>
      <c r="HMI217" s="15"/>
      <c r="HMJ217" s="15"/>
      <c r="HMK217" s="15"/>
      <c r="HML217" s="15"/>
      <c r="HMM217" s="15"/>
      <c r="HMN217" s="15"/>
      <c r="HMO217" s="15"/>
      <c r="HMP217" s="15"/>
      <c r="HMQ217" s="15"/>
      <c r="HMR217" s="15"/>
      <c r="HMS217" s="15"/>
      <c r="HMT217" s="15"/>
      <c r="HMU217" s="15"/>
      <c r="HMV217" s="15"/>
      <c r="HMW217" s="15"/>
      <c r="HMX217" s="15"/>
      <c r="HMY217" s="15"/>
      <c r="HMZ217" s="15"/>
      <c r="HNA217" s="15"/>
      <c r="HNB217" s="15"/>
      <c r="HNC217" s="15"/>
      <c r="HND217" s="15"/>
      <c r="HNE217" s="15"/>
      <c r="HNF217" s="15"/>
      <c r="HNG217" s="15"/>
      <c r="HNH217" s="15"/>
      <c r="HNI217" s="15"/>
      <c r="HNJ217" s="15"/>
      <c r="HNK217" s="15"/>
      <c r="HNL217" s="15"/>
      <c r="HNM217" s="15"/>
      <c r="HNN217" s="15"/>
      <c r="HNO217" s="15"/>
      <c r="HNP217" s="15"/>
      <c r="HNQ217" s="15"/>
      <c r="HNR217" s="15"/>
      <c r="HNS217" s="15"/>
      <c r="HNT217" s="15"/>
      <c r="HNU217" s="15"/>
      <c r="HNV217" s="15"/>
      <c r="HNW217" s="15"/>
      <c r="HNX217" s="15"/>
      <c r="HNY217" s="15"/>
      <c r="HNZ217" s="15"/>
      <c r="HOA217" s="15"/>
      <c r="HOB217" s="15"/>
      <c r="HOC217" s="15"/>
      <c r="HOD217" s="15"/>
      <c r="HOE217" s="15"/>
      <c r="HOF217" s="15"/>
      <c r="HOG217" s="15"/>
      <c r="HOH217" s="15"/>
      <c r="HOI217" s="15"/>
      <c r="HOJ217" s="15"/>
      <c r="HOK217" s="15"/>
      <c r="HOL217" s="15"/>
      <c r="HOM217" s="15"/>
      <c r="HON217" s="15"/>
      <c r="HOO217" s="15"/>
      <c r="HOP217" s="15"/>
      <c r="HOQ217" s="15"/>
      <c r="HOR217" s="15"/>
      <c r="HOS217" s="15"/>
      <c r="HOT217" s="15"/>
      <c r="HOU217" s="15"/>
      <c r="HOV217" s="15"/>
      <c r="HOW217" s="15"/>
      <c r="HOX217" s="15"/>
      <c r="HOY217" s="15"/>
      <c r="HOZ217" s="15"/>
      <c r="HPA217" s="15"/>
      <c r="HPB217" s="15"/>
      <c r="HPC217" s="15"/>
      <c r="HPD217" s="15"/>
      <c r="HPE217" s="15"/>
      <c r="HPF217" s="15"/>
      <c r="HPG217" s="15"/>
      <c r="HPH217" s="15"/>
      <c r="HPI217" s="15"/>
      <c r="HPJ217" s="15"/>
      <c r="HPK217" s="15"/>
      <c r="HPL217" s="15"/>
      <c r="HPM217" s="15"/>
      <c r="HPN217" s="15"/>
      <c r="HPO217" s="15"/>
      <c r="HPP217" s="15"/>
      <c r="HPQ217" s="15"/>
      <c r="HPR217" s="15"/>
      <c r="HPS217" s="15"/>
      <c r="HPT217" s="15"/>
      <c r="HPU217" s="15"/>
      <c r="HPV217" s="15"/>
      <c r="HPW217" s="15"/>
      <c r="HPX217" s="15"/>
      <c r="HPY217" s="15"/>
      <c r="HPZ217" s="15"/>
      <c r="HQA217" s="15"/>
      <c r="HQB217" s="15"/>
      <c r="HQC217" s="15"/>
      <c r="HQD217" s="15"/>
      <c r="HQE217" s="15"/>
      <c r="HQF217" s="15"/>
      <c r="HQG217" s="15"/>
      <c r="HQH217" s="15"/>
      <c r="HQI217" s="15"/>
      <c r="HQJ217" s="15"/>
      <c r="HQK217" s="15"/>
      <c r="HQL217" s="15"/>
      <c r="HQM217" s="15"/>
      <c r="HQN217" s="15"/>
      <c r="HQO217" s="15"/>
      <c r="HQP217" s="15"/>
      <c r="HQQ217" s="15"/>
      <c r="HQR217" s="15"/>
      <c r="HQS217" s="15"/>
      <c r="HQT217" s="15"/>
      <c r="HQU217" s="15"/>
      <c r="HQV217" s="15"/>
      <c r="HQW217" s="15"/>
      <c r="HQX217" s="15"/>
      <c r="HQY217" s="15"/>
      <c r="HQZ217" s="15"/>
      <c r="HRA217" s="15"/>
      <c r="HRB217" s="15"/>
      <c r="HRC217" s="15"/>
      <c r="HRD217" s="15"/>
      <c r="HRE217" s="15"/>
      <c r="HRF217" s="15"/>
      <c r="HRG217" s="15"/>
      <c r="HRH217" s="15"/>
      <c r="HRI217" s="15"/>
      <c r="HRJ217" s="15"/>
      <c r="HRK217" s="15"/>
      <c r="HRL217" s="15"/>
      <c r="HRM217" s="15"/>
      <c r="HRN217" s="15"/>
      <c r="HRO217" s="15"/>
      <c r="HRP217" s="15"/>
      <c r="HRQ217" s="15"/>
      <c r="HRR217" s="15"/>
      <c r="HRS217" s="15"/>
      <c r="HRT217" s="15"/>
      <c r="HRU217" s="15"/>
      <c r="HRV217" s="15"/>
      <c r="HRW217" s="15"/>
      <c r="HRX217" s="15"/>
      <c r="HRY217" s="15"/>
      <c r="HRZ217" s="15"/>
      <c r="HSA217" s="15"/>
      <c r="HSB217" s="15"/>
      <c r="HSC217" s="15"/>
      <c r="HSD217" s="15"/>
      <c r="HSE217" s="15"/>
      <c r="HSF217" s="15"/>
      <c r="HSG217" s="15"/>
      <c r="HSH217" s="15"/>
      <c r="HSI217" s="15"/>
      <c r="HSJ217" s="15"/>
      <c r="HSK217" s="15"/>
      <c r="HSL217" s="15"/>
      <c r="HSM217" s="15"/>
      <c r="HSN217" s="15"/>
      <c r="HSO217" s="15"/>
      <c r="HSP217" s="15"/>
      <c r="HSQ217" s="15"/>
      <c r="HSR217" s="15"/>
      <c r="HSS217" s="15"/>
      <c r="HST217" s="15"/>
      <c r="HSU217" s="15"/>
      <c r="HSV217" s="15"/>
      <c r="HSW217" s="15"/>
      <c r="HSX217" s="15"/>
      <c r="HSY217" s="15"/>
      <c r="HSZ217" s="15"/>
      <c r="HTA217" s="15"/>
      <c r="HTB217" s="15"/>
      <c r="HTC217" s="15"/>
      <c r="HTD217" s="15"/>
      <c r="HTE217" s="15"/>
      <c r="HTF217" s="15"/>
      <c r="HTG217" s="15"/>
      <c r="HTH217" s="15"/>
      <c r="HTI217" s="15"/>
      <c r="HTJ217" s="15"/>
      <c r="HTK217" s="15"/>
      <c r="HTL217" s="15"/>
      <c r="HTM217" s="15"/>
      <c r="HTN217" s="15"/>
      <c r="HTO217" s="15"/>
      <c r="HTP217" s="15"/>
      <c r="HTQ217" s="15"/>
      <c r="HTR217" s="15"/>
      <c r="HTS217" s="15"/>
      <c r="HTT217" s="15"/>
      <c r="HTU217" s="15"/>
      <c r="HTV217" s="15"/>
      <c r="HTW217" s="15"/>
      <c r="HTX217" s="15"/>
      <c r="HTY217" s="15"/>
      <c r="HTZ217" s="15"/>
      <c r="HUA217" s="15"/>
      <c r="HUB217" s="15"/>
      <c r="HUC217" s="15"/>
      <c r="HUD217" s="15"/>
      <c r="HUE217" s="15"/>
      <c r="HUF217" s="15"/>
      <c r="HUG217" s="15"/>
      <c r="HUH217" s="15"/>
      <c r="HUI217" s="15"/>
      <c r="HUJ217" s="15"/>
      <c r="HUK217" s="15"/>
      <c r="HUL217" s="15"/>
      <c r="HUM217" s="15"/>
      <c r="HUN217" s="15"/>
      <c r="HUO217" s="15"/>
      <c r="HUP217" s="15"/>
      <c r="HUQ217" s="15"/>
      <c r="HUR217" s="15"/>
      <c r="HUS217" s="15"/>
      <c r="HUT217" s="15"/>
      <c r="HUU217" s="15"/>
      <c r="HUV217" s="15"/>
      <c r="HUW217" s="15"/>
      <c r="HUX217" s="15"/>
      <c r="HUY217" s="15"/>
      <c r="HUZ217" s="15"/>
      <c r="HVA217" s="15"/>
      <c r="HVB217" s="15"/>
      <c r="HVC217" s="15"/>
      <c r="HVD217" s="15"/>
      <c r="HVE217" s="15"/>
      <c r="HVF217" s="15"/>
      <c r="HVG217" s="15"/>
      <c r="HVH217" s="15"/>
      <c r="HVI217" s="15"/>
      <c r="HVJ217" s="15"/>
      <c r="HVK217" s="15"/>
      <c r="HVL217" s="15"/>
      <c r="HVM217" s="15"/>
      <c r="HVN217" s="15"/>
      <c r="HVO217" s="15"/>
      <c r="HVP217" s="15"/>
      <c r="HVQ217" s="15"/>
      <c r="HVR217" s="15"/>
      <c r="HVS217" s="15"/>
      <c r="HVT217" s="15"/>
      <c r="HVU217" s="15"/>
      <c r="HVV217" s="15"/>
      <c r="HVW217" s="15"/>
      <c r="HVX217" s="15"/>
      <c r="HVY217" s="15"/>
      <c r="HVZ217" s="15"/>
      <c r="HWA217" s="15"/>
      <c r="HWB217" s="15"/>
      <c r="HWC217" s="15"/>
      <c r="HWD217" s="15"/>
      <c r="HWE217" s="15"/>
      <c r="HWF217" s="15"/>
      <c r="HWG217" s="15"/>
      <c r="HWH217" s="15"/>
      <c r="HWI217" s="15"/>
      <c r="HWJ217" s="15"/>
      <c r="HWK217" s="15"/>
      <c r="HWL217" s="15"/>
      <c r="HWM217" s="15"/>
      <c r="HWN217" s="15"/>
      <c r="HWO217" s="15"/>
      <c r="HWP217" s="15"/>
      <c r="HWQ217" s="15"/>
      <c r="HWR217" s="15"/>
      <c r="HWS217" s="15"/>
      <c r="HWT217" s="15"/>
      <c r="HWU217" s="15"/>
      <c r="HWV217" s="15"/>
      <c r="HWW217" s="15"/>
      <c r="HWX217" s="15"/>
      <c r="HWY217" s="15"/>
      <c r="HWZ217" s="15"/>
      <c r="HXA217" s="15"/>
      <c r="HXB217" s="15"/>
      <c r="HXC217" s="15"/>
      <c r="HXD217" s="15"/>
      <c r="HXE217" s="15"/>
      <c r="HXF217" s="15"/>
      <c r="HXG217" s="15"/>
      <c r="HXH217" s="15"/>
      <c r="HXI217" s="15"/>
      <c r="HXJ217" s="15"/>
      <c r="HXK217" s="15"/>
      <c r="HXL217" s="15"/>
      <c r="HXM217" s="15"/>
      <c r="HXN217" s="15"/>
      <c r="HXO217" s="15"/>
      <c r="HXP217" s="15"/>
      <c r="HXQ217" s="15"/>
      <c r="HXR217" s="15"/>
      <c r="HXS217" s="15"/>
      <c r="HXT217" s="15"/>
      <c r="HXU217" s="15"/>
      <c r="HXV217" s="15"/>
      <c r="HXW217" s="15"/>
      <c r="HXX217" s="15"/>
      <c r="HXY217" s="15"/>
      <c r="HXZ217" s="15"/>
      <c r="HYA217" s="15"/>
      <c r="HYB217" s="15"/>
      <c r="HYC217" s="15"/>
      <c r="HYD217" s="15"/>
      <c r="HYE217" s="15"/>
      <c r="HYF217" s="15"/>
      <c r="HYG217" s="15"/>
      <c r="HYH217" s="15"/>
      <c r="HYI217" s="15"/>
      <c r="HYJ217" s="15"/>
      <c r="HYK217" s="15"/>
      <c r="HYL217" s="15"/>
      <c r="HYM217" s="15"/>
      <c r="HYN217" s="15"/>
      <c r="HYO217" s="15"/>
      <c r="HYP217" s="15"/>
      <c r="HYQ217" s="15"/>
      <c r="HYR217" s="15"/>
      <c r="HYS217" s="15"/>
      <c r="HYT217" s="15"/>
      <c r="HYU217" s="15"/>
      <c r="HYV217" s="15"/>
      <c r="HYW217" s="15"/>
      <c r="HYX217" s="15"/>
      <c r="HYY217" s="15"/>
      <c r="HYZ217" s="15"/>
      <c r="HZA217" s="15"/>
      <c r="HZB217" s="15"/>
      <c r="HZC217" s="15"/>
      <c r="HZD217" s="15"/>
      <c r="HZE217" s="15"/>
      <c r="HZF217" s="15"/>
      <c r="HZG217" s="15"/>
      <c r="HZH217" s="15"/>
      <c r="HZI217" s="15"/>
      <c r="HZJ217" s="15"/>
      <c r="HZK217" s="15"/>
      <c r="HZL217" s="15"/>
      <c r="HZM217" s="15"/>
      <c r="HZN217" s="15"/>
      <c r="HZO217" s="15"/>
      <c r="HZP217" s="15"/>
      <c r="HZQ217" s="15"/>
      <c r="HZR217" s="15"/>
      <c r="HZS217" s="15"/>
      <c r="HZT217" s="15"/>
      <c r="HZU217" s="15"/>
      <c r="HZV217" s="15"/>
      <c r="HZW217" s="15"/>
      <c r="HZX217" s="15"/>
      <c r="HZY217" s="15"/>
      <c r="HZZ217" s="15"/>
      <c r="IAA217" s="15"/>
      <c r="IAB217" s="15"/>
      <c r="IAC217" s="15"/>
      <c r="IAD217" s="15"/>
      <c r="IAE217" s="15"/>
      <c r="IAF217" s="15"/>
      <c r="IAG217" s="15"/>
      <c r="IAH217" s="15"/>
      <c r="IAI217" s="15"/>
      <c r="IAJ217" s="15"/>
      <c r="IAK217" s="15"/>
      <c r="IAL217" s="15"/>
      <c r="IAM217" s="15"/>
      <c r="IAN217" s="15"/>
      <c r="IAO217" s="15"/>
      <c r="IAP217" s="15"/>
      <c r="IAQ217" s="15"/>
      <c r="IAR217" s="15"/>
      <c r="IAS217" s="15"/>
      <c r="IAT217" s="15"/>
      <c r="IAU217" s="15"/>
      <c r="IAV217" s="15"/>
      <c r="IAW217" s="15"/>
      <c r="IAX217" s="15"/>
      <c r="IAY217" s="15"/>
      <c r="IAZ217" s="15"/>
      <c r="IBA217" s="15"/>
      <c r="IBB217" s="15"/>
      <c r="IBC217" s="15"/>
      <c r="IBD217" s="15"/>
      <c r="IBE217" s="15"/>
      <c r="IBF217" s="15"/>
      <c r="IBG217" s="15"/>
      <c r="IBH217" s="15"/>
      <c r="IBI217" s="15"/>
      <c r="IBJ217" s="15"/>
      <c r="IBK217" s="15"/>
      <c r="IBL217" s="15"/>
      <c r="IBM217" s="15"/>
      <c r="IBN217" s="15"/>
      <c r="IBO217" s="15"/>
      <c r="IBP217" s="15"/>
      <c r="IBQ217" s="15"/>
      <c r="IBR217" s="15"/>
      <c r="IBS217" s="15"/>
      <c r="IBT217" s="15"/>
      <c r="IBU217" s="15"/>
      <c r="IBV217" s="15"/>
      <c r="IBW217" s="15"/>
      <c r="IBX217" s="15"/>
      <c r="IBY217" s="15"/>
      <c r="IBZ217" s="15"/>
      <c r="ICA217" s="15"/>
      <c r="ICB217" s="15"/>
      <c r="ICC217" s="15"/>
      <c r="ICD217" s="15"/>
      <c r="ICE217" s="15"/>
      <c r="ICF217" s="15"/>
      <c r="ICG217" s="15"/>
      <c r="ICH217" s="15"/>
      <c r="ICI217" s="15"/>
      <c r="ICJ217" s="15"/>
      <c r="ICK217" s="15"/>
      <c r="ICL217" s="15"/>
      <c r="ICM217" s="15"/>
      <c r="ICN217" s="15"/>
      <c r="ICO217" s="15"/>
      <c r="ICP217" s="15"/>
      <c r="ICQ217" s="15"/>
      <c r="ICR217" s="15"/>
      <c r="ICS217" s="15"/>
      <c r="ICT217" s="15"/>
      <c r="ICU217" s="15"/>
      <c r="ICV217" s="15"/>
      <c r="ICW217" s="15"/>
      <c r="ICX217" s="15"/>
      <c r="ICY217" s="15"/>
      <c r="ICZ217" s="15"/>
      <c r="IDA217" s="15"/>
      <c r="IDB217" s="15"/>
      <c r="IDC217" s="15"/>
      <c r="IDD217" s="15"/>
      <c r="IDE217" s="15"/>
      <c r="IDF217" s="15"/>
      <c r="IDG217" s="15"/>
      <c r="IDH217" s="15"/>
      <c r="IDI217" s="15"/>
      <c r="IDJ217" s="15"/>
      <c r="IDK217" s="15"/>
      <c r="IDL217" s="15"/>
      <c r="IDM217" s="15"/>
      <c r="IDN217" s="15"/>
      <c r="IDO217" s="15"/>
      <c r="IDP217" s="15"/>
      <c r="IDQ217" s="15"/>
      <c r="IDR217" s="15"/>
      <c r="IDS217" s="15"/>
      <c r="IDT217" s="15"/>
      <c r="IDU217" s="15"/>
      <c r="IDV217" s="15"/>
      <c r="IDW217" s="15"/>
      <c r="IDX217" s="15"/>
      <c r="IDY217" s="15"/>
      <c r="IDZ217" s="15"/>
      <c r="IEA217" s="15"/>
      <c r="IEB217" s="15"/>
      <c r="IEC217" s="15"/>
      <c r="IED217" s="15"/>
      <c r="IEE217" s="15"/>
      <c r="IEF217" s="15"/>
      <c r="IEG217" s="15"/>
      <c r="IEH217" s="15"/>
      <c r="IEI217" s="15"/>
      <c r="IEJ217" s="15"/>
      <c r="IEK217" s="15"/>
      <c r="IEL217" s="15"/>
      <c r="IEM217" s="15"/>
      <c r="IEN217" s="15"/>
      <c r="IEO217" s="15"/>
      <c r="IEP217" s="15"/>
      <c r="IEQ217" s="15"/>
      <c r="IER217" s="15"/>
      <c r="IES217" s="15"/>
      <c r="IET217" s="15"/>
      <c r="IEU217" s="15"/>
      <c r="IEV217" s="15"/>
      <c r="IEW217" s="15"/>
      <c r="IEX217" s="15"/>
      <c r="IEY217" s="15"/>
      <c r="IEZ217" s="15"/>
      <c r="IFA217" s="15"/>
      <c r="IFB217" s="15"/>
      <c r="IFC217" s="15"/>
      <c r="IFD217" s="15"/>
      <c r="IFE217" s="15"/>
      <c r="IFF217" s="15"/>
      <c r="IFG217" s="15"/>
      <c r="IFH217" s="15"/>
      <c r="IFI217" s="15"/>
      <c r="IFJ217" s="15"/>
      <c r="IFK217" s="15"/>
      <c r="IFL217" s="15"/>
      <c r="IFM217" s="15"/>
      <c r="IFN217" s="15"/>
      <c r="IFO217" s="15"/>
      <c r="IFP217" s="15"/>
      <c r="IFQ217" s="15"/>
      <c r="IFR217" s="15"/>
      <c r="IFS217" s="15"/>
      <c r="IFT217" s="15"/>
      <c r="IFU217" s="15"/>
      <c r="IFV217" s="15"/>
      <c r="IFW217" s="15"/>
      <c r="IFX217" s="15"/>
      <c r="IFY217" s="15"/>
      <c r="IFZ217" s="15"/>
      <c r="IGA217" s="15"/>
      <c r="IGB217" s="15"/>
      <c r="IGC217" s="15"/>
      <c r="IGD217" s="15"/>
      <c r="IGE217" s="15"/>
      <c r="IGF217" s="15"/>
      <c r="IGG217" s="15"/>
      <c r="IGH217" s="15"/>
      <c r="IGI217" s="15"/>
      <c r="IGJ217" s="15"/>
      <c r="IGK217" s="15"/>
      <c r="IGL217" s="15"/>
      <c r="IGM217" s="15"/>
      <c r="IGN217" s="15"/>
      <c r="IGO217" s="15"/>
      <c r="IGP217" s="15"/>
      <c r="IGQ217" s="15"/>
      <c r="IGR217" s="15"/>
      <c r="IGS217" s="15"/>
      <c r="IGT217" s="15"/>
      <c r="IGU217" s="15"/>
      <c r="IGV217" s="15"/>
      <c r="IGW217" s="15"/>
      <c r="IGX217" s="15"/>
      <c r="IGY217" s="15"/>
      <c r="IGZ217" s="15"/>
      <c r="IHA217" s="15"/>
      <c r="IHB217" s="15"/>
      <c r="IHC217" s="15"/>
      <c r="IHD217" s="15"/>
      <c r="IHE217" s="15"/>
      <c r="IHF217" s="15"/>
      <c r="IHG217" s="15"/>
      <c r="IHH217" s="15"/>
      <c r="IHI217" s="15"/>
      <c r="IHJ217" s="15"/>
      <c r="IHK217" s="15"/>
      <c r="IHL217" s="15"/>
      <c r="IHM217" s="15"/>
      <c r="IHN217" s="15"/>
      <c r="IHO217" s="15"/>
      <c r="IHP217" s="15"/>
      <c r="IHQ217" s="15"/>
      <c r="IHR217" s="15"/>
      <c r="IHS217" s="15"/>
      <c r="IHT217" s="15"/>
      <c r="IHU217" s="15"/>
      <c r="IHV217" s="15"/>
      <c r="IHW217" s="15"/>
      <c r="IHX217" s="15"/>
      <c r="IHY217" s="15"/>
      <c r="IHZ217" s="15"/>
      <c r="IIA217" s="15"/>
      <c r="IIB217" s="15"/>
      <c r="IIC217" s="15"/>
      <c r="IID217" s="15"/>
      <c r="IIE217" s="15"/>
      <c r="IIF217" s="15"/>
      <c r="IIG217" s="15"/>
      <c r="IIH217" s="15"/>
      <c r="III217" s="15"/>
      <c r="IIJ217" s="15"/>
      <c r="IIK217" s="15"/>
      <c r="IIL217" s="15"/>
      <c r="IIM217" s="15"/>
      <c r="IIN217" s="15"/>
      <c r="IIO217" s="15"/>
      <c r="IIP217" s="15"/>
      <c r="IIQ217" s="15"/>
      <c r="IIR217" s="15"/>
      <c r="IIS217" s="15"/>
      <c r="IIT217" s="15"/>
      <c r="IIU217" s="15"/>
      <c r="IIV217" s="15"/>
      <c r="IIW217" s="15"/>
      <c r="IIX217" s="15"/>
      <c r="IIY217" s="15"/>
      <c r="IIZ217" s="15"/>
      <c r="IJA217" s="15"/>
      <c r="IJB217" s="15"/>
      <c r="IJC217" s="15"/>
      <c r="IJD217" s="15"/>
      <c r="IJE217" s="15"/>
      <c r="IJF217" s="15"/>
      <c r="IJG217" s="15"/>
      <c r="IJH217" s="15"/>
      <c r="IJI217" s="15"/>
      <c r="IJJ217" s="15"/>
      <c r="IJK217" s="15"/>
      <c r="IJL217" s="15"/>
      <c r="IJM217" s="15"/>
      <c r="IJN217" s="15"/>
      <c r="IJO217" s="15"/>
      <c r="IJP217" s="15"/>
      <c r="IJQ217" s="15"/>
      <c r="IJR217" s="15"/>
      <c r="IJS217" s="15"/>
      <c r="IJT217" s="15"/>
      <c r="IJU217" s="15"/>
      <c r="IJV217" s="15"/>
      <c r="IJW217" s="15"/>
      <c r="IJX217" s="15"/>
      <c r="IJY217" s="15"/>
      <c r="IJZ217" s="15"/>
      <c r="IKA217" s="15"/>
      <c r="IKB217" s="15"/>
      <c r="IKC217" s="15"/>
      <c r="IKD217" s="15"/>
      <c r="IKE217" s="15"/>
      <c r="IKF217" s="15"/>
      <c r="IKG217" s="15"/>
      <c r="IKH217" s="15"/>
      <c r="IKI217" s="15"/>
      <c r="IKJ217" s="15"/>
      <c r="IKK217" s="15"/>
      <c r="IKL217" s="15"/>
      <c r="IKM217" s="15"/>
      <c r="IKN217" s="15"/>
      <c r="IKO217" s="15"/>
      <c r="IKP217" s="15"/>
      <c r="IKQ217" s="15"/>
      <c r="IKR217" s="15"/>
      <c r="IKS217" s="15"/>
      <c r="IKT217" s="15"/>
      <c r="IKU217" s="15"/>
      <c r="IKV217" s="15"/>
      <c r="IKW217" s="15"/>
      <c r="IKX217" s="15"/>
      <c r="IKY217" s="15"/>
      <c r="IKZ217" s="15"/>
      <c r="ILA217" s="15"/>
      <c r="ILB217" s="15"/>
      <c r="ILC217" s="15"/>
      <c r="ILD217" s="15"/>
      <c r="ILE217" s="15"/>
      <c r="ILF217" s="15"/>
      <c r="ILG217" s="15"/>
      <c r="ILH217" s="15"/>
      <c r="ILI217" s="15"/>
      <c r="ILJ217" s="15"/>
      <c r="ILK217" s="15"/>
      <c r="ILL217" s="15"/>
      <c r="ILM217" s="15"/>
      <c r="ILN217" s="15"/>
      <c r="ILO217" s="15"/>
      <c r="ILP217" s="15"/>
      <c r="ILQ217" s="15"/>
      <c r="ILR217" s="15"/>
      <c r="ILS217" s="15"/>
      <c r="ILT217" s="15"/>
      <c r="ILU217" s="15"/>
      <c r="ILV217" s="15"/>
      <c r="ILW217" s="15"/>
      <c r="ILX217" s="15"/>
      <c r="ILY217" s="15"/>
      <c r="ILZ217" s="15"/>
      <c r="IMA217" s="15"/>
      <c r="IMB217" s="15"/>
      <c r="IMC217" s="15"/>
      <c r="IMD217" s="15"/>
      <c r="IME217" s="15"/>
      <c r="IMF217" s="15"/>
      <c r="IMG217" s="15"/>
      <c r="IMH217" s="15"/>
      <c r="IMI217" s="15"/>
      <c r="IMJ217" s="15"/>
      <c r="IMK217" s="15"/>
      <c r="IML217" s="15"/>
      <c r="IMM217" s="15"/>
      <c r="IMN217" s="15"/>
      <c r="IMO217" s="15"/>
      <c r="IMP217" s="15"/>
      <c r="IMQ217" s="15"/>
      <c r="IMR217" s="15"/>
      <c r="IMS217" s="15"/>
      <c r="IMT217" s="15"/>
      <c r="IMU217" s="15"/>
      <c r="IMV217" s="15"/>
      <c r="IMW217" s="15"/>
      <c r="IMX217" s="15"/>
      <c r="IMY217" s="15"/>
      <c r="IMZ217" s="15"/>
      <c r="INA217" s="15"/>
      <c r="INB217" s="15"/>
      <c r="INC217" s="15"/>
      <c r="IND217" s="15"/>
      <c r="INE217" s="15"/>
      <c r="INF217" s="15"/>
      <c r="ING217" s="15"/>
      <c r="INH217" s="15"/>
      <c r="INI217" s="15"/>
      <c r="INJ217" s="15"/>
      <c r="INK217" s="15"/>
      <c r="INL217" s="15"/>
      <c r="INM217" s="15"/>
      <c r="INN217" s="15"/>
      <c r="INO217" s="15"/>
      <c r="INP217" s="15"/>
      <c r="INQ217" s="15"/>
      <c r="INR217" s="15"/>
      <c r="INS217" s="15"/>
      <c r="INT217" s="15"/>
      <c r="INU217" s="15"/>
      <c r="INV217" s="15"/>
      <c r="INW217" s="15"/>
      <c r="INX217" s="15"/>
      <c r="INY217" s="15"/>
      <c r="INZ217" s="15"/>
      <c r="IOA217" s="15"/>
      <c r="IOB217" s="15"/>
      <c r="IOC217" s="15"/>
      <c r="IOD217" s="15"/>
      <c r="IOE217" s="15"/>
      <c r="IOF217" s="15"/>
      <c r="IOG217" s="15"/>
      <c r="IOH217" s="15"/>
      <c r="IOI217" s="15"/>
      <c r="IOJ217" s="15"/>
      <c r="IOK217" s="15"/>
      <c r="IOL217" s="15"/>
      <c r="IOM217" s="15"/>
      <c r="ION217" s="15"/>
      <c r="IOO217" s="15"/>
      <c r="IOP217" s="15"/>
      <c r="IOQ217" s="15"/>
      <c r="IOR217" s="15"/>
      <c r="IOS217" s="15"/>
      <c r="IOT217" s="15"/>
      <c r="IOU217" s="15"/>
      <c r="IOV217" s="15"/>
      <c r="IOW217" s="15"/>
      <c r="IOX217" s="15"/>
      <c r="IOY217" s="15"/>
      <c r="IOZ217" s="15"/>
      <c r="IPA217" s="15"/>
      <c r="IPB217" s="15"/>
      <c r="IPC217" s="15"/>
      <c r="IPD217" s="15"/>
      <c r="IPE217" s="15"/>
      <c r="IPF217" s="15"/>
      <c r="IPG217" s="15"/>
      <c r="IPH217" s="15"/>
      <c r="IPI217" s="15"/>
      <c r="IPJ217" s="15"/>
      <c r="IPK217" s="15"/>
      <c r="IPL217" s="15"/>
      <c r="IPM217" s="15"/>
      <c r="IPN217" s="15"/>
      <c r="IPO217" s="15"/>
      <c r="IPP217" s="15"/>
      <c r="IPQ217" s="15"/>
      <c r="IPR217" s="15"/>
      <c r="IPS217" s="15"/>
      <c r="IPT217" s="15"/>
      <c r="IPU217" s="15"/>
      <c r="IPV217" s="15"/>
      <c r="IPW217" s="15"/>
      <c r="IPX217" s="15"/>
      <c r="IPY217" s="15"/>
      <c r="IPZ217" s="15"/>
      <c r="IQA217" s="15"/>
      <c r="IQB217" s="15"/>
      <c r="IQC217" s="15"/>
      <c r="IQD217" s="15"/>
      <c r="IQE217" s="15"/>
      <c r="IQF217" s="15"/>
      <c r="IQG217" s="15"/>
      <c r="IQH217" s="15"/>
      <c r="IQI217" s="15"/>
      <c r="IQJ217" s="15"/>
      <c r="IQK217" s="15"/>
      <c r="IQL217" s="15"/>
      <c r="IQM217" s="15"/>
      <c r="IQN217" s="15"/>
      <c r="IQO217" s="15"/>
      <c r="IQP217" s="15"/>
      <c r="IQQ217" s="15"/>
      <c r="IQR217" s="15"/>
      <c r="IQS217" s="15"/>
      <c r="IQT217" s="15"/>
      <c r="IQU217" s="15"/>
      <c r="IQV217" s="15"/>
      <c r="IQW217" s="15"/>
      <c r="IQX217" s="15"/>
      <c r="IQY217" s="15"/>
      <c r="IQZ217" s="15"/>
      <c r="IRA217" s="15"/>
      <c r="IRB217" s="15"/>
      <c r="IRC217" s="15"/>
      <c r="IRD217" s="15"/>
      <c r="IRE217" s="15"/>
      <c r="IRF217" s="15"/>
      <c r="IRG217" s="15"/>
      <c r="IRH217" s="15"/>
      <c r="IRI217" s="15"/>
      <c r="IRJ217" s="15"/>
      <c r="IRK217" s="15"/>
      <c r="IRL217" s="15"/>
      <c r="IRM217" s="15"/>
      <c r="IRN217" s="15"/>
      <c r="IRO217" s="15"/>
      <c r="IRP217" s="15"/>
      <c r="IRQ217" s="15"/>
      <c r="IRR217" s="15"/>
      <c r="IRS217" s="15"/>
      <c r="IRT217" s="15"/>
      <c r="IRU217" s="15"/>
      <c r="IRV217" s="15"/>
      <c r="IRW217" s="15"/>
      <c r="IRX217" s="15"/>
      <c r="IRY217" s="15"/>
      <c r="IRZ217" s="15"/>
      <c r="ISA217" s="15"/>
      <c r="ISB217" s="15"/>
      <c r="ISC217" s="15"/>
      <c r="ISD217" s="15"/>
      <c r="ISE217" s="15"/>
      <c r="ISF217" s="15"/>
      <c r="ISG217" s="15"/>
      <c r="ISH217" s="15"/>
      <c r="ISI217" s="15"/>
      <c r="ISJ217" s="15"/>
      <c r="ISK217" s="15"/>
      <c r="ISL217" s="15"/>
      <c r="ISM217" s="15"/>
      <c r="ISN217" s="15"/>
      <c r="ISO217" s="15"/>
      <c r="ISP217" s="15"/>
      <c r="ISQ217" s="15"/>
      <c r="ISR217" s="15"/>
      <c r="ISS217" s="15"/>
      <c r="IST217" s="15"/>
      <c r="ISU217" s="15"/>
      <c r="ISV217" s="15"/>
      <c r="ISW217" s="15"/>
      <c r="ISX217" s="15"/>
      <c r="ISY217" s="15"/>
      <c r="ISZ217" s="15"/>
      <c r="ITA217" s="15"/>
      <c r="ITB217" s="15"/>
      <c r="ITC217" s="15"/>
      <c r="ITD217" s="15"/>
      <c r="ITE217" s="15"/>
      <c r="ITF217" s="15"/>
      <c r="ITG217" s="15"/>
      <c r="ITH217" s="15"/>
      <c r="ITI217" s="15"/>
      <c r="ITJ217" s="15"/>
      <c r="ITK217" s="15"/>
      <c r="ITL217" s="15"/>
      <c r="ITM217" s="15"/>
      <c r="ITN217" s="15"/>
      <c r="ITO217" s="15"/>
      <c r="ITP217" s="15"/>
      <c r="ITQ217" s="15"/>
      <c r="ITR217" s="15"/>
      <c r="ITS217" s="15"/>
      <c r="ITT217" s="15"/>
      <c r="ITU217" s="15"/>
      <c r="ITV217" s="15"/>
      <c r="ITW217" s="15"/>
      <c r="ITX217" s="15"/>
      <c r="ITY217" s="15"/>
      <c r="ITZ217" s="15"/>
      <c r="IUA217" s="15"/>
      <c r="IUB217" s="15"/>
      <c r="IUC217" s="15"/>
      <c r="IUD217" s="15"/>
      <c r="IUE217" s="15"/>
      <c r="IUF217" s="15"/>
      <c r="IUG217" s="15"/>
      <c r="IUH217" s="15"/>
      <c r="IUI217" s="15"/>
      <c r="IUJ217" s="15"/>
      <c r="IUK217" s="15"/>
      <c r="IUL217" s="15"/>
      <c r="IUM217" s="15"/>
      <c r="IUN217" s="15"/>
      <c r="IUO217" s="15"/>
      <c r="IUP217" s="15"/>
      <c r="IUQ217" s="15"/>
      <c r="IUR217" s="15"/>
      <c r="IUS217" s="15"/>
      <c r="IUT217" s="15"/>
      <c r="IUU217" s="15"/>
      <c r="IUV217" s="15"/>
      <c r="IUW217" s="15"/>
      <c r="IUX217" s="15"/>
      <c r="IUY217" s="15"/>
      <c r="IUZ217" s="15"/>
      <c r="IVA217" s="15"/>
      <c r="IVB217" s="15"/>
      <c r="IVC217" s="15"/>
      <c r="IVD217" s="15"/>
      <c r="IVE217" s="15"/>
      <c r="IVF217" s="15"/>
      <c r="IVG217" s="15"/>
      <c r="IVH217" s="15"/>
      <c r="IVI217" s="15"/>
      <c r="IVJ217" s="15"/>
      <c r="IVK217" s="15"/>
      <c r="IVL217" s="15"/>
      <c r="IVM217" s="15"/>
      <c r="IVN217" s="15"/>
      <c r="IVO217" s="15"/>
      <c r="IVP217" s="15"/>
      <c r="IVQ217" s="15"/>
      <c r="IVR217" s="15"/>
      <c r="IVS217" s="15"/>
      <c r="IVT217" s="15"/>
      <c r="IVU217" s="15"/>
      <c r="IVV217" s="15"/>
      <c r="IVW217" s="15"/>
      <c r="IVX217" s="15"/>
      <c r="IVY217" s="15"/>
      <c r="IVZ217" s="15"/>
      <c r="IWA217" s="15"/>
      <c r="IWB217" s="15"/>
      <c r="IWC217" s="15"/>
      <c r="IWD217" s="15"/>
      <c r="IWE217" s="15"/>
      <c r="IWF217" s="15"/>
      <c r="IWG217" s="15"/>
      <c r="IWH217" s="15"/>
      <c r="IWI217" s="15"/>
      <c r="IWJ217" s="15"/>
      <c r="IWK217" s="15"/>
      <c r="IWL217" s="15"/>
      <c r="IWM217" s="15"/>
      <c r="IWN217" s="15"/>
      <c r="IWO217" s="15"/>
      <c r="IWP217" s="15"/>
      <c r="IWQ217" s="15"/>
      <c r="IWR217" s="15"/>
      <c r="IWS217" s="15"/>
      <c r="IWT217" s="15"/>
      <c r="IWU217" s="15"/>
      <c r="IWV217" s="15"/>
      <c r="IWW217" s="15"/>
      <c r="IWX217" s="15"/>
      <c r="IWY217" s="15"/>
      <c r="IWZ217" s="15"/>
      <c r="IXA217" s="15"/>
      <c r="IXB217" s="15"/>
      <c r="IXC217" s="15"/>
      <c r="IXD217" s="15"/>
      <c r="IXE217" s="15"/>
      <c r="IXF217" s="15"/>
      <c r="IXG217" s="15"/>
      <c r="IXH217" s="15"/>
      <c r="IXI217" s="15"/>
      <c r="IXJ217" s="15"/>
      <c r="IXK217" s="15"/>
      <c r="IXL217" s="15"/>
      <c r="IXM217" s="15"/>
      <c r="IXN217" s="15"/>
      <c r="IXO217" s="15"/>
      <c r="IXP217" s="15"/>
      <c r="IXQ217" s="15"/>
      <c r="IXR217" s="15"/>
      <c r="IXS217" s="15"/>
      <c r="IXT217" s="15"/>
      <c r="IXU217" s="15"/>
      <c r="IXV217" s="15"/>
      <c r="IXW217" s="15"/>
      <c r="IXX217" s="15"/>
      <c r="IXY217" s="15"/>
      <c r="IXZ217" s="15"/>
      <c r="IYA217" s="15"/>
      <c r="IYB217" s="15"/>
      <c r="IYC217" s="15"/>
      <c r="IYD217" s="15"/>
      <c r="IYE217" s="15"/>
      <c r="IYF217" s="15"/>
      <c r="IYG217" s="15"/>
      <c r="IYH217" s="15"/>
      <c r="IYI217" s="15"/>
      <c r="IYJ217" s="15"/>
      <c r="IYK217" s="15"/>
      <c r="IYL217" s="15"/>
      <c r="IYM217" s="15"/>
      <c r="IYN217" s="15"/>
      <c r="IYO217" s="15"/>
      <c r="IYP217" s="15"/>
      <c r="IYQ217" s="15"/>
      <c r="IYR217" s="15"/>
      <c r="IYS217" s="15"/>
      <c r="IYT217" s="15"/>
      <c r="IYU217" s="15"/>
      <c r="IYV217" s="15"/>
      <c r="IYW217" s="15"/>
      <c r="IYX217" s="15"/>
      <c r="IYY217" s="15"/>
      <c r="IYZ217" s="15"/>
      <c r="IZA217" s="15"/>
      <c r="IZB217" s="15"/>
      <c r="IZC217" s="15"/>
      <c r="IZD217" s="15"/>
      <c r="IZE217" s="15"/>
      <c r="IZF217" s="15"/>
      <c r="IZG217" s="15"/>
      <c r="IZH217" s="15"/>
      <c r="IZI217" s="15"/>
      <c r="IZJ217" s="15"/>
      <c r="IZK217" s="15"/>
      <c r="IZL217" s="15"/>
      <c r="IZM217" s="15"/>
      <c r="IZN217" s="15"/>
      <c r="IZO217" s="15"/>
      <c r="IZP217" s="15"/>
      <c r="IZQ217" s="15"/>
      <c r="IZR217" s="15"/>
      <c r="IZS217" s="15"/>
      <c r="IZT217" s="15"/>
      <c r="IZU217" s="15"/>
      <c r="IZV217" s="15"/>
      <c r="IZW217" s="15"/>
      <c r="IZX217" s="15"/>
      <c r="IZY217" s="15"/>
      <c r="IZZ217" s="15"/>
      <c r="JAA217" s="15"/>
      <c r="JAB217" s="15"/>
      <c r="JAC217" s="15"/>
      <c r="JAD217" s="15"/>
      <c r="JAE217" s="15"/>
      <c r="JAF217" s="15"/>
      <c r="JAG217" s="15"/>
      <c r="JAH217" s="15"/>
      <c r="JAI217" s="15"/>
      <c r="JAJ217" s="15"/>
      <c r="JAK217" s="15"/>
      <c r="JAL217" s="15"/>
      <c r="JAM217" s="15"/>
      <c r="JAN217" s="15"/>
      <c r="JAO217" s="15"/>
      <c r="JAP217" s="15"/>
      <c r="JAQ217" s="15"/>
      <c r="JAR217" s="15"/>
      <c r="JAS217" s="15"/>
      <c r="JAT217" s="15"/>
      <c r="JAU217" s="15"/>
      <c r="JAV217" s="15"/>
      <c r="JAW217" s="15"/>
      <c r="JAX217" s="15"/>
      <c r="JAY217" s="15"/>
      <c r="JAZ217" s="15"/>
      <c r="JBA217" s="15"/>
      <c r="JBB217" s="15"/>
      <c r="JBC217" s="15"/>
      <c r="JBD217" s="15"/>
      <c r="JBE217" s="15"/>
      <c r="JBF217" s="15"/>
      <c r="JBG217" s="15"/>
      <c r="JBH217" s="15"/>
      <c r="JBI217" s="15"/>
      <c r="JBJ217" s="15"/>
      <c r="JBK217" s="15"/>
      <c r="JBL217" s="15"/>
      <c r="JBM217" s="15"/>
      <c r="JBN217" s="15"/>
      <c r="JBO217" s="15"/>
      <c r="JBP217" s="15"/>
      <c r="JBQ217" s="15"/>
      <c r="JBR217" s="15"/>
      <c r="JBS217" s="15"/>
      <c r="JBT217" s="15"/>
      <c r="JBU217" s="15"/>
      <c r="JBV217" s="15"/>
      <c r="JBW217" s="15"/>
      <c r="JBX217" s="15"/>
      <c r="JBY217" s="15"/>
      <c r="JBZ217" s="15"/>
      <c r="JCA217" s="15"/>
      <c r="JCB217" s="15"/>
      <c r="JCC217" s="15"/>
      <c r="JCD217" s="15"/>
      <c r="JCE217" s="15"/>
      <c r="JCF217" s="15"/>
      <c r="JCG217" s="15"/>
      <c r="JCH217" s="15"/>
      <c r="JCI217" s="15"/>
      <c r="JCJ217" s="15"/>
      <c r="JCK217" s="15"/>
      <c r="JCL217" s="15"/>
      <c r="JCM217" s="15"/>
      <c r="JCN217" s="15"/>
      <c r="JCO217" s="15"/>
      <c r="JCP217" s="15"/>
      <c r="JCQ217" s="15"/>
      <c r="JCR217" s="15"/>
      <c r="JCS217" s="15"/>
      <c r="JCT217" s="15"/>
      <c r="JCU217" s="15"/>
      <c r="JCV217" s="15"/>
      <c r="JCW217" s="15"/>
      <c r="JCX217" s="15"/>
      <c r="JCY217" s="15"/>
      <c r="JCZ217" s="15"/>
      <c r="JDA217" s="15"/>
      <c r="JDB217" s="15"/>
      <c r="JDC217" s="15"/>
      <c r="JDD217" s="15"/>
      <c r="JDE217" s="15"/>
      <c r="JDF217" s="15"/>
      <c r="JDG217" s="15"/>
      <c r="JDH217" s="15"/>
      <c r="JDI217" s="15"/>
      <c r="JDJ217" s="15"/>
      <c r="JDK217" s="15"/>
      <c r="JDL217" s="15"/>
      <c r="JDM217" s="15"/>
      <c r="JDN217" s="15"/>
      <c r="JDO217" s="15"/>
      <c r="JDP217" s="15"/>
      <c r="JDQ217" s="15"/>
      <c r="JDR217" s="15"/>
      <c r="JDS217" s="15"/>
      <c r="JDT217" s="15"/>
      <c r="JDU217" s="15"/>
      <c r="JDV217" s="15"/>
      <c r="JDW217" s="15"/>
      <c r="JDX217" s="15"/>
      <c r="JDY217" s="15"/>
      <c r="JDZ217" s="15"/>
      <c r="JEA217" s="15"/>
      <c r="JEB217" s="15"/>
      <c r="JEC217" s="15"/>
      <c r="JED217" s="15"/>
      <c r="JEE217" s="15"/>
      <c r="JEF217" s="15"/>
      <c r="JEG217" s="15"/>
      <c r="JEH217" s="15"/>
      <c r="JEI217" s="15"/>
      <c r="JEJ217" s="15"/>
      <c r="JEK217" s="15"/>
      <c r="JEL217" s="15"/>
      <c r="JEM217" s="15"/>
      <c r="JEN217" s="15"/>
      <c r="JEO217" s="15"/>
      <c r="JEP217" s="15"/>
      <c r="JEQ217" s="15"/>
      <c r="JER217" s="15"/>
      <c r="JES217" s="15"/>
      <c r="JET217" s="15"/>
      <c r="JEU217" s="15"/>
      <c r="JEV217" s="15"/>
      <c r="JEW217" s="15"/>
      <c r="JEX217" s="15"/>
      <c r="JEY217" s="15"/>
      <c r="JEZ217" s="15"/>
      <c r="JFA217" s="15"/>
      <c r="JFB217" s="15"/>
      <c r="JFC217" s="15"/>
      <c r="JFD217" s="15"/>
      <c r="JFE217" s="15"/>
      <c r="JFF217" s="15"/>
      <c r="JFG217" s="15"/>
      <c r="JFH217" s="15"/>
      <c r="JFI217" s="15"/>
      <c r="JFJ217" s="15"/>
      <c r="JFK217" s="15"/>
      <c r="JFL217" s="15"/>
      <c r="JFM217" s="15"/>
      <c r="JFN217" s="15"/>
      <c r="JFO217" s="15"/>
      <c r="JFP217" s="15"/>
      <c r="JFQ217" s="15"/>
      <c r="JFR217" s="15"/>
      <c r="JFS217" s="15"/>
      <c r="JFT217" s="15"/>
      <c r="JFU217" s="15"/>
      <c r="JFV217" s="15"/>
      <c r="JFW217" s="15"/>
      <c r="JFX217" s="15"/>
      <c r="JFY217" s="15"/>
      <c r="JFZ217" s="15"/>
      <c r="JGA217" s="15"/>
      <c r="JGB217" s="15"/>
      <c r="JGC217" s="15"/>
      <c r="JGD217" s="15"/>
      <c r="JGE217" s="15"/>
      <c r="JGF217" s="15"/>
      <c r="JGG217" s="15"/>
      <c r="JGH217" s="15"/>
      <c r="JGI217" s="15"/>
      <c r="JGJ217" s="15"/>
      <c r="JGK217" s="15"/>
      <c r="JGL217" s="15"/>
      <c r="JGM217" s="15"/>
      <c r="JGN217" s="15"/>
      <c r="JGO217" s="15"/>
      <c r="JGP217" s="15"/>
      <c r="JGQ217" s="15"/>
      <c r="JGR217" s="15"/>
      <c r="JGS217" s="15"/>
      <c r="JGT217" s="15"/>
      <c r="JGU217" s="15"/>
      <c r="JGV217" s="15"/>
      <c r="JGW217" s="15"/>
      <c r="JGX217" s="15"/>
      <c r="JGY217" s="15"/>
      <c r="JGZ217" s="15"/>
      <c r="JHA217" s="15"/>
      <c r="JHB217" s="15"/>
      <c r="JHC217" s="15"/>
      <c r="JHD217" s="15"/>
      <c r="JHE217" s="15"/>
      <c r="JHF217" s="15"/>
      <c r="JHG217" s="15"/>
      <c r="JHH217" s="15"/>
      <c r="JHI217" s="15"/>
      <c r="JHJ217" s="15"/>
      <c r="JHK217" s="15"/>
      <c r="JHL217" s="15"/>
      <c r="JHM217" s="15"/>
      <c r="JHN217" s="15"/>
      <c r="JHO217" s="15"/>
      <c r="JHP217" s="15"/>
      <c r="JHQ217" s="15"/>
      <c r="JHR217" s="15"/>
      <c r="JHS217" s="15"/>
      <c r="JHT217" s="15"/>
      <c r="JHU217" s="15"/>
      <c r="JHV217" s="15"/>
      <c r="JHW217" s="15"/>
      <c r="JHX217" s="15"/>
      <c r="JHY217" s="15"/>
      <c r="JHZ217" s="15"/>
      <c r="JIA217" s="15"/>
      <c r="JIB217" s="15"/>
      <c r="JIC217" s="15"/>
      <c r="JID217" s="15"/>
      <c r="JIE217" s="15"/>
      <c r="JIF217" s="15"/>
      <c r="JIG217" s="15"/>
      <c r="JIH217" s="15"/>
      <c r="JII217" s="15"/>
      <c r="JIJ217" s="15"/>
      <c r="JIK217" s="15"/>
      <c r="JIL217" s="15"/>
      <c r="JIM217" s="15"/>
      <c r="JIN217" s="15"/>
      <c r="JIO217" s="15"/>
      <c r="JIP217" s="15"/>
      <c r="JIQ217" s="15"/>
      <c r="JIR217" s="15"/>
      <c r="JIS217" s="15"/>
      <c r="JIT217" s="15"/>
      <c r="JIU217" s="15"/>
      <c r="JIV217" s="15"/>
      <c r="JIW217" s="15"/>
      <c r="JIX217" s="15"/>
      <c r="JIY217" s="15"/>
      <c r="JIZ217" s="15"/>
      <c r="JJA217" s="15"/>
      <c r="JJB217" s="15"/>
      <c r="JJC217" s="15"/>
      <c r="JJD217" s="15"/>
      <c r="JJE217" s="15"/>
      <c r="JJF217" s="15"/>
      <c r="JJG217" s="15"/>
      <c r="JJH217" s="15"/>
      <c r="JJI217" s="15"/>
      <c r="JJJ217" s="15"/>
      <c r="JJK217" s="15"/>
      <c r="JJL217" s="15"/>
      <c r="JJM217" s="15"/>
      <c r="JJN217" s="15"/>
      <c r="JJO217" s="15"/>
      <c r="JJP217" s="15"/>
      <c r="JJQ217" s="15"/>
      <c r="JJR217" s="15"/>
      <c r="JJS217" s="15"/>
      <c r="JJT217" s="15"/>
      <c r="JJU217" s="15"/>
      <c r="JJV217" s="15"/>
      <c r="JJW217" s="15"/>
      <c r="JJX217" s="15"/>
      <c r="JJY217" s="15"/>
      <c r="JJZ217" s="15"/>
      <c r="JKA217" s="15"/>
      <c r="JKB217" s="15"/>
      <c r="JKC217" s="15"/>
      <c r="JKD217" s="15"/>
      <c r="JKE217" s="15"/>
      <c r="JKF217" s="15"/>
      <c r="JKG217" s="15"/>
      <c r="JKH217" s="15"/>
      <c r="JKI217" s="15"/>
      <c r="JKJ217" s="15"/>
      <c r="JKK217" s="15"/>
      <c r="JKL217" s="15"/>
      <c r="JKM217" s="15"/>
      <c r="JKN217" s="15"/>
      <c r="JKO217" s="15"/>
      <c r="JKP217" s="15"/>
      <c r="JKQ217" s="15"/>
      <c r="JKR217" s="15"/>
      <c r="JKS217" s="15"/>
      <c r="JKT217" s="15"/>
      <c r="JKU217" s="15"/>
      <c r="JKV217" s="15"/>
      <c r="JKW217" s="15"/>
      <c r="JKX217" s="15"/>
      <c r="JKY217" s="15"/>
      <c r="JKZ217" s="15"/>
      <c r="JLA217" s="15"/>
      <c r="JLB217" s="15"/>
      <c r="JLC217" s="15"/>
      <c r="JLD217" s="15"/>
      <c r="JLE217" s="15"/>
      <c r="JLF217" s="15"/>
      <c r="JLG217" s="15"/>
      <c r="JLH217" s="15"/>
      <c r="JLI217" s="15"/>
      <c r="JLJ217" s="15"/>
      <c r="JLK217" s="15"/>
      <c r="JLL217" s="15"/>
      <c r="JLM217" s="15"/>
      <c r="JLN217" s="15"/>
      <c r="JLO217" s="15"/>
      <c r="JLP217" s="15"/>
      <c r="JLQ217" s="15"/>
      <c r="JLR217" s="15"/>
      <c r="JLS217" s="15"/>
      <c r="JLT217" s="15"/>
      <c r="JLU217" s="15"/>
      <c r="JLV217" s="15"/>
      <c r="JLW217" s="15"/>
      <c r="JLX217" s="15"/>
      <c r="JLY217" s="15"/>
      <c r="JLZ217" s="15"/>
      <c r="JMA217" s="15"/>
      <c r="JMB217" s="15"/>
      <c r="JMC217" s="15"/>
      <c r="JMD217" s="15"/>
      <c r="JME217" s="15"/>
      <c r="JMF217" s="15"/>
      <c r="JMG217" s="15"/>
      <c r="JMH217" s="15"/>
      <c r="JMI217" s="15"/>
      <c r="JMJ217" s="15"/>
      <c r="JMK217" s="15"/>
      <c r="JML217" s="15"/>
      <c r="JMM217" s="15"/>
      <c r="JMN217" s="15"/>
      <c r="JMO217" s="15"/>
      <c r="JMP217" s="15"/>
      <c r="JMQ217" s="15"/>
      <c r="JMR217" s="15"/>
      <c r="JMS217" s="15"/>
      <c r="JMT217" s="15"/>
      <c r="JMU217" s="15"/>
      <c r="JMV217" s="15"/>
      <c r="JMW217" s="15"/>
      <c r="JMX217" s="15"/>
      <c r="JMY217" s="15"/>
      <c r="JMZ217" s="15"/>
      <c r="JNA217" s="15"/>
      <c r="JNB217" s="15"/>
      <c r="JNC217" s="15"/>
      <c r="JND217" s="15"/>
      <c r="JNE217" s="15"/>
      <c r="JNF217" s="15"/>
      <c r="JNG217" s="15"/>
      <c r="JNH217" s="15"/>
      <c r="JNI217" s="15"/>
      <c r="JNJ217" s="15"/>
      <c r="JNK217" s="15"/>
      <c r="JNL217" s="15"/>
      <c r="JNM217" s="15"/>
      <c r="JNN217" s="15"/>
      <c r="JNO217" s="15"/>
      <c r="JNP217" s="15"/>
      <c r="JNQ217" s="15"/>
      <c r="JNR217" s="15"/>
      <c r="JNS217" s="15"/>
      <c r="JNT217" s="15"/>
      <c r="JNU217" s="15"/>
      <c r="JNV217" s="15"/>
      <c r="JNW217" s="15"/>
      <c r="JNX217" s="15"/>
      <c r="JNY217" s="15"/>
      <c r="JNZ217" s="15"/>
      <c r="JOA217" s="15"/>
      <c r="JOB217" s="15"/>
      <c r="JOC217" s="15"/>
      <c r="JOD217" s="15"/>
      <c r="JOE217" s="15"/>
      <c r="JOF217" s="15"/>
      <c r="JOG217" s="15"/>
      <c r="JOH217" s="15"/>
      <c r="JOI217" s="15"/>
      <c r="JOJ217" s="15"/>
      <c r="JOK217" s="15"/>
      <c r="JOL217" s="15"/>
      <c r="JOM217" s="15"/>
      <c r="JON217" s="15"/>
      <c r="JOO217" s="15"/>
      <c r="JOP217" s="15"/>
      <c r="JOQ217" s="15"/>
      <c r="JOR217" s="15"/>
      <c r="JOS217" s="15"/>
      <c r="JOT217" s="15"/>
      <c r="JOU217" s="15"/>
      <c r="JOV217" s="15"/>
      <c r="JOW217" s="15"/>
      <c r="JOX217" s="15"/>
      <c r="JOY217" s="15"/>
      <c r="JOZ217" s="15"/>
      <c r="JPA217" s="15"/>
      <c r="JPB217" s="15"/>
      <c r="JPC217" s="15"/>
      <c r="JPD217" s="15"/>
      <c r="JPE217" s="15"/>
      <c r="JPF217" s="15"/>
      <c r="JPG217" s="15"/>
      <c r="JPH217" s="15"/>
      <c r="JPI217" s="15"/>
      <c r="JPJ217" s="15"/>
      <c r="JPK217" s="15"/>
      <c r="JPL217" s="15"/>
      <c r="JPM217" s="15"/>
      <c r="JPN217" s="15"/>
      <c r="JPO217" s="15"/>
      <c r="JPP217" s="15"/>
      <c r="JPQ217" s="15"/>
      <c r="JPR217" s="15"/>
      <c r="JPS217" s="15"/>
      <c r="JPT217" s="15"/>
      <c r="JPU217" s="15"/>
      <c r="JPV217" s="15"/>
      <c r="JPW217" s="15"/>
      <c r="JPX217" s="15"/>
      <c r="JPY217" s="15"/>
      <c r="JPZ217" s="15"/>
      <c r="JQA217" s="15"/>
      <c r="JQB217" s="15"/>
      <c r="JQC217" s="15"/>
      <c r="JQD217" s="15"/>
      <c r="JQE217" s="15"/>
      <c r="JQF217" s="15"/>
      <c r="JQG217" s="15"/>
      <c r="JQH217" s="15"/>
      <c r="JQI217" s="15"/>
      <c r="JQJ217" s="15"/>
      <c r="JQK217" s="15"/>
      <c r="JQL217" s="15"/>
      <c r="JQM217" s="15"/>
      <c r="JQN217" s="15"/>
      <c r="JQO217" s="15"/>
      <c r="JQP217" s="15"/>
      <c r="JQQ217" s="15"/>
      <c r="JQR217" s="15"/>
      <c r="JQS217" s="15"/>
      <c r="JQT217" s="15"/>
      <c r="JQU217" s="15"/>
      <c r="JQV217" s="15"/>
      <c r="JQW217" s="15"/>
      <c r="JQX217" s="15"/>
      <c r="JQY217" s="15"/>
      <c r="JQZ217" s="15"/>
      <c r="JRA217" s="15"/>
      <c r="JRB217" s="15"/>
      <c r="JRC217" s="15"/>
      <c r="JRD217" s="15"/>
      <c r="JRE217" s="15"/>
      <c r="JRF217" s="15"/>
      <c r="JRG217" s="15"/>
      <c r="JRH217" s="15"/>
      <c r="JRI217" s="15"/>
      <c r="JRJ217" s="15"/>
      <c r="JRK217" s="15"/>
      <c r="JRL217" s="15"/>
      <c r="JRM217" s="15"/>
      <c r="JRN217" s="15"/>
      <c r="JRO217" s="15"/>
      <c r="JRP217" s="15"/>
      <c r="JRQ217" s="15"/>
      <c r="JRR217" s="15"/>
      <c r="JRS217" s="15"/>
      <c r="JRT217" s="15"/>
      <c r="JRU217" s="15"/>
      <c r="JRV217" s="15"/>
      <c r="JRW217" s="15"/>
      <c r="JRX217" s="15"/>
      <c r="JRY217" s="15"/>
      <c r="JRZ217" s="15"/>
      <c r="JSA217" s="15"/>
      <c r="JSB217" s="15"/>
      <c r="JSC217" s="15"/>
      <c r="JSD217" s="15"/>
      <c r="JSE217" s="15"/>
      <c r="JSF217" s="15"/>
      <c r="JSG217" s="15"/>
      <c r="JSH217" s="15"/>
      <c r="JSI217" s="15"/>
      <c r="JSJ217" s="15"/>
      <c r="JSK217" s="15"/>
      <c r="JSL217" s="15"/>
      <c r="JSM217" s="15"/>
      <c r="JSN217" s="15"/>
      <c r="JSO217" s="15"/>
      <c r="JSP217" s="15"/>
      <c r="JSQ217" s="15"/>
      <c r="JSR217" s="15"/>
      <c r="JSS217" s="15"/>
      <c r="JST217" s="15"/>
      <c r="JSU217" s="15"/>
      <c r="JSV217" s="15"/>
      <c r="JSW217" s="15"/>
      <c r="JSX217" s="15"/>
      <c r="JSY217" s="15"/>
      <c r="JSZ217" s="15"/>
      <c r="JTA217" s="15"/>
      <c r="JTB217" s="15"/>
      <c r="JTC217" s="15"/>
      <c r="JTD217" s="15"/>
      <c r="JTE217" s="15"/>
      <c r="JTF217" s="15"/>
      <c r="JTG217" s="15"/>
      <c r="JTH217" s="15"/>
      <c r="JTI217" s="15"/>
      <c r="JTJ217" s="15"/>
      <c r="JTK217" s="15"/>
      <c r="JTL217" s="15"/>
      <c r="JTM217" s="15"/>
      <c r="JTN217" s="15"/>
      <c r="JTO217" s="15"/>
      <c r="JTP217" s="15"/>
      <c r="JTQ217" s="15"/>
      <c r="JTR217" s="15"/>
      <c r="JTS217" s="15"/>
      <c r="JTT217" s="15"/>
      <c r="JTU217" s="15"/>
      <c r="JTV217" s="15"/>
      <c r="JTW217" s="15"/>
      <c r="JTX217" s="15"/>
      <c r="JTY217" s="15"/>
      <c r="JTZ217" s="15"/>
      <c r="JUA217" s="15"/>
      <c r="JUB217" s="15"/>
      <c r="JUC217" s="15"/>
      <c r="JUD217" s="15"/>
      <c r="JUE217" s="15"/>
      <c r="JUF217" s="15"/>
      <c r="JUG217" s="15"/>
      <c r="JUH217" s="15"/>
      <c r="JUI217" s="15"/>
      <c r="JUJ217" s="15"/>
      <c r="JUK217" s="15"/>
      <c r="JUL217" s="15"/>
      <c r="JUM217" s="15"/>
      <c r="JUN217" s="15"/>
      <c r="JUO217" s="15"/>
      <c r="JUP217" s="15"/>
      <c r="JUQ217" s="15"/>
      <c r="JUR217" s="15"/>
      <c r="JUS217" s="15"/>
      <c r="JUT217" s="15"/>
      <c r="JUU217" s="15"/>
      <c r="JUV217" s="15"/>
      <c r="JUW217" s="15"/>
      <c r="JUX217" s="15"/>
      <c r="JUY217" s="15"/>
      <c r="JUZ217" s="15"/>
      <c r="JVA217" s="15"/>
      <c r="JVB217" s="15"/>
      <c r="JVC217" s="15"/>
      <c r="JVD217" s="15"/>
      <c r="JVE217" s="15"/>
      <c r="JVF217" s="15"/>
      <c r="JVG217" s="15"/>
      <c r="JVH217" s="15"/>
      <c r="JVI217" s="15"/>
      <c r="JVJ217" s="15"/>
      <c r="JVK217" s="15"/>
      <c r="JVL217" s="15"/>
      <c r="JVM217" s="15"/>
      <c r="JVN217" s="15"/>
      <c r="JVO217" s="15"/>
      <c r="JVP217" s="15"/>
      <c r="JVQ217" s="15"/>
      <c r="JVR217" s="15"/>
      <c r="JVS217" s="15"/>
      <c r="JVT217" s="15"/>
      <c r="JVU217" s="15"/>
      <c r="JVV217" s="15"/>
      <c r="JVW217" s="15"/>
      <c r="JVX217" s="15"/>
      <c r="JVY217" s="15"/>
      <c r="JVZ217" s="15"/>
      <c r="JWA217" s="15"/>
      <c r="JWB217" s="15"/>
      <c r="JWC217" s="15"/>
      <c r="JWD217" s="15"/>
      <c r="JWE217" s="15"/>
      <c r="JWF217" s="15"/>
      <c r="JWG217" s="15"/>
      <c r="JWH217" s="15"/>
      <c r="JWI217" s="15"/>
      <c r="JWJ217" s="15"/>
      <c r="JWK217" s="15"/>
      <c r="JWL217" s="15"/>
      <c r="JWM217" s="15"/>
      <c r="JWN217" s="15"/>
      <c r="JWO217" s="15"/>
      <c r="JWP217" s="15"/>
      <c r="JWQ217" s="15"/>
      <c r="JWR217" s="15"/>
      <c r="JWS217" s="15"/>
      <c r="JWT217" s="15"/>
      <c r="JWU217" s="15"/>
      <c r="JWV217" s="15"/>
      <c r="JWW217" s="15"/>
      <c r="JWX217" s="15"/>
      <c r="JWY217" s="15"/>
      <c r="JWZ217" s="15"/>
      <c r="JXA217" s="15"/>
      <c r="JXB217" s="15"/>
      <c r="JXC217" s="15"/>
      <c r="JXD217" s="15"/>
      <c r="JXE217" s="15"/>
      <c r="JXF217" s="15"/>
      <c r="JXG217" s="15"/>
      <c r="JXH217" s="15"/>
      <c r="JXI217" s="15"/>
      <c r="JXJ217" s="15"/>
      <c r="JXK217" s="15"/>
      <c r="JXL217" s="15"/>
      <c r="JXM217" s="15"/>
      <c r="JXN217" s="15"/>
      <c r="JXO217" s="15"/>
      <c r="JXP217" s="15"/>
      <c r="JXQ217" s="15"/>
      <c r="JXR217" s="15"/>
      <c r="JXS217" s="15"/>
      <c r="JXT217" s="15"/>
      <c r="JXU217" s="15"/>
      <c r="JXV217" s="15"/>
      <c r="JXW217" s="15"/>
      <c r="JXX217" s="15"/>
      <c r="JXY217" s="15"/>
      <c r="JXZ217" s="15"/>
      <c r="JYA217" s="15"/>
      <c r="JYB217" s="15"/>
      <c r="JYC217" s="15"/>
      <c r="JYD217" s="15"/>
      <c r="JYE217" s="15"/>
      <c r="JYF217" s="15"/>
      <c r="JYG217" s="15"/>
      <c r="JYH217" s="15"/>
      <c r="JYI217" s="15"/>
      <c r="JYJ217" s="15"/>
      <c r="JYK217" s="15"/>
      <c r="JYL217" s="15"/>
      <c r="JYM217" s="15"/>
      <c r="JYN217" s="15"/>
      <c r="JYO217" s="15"/>
      <c r="JYP217" s="15"/>
      <c r="JYQ217" s="15"/>
      <c r="JYR217" s="15"/>
      <c r="JYS217" s="15"/>
      <c r="JYT217" s="15"/>
      <c r="JYU217" s="15"/>
      <c r="JYV217" s="15"/>
      <c r="JYW217" s="15"/>
      <c r="JYX217" s="15"/>
      <c r="JYY217" s="15"/>
      <c r="JYZ217" s="15"/>
      <c r="JZA217" s="15"/>
      <c r="JZB217" s="15"/>
      <c r="JZC217" s="15"/>
      <c r="JZD217" s="15"/>
      <c r="JZE217" s="15"/>
      <c r="JZF217" s="15"/>
      <c r="JZG217" s="15"/>
      <c r="JZH217" s="15"/>
      <c r="JZI217" s="15"/>
      <c r="JZJ217" s="15"/>
      <c r="JZK217" s="15"/>
      <c r="JZL217" s="15"/>
      <c r="JZM217" s="15"/>
      <c r="JZN217" s="15"/>
      <c r="JZO217" s="15"/>
      <c r="JZP217" s="15"/>
      <c r="JZQ217" s="15"/>
      <c r="JZR217" s="15"/>
      <c r="JZS217" s="15"/>
      <c r="JZT217" s="15"/>
      <c r="JZU217" s="15"/>
      <c r="JZV217" s="15"/>
      <c r="JZW217" s="15"/>
      <c r="JZX217" s="15"/>
      <c r="JZY217" s="15"/>
      <c r="JZZ217" s="15"/>
      <c r="KAA217" s="15"/>
      <c r="KAB217" s="15"/>
      <c r="KAC217" s="15"/>
      <c r="KAD217" s="15"/>
      <c r="KAE217" s="15"/>
      <c r="KAF217" s="15"/>
      <c r="KAG217" s="15"/>
      <c r="KAH217" s="15"/>
      <c r="KAI217" s="15"/>
      <c r="KAJ217" s="15"/>
      <c r="KAK217" s="15"/>
      <c r="KAL217" s="15"/>
      <c r="KAM217" s="15"/>
      <c r="KAN217" s="15"/>
      <c r="KAO217" s="15"/>
      <c r="KAP217" s="15"/>
      <c r="KAQ217" s="15"/>
      <c r="KAR217" s="15"/>
      <c r="KAS217" s="15"/>
      <c r="KAT217" s="15"/>
      <c r="KAU217" s="15"/>
      <c r="KAV217" s="15"/>
      <c r="KAW217" s="15"/>
      <c r="KAX217" s="15"/>
      <c r="KAY217" s="15"/>
      <c r="KAZ217" s="15"/>
      <c r="KBA217" s="15"/>
      <c r="KBB217" s="15"/>
      <c r="KBC217" s="15"/>
      <c r="KBD217" s="15"/>
      <c r="KBE217" s="15"/>
      <c r="KBF217" s="15"/>
      <c r="KBG217" s="15"/>
      <c r="KBH217" s="15"/>
      <c r="KBI217" s="15"/>
      <c r="KBJ217" s="15"/>
      <c r="KBK217" s="15"/>
      <c r="KBL217" s="15"/>
      <c r="KBM217" s="15"/>
      <c r="KBN217" s="15"/>
      <c r="KBO217" s="15"/>
      <c r="KBP217" s="15"/>
      <c r="KBQ217" s="15"/>
      <c r="KBR217" s="15"/>
      <c r="KBS217" s="15"/>
      <c r="KBT217" s="15"/>
      <c r="KBU217" s="15"/>
      <c r="KBV217" s="15"/>
      <c r="KBW217" s="15"/>
      <c r="KBX217" s="15"/>
      <c r="KBY217" s="15"/>
      <c r="KBZ217" s="15"/>
      <c r="KCA217" s="15"/>
      <c r="KCB217" s="15"/>
      <c r="KCC217" s="15"/>
      <c r="KCD217" s="15"/>
      <c r="KCE217" s="15"/>
      <c r="KCF217" s="15"/>
      <c r="KCG217" s="15"/>
      <c r="KCH217" s="15"/>
      <c r="KCI217" s="15"/>
      <c r="KCJ217" s="15"/>
      <c r="KCK217" s="15"/>
      <c r="KCL217" s="15"/>
      <c r="KCM217" s="15"/>
      <c r="KCN217" s="15"/>
      <c r="KCO217" s="15"/>
      <c r="KCP217" s="15"/>
      <c r="KCQ217" s="15"/>
      <c r="KCR217" s="15"/>
      <c r="KCS217" s="15"/>
      <c r="KCT217" s="15"/>
      <c r="KCU217" s="15"/>
      <c r="KCV217" s="15"/>
      <c r="KCW217" s="15"/>
      <c r="KCX217" s="15"/>
      <c r="KCY217" s="15"/>
      <c r="KCZ217" s="15"/>
      <c r="KDA217" s="15"/>
      <c r="KDB217" s="15"/>
      <c r="KDC217" s="15"/>
      <c r="KDD217" s="15"/>
      <c r="KDE217" s="15"/>
      <c r="KDF217" s="15"/>
      <c r="KDG217" s="15"/>
      <c r="KDH217" s="15"/>
      <c r="KDI217" s="15"/>
      <c r="KDJ217" s="15"/>
      <c r="KDK217" s="15"/>
      <c r="KDL217" s="15"/>
      <c r="KDM217" s="15"/>
      <c r="KDN217" s="15"/>
      <c r="KDO217" s="15"/>
      <c r="KDP217" s="15"/>
      <c r="KDQ217" s="15"/>
      <c r="KDR217" s="15"/>
      <c r="KDS217" s="15"/>
      <c r="KDT217" s="15"/>
      <c r="KDU217" s="15"/>
      <c r="KDV217" s="15"/>
      <c r="KDW217" s="15"/>
      <c r="KDX217" s="15"/>
      <c r="KDY217" s="15"/>
      <c r="KDZ217" s="15"/>
      <c r="KEA217" s="15"/>
      <c r="KEB217" s="15"/>
      <c r="KEC217" s="15"/>
      <c r="KED217" s="15"/>
      <c r="KEE217" s="15"/>
      <c r="KEF217" s="15"/>
      <c r="KEG217" s="15"/>
      <c r="KEH217" s="15"/>
      <c r="KEI217" s="15"/>
      <c r="KEJ217" s="15"/>
      <c r="KEK217" s="15"/>
      <c r="KEL217" s="15"/>
      <c r="KEM217" s="15"/>
      <c r="KEN217" s="15"/>
      <c r="KEO217" s="15"/>
      <c r="KEP217" s="15"/>
      <c r="KEQ217" s="15"/>
      <c r="KER217" s="15"/>
      <c r="KES217" s="15"/>
      <c r="KET217" s="15"/>
      <c r="KEU217" s="15"/>
      <c r="KEV217" s="15"/>
      <c r="KEW217" s="15"/>
      <c r="KEX217" s="15"/>
      <c r="KEY217" s="15"/>
      <c r="KEZ217" s="15"/>
      <c r="KFA217" s="15"/>
      <c r="KFB217" s="15"/>
      <c r="KFC217" s="15"/>
      <c r="KFD217" s="15"/>
      <c r="KFE217" s="15"/>
      <c r="KFF217" s="15"/>
      <c r="KFG217" s="15"/>
      <c r="KFH217" s="15"/>
      <c r="KFI217" s="15"/>
      <c r="KFJ217" s="15"/>
      <c r="KFK217" s="15"/>
      <c r="KFL217" s="15"/>
      <c r="KFM217" s="15"/>
      <c r="KFN217" s="15"/>
      <c r="KFO217" s="15"/>
      <c r="KFP217" s="15"/>
      <c r="KFQ217" s="15"/>
      <c r="KFR217" s="15"/>
      <c r="KFS217" s="15"/>
      <c r="KFT217" s="15"/>
      <c r="KFU217" s="15"/>
      <c r="KFV217" s="15"/>
      <c r="KFW217" s="15"/>
      <c r="KFX217" s="15"/>
      <c r="KFY217" s="15"/>
      <c r="KFZ217" s="15"/>
      <c r="KGA217" s="15"/>
      <c r="KGB217" s="15"/>
      <c r="KGC217" s="15"/>
      <c r="KGD217" s="15"/>
      <c r="KGE217" s="15"/>
      <c r="KGF217" s="15"/>
      <c r="KGG217" s="15"/>
      <c r="KGH217" s="15"/>
      <c r="KGI217" s="15"/>
      <c r="KGJ217" s="15"/>
      <c r="KGK217" s="15"/>
      <c r="KGL217" s="15"/>
      <c r="KGM217" s="15"/>
      <c r="KGN217" s="15"/>
      <c r="KGO217" s="15"/>
      <c r="KGP217" s="15"/>
      <c r="KGQ217" s="15"/>
      <c r="KGR217" s="15"/>
      <c r="KGS217" s="15"/>
      <c r="KGT217" s="15"/>
      <c r="KGU217" s="15"/>
      <c r="KGV217" s="15"/>
      <c r="KGW217" s="15"/>
      <c r="KGX217" s="15"/>
      <c r="KGY217" s="15"/>
      <c r="KGZ217" s="15"/>
      <c r="KHA217" s="15"/>
      <c r="KHB217" s="15"/>
      <c r="KHC217" s="15"/>
      <c r="KHD217" s="15"/>
      <c r="KHE217" s="15"/>
      <c r="KHF217" s="15"/>
      <c r="KHG217" s="15"/>
      <c r="KHH217" s="15"/>
      <c r="KHI217" s="15"/>
      <c r="KHJ217" s="15"/>
      <c r="KHK217" s="15"/>
      <c r="KHL217" s="15"/>
      <c r="KHM217" s="15"/>
      <c r="KHN217" s="15"/>
      <c r="KHO217" s="15"/>
      <c r="KHP217" s="15"/>
      <c r="KHQ217" s="15"/>
      <c r="KHR217" s="15"/>
      <c r="KHS217" s="15"/>
      <c r="KHT217" s="15"/>
      <c r="KHU217" s="15"/>
      <c r="KHV217" s="15"/>
      <c r="KHW217" s="15"/>
      <c r="KHX217" s="15"/>
      <c r="KHY217" s="15"/>
      <c r="KHZ217" s="15"/>
      <c r="KIA217" s="15"/>
      <c r="KIB217" s="15"/>
      <c r="KIC217" s="15"/>
      <c r="KID217" s="15"/>
      <c r="KIE217" s="15"/>
      <c r="KIF217" s="15"/>
      <c r="KIG217" s="15"/>
      <c r="KIH217" s="15"/>
      <c r="KII217" s="15"/>
      <c r="KIJ217" s="15"/>
      <c r="KIK217" s="15"/>
      <c r="KIL217" s="15"/>
      <c r="KIM217" s="15"/>
      <c r="KIN217" s="15"/>
      <c r="KIO217" s="15"/>
      <c r="KIP217" s="15"/>
      <c r="KIQ217" s="15"/>
      <c r="KIR217" s="15"/>
      <c r="KIS217" s="15"/>
      <c r="KIT217" s="15"/>
      <c r="KIU217" s="15"/>
      <c r="KIV217" s="15"/>
      <c r="KIW217" s="15"/>
      <c r="KIX217" s="15"/>
      <c r="KIY217" s="15"/>
      <c r="KIZ217" s="15"/>
      <c r="KJA217" s="15"/>
      <c r="KJB217" s="15"/>
      <c r="KJC217" s="15"/>
      <c r="KJD217" s="15"/>
      <c r="KJE217" s="15"/>
      <c r="KJF217" s="15"/>
      <c r="KJG217" s="15"/>
      <c r="KJH217" s="15"/>
      <c r="KJI217" s="15"/>
      <c r="KJJ217" s="15"/>
      <c r="KJK217" s="15"/>
      <c r="KJL217" s="15"/>
      <c r="KJM217" s="15"/>
      <c r="KJN217" s="15"/>
      <c r="KJO217" s="15"/>
      <c r="KJP217" s="15"/>
      <c r="KJQ217" s="15"/>
      <c r="KJR217" s="15"/>
      <c r="KJS217" s="15"/>
      <c r="KJT217" s="15"/>
      <c r="KJU217" s="15"/>
      <c r="KJV217" s="15"/>
      <c r="KJW217" s="15"/>
      <c r="KJX217" s="15"/>
      <c r="KJY217" s="15"/>
      <c r="KJZ217" s="15"/>
      <c r="KKA217" s="15"/>
      <c r="KKB217" s="15"/>
      <c r="KKC217" s="15"/>
      <c r="KKD217" s="15"/>
      <c r="KKE217" s="15"/>
      <c r="KKF217" s="15"/>
      <c r="KKG217" s="15"/>
      <c r="KKH217" s="15"/>
      <c r="KKI217" s="15"/>
      <c r="KKJ217" s="15"/>
      <c r="KKK217" s="15"/>
      <c r="KKL217" s="15"/>
      <c r="KKM217" s="15"/>
      <c r="KKN217" s="15"/>
      <c r="KKO217" s="15"/>
      <c r="KKP217" s="15"/>
      <c r="KKQ217" s="15"/>
      <c r="KKR217" s="15"/>
      <c r="KKS217" s="15"/>
      <c r="KKT217" s="15"/>
      <c r="KKU217" s="15"/>
      <c r="KKV217" s="15"/>
      <c r="KKW217" s="15"/>
      <c r="KKX217" s="15"/>
      <c r="KKY217" s="15"/>
      <c r="KKZ217" s="15"/>
      <c r="KLA217" s="15"/>
      <c r="KLB217" s="15"/>
      <c r="KLC217" s="15"/>
      <c r="KLD217" s="15"/>
      <c r="KLE217" s="15"/>
      <c r="KLF217" s="15"/>
      <c r="KLG217" s="15"/>
      <c r="KLH217" s="15"/>
      <c r="KLI217" s="15"/>
      <c r="KLJ217" s="15"/>
      <c r="KLK217" s="15"/>
      <c r="KLL217" s="15"/>
      <c r="KLM217" s="15"/>
      <c r="KLN217" s="15"/>
      <c r="KLO217" s="15"/>
      <c r="KLP217" s="15"/>
      <c r="KLQ217" s="15"/>
      <c r="KLR217" s="15"/>
      <c r="KLS217" s="15"/>
      <c r="KLT217" s="15"/>
      <c r="KLU217" s="15"/>
      <c r="KLV217" s="15"/>
      <c r="KLW217" s="15"/>
      <c r="KLX217" s="15"/>
      <c r="KLY217" s="15"/>
      <c r="KLZ217" s="15"/>
      <c r="KMA217" s="15"/>
      <c r="KMB217" s="15"/>
      <c r="KMC217" s="15"/>
      <c r="KMD217" s="15"/>
      <c r="KME217" s="15"/>
      <c r="KMF217" s="15"/>
      <c r="KMG217" s="15"/>
      <c r="KMH217" s="15"/>
      <c r="KMI217" s="15"/>
      <c r="KMJ217" s="15"/>
      <c r="KMK217" s="15"/>
      <c r="KML217" s="15"/>
      <c r="KMM217" s="15"/>
      <c r="KMN217" s="15"/>
      <c r="KMO217" s="15"/>
      <c r="KMP217" s="15"/>
      <c r="KMQ217" s="15"/>
      <c r="KMR217" s="15"/>
      <c r="KMS217" s="15"/>
      <c r="KMT217" s="15"/>
      <c r="KMU217" s="15"/>
      <c r="KMV217" s="15"/>
      <c r="KMW217" s="15"/>
      <c r="KMX217" s="15"/>
      <c r="KMY217" s="15"/>
      <c r="KMZ217" s="15"/>
      <c r="KNA217" s="15"/>
      <c r="KNB217" s="15"/>
      <c r="KNC217" s="15"/>
      <c r="KND217" s="15"/>
      <c r="KNE217" s="15"/>
      <c r="KNF217" s="15"/>
      <c r="KNG217" s="15"/>
      <c r="KNH217" s="15"/>
      <c r="KNI217" s="15"/>
      <c r="KNJ217" s="15"/>
      <c r="KNK217" s="15"/>
      <c r="KNL217" s="15"/>
      <c r="KNM217" s="15"/>
      <c r="KNN217" s="15"/>
      <c r="KNO217" s="15"/>
      <c r="KNP217" s="15"/>
      <c r="KNQ217" s="15"/>
      <c r="KNR217" s="15"/>
      <c r="KNS217" s="15"/>
      <c r="KNT217" s="15"/>
      <c r="KNU217" s="15"/>
      <c r="KNV217" s="15"/>
      <c r="KNW217" s="15"/>
      <c r="KNX217" s="15"/>
      <c r="KNY217" s="15"/>
      <c r="KNZ217" s="15"/>
      <c r="KOA217" s="15"/>
      <c r="KOB217" s="15"/>
      <c r="KOC217" s="15"/>
      <c r="KOD217" s="15"/>
      <c r="KOE217" s="15"/>
      <c r="KOF217" s="15"/>
      <c r="KOG217" s="15"/>
      <c r="KOH217" s="15"/>
      <c r="KOI217" s="15"/>
      <c r="KOJ217" s="15"/>
      <c r="KOK217" s="15"/>
      <c r="KOL217" s="15"/>
      <c r="KOM217" s="15"/>
      <c r="KON217" s="15"/>
      <c r="KOO217" s="15"/>
      <c r="KOP217" s="15"/>
      <c r="KOQ217" s="15"/>
      <c r="KOR217" s="15"/>
      <c r="KOS217" s="15"/>
      <c r="KOT217" s="15"/>
      <c r="KOU217" s="15"/>
      <c r="KOV217" s="15"/>
      <c r="KOW217" s="15"/>
      <c r="KOX217" s="15"/>
      <c r="KOY217" s="15"/>
      <c r="KOZ217" s="15"/>
      <c r="KPA217" s="15"/>
      <c r="KPB217" s="15"/>
      <c r="KPC217" s="15"/>
      <c r="KPD217" s="15"/>
      <c r="KPE217" s="15"/>
      <c r="KPF217" s="15"/>
      <c r="KPG217" s="15"/>
      <c r="KPH217" s="15"/>
      <c r="KPI217" s="15"/>
      <c r="KPJ217" s="15"/>
      <c r="KPK217" s="15"/>
      <c r="KPL217" s="15"/>
      <c r="KPM217" s="15"/>
      <c r="KPN217" s="15"/>
      <c r="KPO217" s="15"/>
      <c r="KPP217" s="15"/>
      <c r="KPQ217" s="15"/>
      <c r="KPR217" s="15"/>
      <c r="KPS217" s="15"/>
      <c r="KPT217" s="15"/>
      <c r="KPU217" s="15"/>
      <c r="KPV217" s="15"/>
      <c r="KPW217" s="15"/>
      <c r="KPX217" s="15"/>
      <c r="KPY217" s="15"/>
      <c r="KPZ217" s="15"/>
      <c r="KQA217" s="15"/>
      <c r="KQB217" s="15"/>
      <c r="KQC217" s="15"/>
      <c r="KQD217" s="15"/>
      <c r="KQE217" s="15"/>
      <c r="KQF217" s="15"/>
      <c r="KQG217" s="15"/>
      <c r="KQH217" s="15"/>
      <c r="KQI217" s="15"/>
      <c r="KQJ217" s="15"/>
      <c r="KQK217" s="15"/>
      <c r="KQL217" s="15"/>
      <c r="KQM217" s="15"/>
      <c r="KQN217" s="15"/>
      <c r="KQO217" s="15"/>
      <c r="KQP217" s="15"/>
      <c r="KQQ217" s="15"/>
      <c r="KQR217" s="15"/>
      <c r="KQS217" s="15"/>
      <c r="KQT217" s="15"/>
      <c r="KQU217" s="15"/>
      <c r="KQV217" s="15"/>
      <c r="KQW217" s="15"/>
      <c r="KQX217" s="15"/>
      <c r="KQY217" s="15"/>
      <c r="KQZ217" s="15"/>
      <c r="KRA217" s="15"/>
      <c r="KRB217" s="15"/>
      <c r="KRC217" s="15"/>
      <c r="KRD217" s="15"/>
      <c r="KRE217" s="15"/>
      <c r="KRF217" s="15"/>
      <c r="KRG217" s="15"/>
      <c r="KRH217" s="15"/>
      <c r="KRI217" s="15"/>
      <c r="KRJ217" s="15"/>
      <c r="KRK217" s="15"/>
      <c r="KRL217" s="15"/>
      <c r="KRM217" s="15"/>
      <c r="KRN217" s="15"/>
      <c r="KRO217" s="15"/>
      <c r="KRP217" s="15"/>
      <c r="KRQ217" s="15"/>
      <c r="KRR217" s="15"/>
      <c r="KRS217" s="15"/>
      <c r="KRT217" s="15"/>
      <c r="KRU217" s="15"/>
      <c r="KRV217" s="15"/>
      <c r="KRW217" s="15"/>
      <c r="KRX217" s="15"/>
      <c r="KRY217" s="15"/>
      <c r="KRZ217" s="15"/>
      <c r="KSA217" s="15"/>
      <c r="KSB217" s="15"/>
      <c r="KSC217" s="15"/>
      <c r="KSD217" s="15"/>
      <c r="KSE217" s="15"/>
      <c r="KSF217" s="15"/>
      <c r="KSG217" s="15"/>
      <c r="KSH217" s="15"/>
      <c r="KSI217" s="15"/>
      <c r="KSJ217" s="15"/>
      <c r="KSK217" s="15"/>
      <c r="KSL217" s="15"/>
      <c r="KSM217" s="15"/>
      <c r="KSN217" s="15"/>
      <c r="KSO217" s="15"/>
      <c r="KSP217" s="15"/>
      <c r="KSQ217" s="15"/>
      <c r="KSR217" s="15"/>
      <c r="KSS217" s="15"/>
      <c r="KST217" s="15"/>
      <c r="KSU217" s="15"/>
      <c r="KSV217" s="15"/>
      <c r="KSW217" s="15"/>
      <c r="KSX217" s="15"/>
      <c r="KSY217" s="15"/>
      <c r="KSZ217" s="15"/>
      <c r="KTA217" s="15"/>
      <c r="KTB217" s="15"/>
      <c r="KTC217" s="15"/>
      <c r="KTD217" s="15"/>
      <c r="KTE217" s="15"/>
      <c r="KTF217" s="15"/>
      <c r="KTG217" s="15"/>
      <c r="KTH217" s="15"/>
      <c r="KTI217" s="15"/>
      <c r="KTJ217" s="15"/>
      <c r="KTK217" s="15"/>
      <c r="KTL217" s="15"/>
      <c r="KTM217" s="15"/>
      <c r="KTN217" s="15"/>
      <c r="KTO217" s="15"/>
      <c r="KTP217" s="15"/>
      <c r="KTQ217" s="15"/>
      <c r="KTR217" s="15"/>
      <c r="KTS217" s="15"/>
      <c r="KTT217" s="15"/>
      <c r="KTU217" s="15"/>
      <c r="KTV217" s="15"/>
      <c r="KTW217" s="15"/>
      <c r="KTX217" s="15"/>
      <c r="KTY217" s="15"/>
      <c r="KTZ217" s="15"/>
      <c r="KUA217" s="15"/>
      <c r="KUB217" s="15"/>
      <c r="KUC217" s="15"/>
      <c r="KUD217" s="15"/>
      <c r="KUE217" s="15"/>
      <c r="KUF217" s="15"/>
      <c r="KUG217" s="15"/>
      <c r="KUH217" s="15"/>
      <c r="KUI217" s="15"/>
      <c r="KUJ217" s="15"/>
      <c r="KUK217" s="15"/>
      <c r="KUL217" s="15"/>
      <c r="KUM217" s="15"/>
      <c r="KUN217" s="15"/>
      <c r="KUO217" s="15"/>
      <c r="KUP217" s="15"/>
      <c r="KUQ217" s="15"/>
      <c r="KUR217" s="15"/>
      <c r="KUS217" s="15"/>
      <c r="KUT217" s="15"/>
      <c r="KUU217" s="15"/>
      <c r="KUV217" s="15"/>
      <c r="KUW217" s="15"/>
      <c r="KUX217" s="15"/>
      <c r="KUY217" s="15"/>
      <c r="KUZ217" s="15"/>
      <c r="KVA217" s="15"/>
      <c r="KVB217" s="15"/>
      <c r="KVC217" s="15"/>
      <c r="KVD217" s="15"/>
      <c r="KVE217" s="15"/>
      <c r="KVF217" s="15"/>
      <c r="KVG217" s="15"/>
      <c r="KVH217" s="15"/>
      <c r="KVI217" s="15"/>
      <c r="KVJ217" s="15"/>
      <c r="KVK217" s="15"/>
      <c r="KVL217" s="15"/>
      <c r="KVM217" s="15"/>
      <c r="KVN217" s="15"/>
      <c r="KVO217" s="15"/>
      <c r="KVP217" s="15"/>
      <c r="KVQ217" s="15"/>
      <c r="KVR217" s="15"/>
      <c r="KVS217" s="15"/>
      <c r="KVT217" s="15"/>
      <c r="KVU217" s="15"/>
      <c r="KVV217" s="15"/>
      <c r="KVW217" s="15"/>
      <c r="KVX217" s="15"/>
      <c r="KVY217" s="15"/>
      <c r="KVZ217" s="15"/>
      <c r="KWA217" s="15"/>
      <c r="KWB217" s="15"/>
      <c r="KWC217" s="15"/>
      <c r="KWD217" s="15"/>
      <c r="KWE217" s="15"/>
      <c r="KWF217" s="15"/>
      <c r="KWG217" s="15"/>
      <c r="KWH217" s="15"/>
      <c r="KWI217" s="15"/>
      <c r="KWJ217" s="15"/>
      <c r="KWK217" s="15"/>
      <c r="KWL217" s="15"/>
      <c r="KWM217" s="15"/>
      <c r="KWN217" s="15"/>
      <c r="KWO217" s="15"/>
      <c r="KWP217" s="15"/>
      <c r="KWQ217" s="15"/>
      <c r="KWR217" s="15"/>
      <c r="KWS217" s="15"/>
      <c r="KWT217" s="15"/>
      <c r="KWU217" s="15"/>
      <c r="KWV217" s="15"/>
      <c r="KWW217" s="15"/>
      <c r="KWX217" s="15"/>
      <c r="KWY217" s="15"/>
      <c r="KWZ217" s="15"/>
      <c r="KXA217" s="15"/>
      <c r="KXB217" s="15"/>
      <c r="KXC217" s="15"/>
      <c r="KXD217" s="15"/>
      <c r="KXE217" s="15"/>
      <c r="KXF217" s="15"/>
      <c r="KXG217" s="15"/>
      <c r="KXH217" s="15"/>
      <c r="KXI217" s="15"/>
      <c r="KXJ217" s="15"/>
      <c r="KXK217" s="15"/>
      <c r="KXL217" s="15"/>
      <c r="KXM217" s="15"/>
      <c r="KXN217" s="15"/>
      <c r="KXO217" s="15"/>
      <c r="KXP217" s="15"/>
      <c r="KXQ217" s="15"/>
      <c r="KXR217" s="15"/>
      <c r="KXS217" s="15"/>
      <c r="KXT217" s="15"/>
      <c r="KXU217" s="15"/>
      <c r="KXV217" s="15"/>
      <c r="KXW217" s="15"/>
      <c r="KXX217" s="15"/>
      <c r="KXY217" s="15"/>
      <c r="KXZ217" s="15"/>
      <c r="KYA217" s="15"/>
      <c r="KYB217" s="15"/>
      <c r="KYC217" s="15"/>
      <c r="KYD217" s="15"/>
      <c r="KYE217" s="15"/>
      <c r="KYF217" s="15"/>
      <c r="KYG217" s="15"/>
      <c r="KYH217" s="15"/>
      <c r="KYI217" s="15"/>
      <c r="KYJ217" s="15"/>
      <c r="KYK217" s="15"/>
      <c r="KYL217" s="15"/>
      <c r="KYM217" s="15"/>
      <c r="KYN217" s="15"/>
      <c r="KYO217" s="15"/>
      <c r="KYP217" s="15"/>
      <c r="KYQ217" s="15"/>
      <c r="KYR217" s="15"/>
      <c r="KYS217" s="15"/>
      <c r="KYT217" s="15"/>
      <c r="KYU217" s="15"/>
      <c r="KYV217" s="15"/>
      <c r="KYW217" s="15"/>
      <c r="KYX217" s="15"/>
      <c r="KYY217" s="15"/>
      <c r="KYZ217" s="15"/>
      <c r="KZA217" s="15"/>
      <c r="KZB217" s="15"/>
      <c r="KZC217" s="15"/>
      <c r="KZD217" s="15"/>
      <c r="KZE217" s="15"/>
      <c r="KZF217" s="15"/>
      <c r="KZG217" s="15"/>
      <c r="KZH217" s="15"/>
      <c r="KZI217" s="15"/>
      <c r="KZJ217" s="15"/>
      <c r="KZK217" s="15"/>
      <c r="KZL217" s="15"/>
      <c r="KZM217" s="15"/>
      <c r="KZN217" s="15"/>
      <c r="KZO217" s="15"/>
      <c r="KZP217" s="15"/>
      <c r="KZQ217" s="15"/>
      <c r="KZR217" s="15"/>
      <c r="KZS217" s="15"/>
      <c r="KZT217" s="15"/>
      <c r="KZU217" s="15"/>
      <c r="KZV217" s="15"/>
      <c r="KZW217" s="15"/>
      <c r="KZX217" s="15"/>
      <c r="KZY217" s="15"/>
      <c r="KZZ217" s="15"/>
      <c r="LAA217" s="15"/>
      <c r="LAB217" s="15"/>
      <c r="LAC217" s="15"/>
      <c r="LAD217" s="15"/>
      <c r="LAE217" s="15"/>
      <c r="LAF217" s="15"/>
      <c r="LAG217" s="15"/>
      <c r="LAH217" s="15"/>
      <c r="LAI217" s="15"/>
      <c r="LAJ217" s="15"/>
      <c r="LAK217" s="15"/>
      <c r="LAL217" s="15"/>
      <c r="LAM217" s="15"/>
      <c r="LAN217" s="15"/>
      <c r="LAO217" s="15"/>
      <c r="LAP217" s="15"/>
      <c r="LAQ217" s="15"/>
      <c r="LAR217" s="15"/>
      <c r="LAS217" s="15"/>
      <c r="LAT217" s="15"/>
      <c r="LAU217" s="15"/>
      <c r="LAV217" s="15"/>
      <c r="LAW217" s="15"/>
      <c r="LAX217" s="15"/>
      <c r="LAY217" s="15"/>
      <c r="LAZ217" s="15"/>
      <c r="LBA217" s="15"/>
      <c r="LBB217" s="15"/>
      <c r="LBC217" s="15"/>
      <c r="LBD217" s="15"/>
      <c r="LBE217" s="15"/>
      <c r="LBF217" s="15"/>
      <c r="LBG217" s="15"/>
      <c r="LBH217" s="15"/>
      <c r="LBI217" s="15"/>
      <c r="LBJ217" s="15"/>
      <c r="LBK217" s="15"/>
      <c r="LBL217" s="15"/>
      <c r="LBM217" s="15"/>
      <c r="LBN217" s="15"/>
      <c r="LBO217" s="15"/>
      <c r="LBP217" s="15"/>
      <c r="LBQ217" s="15"/>
      <c r="LBR217" s="15"/>
      <c r="LBS217" s="15"/>
      <c r="LBT217" s="15"/>
      <c r="LBU217" s="15"/>
      <c r="LBV217" s="15"/>
      <c r="LBW217" s="15"/>
      <c r="LBX217" s="15"/>
      <c r="LBY217" s="15"/>
      <c r="LBZ217" s="15"/>
      <c r="LCA217" s="15"/>
      <c r="LCB217" s="15"/>
      <c r="LCC217" s="15"/>
      <c r="LCD217" s="15"/>
      <c r="LCE217" s="15"/>
      <c r="LCF217" s="15"/>
      <c r="LCG217" s="15"/>
      <c r="LCH217" s="15"/>
      <c r="LCI217" s="15"/>
      <c r="LCJ217" s="15"/>
      <c r="LCK217" s="15"/>
      <c r="LCL217" s="15"/>
      <c r="LCM217" s="15"/>
      <c r="LCN217" s="15"/>
      <c r="LCO217" s="15"/>
      <c r="LCP217" s="15"/>
      <c r="LCQ217" s="15"/>
      <c r="LCR217" s="15"/>
      <c r="LCS217" s="15"/>
      <c r="LCT217" s="15"/>
      <c r="LCU217" s="15"/>
      <c r="LCV217" s="15"/>
      <c r="LCW217" s="15"/>
      <c r="LCX217" s="15"/>
      <c r="LCY217" s="15"/>
      <c r="LCZ217" s="15"/>
      <c r="LDA217" s="15"/>
      <c r="LDB217" s="15"/>
      <c r="LDC217" s="15"/>
      <c r="LDD217" s="15"/>
      <c r="LDE217" s="15"/>
      <c r="LDF217" s="15"/>
      <c r="LDG217" s="15"/>
      <c r="LDH217" s="15"/>
      <c r="LDI217" s="15"/>
      <c r="LDJ217" s="15"/>
      <c r="LDK217" s="15"/>
      <c r="LDL217" s="15"/>
      <c r="LDM217" s="15"/>
      <c r="LDN217" s="15"/>
      <c r="LDO217" s="15"/>
      <c r="LDP217" s="15"/>
      <c r="LDQ217" s="15"/>
      <c r="LDR217" s="15"/>
      <c r="LDS217" s="15"/>
      <c r="LDT217" s="15"/>
      <c r="LDU217" s="15"/>
      <c r="LDV217" s="15"/>
      <c r="LDW217" s="15"/>
      <c r="LDX217" s="15"/>
      <c r="LDY217" s="15"/>
      <c r="LDZ217" s="15"/>
      <c r="LEA217" s="15"/>
      <c r="LEB217" s="15"/>
      <c r="LEC217" s="15"/>
      <c r="LED217" s="15"/>
      <c r="LEE217" s="15"/>
      <c r="LEF217" s="15"/>
      <c r="LEG217" s="15"/>
      <c r="LEH217" s="15"/>
      <c r="LEI217" s="15"/>
      <c r="LEJ217" s="15"/>
      <c r="LEK217" s="15"/>
      <c r="LEL217" s="15"/>
      <c r="LEM217" s="15"/>
      <c r="LEN217" s="15"/>
      <c r="LEO217" s="15"/>
      <c r="LEP217" s="15"/>
      <c r="LEQ217" s="15"/>
      <c r="LER217" s="15"/>
      <c r="LES217" s="15"/>
      <c r="LET217" s="15"/>
      <c r="LEU217" s="15"/>
      <c r="LEV217" s="15"/>
      <c r="LEW217" s="15"/>
      <c r="LEX217" s="15"/>
      <c r="LEY217" s="15"/>
      <c r="LEZ217" s="15"/>
      <c r="LFA217" s="15"/>
      <c r="LFB217" s="15"/>
      <c r="LFC217" s="15"/>
      <c r="LFD217" s="15"/>
      <c r="LFE217" s="15"/>
      <c r="LFF217" s="15"/>
      <c r="LFG217" s="15"/>
      <c r="LFH217" s="15"/>
      <c r="LFI217" s="15"/>
      <c r="LFJ217" s="15"/>
      <c r="LFK217" s="15"/>
      <c r="LFL217" s="15"/>
      <c r="LFM217" s="15"/>
      <c r="LFN217" s="15"/>
      <c r="LFO217" s="15"/>
      <c r="LFP217" s="15"/>
      <c r="LFQ217" s="15"/>
      <c r="LFR217" s="15"/>
      <c r="LFS217" s="15"/>
      <c r="LFT217" s="15"/>
      <c r="LFU217" s="15"/>
      <c r="LFV217" s="15"/>
      <c r="LFW217" s="15"/>
      <c r="LFX217" s="15"/>
      <c r="LFY217" s="15"/>
      <c r="LFZ217" s="15"/>
      <c r="LGA217" s="15"/>
      <c r="LGB217" s="15"/>
      <c r="LGC217" s="15"/>
      <c r="LGD217" s="15"/>
      <c r="LGE217" s="15"/>
      <c r="LGF217" s="15"/>
      <c r="LGG217" s="15"/>
      <c r="LGH217" s="15"/>
      <c r="LGI217" s="15"/>
      <c r="LGJ217" s="15"/>
      <c r="LGK217" s="15"/>
      <c r="LGL217" s="15"/>
      <c r="LGM217" s="15"/>
      <c r="LGN217" s="15"/>
      <c r="LGO217" s="15"/>
      <c r="LGP217" s="15"/>
      <c r="LGQ217" s="15"/>
      <c r="LGR217" s="15"/>
      <c r="LGS217" s="15"/>
      <c r="LGT217" s="15"/>
      <c r="LGU217" s="15"/>
      <c r="LGV217" s="15"/>
      <c r="LGW217" s="15"/>
      <c r="LGX217" s="15"/>
      <c r="LGY217" s="15"/>
      <c r="LGZ217" s="15"/>
      <c r="LHA217" s="15"/>
      <c r="LHB217" s="15"/>
      <c r="LHC217" s="15"/>
      <c r="LHD217" s="15"/>
      <c r="LHE217" s="15"/>
      <c r="LHF217" s="15"/>
      <c r="LHG217" s="15"/>
      <c r="LHH217" s="15"/>
      <c r="LHI217" s="15"/>
      <c r="LHJ217" s="15"/>
      <c r="LHK217" s="15"/>
      <c r="LHL217" s="15"/>
      <c r="LHM217" s="15"/>
      <c r="LHN217" s="15"/>
      <c r="LHO217" s="15"/>
      <c r="LHP217" s="15"/>
      <c r="LHQ217" s="15"/>
      <c r="LHR217" s="15"/>
      <c r="LHS217" s="15"/>
      <c r="LHT217" s="15"/>
      <c r="LHU217" s="15"/>
      <c r="LHV217" s="15"/>
      <c r="LHW217" s="15"/>
      <c r="LHX217" s="15"/>
      <c r="LHY217" s="15"/>
      <c r="LHZ217" s="15"/>
      <c r="LIA217" s="15"/>
      <c r="LIB217" s="15"/>
      <c r="LIC217" s="15"/>
      <c r="LID217" s="15"/>
      <c r="LIE217" s="15"/>
      <c r="LIF217" s="15"/>
      <c r="LIG217" s="15"/>
      <c r="LIH217" s="15"/>
      <c r="LII217" s="15"/>
      <c r="LIJ217" s="15"/>
      <c r="LIK217" s="15"/>
      <c r="LIL217" s="15"/>
      <c r="LIM217" s="15"/>
      <c r="LIN217" s="15"/>
      <c r="LIO217" s="15"/>
      <c r="LIP217" s="15"/>
      <c r="LIQ217" s="15"/>
      <c r="LIR217" s="15"/>
      <c r="LIS217" s="15"/>
      <c r="LIT217" s="15"/>
      <c r="LIU217" s="15"/>
      <c r="LIV217" s="15"/>
      <c r="LIW217" s="15"/>
      <c r="LIX217" s="15"/>
      <c r="LIY217" s="15"/>
      <c r="LIZ217" s="15"/>
      <c r="LJA217" s="15"/>
      <c r="LJB217" s="15"/>
      <c r="LJC217" s="15"/>
      <c r="LJD217" s="15"/>
      <c r="LJE217" s="15"/>
      <c r="LJF217" s="15"/>
      <c r="LJG217" s="15"/>
      <c r="LJH217" s="15"/>
      <c r="LJI217" s="15"/>
      <c r="LJJ217" s="15"/>
      <c r="LJK217" s="15"/>
      <c r="LJL217" s="15"/>
      <c r="LJM217" s="15"/>
      <c r="LJN217" s="15"/>
      <c r="LJO217" s="15"/>
      <c r="LJP217" s="15"/>
      <c r="LJQ217" s="15"/>
      <c r="LJR217" s="15"/>
      <c r="LJS217" s="15"/>
      <c r="LJT217" s="15"/>
      <c r="LJU217" s="15"/>
      <c r="LJV217" s="15"/>
      <c r="LJW217" s="15"/>
      <c r="LJX217" s="15"/>
      <c r="LJY217" s="15"/>
      <c r="LJZ217" s="15"/>
      <c r="LKA217" s="15"/>
      <c r="LKB217" s="15"/>
      <c r="LKC217" s="15"/>
      <c r="LKD217" s="15"/>
      <c r="LKE217" s="15"/>
      <c r="LKF217" s="15"/>
      <c r="LKG217" s="15"/>
      <c r="LKH217" s="15"/>
      <c r="LKI217" s="15"/>
      <c r="LKJ217" s="15"/>
      <c r="LKK217" s="15"/>
      <c r="LKL217" s="15"/>
      <c r="LKM217" s="15"/>
      <c r="LKN217" s="15"/>
      <c r="LKO217" s="15"/>
      <c r="LKP217" s="15"/>
      <c r="LKQ217" s="15"/>
      <c r="LKR217" s="15"/>
      <c r="LKS217" s="15"/>
      <c r="LKT217" s="15"/>
      <c r="LKU217" s="15"/>
      <c r="LKV217" s="15"/>
      <c r="LKW217" s="15"/>
      <c r="LKX217" s="15"/>
      <c r="LKY217" s="15"/>
      <c r="LKZ217" s="15"/>
      <c r="LLA217" s="15"/>
      <c r="LLB217" s="15"/>
      <c r="LLC217" s="15"/>
      <c r="LLD217" s="15"/>
      <c r="LLE217" s="15"/>
      <c r="LLF217" s="15"/>
      <c r="LLG217" s="15"/>
      <c r="LLH217" s="15"/>
      <c r="LLI217" s="15"/>
      <c r="LLJ217" s="15"/>
      <c r="LLK217" s="15"/>
      <c r="LLL217" s="15"/>
      <c r="LLM217" s="15"/>
      <c r="LLN217" s="15"/>
      <c r="LLO217" s="15"/>
      <c r="LLP217" s="15"/>
      <c r="LLQ217" s="15"/>
      <c r="LLR217" s="15"/>
      <c r="LLS217" s="15"/>
      <c r="LLT217" s="15"/>
      <c r="LLU217" s="15"/>
      <c r="LLV217" s="15"/>
      <c r="LLW217" s="15"/>
      <c r="LLX217" s="15"/>
      <c r="LLY217" s="15"/>
      <c r="LLZ217" s="15"/>
      <c r="LMA217" s="15"/>
      <c r="LMB217" s="15"/>
      <c r="LMC217" s="15"/>
      <c r="LMD217" s="15"/>
      <c r="LME217" s="15"/>
      <c r="LMF217" s="15"/>
      <c r="LMG217" s="15"/>
      <c r="LMH217" s="15"/>
      <c r="LMI217" s="15"/>
      <c r="LMJ217" s="15"/>
      <c r="LMK217" s="15"/>
      <c r="LML217" s="15"/>
      <c r="LMM217" s="15"/>
      <c r="LMN217" s="15"/>
      <c r="LMO217" s="15"/>
      <c r="LMP217" s="15"/>
      <c r="LMQ217" s="15"/>
      <c r="LMR217" s="15"/>
      <c r="LMS217" s="15"/>
      <c r="LMT217" s="15"/>
      <c r="LMU217" s="15"/>
      <c r="LMV217" s="15"/>
      <c r="LMW217" s="15"/>
      <c r="LMX217" s="15"/>
      <c r="LMY217" s="15"/>
      <c r="LMZ217" s="15"/>
      <c r="LNA217" s="15"/>
      <c r="LNB217" s="15"/>
      <c r="LNC217" s="15"/>
      <c r="LND217" s="15"/>
      <c r="LNE217" s="15"/>
      <c r="LNF217" s="15"/>
      <c r="LNG217" s="15"/>
      <c r="LNH217" s="15"/>
      <c r="LNI217" s="15"/>
      <c r="LNJ217" s="15"/>
      <c r="LNK217" s="15"/>
      <c r="LNL217" s="15"/>
      <c r="LNM217" s="15"/>
      <c r="LNN217" s="15"/>
      <c r="LNO217" s="15"/>
      <c r="LNP217" s="15"/>
      <c r="LNQ217" s="15"/>
      <c r="LNR217" s="15"/>
      <c r="LNS217" s="15"/>
      <c r="LNT217" s="15"/>
      <c r="LNU217" s="15"/>
      <c r="LNV217" s="15"/>
      <c r="LNW217" s="15"/>
      <c r="LNX217" s="15"/>
      <c r="LNY217" s="15"/>
      <c r="LNZ217" s="15"/>
      <c r="LOA217" s="15"/>
      <c r="LOB217" s="15"/>
      <c r="LOC217" s="15"/>
      <c r="LOD217" s="15"/>
      <c r="LOE217" s="15"/>
      <c r="LOF217" s="15"/>
      <c r="LOG217" s="15"/>
      <c r="LOH217" s="15"/>
      <c r="LOI217" s="15"/>
      <c r="LOJ217" s="15"/>
      <c r="LOK217" s="15"/>
      <c r="LOL217" s="15"/>
      <c r="LOM217" s="15"/>
      <c r="LON217" s="15"/>
      <c r="LOO217" s="15"/>
      <c r="LOP217" s="15"/>
      <c r="LOQ217" s="15"/>
      <c r="LOR217" s="15"/>
      <c r="LOS217" s="15"/>
      <c r="LOT217" s="15"/>
      <c r="LOU217" s="15"/>
      <c r="LOV217" s="15"/>
      <c r="LOW217" s="15"/>
      <c r="LOX217" s="15"/>
      <c r="LOY217" s="15"/>
      <c r="LOZ217" s="15"/>
      <c r="LPA217" s="15"/>
      <c r="LPB217" s="15"/>
      <c r="LPC217" s="15"/>
      <c r="LPD217" s="15"/>
      <c r="LPE217" s="15"/>
      <c r="LPF217" s="15"/>
      <c r="LPG217" s="15"/>
      <c r="LPH217" s="15"/>
      <c r="LPI217" s="15"/>
      <c r="LPJ217" s="15"/>
      <c r="LPK217" s="15"/>
      <c r="LPL217" s="15"/>
      <c r="LPM217" s="15"/>
      <c r="LPN217" s="15"/>
      <c r="LPO217" s="15"/>
      <c r="LPP217" s="15"/>
      <c r="LPQ217" s="15"/>
      <c r="LPR217" s="15"/>
      <c r="LPS217" s="15"/>
      <c r="LPT217" s="15"/>
      <c r="LPU217" s="15"/>
      <c r="LPV217" s="15"/>
      <c r="LPW217" s="15"/>
      <c r="LPX217" s="15"/>
      <c r="LPY217" s="15"/>
      <c r="LPZ217" s="15"/>
      <c r="LQA217" s="15"/>
      <c r="LQB217" s="15"/>
      <c r="LQC217" s="15"/>
      <c r="LQD217" s="15"/>
      <c r="LQE217" s="15"/>
      <c r="LQF217" s="15"/>
      <c r="LQG217" s="15"/>
      <c r="LQH217" s="15"/>
      <c r="LQI217" s="15"/>
      <c r="LQJ217" s="15"/>
      <c r="LQK217" s="15"/>
      <c r="LQL217" s="15"/>
      <c r="LQM217" s="15"/>
      <c r="LQN217" s="15"/>
      <c r="LQO217" s="15"/>
      <c r="LQP217" s="15"/>
      <c r="LQQ217" s="15"/>
      <c r="LQR217" s="15"/>
      <c r="LQS217" s="15"/>
      <c r="LQT217" s="15"/>
      <c r="LQU217" s="15"/>
      <c r="LQV217" s="15"/>
      <c r="LQW217" s="15"/>
      <c r="LQX217" s="15"/>
      <c r="LQY217" s="15"/>
      <c r="LQZ217" s="15"/>
      <c r="LRA217" s="15"/>
      <c r="LRB217" s="15"/>
      <c r="LRC217" s="15"/>
      <c r="LRD217" s="15"/>
      <c r="LRE217" s="15"/>
      <c r="LRF217" s="15"/>
      <c r="LRG217" s="15"/>
      <c r="LRH217" s="15"/>
      <c r="LRI217" s="15"/>
      <c r="LRJ217" s="15"/>
      <c r="LRK217" s="15"/>
      <c r="LRL217" s="15"/>
      <c r="LRM217" s="15"/>
      <c r="LRN217" s="15"/>
      <c r="LRO217" s="15"/>
      <c r="LRP217" s="15"/>
      <c r="LRQ217" s="15"/>
      <c r="LRR217" s="15"/>
      <c r="LRS217" s="15"/>
      <c r="LRT217" s="15"/>
      <c r="LRU217" s="15"/>
      <c r="LRV217" s="15"/>
      <c r="LRW217" s="15"/>
      <c r="LRX217" s="15"/>
      <c r="LRY217" s="15"/>
      <c r="LRZ217" s="15"/>
      <c r="LSA217" s="15"/>
      <c r="LSB217" s="15"/>
      <c r="LSC217" s="15"/>
      <c r="LSD217" s="15"/>
      <c r="LSE217" s="15"/>
      <c r="LSF217" s="15"/>
      <c r="LSG217" s="15"/>
      <c r="LSH217" s="15"/>
      <c r="LSI217" s="15"/>
      <c r="LSJ217" s="15"/>
      <c r="LSK217" s="15"/>
      <c r="LSL217" s="15"/>
      <c r="LSM217" s="15"/>
      <c r="LSN217" s="15"/>
      <c r="LSO217" s="15"/>
      <c r="LSP217" s="15"/>
      <c r="LSQ217" s="15"/>
      <c r="LSR217" s="15"/>
      <c r="LSS217" s="15"/>
      <c r="LST217" s="15"/>
      <c r="LSU217" s="15"/>
      <c r="LSV217" s="15"/>
      <c r="LSW217" s="15"/>
      <c r="LSX217" s="15"/>
      <c r="LSY217" s="15"/>
      <c r="LSZ217" s="15"/>
      <c r="LTA217" s="15"/>
      <c r="LTB217" s="15"/>
      <c r="LTC217" s="15"/>
      <c r="LTD217" s="15"/>
      <c r="LTE217" s="15"/>
      <c r="LTF217" s="15"/>
      <c r="LTG217" s="15"/>
      <c r="LTH217" s="15"/>
      <c r="LTI217" s="15"/>
      <c r="LTJ217" s="15"/>
      <c r="LTK217" s="15"/>
      <c r="LTL217" s="15"/>
      <c r="LTM217" s="15"/>
      <c r="LTN217" s="15"/>
      <c r="LTO217" s="15"/>
      <c r="LTP217" s="15"/>
      <c r="LTQ217" s="15"/>
      <c r="LTR217" s="15"/>
      <c r="LTS217" s="15"/>
      <c r="LTT217" s="15"/>
      <c r="LTU217" s="15"/>
      <c r="LTV217" s="15"/>
      <c r="LTW217" s="15"/>
      <c r="LTX217" s="15"/>
      <c r="LTY217" s="15"/>
      <c r="LTZ217" s="15"/>
      <c r="LUA217" s="15"/>
      <c r="LUB217" s="15"/>
      <c r="LUC217" s="15"/>
      <c r="LUD217" s="15"/>
      <c r="LUE217" s="15"/>
      <c r="LUF217" s="15"/>
      <c r="LUG217" s="15"/>
      <c r="LUH217" s="15"/>
      <c r="LUI217" s="15"/>
      <c r="LUJ217" s="15"/>
      <c r="LUK217" s="15"/>
      <c r="LUL217" s="15"/>
      <c r="LUM217" s="15"/>
      <c r="LUN217" s="15"/>
      <c r="LUO217" s="15"/>
      <c r="LUP217" s="15"/>
      <c r="LUQ217" s="15"/>
      <c r="LUR217" s="15"/>
      <c r="LUS217" s="15"/>
      <c r="LUT217" s="15"/>
      <c r="LUU217" s="15"/>
      <c r="LUV217" s="15"/>
      <c r="LUW217" s="15"/>
      <c r="LUX217" s="15"/>
      <c r="LUY217" s="15"/>
      <c r="LUZ217" s="15"/>
      <c r="LVA217" s="15"/>
      <c r="LVB217" s="15"/>
      <c r="LVC217" s="15"/>
      <c r="LVD217" s="15"/>
      <c r="LVE217" s="15"/>
      <c r="LVF217" s="15"/>
      <c r="LVG217" s="15"/>
      <c r="LVH217" s="15"/>
      <c r="LVI217" s="15"/>
      <c r="LVJ217" s="15"/>
      <c r="LVK217" s="15"/>
      <c r="LVL217" s="15"/>
      <c r="LVM217" s="15"/>
      <c r="LVN217" s="15"/>
      <c r="LVO217" s="15"/>
      <c r="LVP217" s="15"/>
      <c r="LVQ217" s="15"/>
      <c r="LVR217" s="15"/>
      <c r="LVS217" s="15"/>
      <c r="LVT217" s="15"/>
      <c r="LVU217" s="15"/>
      <c r="LVV217" s="15"/>
      <c r="LVW217" s="15"/>
      <c r="LVX217" s="15"/>
      <c r="LVY217" s="15"/>
      <c r="LVZ217" s="15"/>
      <c r="LWA217" s="15"/>
      <c r="LWB217" s="15"/>
      <c r="LWC217" s="15"/>
      <c r="LWD217" s="15"/>
      <c r="LWE217" s="15"/>
      <c r="LWF217" s="15"/>
      <c r="LWG217" s="15"/>
      <c r="LWH217" s="15"/>
      <c r="LWI217" s="15"/>
      <c r="LWJ217" s="15"/>
      <c r="LWK217" s="15"/>
      <c r="LWL217" s="15"/>
      <c r="LWM217" s="15"/>
      <c r="LWN217" s="15"/>
      <c r="LWO217" s="15"/>
      <c r="LWP217" s="15"/>
      <c r="LWQ217" s="15"/>
      <c r="LWR217" s="15"/>
      <c r="LWS217" s="15"/>
      <c r="LWT217" s="15"/>
      <c r="LWU217" s="15"/>
      <c r="LWV217" s="15"/>
      <c r="LWW217" s="15"/>
      <c r="LWX217" s="15"/>
      <c r="LWY217" s="15"/>
      <c r="LWZ217" s="15"/>
      <c r="LXA217" s="15"/>
      <c r="LXB217" s="15"/>
      <c r="LXC217" s="15"/>
      <c r="LXD217" s="15"/>
      <c r="LXE217" s="15"/>
      <c r="LXF217" s="15"/>
      <c r="LXG217" s="15"/>
      <c r="LXH217" s="15"/>
      <c r="LXI217" s="15"/>
      <c r="LXJ217" s="15"/>
      <c r="LXK217" s="15"/>
      <c r="LXL217" s="15"/>
      <c r="LXM217" s="15"/>
      <c r="LXN217" s="15"/>
      <c r="LXO217" s="15"/>
      <c r="LXP217" s="15"/>
      <c r="LXQ217" s="15"/>
      <c r="LXR217" s="15"/>
      <c r="LXS217" s="15"/>
      <c r="LXT217" s="15"/>
      <c r="LXU217" s="15"/>
      <c r="LXV217" s="15"/>
      <c r="LXW217" s="15"/>
      <c r="LXX217" s="15"/>
      <c r="LXY217" s="15"/>
      <c r="LXZ217" s="15"/>
      <c r="LYA217" s="15"/>
      <c r="LYB217" s="15"/>
      <c r="LYC217" s="15"/>
      <c r="LYD217" s="15"/>
      <c r="LYE217" s="15"/>
      <c r="LYF217" s="15"/>
      <c r="LYG217" s="15"/>
      <c r="LYH217" s="15"/>
      <c r="LYI217" s="15"/>
      <c r="LYJ217" s="15"/>
      <c r="LYK217" s="15"/>
      <c r="LYL217" s="15"/>
      <c r="LYM217" s="15"/>
      <c r="LYN217" s="15"/>
      <c r="LYO217" s="15"/>
      <c r="LYP217" s="15"/>
      <c r="LYQ217" s="15"/>
      <c r="LYR217" s="15"/>
      <c r="LYS217" s="15"/>
      <c r="LYT217" s="15"/>
      <c r="LYU217" s="15"/>
      <c r="LYV217" s="15"/>
      <c r="LYW217" s="15"/>
      <c r="LYX217" s="15"/>
      <c r="LYY217" s="15"/>
      <c r="LYZ217" s="15"/>
      <c r="LZA217" s="15"/>
      <c r="LZB217" s="15"/>
      <c r="LZC217" s="15"/>
      <c r="LZD217" s="15"/>
      <c r="LZE217" s="15"/>
      <c r="LZF217" s="15"/>
      <c r="LZG217" s="15"/>
      <c r="LZH217" s="15"/>
      <c r="LZI217" s="15"/>
      <c r="LZJ217" s="15"/>
      <c r="LZK217" s="15"/>
      <c r="LZL217" s="15"/>
      <c r="LZM217" s="15"/>
      <c r="LZN217" s="15"/>
      <c r="LZO217" s="15"/>
      <c r="LZP217" s="15"/>
      <c r="LZQ217" s="15"/>
      <c r="LZR217" s="15"/>
      <c r="LZS217" s="15"/>
      <c r="LZT217" s="15"/>
      <c r="LZU217" s="15"/>
      <c r="LZV217" s="15"/>
      <c r="LZW217" s="15"/>
      <c r="LZX217" s="15"/>
      <c r="LZY217" s="15"/>
      <c r="LZZ217" s="15"/>
      <c r="MAA217" s="15"/>
      <c r="MAB217" s="15"/>
      <c r="MAC217" s="15"/>
      <c r="MAD217" s="15"/>
      <c r="MAE217" s="15"/>
      <c r="MAF217" s="15"/>
      <c r="MAG217" s="15"/>
      <c r="MAH217" s="15"/>
      <c r="MAI217" s="15"/>
      <c r="MAJ217" s="15"/>
      <c r="MAK217" s="15"/>
      <c r="MAL217" s="15"/>
      <c r="MAM217" s="15"/>
      <c r="MAN217" s="15"/>
      <c r="MAO217" s="15"/>
      <c r="MAP217" s="15"/>
      <c r="MAQ217" s="15"/>
      <c r="MAR217" s="15"/>
      <c r="MAS217" s="15"/>
      <c r="MAT217" s="15"/>
      <c r="MAU217" s="15"/>
      <c r="MAV217" s="15"/>
      <c r="MAW217" s="15"/>
      <c r="MAX217" s="15"/>
      <c r="MAY217" s="15"/>
      <c r="MAZ217" s="15"/>
      <c r="MBA217" s="15"/>
      <c r="MBB217" s="15"/>
      <c r="MBC217" s="15"/>
      <c r="MBD217" s="15"/>
      <c r="MBE217" s="15"/>
      <c r="MBF217" s="15"/>
      <c r="MBG217" s="15"/>
      <c r="MBH217" s="15"/>
      <c r="MBI217" s="15"/>
      <c r="MBJ217" s="15"/>
      <c r="MBK217" s="15"/>
      <c r="MBL217" s="15"/>
      <c r="MBM217" s="15"/>
      <c r="MBN217" s="15"/>
      <c r="MBO217" s="15"/>
      <c r="MBP217" s="15"/>
      <c r="MBQ217" s="15"/>
      <c r="MBR217" s="15"/>
      <c r="MBS217" s="15"/>
      <c r="MBT217" s="15"/>
      <c r="MBU217" s="15"/>
      <c r="MBV217" s="15"/>
      <c r="MBW217" s="15"/>
      <c r="MBX217" s="15"/>
      <c r="MBY217" s="15"/>
      <c r="MBZ217" s="15"/>
      <c r="MCA217" s="15"/>
      <c r="MCB217" s="15"/>
      <c r="MCC217" s="15"/>
      <c r="MCD217" s="15"/>
      <c r="MCE217" s="15"/>
      <c r="MCF217" s="15"/>
      <c r="MCG217" s="15"/>
      <c r="MCH217" s="15"/>
      <c r="MCI217" s="15"/>
      <c r="MCJ217" s="15"/>
      <c r="MCK217" s="15"/>
      <c r="MCL217" s="15"/>
      <c r="MCM217" s="15"/>
      <c r="MCN217" s="15"/>
      <c r="MCO217" s="15"/>
      <c r="MCP217" s="15"/>
      <c r="MCQ217" s="15"/>
      <c r="MCR217" s="15"/>
      <c r="MCS217" s="15"/>
      <c r="MCT217" s="15"/>
      <c r="MCU217" s="15"/>
      <c r="MCV217" s="15"/>
      <c r="MCW217" s="15"/>
      <c r="MCX217" s="15"/>
      <c r="MCY217" s="15"/>
      <c r="MCZ217" s="15"/>
      <c r="MDA217" s="15"/>
      <c r="MDB217" s="15"/>
      <c r="MDC217" s="15"/>
      <c r="MDD217" s="15"/>
      <c r="MDE217" s="15"/>
      <c r="MDF217" s="15"/>
      <c r="MDG217" s="15"/>
      <c r="MDH217" s="15"/>
      <c r="MDI217" s="15"/>
      <c r="MDJ217" s="15"/>
      <c r="MDK217" s="15"/>
      <c r="MDL217" s="15"/>
      <c r="MDM217" s="15"/>
      <c r="MDN217" s="15"/>
      <c r="MDO217" s="15"/>
      <c r="MDP217" s="15"/>
      <c r="MDQ217" s="15"/>
      <c r="MDR217" s="15"/>
      <c r="MDS217" s="15"/>
      <c r="MDT217" s="15"/>
      <c r="MDU217" s="15"/>
      <c r="MDV217" s="15"/>
      <c r="MDW217" s="15"/>
      <c r="MDX217" s="15"/>
      <c r="MDY217" s="15"/>
      <c r="MDZ217" s="15"/>
      <c r="MEA217" s="15"/>
      <c r="MEB217" s="15"/>
      <c r="MEC217" s="15"/>
      <c r="MED217" s="15"/>
      <c r="MEE217" s="15"/>
      <c r="MEF217" s="15"/>
      <c r="MEG217" s="15"/>
      <c r="MEH217" s="15"/>
      <c r="MEI217" s="15"/>
      <c r="MEJ217" s="15"/>
      <c r="MEK217" s="15"/>
      <c r="MEL217" s="15"/>
      <c r="MEM217" s="15"/>
      <c r="MEN217" s="15"/>
      <c r="MEO217" s="15"/>
      <c r="MEP217" s="15"/>
      <c r="MEQ217" s="15"/>
      <c r="MER217" s="15"/>
      <c r="MES217" s="15"/>
      <c r="MET217" s="15"/>
      <c r="MEU217" s="15"/>
      <c r="MEV217" s="15"/>
      <c r="MEW217" s="15"/>
      <c r="MEX217" s="15"/>
      <c r="MEY217" s="15"/>
      <c r="MEZ217" s="15"/>
      <c r="MFA217" s="15"/>
      <c r="MFB217" s="15"/>
      <c r="MFC217" s="15"/>
      <c r="MFD217" s="15"/>
      <c r="MFE217" s="15"/>
      <c r="MFF217" s="15"/>
      <c r="MFG217" s="15"/>
      <c r="MFH217" s="15"/>
      <c r="MFI217" s="15"/>
      <c r="MFJ217" s="15"/>
      <c r="MFK217" s="15"/>
      <c r="MFL217" s="15"/>
      <c r="MFM217" s="15"/>
      <c r="MFN217" s="15"/>
      <c r="MFO217" s="15"/>
      <c r="MFP217" s="15"/>
      <c r="MFQ217" s="15"/>
      <c r="MFR217" s="15"/>
      <c r="MFS217" s="15"/>
      <c r="MFT217" s="15"/>
      <c r="MFU217" s="15"/>
      <c r="MFV217" s="15"/>
      <c r="MFW217" s="15"/>
      <c r="MFX217" s="15"/>
      <c r="MFY217" s="15"/>
      <c r="MFZ217" s="15"/>
      <c r="MGA217" s="15"/>
      <c r="MGB217" s="15"/>
      <c r="MGC217" s="15"/>
      <c r="MGD217" s="15"/>
      <c r="MGE217" s="15"/>
      <c r="MGF217" s="15"/>
      <c r="MGG217" s="15"/>
      <c r="MGH217" s="15"/>
      <c r="MGI217" s="15"/>
      <c r="MGJ217" s="15"/>
      <c r="MGK217" s="15"/>
      <c r="MGL217" s="15"/>
      <c r="MGM217" s="15"/>
      <c r="MGN217" s="15"/>
      <c r="MGO217" s="15"/>
      <c r="MGP217" s="15"/>
      <c r="MGQ217" s="15"/>
      <c r="MGR217" s="15"/>
      <c r="MGS217" s="15"/>
      <c r="MGT217" s="15"/>
      <c r="MGU217" s="15"/>
      <c r="MGV217" s="15"/>
      <c r="MGW217" s="15"/>
      <c r="MGX217" s="15"/>
      <c r="MGY217" s="15"/>
      <c r="MGZ217" s="15"/>
      <c r="MHA217" s="15"/>
      <c r="MHB217" s="15"/>
      <c r="MHC217" s="15"/>
      <c r="MHD217" s="15"/>
      <c r="MHE217" s="15"/>
      <c r="MHF217" s="15"/>
      <c r="MHG217" s="15"/>
      <c r="MHH217" s="15"/>
      <c r="MHI217" s="15"/>
      <c r="MHJ217" s="15"/>
      <c r="MHK217" s="15"/>
      <c r="MHL217" s="15"/>
      <c r="MHM217" s="15"/>
      <c r="MHN217" s="15"/>
      <c r="MHO217" s="15"/>
      <c r="MHP217" s="15"/>
      <c r="MHQ217" s="15"/>
      <c r="MHR217" s="15"/>
      <c r="MHS217" s="15"/>
      <c r="MHT217" s="15"/>
      <c r="MHU217" s="15"/>
      <c r="MHV217" s="15"/>
      <c r="MHW217" s="15"/>
      <c r="MHX217" s="15"/>
      <c r="MHY217" s="15"/>
      <c r="MHZ217" s="15"/>
      <c r="MIA217" s="15"/>
      <c r="MIB217" s="15"/>
      <c r="MIC217" s="15"/>
      <c r="MID217" s="15"/>
      <c r="MIE217" s="15"/>
      <c r="MIF217" s="15"/>
      <c r="MIG217" s="15"/>
      <c r="MIH217" s="15"/>
      <c r="MII217" s="15"/>
      <c r="MIJ217" s="15"/>
      <c r="MIK217" s="15"/>
      <c r="MIL217" s="15"/>
      <c r="MIM217" s="15"/>
      <c r="MIN217" s="15"/>
      <c r="MIO217" s="15"/>
      <c r="MIP217" s="15"/>
      <c r="MIQ217" s="15"/>
      <c r="MIR217" s="15"/>
      <c r="MIS217" s="15"/>
      <c r="MIT217" s="15"/>
      <c r="MIU217" s="15"/>
      <c r="MIV217" s="15"/>
      <c r="MIW217" s="15"/>
      <c r="MIX217" s="15"/>
      <c r="MIY217" s="15"/>
      <c r="MIZ217" s="15"/>
      <c r="MJA217" s="15"/>
      <c r="MJB217" s="15"/>
      <c r="MJC217" s="15"/>
      <c r="MJD217" s="15"/>
      <c r="MJE217" s="15"/>
      <c r="MJF217" s="15"/>
      <c r="MJG217" s="15"/>
      <c r="MJH217" s="15"/>
      <c r="MJI217" s="15"/>
      <c r="MJJ217" s="15"/>
      <c r="MJK217" s="15"/>
      <c r="MJL217" s="15"/>
      <c r="MJM217" s="15"/>
      <c r="MJN217" s="15"/>
      <c r="MJO217" s="15"/>
      <c r="MJP217" s="15"/>
      <c r="MJQ217" s="15"/>
      <c r="MJR217" s="15"/>
      <c r="MJS217" s="15"/>
      <c r="MJT217" s="15"/>
      <c r="MJU217" s="15"/>
      <c r="MJV217" s="15"/>
      <c r="MJW217" s="15"/>
      <c r="MJX217" s="15"/>
      <c r="MJY217" s="15"/>
      <c r="MJZ217" s="15"/>
      <c r="MKA217" s="15"/>
      <c r="MKB217" s="15"/>
      <c r="MKC217" s="15"/>
      <c r="MKD217" s="15"/>
      <c r="MKE217" s="15"/>
      <c r="MKF217" s="15"/>
      <c r="MKG217" s="15"/>
      <c r="MKH217" s="15"/>
      <c r="MKI217" s="15"/>
      <c r="MKJ217" s="15"/>
      <c r="MKK217" s="15"/>
      <c r="MKL217" s="15"/>
      <c r="MKM217" s="15"/>
      <c r="MKN217" s="15"/>
      <c r="MKO217" s="15"/>
      <c r="MKP217" s="15"/>
      <c r="MKQ217" s="15"/>
      <c r="MKR217" s="15"/>
      <c r="MKS217" s="15"/>
      <c r="MKT217" s="15"/>
      <c r="MKU217" s="15"/>
      <c r="MKV217" s="15"/>
      <c r="MKW217" s="15"/>
      <c r="MKX217" s="15"/>
      <c r="MKY217" s="15"/>
      <c r="MKZ217" s="15"/>
      <c r="MLA217" s="15"/>
      <c r="MLB217" s="15"/>
      <c r="MLC217" s="15"/>
      <c r="MLD217" s="15"/>
      <c r="MLE217" s="15"/>
      <c r="MLF217" s="15"/>
      <c r="MLG217" s="15"/>
      <c r="MLH217" s="15"/>
      <c r="MLI217" s="15"/>
      <c r="MLJ217" s="15"/>
      <c r="MLK217" s="15"/>
      <c r="MLL217" s="15"/>
      <c r="MLM217" s="15"/>
      <c r="MLN217" s="15"/>
      <c r="MLO217" s="15"/>
      <c r="MLP217" s="15"/>
      <c r="MLQ217" s="15"/>
      <c r="MLR217" s="15"/>
      <c r="MLS217" s="15"/>
      <c r="MLT217" s="15"/>
      <c r="MLU217" s="15"/>
      <c r="MLV217" s="15"/>
      <c r="MLW217" s="15"/>
      <c r="MLX217" s="15"/>
      <c r="MLY217" s="15"/>
      <c r="MLZ217" s="15"/>
      <c r="MMA217" s="15"/>
      <c r="MMB217" s="15"/>
      <c r="MMC217" s="15"/>
      <c r="MMD217" s="15"/>
      <c r="MME217" s="15"/>
      <c r="MMF217" s="15"/>
      <c r="MMG217" s="15"/>
      <c r="MMH217" s="15"/>
      <c r="MMI217" s="15"/>
      <c r="MMJ217" s="15"/>
      <c r="MMK217" s="15"/>
      <c r="MML217" s="15"/>
      <c r="MMM217" s="15"/>
      <c r="MMN217" s="15"/>
      <c r="MMO217" s="15"/>
      <c r="MMP217" s="15"/>
      <c r="MMQ217" s="15"/>
      <c r="MMR217" s="15"/>
      <c r="MMS217" s="15"/>
      <c r="MMT217" s="15"/>
      <c r="MMU217" s="15"/>
      <c r="MMV217" s="15"/>
      <c r="MMW217" s="15"/>
      <c r="MMX217" s="15"/>
      <c r="MMY217" s="15"/>
      <c r="MMZ217" s="15"/>
      <c r="MNA217" s="15"/>
      <c r="MNB217" s="15"/>
      <c r="MNC217" s="15"/>
      <c r="MND217" s="15"/>
      <c r="MNE217" s="15"/>
      <c r="MNF217" s="15"/>
      <c r="MNG217" s="15"/>
      <c r="MNH217" s="15"/>
      <c r="MNI217" s="15"/>
      <c r="MNJ217" s="15"/>
      <c r="MNK217" s="15"/>
      <c r="MNL217" s="15"/>
      <c r="MNM217" s="15"/>
      <c r="MNN217" s="15"/>
      <c r="MNO217" s="15"/>
      <c r="MNP217" s="15"/>
      <c r="MNQ217" s="15"/>
      <c r="MNR217" s="15"/>
      <c r="MNS217" s="15"/>
      <c r="MNT217" s="15"/>
      <c r="MNU217" s="15"/>
      <c r="MNV217" s="15"/>
      <c r="MNW217" s="15"/>
      <c r="MNX217" s="15"/>
      <c r="MNY217" s="15"/>
      <c r="MNZ217" s="15"/>
      <c r="MOA217" s="15"/>
      <c r="MOB217" s="15"/>
      <c r="MOC217" s="15"/>
      <c r="MOD217" s="15"/>
      <c r="MOE217" s="15"/>
      <c r="MOF217" s="15"/>
      <c r="MOG217" s="15"/>
      <c r="MOH217" s="15"/>
      <c r="MOI217" s="15"/>
      <c r="MOJ217" s="15"/>
      <c r="MOK217" s="15"/>
      <c r="MOL217" s="15"/>
      <c r="MOM217" s="15"/>
      <c r="MON217" s="15"/>
      <c r="MOO217" s="15"/>
      <c r="MOP217" s="15"/>
      <c r="MOQ217" s="15"/>
      <c r="MOR217" s="15"/>
      <c r="MOS217" s="15"/>
      <c r="MOT217" s="15"/>
      <c r="MOU217" s="15"/>
      <c r="MOV217" s="15"/>
      <c r="MOW217" s="15"/>
      <c r="MOX217" s="15"/>
      <c r="MOY217" s="15"/>
      <c r="MOZ217" s="15"/>
      <c r="MPA217" s="15"/>
      <c r="MPB217" s="15"/>
      <c r="MPC217" s="15"/>
      <c r="MPD217" s="15"/>
      <c r="MPE217" s="15"/>
      <c r="MPF217" s="15"/>
      <c r="MPG217" s="15"/>
      <c r="MPH217" s="15"/>
      <c r="MPI217" s="15"/>
      <c r="MPJ217" s="15"/>
      <c r="MPK217" s="15"/>
      <c r="MPL217" s="15"/>
      <c r="MPM217" s="15"/>
      <c r="MPN217" s="15"/>
      <c r="MPO217" s="15"/>
      <c r="MPP217" s="15"/>
      <c r="MPQ217" s="15"/>
      <c r="MPR217" s="15"/>
      <c r="MPS217" s="15"/>
      <c r="MPT217" s="15"/>
      <c r="MPU217" s="15"/>
      <c r="MPV217" s="15"/>
      <c r="MPW217" s="15"/>
      <c r="MPX217" s="15"/>
      <c r="MPY217" s="15"/>
      <c r="MPZ217" s="15"/>
      <c r="MQA217" s="15"/>
      <c r="MQB217" s="15"/>
      <c r="MQC217" s="15"/>
      <c r="MQD217" s="15"/>
      <c r="MQE217" s="15"/>
      <c r="MQF217" s="15"/>
      <c r="MQG217" s="15"/>
      <c r="MQH217" s="15"/>
      <c r="MQI217" s="15"/>
      <c r="MQJ217" s="15"/>
      <c r="MQK217" s="15"/>
      <c r="MQL217" s="15"/>
      <c r="MQM217" s="15"/>
      <c r="MQN217" s="15"/>
      <c r="MQO217" s="15"/>
      <c r="MQP217" s="15"/>
      <c r="MQQ217" s="15"/>
      <c r="MQR217" s="15"/>
      <c r="MQS217" s="15"/>
      <c r="MQT217" s="15"/>
      <c r="MQU217" s="15"/>
      <c r="MQV217" s="15"/>
      <c r="MQW217" s="15"/>
      <c r="MQX217" s="15"/>
      <c r="MQY217" s="15"/>
      <c r="MQZ217" s="15"/>
      <c r="MRA217" s="15"/>
      <c r="MRB217" s="15"/>
      <c r="MRC217" s="15"/>
      <c r="MRD217" s="15"/>
      <c r="MRE217" s="15"/>
      <c r="MRF217" s="15"/>
      <c r="MRG217" s="15"/>
      <c r="MRH217" s="15"/>
      <c r="MRI217" s="15"/>
      <c r="MRJ217" s="15"/>
      <c r="MRK217" s="15"/>
      <c r="MRL217" s="15"/>
      <c r="MRM217" s="15"/>
      <c r="MRN217" s="15"/>
      <c r="MRO217" s="15"/>
      <c r="MRP217" s="15"/>
      <c r="MRQ217" s="15"/>
      <c r="MRR217" s="15"/>
      <c r="MRS217" s="15"/>
      <c r="MRT217" s="15"/>
      <c r="MRU217" s="15"/>
      <c r="MRV217" s="15"/>
      <c r="MRW217" s="15"/>
      <c r="MRX217" s="15"/>
      <c r="MRY217" s="15"/>
      <c r="MRZ217" s="15"/>
      <c r="MSA217" s="15"/>
      <c r="MSB217" s="15"/>
      <c r="MSC217" s="15"/>
      <c r="MSD217" s="15"/>
      <c r="MSE217" s="15"/>
      <c r="MSF217" s="15"/>
      <c r="MSG217" s="15"/>
      <c r="MSH217" s="15"/>
      <c r="MSI217" s="15"/>
      <c r="MSJ217" s="15"/>
      <c r="MSK217" s="15"/>
      <c r="MSL217" s="15"/>
      <c r="MSM217" s="15"/>
      <c r="MSN217" s="15"/>
      <c r="MSO217" s="15"/>
      <c r="MSP217" s="15"/>
      <c r="MSQ217" s="15"/>
      <c r="MSR217" s="15"/>
      <c r="MSS217" s="15"/>
      <c r="MST217" s="15"/>
      <c r="MSU217" s="15"/>
      <c r="MSV217" s="15"/>
      <c r="MSW217" s="15"/>
      <c r="MSX217" s="15"/>
      <c r="MSY217" s="15"/>
      <c r="MSZ217" s="15"/>
      <c r="MTA217" s="15"/>
      <c r="MTB217" s="15"/>
      <c r="MTC217" s="15"/>
      <c r="MTD217" s="15"/>
      <c r="MTE217" s="15"/>
      <c r="MTF217" s="15"/>
      <c r="MTG217" s="15"/>
      <c r="MTH217" s="15"/>
      <c r="MTI217" s="15"/>
      <c r="MTJ217" s="15"/>
      <c r="MTK217" s="15"/>
      <c r="MTL217" s="15"/>
      <c r="MTM217" s="15"/>
      <c r="MTN217" s="15"/>
      <c r="MTO217" s="15"/>
      <c r="MTP217" s="15"/>
      <c r="MTQ217" s="15"/>
      <c r="MTR217" s="15"/>
      <c r="MTS217" s="15"/>
      <c r="MTT217" s="15"/>
      <c r="MTU217" s="15"/>
      <c r="MTV217" s="15"/>
      <c r="MTW217" s="15"/>
      <c r="MTX217" s="15"/>
      <c r="MTY217" s="15"/>
      <c r="MTZ217" s="15"/>
      <c r="MUA217" s="15"/>
      <c r="MUB217" s="15"/>
      <c r="MUC217" s="15"/>
      <c r="MUD217" s="15"/>
      <c r="MUE217" s="15"/>
      <c r="MUF217" s="15"/>
      <c r="MUG217" s="15"/>
      <c r="MUH217" s="15"/>
      <c r="MUI217" s="15"/>
      <c r="MUJ217" s="15"/>
      <c r="MUK217" s="15"/>
      <c r="MUL217" s="15"/>
      <c r="MUM217" s="15"/>
      <c r="MUN217" s="15"/>
      <c r="MUO217" s="15"/>
      <c r="MUP217" s="15"/>
      <c r="MUQ217" s="15"/>
      <c r="MUR217" s="15"/>
      <c r="MUS217" s="15"/>
      <c r="MUT217" s="15"/>
      <c r="MUU217" s="15"/>
      <c r="MUV217" s="15"/>
      <c r="MUW217" s="15"/>
      <c r="MUX217" s="15"/>
      <c r="MUY217" s="15"/>
      <c r="MUZ217" s="15"/>
      <c r="MVA217" s="15"/>
      <c r="MVB217" s="15"/>
      <c r="MVC217" s="15"/>
      <c r="MVD217" s="15"/>
      <c r="MVE217" s="15"/>
      <c r="MVF217" s="15"/>
      <c r="MVG217" s="15"/>
      <c r="MVH217" s="15"/>
      <c r="MVI217" s="15"/>
      <c r="MVJ217" s="15"/>
      <c r="MVK217" s="15"/>
      <c r="MVL217" s="15"/>
      <c r="MVM217" s="15"/>
      <c r="MVN217" s="15"/>
      <c r="MVO217" s="15"/>
      <c r="MVP217" s="15"/>
      <c r="MVQ217" s="15"/>
      <c r="MVR217" s="15"/>
      <c r="MVS217" s="15"/>
      <c r="MVT217" s="15"/>
      <c r="MVU217" s="15"/>
      <c r="MVV217" s="15"/>
      <c r="MVW217" s="15"/>
      <c r="MVX217" s="15"/>
      <c r="MVY217" s="15"/>
      <c r="MVZ217" s="15"/>
      <c r="MWA217" s="15"/>
      <c r="MWB217" s="15"/>
      <c r="MWC217" s="15"/>
      <c r="MWD217" s="15"/>
      <c r="MWE217" s="15"/>
      <c r="MWF217" s="15"/>
      <c r="MWG217" s="15"/>
      <c r="MWH217" s="15"/>
      <c r="MWI217" s="15"/>
      <c r="MWJ217" s="15"/>
      <c r="MWK217" s="15"/>
      <c r="MWL217" s="15"/>
      <c r="MWM217" s="15"/>
      <c r="MWN217" s="15"/>
      <c r="MWO217" s="15"/>
      <c r="MWP217" s="15"/>
      <c r="MWQ217" s="15"/>
      <c r="MWR217" s="15"/>
      <c r="MWS217" s="15"/>
      <c r="MWT217" s="15"/>
      <c r="MWU217" s="15"/>
      <c r="MWV217" s="15"/>
      <c r="MWW217" s="15"/>
      <c r="MWX217" s="15"/>
      <c r="MWY217" s="15"/>
      <c r="MWZ217" s="15"/>
      <c r="MXA217" s="15"/>
      <c r="MXB217" s="15"/>
      <c r="MXC217" s="15"/>
      <c r="MXD217" s="15"/>
      <c r="MXE217" s="15"/>
      <c r="MXF217" s="15"/>
      <c r="MXG217" s="15"/>
      <c r="MXH217" s="15"/>
      <c r="MXI217" s="15"/>
      <c r="MXJ217" s="15"/>
      <c r="MXK217" s="15"/>
      <c r="MXL217" s="15"/>
      <c r="MXM217" s="15"/>
      <c r="MXN217" s="15"/>
      <c r="MXO217" s="15"/>
      <c r="MXP217" s="15"/>
      <c r="MXQ217" s="15"/>
      <c r="MXR217" s="15"/>
      <c r="MXS217" s="15"/>
      <c r="MXT217" s="15"/>
      <c r="MXU217" s="15"/>
      <c r="MXV217" s="15"/>
      <c r="MXW217" s="15"/>
      <c r="MXX217" s="15"/>
      <c r="MXY217" s="15"/>
      <c r="MXZ217" s="15"/>
      <c r="MYA217" s="15"/>
      <c r="MYB217" s="15"/>
      <c r="MYC217" s="15"/>
      <c r="MYD217" s="15"/>
      <c r="MYE217" s="15"/>
      <c r="MYF217" s="15"/>
      <c r="MYG217" s="15"/>
      <c r="MYH217" s="15"/>
      <c r="MYI217" s="15"/>
      <c r="MYJ217" s="15"/>
      <c r="MYK217" s="15"/>
      <c r="MYL217" s="15"/>
      <c r="MYM217" s="15"/>
      <c r="MYN217" s="15"/>
      <c r="MYO217" s="15"/>
      <c r="MYP217" s="15"/>
      <c r="MYQ217" s="15"/>
      <c r="MYR217" s="15"/>
      <c r="MYS217" s="15"/>
      <c r="MYT217" s="15"/>
      <c r="MYU217" s="15"/>
      <c r="MYV217" s="15"/>
      <c r="MYW217" s="15"/>
      <c r="MYX217" s="15"/>
      <c r="MYY217" s="15"/>
      <c r="MYZ217" s="15"/>
      <c r="MZA217" s="15"/>
      <c r="MZB217" s="15"/>
      <c r="MZC217" s="15"/>
      <c r="MZD217" s="15"/>
      <c r="MZE217" s="15"/>
      <c r="MZF217" s="15"/>
      <c r="MZG217" s="15"/>
      <c r="MZH217" s="15"/>
      <c r="MZI217" s="15"/>
      <c r="MZJ217" s="15"/>
      <c r="MZK217" s="15"/>
      <c r="MZL217" s="15"/>
      <c r="MZM217" s="15"/>
      <c r="MZN217" s="15"/>
      <c r="MZO217" s="15"/>
      <c r="MZP217" s="15"/>
      <c r="MZQ217" s="15"/>
      <c r="MZR217" s="15"/>
      <c r="MZS217" s="15"/>
      <c r="MZT217" s="15"/>
      <c r="MZU217" s="15"/>
      <c r="MZV217" s="15"/>
      <c r="MZW217" s="15"/>
      <c r="MZX217" s="15"/>
      <c r="MZY217" s="15"/>
      <c r="MZZ217" s="15"/>
      <c r="NAA217" s="15"/>
      <c r="NAB217" s="15"/>
      <c r="NAC217" s="15"/>
      <c r="NAD217" s="15"/>
      <c r="NAE217" s="15"/>
      <c r="NAF217" s="15"/>
      <c r="NAG217" s="15"/>
      <c r="NAH217" s="15"/>
      <c r="NAI217" s="15"/>
      <c r="NAJ217" s="15"/>
      <c r="NAK217" s="15"/>
      <c r="NAL217" s="15"/>
      <c r="NAM217" s="15"/>
      <c r="NAN217" s="15"/>
      <c r="NAO217" s="15"/>
      <c r="NAP217" s="15"/>
      <c r="NAQ217" s="15"/>
      <c r="NAR217" s="15"/>
      <c r="NAS217" s="15"/>
      <c r="NAT217" s="15"/>
      <c r="NAU217" s="15"/>
      <c r="NAV217" s="15"/>
      <c r="NAW217" s="15"/>
      <c r="NAX217" s="15"/>
      <c r="NAY217" s="15"/>
      <c r="NAZ217" s="15"/>
      <c r="NBA217" s="15"/>
      <c r="NBB217" s="15"/>
      <c r="NBC217" s="15"/>
      <c r="NBD217" s="15"/>
      <c r="NBE217" s="15"/>
      <c r="NBF217" s="15"/>
      <c r="NBG217" s="15"/>
      <c r="NBH217" s="15"/>
      <c r="NBI217" s="15"/>
      <c r="NBJ217" s="15"/>
      <c r="NBK217" s="15"/>
      <c r="NBL217" s="15"/>
      <c r="NBM217" s="15"/>
      <c r="NBN217" s="15"/>
      <c r="NBO217" s="15"/>
      <c r="NBP217" s="15"/>
      <c r="NBQ217" s="15"/>
      <c r="NBR217" s="15"/>
      <c r="NBS217" s="15"/>
      <c r="NBT217" s="15"/>
      <c r="NBU217" s="15"/>
      <c r="NBV217" s="15"/>
      <c r="NBW217" s="15"/>
      <c r="NBX217" s="15"/>
      <c r="NBY217" s="15"/>
      <c r="NBZ217" s="15"/>
      <c r="NCA217" s="15"/>
      <c r="NCB217" s="15"/>
      <c r="NCC217" s="15"/>
      <c r="NCD217" s="15"/>
      <c r="NCE217" s="15"/>
      <c r="NCF217" s="15"/>
      <c r="NCG217" s="15"/>
      <c r="NCH217" s="15"/>
      <c r="NCI217" s="15"/>
      <c r="NCJ217" s="15"/>
      <c r="NCK217" s="15"/>
      <c r="NCL217" s="15"/>
      <c r="NCM217" s="15"/>
      <c r="NCN217" s="15"/>
      <c r="NCO217" s="15"/>
      <c r="NCP217" s="15"/>
      <c r="NCQ217" s="15"/>
      <c r="NCR217" s="15"/>
      <c r="NCS217" s="15"/>
      <c r="NCT217" s="15"/>
      <c r="NCU217" s="15"/>
      <c r="NCV217" s="15"/>
      <c r="NCW217" s="15"/>
      <c r="NCX217" s="15"/>
      <c r="NCY217" s="15"/>
      <c r="NCZ217" s="15"/>
      <c r="NDA217" s="15"/>
      <c r="NDB217" s="15"/>
      <c r="NDC217" s="15"/>
      <c r="NDD217" s="15"/>
      <c r="NDE217" s="15"/>
      <c r="NDF217" s="15"/>
      <c r="NDG217" s="15"/>
      <c r="NDH217" s="15"/>
      <c r="NDI217" s="15"/>
      <c r="NDJ217" s="15"/>
      <c r="NDK217" s="15"/>
      <c r="NDL217" s="15"/>
      <c r="NDM217" s="15"/>
      <c r="NDN217" s="15"/>
      <c r="NDO217" s="15"/>
      <c r="NDP217" s="15"/>
      <c r="NDQ217" s="15"/>
      <c r="NDR217" s="15"/>
      <c r="NDS217" s="15"/>
      <c r="NDT217" s="15"/>
      <c r="NDU217" s="15"/>
      <c r="NDV217" s="15"/>
      <c r="NDW217" s="15"/>
      <c r="NDX217" s="15"/>
      <c r="NDY217" s="15"/>
      <c r="NDZ217" s="15"/>
      <c r="NEA217" s="15"/>
      <c r="NEB217" s="15"/>
      <c r="NEC217" s="15"/>
      <c r="NED217" s="15"/>
      <c r="NEE217" s="15"/>
      <c r="NEF217" s="15"/>
      <c r="NEG217" s="15"/>
      <c r="NEH217" s="15"/>
      <c r="NEI217" s="15"/>
      <c r="NEJ217" s="15"/>
      <c r="NEK217" s="15"/>
      <c r="NEL217" s="15"/>
      <c r="NEM217" s="15"/>
      <c r="NEN217" s="15"/>
      <c r="NEO217" s="15"/>
      <c r="NEP217" s="15"/>
      <c r="NEQ217" s="15"/>
      <c r="NER217" s="15"/>
      <c r="NES217" s="15"/>
      <c r="NET217" s="15"/>
      <c r="NEU217" s="15"/>
      <c r="NEV217" s="15"/>
      <c r="NEW217" s="15"/>
      <c r="NEX217" s="15"/>
      <c r="NEY217" s="15"/>
      <c r="NEZ217" s="15"/>
      <c r="NFA217" s="15"/>
      <c r="NFB217" s="15"/>
      <c r="NFC217" s="15"/>
      <c r="NFD217" s="15"/>
      <c r="NFE217" s="15"/>
      <c r="NFF217" s="15"/>
      <c r="NFG217" s="15"/>
      <c r="NFH217" s="15"/>
      <c r="NFI217" s="15"/>
      <c r="NFJ217" s="15"/>
      <c r="NFK217" s="15"/>
      <c r="NFL217" s="15"/>
      <c r="NFM217" s="15"/>
      <c r="NFN217" s="15"/>
      <c r="NFO217" s="15"/>
      <c r="NFP217" s="15"/>
      <c r="NFQ217" s="15"/>
      <c r="NFR217" s="15"/>
      <c r="NFS217" s="15"/>
      <c r="NFT217" s="15"/>
      <c r="NFU217" s="15"/>
      <c r="NFV217" s="15"/>
      <c r="NFW217" s="15"/>
      <c r="NFX217" s="15"/>
      <c r="NFY217" s="15"/>
      <c r="NFZ217" s="15"/>
      <c r="NGA217" s="15"/>
      <c r="NGB217" s="15"/>
      <c r="NGC217" s="15"/>
      <c r="NGD217" s="15"/>
      <c r="NGE217" s="15"/>
      <c r="NGF217" s="15"/>
      <c r="NGG217" s="15"/>
      <c r="NGH217" s="15"/>
      <c r="NGI217" s="15"/>
      <c r="NGJ217" s="15"/>
      <c r="NGK217" s="15"/>
      <c r="NGL217" s="15"/>
      <c r="NGM217" s="15"/>
      <c r="NGN217" s="15"/>
      <c r="NGO217" s="15"/>
      <c r="NGP217" s="15"/>
      <c r="NGQ217" s="15"/>
      <c r="NGR217" s="15"/>
      <c r="NGS217" s="15"/>
      <c r="NGT217" s="15"/>
      <c r="NGU217" s="15"/>
      <c r="NGV217" s="15"/>
      <c r="NGW217" s="15"/>
      <c r="NGX217" s="15"/>
      <c r="NGY217" s="15"/>
      <c r="NGZ217" s="15"/>
      <c r="NHA217" s="15"/>
      <c r="NHB217" s="15"/>
      <c r="NHC217" s="15"/>
      <c r="NHD217" s="15"/>
      <c r="NHE217" s="15"/>
      <c r="NHF217" s="15"/>
      <c r="NHG217" s="15"/>
      <c r="NHH217" s="15"/>
      <c r="NHI217" s="15"/>
      <c r="NHJ217" s="15"/>
      <c r="NHK217" s="15"/>
      <c r="NHL217" s="15"/>
      <c r="NHM217" s="15"/>
      <c r="NHN217" s="15"/>
      <c r="NHO217" s="15"/>
      <c r="NHP217" s="15"/>
      <c r="NHQ217" s="15"/>
      <c r="NHR217" s="15"/>
      <c r="NHS217" s="15"/>
      <c r="NHT217" s="15"/>
      <c r="NHU217" s="15"/>
      <c r="NHV217" s="15"/>
      <c r="NHW217" s="15"/>
      <c r="NHX217" s="15"/>
      <c r="NHY217" s="15"/>
      <c r="NHZ217" s="15"/>
      <c r="NIA217" s="15"/>
      <c r="NIB217" s="15"/>
      <c r="NIC217" s="15"/>
      <c r="NID217" s="15"/>
      <c r="NIE217" s="15"/>
      <c r="NIF217" s="15"/>
      <c r="NIG217" s="15"/>
      <c r="NIH217" s="15"/>
      <c r="NII217" s="15"/>
      <c r="NIJ217" s="15"/>
      <c r="NIK217" s="15"/>
      <c r="NIL217" s="15"/>
      <c r="NIM217" s="15"/>
      <c r="NIN217" s="15"/>
      <c r="NIO217" s="15"/>
      <c r="NIP217" s="15"/>
      <c r="NIQ217" s="15"/>
      <c r="NIR217" s="15"/>
      <c r="NIS217" s="15"/>
      <c r="NIT217" s="15"/>
      <c r="NIU217" s="15"/>
      <c r="NIV217" s="15"/>
      <c r="NIW217" s="15"/>
      <c r="NIX217" s="15"/>
      <c r="NIY217" s="15"/>
      <c r="NIZ217" s="15"/>
      <c r="NJA217" s="15"/>
      <c r="NJB217" s="15"/>
      <c r="NJC217" s="15"/>
      <c r="NJD217" s="15"/>
      <c r="NJE217" s="15"/>
      <c r="NJF217" s="15"/>
      <c r="NJG217" s="15"/>
      <c r="NJH217" s="15"/>
      <c r="NJI217" s="15"/>
      <c r="NJJ217" s="15"/>
      <c r="NJK217" s="15"/>
      <c r="NJL217" s="15"/>
      <c r="NJM217" s="15"/>
      <c r="NJN217" s="15"/>
      <c r="NJO217" s="15"/>
      <c r="NJP217" s="15"/>
      <c r="NJQ217" s="15"/>
      <c r="NJR217" s="15"/>
      <c r="NJS217" s="15"/>
      <c r="NJT217" s="15"/>
      <c r="NJU217" s="15"/>
      <c r="NJV217" s="15"/>
      <c r="NJW217" s="15"/>
      <c r="NJX217" s="15"/>
      <c r="NJY217" s="15"/>
      <c r="NJZ217" s="15"/>
      <c r="NKA217" s="15"/>
      <c r="NKB217" s="15"/>
      <c r="NKC217" s="15"/>
      <c r="NKD217" s="15"/>
      <c r="NKE217" s="15"/>
      <c r="NKF217" s="15"/>
      <c r="NKG217" s="15"/>
      <c r="NKH217" s="15"/>
      <c r="NKI217" s="15"/>
      <c r="NKJ217" s="15"/>
      <c r="NKK217" s="15"/>
      <c r="NKL217" s="15"/>
      <c r="NKM217" s="15"/>
      <c r="NKN217" s="15"/>
      <c r="NKO217" s="15"/>
      <c r="NKP217" s="15"/>
      <c r="NKQ217" s="15"/>
      <c r="NKR217" s="15"/>
      <c r="NKS217" s="15"/>
      <c r="NKT217" s="15"/>
      <c r="NKU217" s="15"/>
      <c r="NKV217" s="15"/>
      <c r="NKW217" s="15"/>
      <c r="NKX217" s="15"/>
      <c r="NKY217" s="15"/>
      <c r="NKZ217" s="15"/>
      <c r="NLA217" s="15"/>
      <c r="NLB217" s="15"/>
      <c r="NLC217" s="15"/>
      <c r="NLD217" s="15"/>
      <c r="NLE217" s="15"/>
      <c r="NLF217" s="15"/>
      <c r="NLG217" s="15"/>
      <c r="NLH217" s="15"/>
      <c r="NLI217" s="15"/>
      <c r="NLJ217" s="15"/>
      <c r="NLK217" s="15"/>
      <c r="NLL217" s="15"/>
      <c r="NLM217" s="15"/>
      <c r="NLN217" s="15"/>
      <c r="NLO217" s="15"/>
      <c r="NLP217" s="15"/>
      <c r="NLQ217" s="15"/>
      <c r="NLR217" s="15"/>
      <c r="NLS217" s="15"/>
      <c r="NLT217" s="15"/>
      <c r="NLU217" s="15"/>
      <c r="NLV217" s="15"/>
      <c r="NLW217" s="15"/>
      <c r="NLX217" s="15"/>
      <c r="NLY217" s="15"/>
      <c r="NLZ217" s="15"/>
      <c r="NMA217" s="15"/>
      <c r="NMB217" s="15"/>
      <c r="NMC217" s="15"/>
      <c r="NMD217" s="15"/>
      <c r="NME217" s="15"/>
      <c r="NMF217" s="15"/>
      <c r="NMG217" s="15"/>
      <c r="NMH217" s="15"/>
      <c r="NMI217" s="15"/>
      <c r="NMJ217" s="15"/>
      <c r="NMK217" s="15"/>
      <c r="NML217" s="15"/>
      <c r="NMM217" s="15"/>
      <c r="NMN217" s="15"/>
      <c r="NMO217" s="15"/>
      <c r="NMP217" s="15"/>
      <c r="NMQ217" s="15"/>
      <c r="NMR217" s="15"/>
      <c r="NMS217" s="15"/>
      <c r="NMT217" s="15"/>
      <c r="NMU217" s="15"/>
      <c r="NMV217" s="15"/>
      <c r="NMW217" s="15"/>
      <c r="NMX217" s="15"/>
      <c r="NMY217" s="15"/>
      <c r="NMZ217" s="15"/>
      <c r="NNA217" s="15"/>
      <c r="NNB217" s="15"/>
      <c r="NNC217" s="15"/>
      <c r="NND217" s="15"/>
      <c r="NNE217" s="15"/>
      <c r="NNF217" s="15"/>
      <c r="NNG217" s="15"/>
      <c r="NNH217" s="15"/>
      <c r="NNI217" s="15"/>
      <c r="NNJ217" s="15"/>
      <c r="NNK217" s="15"/>
      <c r="NNL217" s="15"/>
      <c r="NNM217" s="15"/>
      <c r="NNN217" s="15"/>
      <c r="NNO217" s="15"/>
      <c r="NNP217" s="15"/>
      <c r="NNQ217" s="15"/>
      <c r="NNR217" s="15"/>
      <c r="NNS217" s="15"/>
      <c r="NNT217" s="15"/>
      <c r="NNU217" s="15"/>
      <c r="NNV217" s="15"/>
      <c r="NNW217" s="15"/>
      <c r="NNX217" s="15"/>
      <c r="NNY217" s="15"/>
      <c r="NNZ217" s="15"/>
      <c r="NOA217" s="15"/>
      <c r="NOB217" s="15"/>
      <c r="NOC217" s="15"/>
      <c r="NOD217" s="15"/>
      <c r="NOE217" s="15"/>
      <c r="NOF217" s="15"/>
      <c r="NOG217" s="15"/>
      <c r="NOH217" s="15"/>
      <c r="NOI217" s="15"/>
      <c r="NOJ217" s="15"/>
      <c r="NOK217" s="15"/>
      <c r="NOL217" s="15"/>
      <c r="NOM217" s="15"/>
      <c r="NON217" s="15"/>
      <c r="NOO217" s="15"/>
      <c r="NOP217" s="15"/>
      <c r="NOQ217" s="15"/>
      <c r="NOR217" s="15"/>
      <c r="NOS217" s="15"/>
      <c r="NOT217" s="15"/>
      <c r="NOU217" s="15"/>
      <c r="NOV217" s="15"/>
      <c r="NOW217" s="15"/>
      <c r="NOX217" s="15"/>
      <c r="NOY217" s="15"/>
      <c r="NOZ217" s="15"/>
      <c r="NPA217" s="15"/>
      <c r="NPB217" s="15"/>
      <c r="NPC217" s="15"/>
      <c r="NPD217" s="15"/>
      <c r="NPE217" s="15"/>
      <c r="NPF217" s="15"/>
      <c r="NPG217" s="15"/>
      <c r="NPH217" s="15"/>
      <c r="NPI217" s="15"/>
      <c r="NPJ217" s="15"/>
      <c r="NPK217" s="15"/>
      <c r="NPL217" s="15"/>
      <c r="NPM217" s="15"/>
      <c r="NPN217" s="15"/>
      <c r="NPO217" s="15"/>
      <c r="NPP217" s="15"/>
      <c r="NPQ217" s="15"/>
      <c r="NPR217" s="15"/>
      <c r="NPS217" s="15"/>
      <c r="NPT217" s="15"/>
      <c r="NPU217" s="15"/>
      <c r="NPV217" s="15"/>
      <c r="NPW217" s="15"/>
      <c r="NPX217" s="15"/>
      <c r="NPY217" s="15"/>
      <c r="NPZ217" s="15"/>
      <c r="NQA217" s="15"/>
      <c r="NQB217" s="15"/>
      <c r="NQC217" s="15"/>
      <c r="NQD217" s="15"/>
      <c r="NQE217" s="15"/>
      <c r="NQF217" s="15"/>
      <c r="NQG217" s="15"/>
      <c r="NQH217" s="15"/>
      <c r="NQI217" s="15"/>
      <c r="NQJ217" s="15"/>
      <c r="NQK217" s="15"/>
      <c r="NQL217" s="15"/>
      <c r="NQM217" s="15"/>
      <c r="NQN217" s="15"/>
      <c r="NQO217" s="15"/>
      <c r="NQP217" s="15"/>
      <c r="NQQ217" s="15"/>
      <c r="NQR217" s="15"/>
      <c r="NQS217" s="15"/>
      <c r="NQT217" s="15"/>
      <c r="NQU217" s="15"/>
      <c r="NQV217" s="15"/>
      <c r="NQW217" s="15"/>
      <c r="NQX217" s="15"/>
      <c r="NQY217" s="15"/>
      <c r="NQZ217" s="15"/>
      <c r="NRA217" s="15"/>
      <c r="NRB217" s="15"/>
      <c r="NRC217" s="15"/>
      <c r="NRD217" s="15"/>
      <c r="NRE217" s="15"/>
      <c r="NRF217" s="15"/>
      <c r="NRG217" s="15"/>
      <c r="NRH217" s="15"/>
      <c r="NRI217" s="15"/>
      <c r="NRJ217" s="15"/>
      <c r="NRK217" s="15"/>
      <c r="NRL217" s="15"/>
      <c r="NRM217" s="15"/>
      <c r="NRN217" s="15"/>
      <c r="NRO217" s="15"/>
      <c r="NRP217" s="15"/>
      <c r="NRQ217" s="15"/>
      <c r="NRR217" s="15"/>
      <c r="NRS217" s="15"/>
      <c r="NRT217" s="15"/>
      <c r="NRU217" s="15"/>
      <c r="NRV217" s="15"/>
      <c r="NRW217" s="15"/>
      <c r="NRX217" s="15"/>
      <c r="NRY217" s="15"/>
      <c r="NRZ217" s="15"/>
      <c r="NSA217" s="15"/>
      <c r="NSB217" s="15"/>
      <c r="NSC217" s="15"/>
      <c r="NSD217" s="15"/>
      <c r="NSE217" s="15"/>
      <c r="NSF217" s="15"/>
      <c r="NSG217" s="15"/>
      <c r="NSH217" s="15"/>
      <c r="NSI217" s="15"/>
      <c r="NSJ217" s="15"/>
      <c r="NSK217" s="15"/>
      <c r="NSL217" s="15"/>
      <c r="NSM217" s="15"/>
      <c r="NSN217" s="15"/>
      <c r="NSO217" s="15"/>
      <c r="NSP217" s="15"/>
      <c r="NSQ217" s="15"/>
      <c r="NSR217" s="15"/>
      <c r="NSS217" s="15"/>
      <c r="NST217" s="15"/>
      <c r="NSU217" s="15"/>
      <c r="NSV217" s="15"/>
      <c r="NSW217" s="15"/>
      <c r="NSX217" s="15"/>
      <c r="NSY217" s="15"/>
      <c r="NSZ217" s="15"/>
      <c r="NTA217" s="15"/>
      <c r="NTB217" s="15"/>
      <c r="NTC217" s="15"/>
      <c r="NTD217" s="15"/>
      <c r="NTE217" s="15"/>
      <c r="NTF217" s="15"/>
      <c r="NTG217" s="15"/>
      <c r="NTH217" s="15"/>
      <c r="NTI217" s="15"/>
      <c r="NTJ217" s="15"/>
      <c r="NTK217" s="15"/>
      <c r="NTL217" s="15"/>
      <c r="NTM217" s="15"/>
      <c r="NTN217" s="15"/>
      <c r="NTO217" s="15"/>
      <c r="NTP217" s="15"/>
      <c r="NTQ217" s="15"/>
      <c r="NTR217" s="15"/>
      <c r="NTS217" s="15"/>
      <c r="NTT217" s="15"/>
      <c r="NTU217" s="15"/>
      <c r="NTV217" s="15"/>
      <c r="NTW217" s="15"/>
      <c r="NTX217" s="15"/>
      <c r="NTY217" s="15"/>
      <c r="NTZ217" s="15"/>
      <c r="NUA217" s="15"/>
      <c r="NUB217" s="15"/>
      <c r="NUC217" s="15"/>
      <c r="NUD217" s="15"/>
      <c r="NUE217" s="15"/>
      <c r="NUF217" s="15"/>
      <c r="NUG217" s="15"/>
      <c r="NUH217" s="15"/>
      <c r="NUI217" s="15"/>
      <c r="NUJ217" s="15"/>
      <c r="NUK217" s="15"/>
      <c r="NUL217" s="15"/>
      <c r="NUM217" s="15"/>
      <c r="NUN217" s="15"/>
      <c r="NUO217" s="15"/>
      <c r="NUP217" s="15"/>
      <c r="NUQ217" s="15"/>
      <c r="NUR217" s="15"/>
      <c r="NUS217" s="15"/>
      <c r="NUT217" s="15"/>
      <c r="NUU217" s="15"/>
      <c r="NUV217" s="15"/>
      <c r="NUW217" s="15"/>
      <c r="NUX217" s="15"/>
      <c r="NUY217" s="15"/>
      <c r="NUZ217" s="15"/>
      <c r="NVA217" s="15"/>
      <c r="NVB217" s="15"/>
      <c r="NVC217" s="15"/>
      <c r="NVD217" s="15"/>
      <c r="NVE217" s="15"/>
      <c r="NVF217" s="15"/>
      <c r="NVG217" s="15"/>
      <c r="NVH217" s="15"/>
      <c r="NVI217" s="15"/>
      <c r="NVJ217" s="15"/>
      <c r="NVK217" s="15"/>
      <c r="NVL217" s="15"/>
      <c r="NVM217" s="15"/>
      <c r="NVN217" s="15"/>
      <c r="NVO217" s="15"/>
      <c r="NVP217" s="15"/>
      <c r="NVQ217" s="15"/>
      <c r="NVR217" s="15"/>
      <c r="NVS217" s="15"/>
      <c r="NVT217" s="15"/>
      <c r="NVU217" s="15"/>
      <c r="NVV217" s="15"/>
      <c r="NVW217" s="15"/>
      <c r="NVX217" s="15"/>
      <c r="NVY217" s="15"/>
      <c r="NVZ217" s="15"/>
      <c r="NWA217" s="15"/>
      <c r="NWB217" s="15"/>
      <c r="NWC217" s="15"/>
      <c r="NWD217" s="15"/>
      <c r="NWE217" s="15"/>
      <c r="NWF217" s="15"/>
      <c r="NWG217" s="15"/>
      <c r="NWH217" s="15"/>
      <c r="NWI217" s="15"/>
      <c r="NWJ217" s="15"/>
      <c r="NWK217" s="15"/>
      <c r="NWL217" s="15"/>
      <c r="NWM217" s="15"/>
      <c r="NWN217" s="15"/>
      <c r="NWO217" s="15"/>
      <c r="NWP217" s="15"/>
      <c r="NWQ217" s="15"/>
      <c r="NWR217" s="15"/>
      <c r="NWS217" s="15"/>
      <c r="NWT217" s="15"/>
      <c r="NWU217" s="15"/>
      <c r="NWV217" s="15"/>
      <c r="NWW217" s="15"/>
      <c r="NWX217" s="15"/>
      <c r="NWY217" s="15"/>
      <c r="NWZ217" s="15"/>
      <c r="NXA217" s="15"/>
      <c r="NXB217" s="15"/>
      <c r="NXC217" s="15"/>
      <c r="NXD217" s="15"/>
      <c r="NXE217" s="15"/>
      <c r="NXF217" s="15"/>
      <c r="NXG217" s="15"/>
      <c r="NXH217" s="15"/>
      <c r="NXI217" s="15"/>
      <c r="NXJ217" s="15"/>
      <c r="NXK217" s="15"/>
      <c r="NXL217" s="15"/>
      <c r="NXM217" s="15"/>
      <c r="NXN217" s="15"/>
      <c r="NXO217" s="15"/>
      <c r="NXP217" s="15"/>
      <c r="NXQ217" s="15"/>
      <c r="NXR217" s="15"/>
      <c r="NXS217" s="15"/>
      <c r="NXT217" s="15"/>
      <c r="NXU217" s="15"/>
      <c r="NXV217" s="15"/>
      <c r="NXW217" s="15"/>
      <c r="NXX217" s="15"/>
      <c r="NXY217" s="15"/>
      <c r="NXZ217" s="15"/>
      <c r="NYA217" s="15"/>
      <c r="NYB217" s="15"/>
      <c r="NYC217" s="15"/>
      <c r="NYD217" s="15"/>
      <c r="NYE217" s="15"/>
      <c r="NYF217" s="15"/>
      <c r="NYG217" s="15"/>
      <c r="NYH217" s="15"/>
      <c r="NYI217" s="15"/>
      <c r="NYJ217" s="15"/>
      <c r="NYK217" s="15"/>
      <c r="NYL217" s="15"/>
      <c r="NYM217" s="15"/>
      <c r="NYN217" s="15"/>
      <c r="NYO217" s="15"/>
      <c r="NYP217" s="15"/>
      <c r="NYQ217" s="15"/>
      <c r="NYR217" s="15"/>
      <c r="NYS217" s="15"/>
      <c r="NYT217" s="15"/>
      <c r="NYU217" s="15"/>
      <c r="NYV217" s="15"/>
      <c r="NYW217" s="15"/>
      <c r="NYX217" s="15"/>
      <c r="NYY217" s="15"/>
      <c r="NYZ217" s="15"/>
      <c r="NZA217" s="15"/>
      <c r="NZB217" s="15"/>
      <c r="NZC217" s="15"/>
      <c r="NZD217" s="15"/>
      <c r="NZE217" s="15"/>
      <c r="NZF217" s="15"/>
      <c r="NZG217" s="15"/>
      <c r="NZH217" s="15"/>
      <c r="NZI217" s="15"/>
      <c r="NZJ217" s="15"/>
      <c r="NZK217" s="15"/>
      <c r="NZL217" s="15"/>
      <c r="NZM217" s="15"/>
      <c r="NZN217" s="15"/>
      <c r="NZO217" s="15"/>
      <c r="NZP217" s="15"/>
      <c r="NZQ217" s="15"/>
      <c r="NZR217" s="15"/>
      <c r="NZS217" s="15"/>
      <c r="NZT217" s="15"/>
      <c r="NZU217" s="15"/>
      <c r="NZV217" s="15"/>
      <c r="NZW217" s="15"/>
      <c r="NZX217" s="15"/>
      <c r="NZY217" s="15"/>
      <c r="NZZ217" s="15"/>
      <c r="OAA217" s="15"/>
      <c r="OAB217" s="15"/>
      <c r="OAC217" s="15"/>
      <c r="OAD217" s="15"/>
      <c r="OAE217" s="15"/>
      <c r="OAF217" s="15"/>
      <c r="OAG217" s="15"/>
      <c r="OAH217" s="15"/>
      <c r="OAI217" s="15"/>
      <c r="OAJ217" s="15"/>
      <c r="OAK217" s="15"/>
      <c r="OAL217" s="15"/>
      <c r="OAM217" s="15"/>
      <c r="OAN217" s="15"/>
      <c r="OAO217" s="15"/>
      <c r="OAP217" s="15"/>
      <c r="OAQ217" s="15"/>
      <c r="OAR217" s="15"/>
      <c r="OAS217" s="15"/>
      <c r="OAT217" s="15"/>
      <c r="OAU217" s="15"/>
      <c r="OAV217" s="15"/>
      <c r="OAW217" s="15"/>
      <c r="OAX217" s="15"/>
      <c r="OAY217" s="15"/>
      <c r="OAZ217" s="15"/>
      <c r="OBA217" s="15"/>
      <c r="OBB217" s="15"/>
      <c r="OBC217" s="15"/>
      <c r="OBD217" s="15"/>
      <c r="OBE217" s="15"/>
      <c r="OBF217" s="15"/>
      <c r="OBG217" s="15"/>
      <c r="OBH217" s="15"/>
      <c r="OBI217" s="15"/>
      <c r="OBJ217" s="15"/>
      <c r="OBK217" s="15"/>
      <c r="OBL217" s="15"/>
      <c r="OBM217" s="15"/>
      <c r="OBN217" s="15"/>
      <c r="OBO217" s="15"/>
      <c r="OBP217" s="15"/>
      <c r="OBQ217" s="15"/>
      <c r="OBR217" s="15"/>
      <c r="OBS217" s="15"/>
      <c r="OBT217" s="15"/>
      <c r="OBU217" s="15"/>
      <c r="OBV217" s="15"/>
      <c r="OBW217" s="15"/>
      <c r="OBX217" s="15"/>
      <c r="OBY217" s="15"/>
      <c r="OBZ217" s="15"/>
      <c r="OCA217" s="15"/>
      <c r="OCB217" s="15"/>
      <c r="OCC217" s="15"/>
      <c r="OCD217" s="15"/>
      <c r="OCE217" s="15"/>
      <c r="OCF217" s="15"/>
      <c r="OCG217" s="15"/>
      <c r="OCH217" s="15"/>
      <c r="OCI217" s="15"/>
      <c r="OCJ217" s="15"/>
      <c r="OCK217" s="15"/>
      <c r="OCL217" s="15"/>
      <c r="OCM217" s="15"/>
      <c r="OCN217" s="15"/>
      <c r="OCO217" s="15"/>
      <c r="OCP217" s="15"/>
      <c r="OCQ217" s="15"/>
      <c r="OCR217" s="15"/>
      <c r="OCS217" s="15"/>
      <c r="OCT217" s="15"/>
      <c r="OCU217" s="15"/>
      <c r="OCV217" s="15"/>
      <c r="OCW217" s="15"/>
      <c r="OCX217" s="15"/>
      <c r="OCY217" s="15"/>
      <c r="OCZ217" s="15"/>
      <c r="ODA217" s="15"/>
      <c r="ODB217" s="15"/>
      <c r="ODC217" s="15"/>
      <c r="ODD217" s="15"/>
      <c r="ODE217" s="15"/>
      <c r="ODF217" s="15"/>
      <c r="ODG217" s="15"/>
      <c r="ODH217" s="15"/>
      <c r="ODI217" s="15"/>
      <c r="ODJ217" s="15"/>
      <c r="ODK217" s="15"/>
      <c r="ODL217" s="15"/>
      <c r="ODM217" s="15"/>
      <c r="ODN217" s="15"/>
      <c r="ODO217" s="15"/>
      <c r="ODP217" s="15"/>
      <c r="ODQ217" s="15"/>
      <c r="ODR217" s="15"/>
      <c r="ODS217" s="15"/>
      <c r="ODT217" s="15"/>
      <c r="ODU217" s="15"/>
      <c r="ODV217" s="15"/>
      <c r="ODW217" s="15"/>
      <c r="ODX217" s="15"/>
      <c r="ODY217" s="15"/>
      <c r="ODZ217" s="15"/>
      <c r="OEA217" s="15"/>
      <c r="OEB217" s="15"/>
      <c r="OEC217" s="15"/>
      <c r="OED217" s="15"/>
      <c r="OEE217" s="15"/>
      <c r="OEF217" s="15"/>
      <c r="OEG217" s="15"/>
      <c r="OEH217" s="15"/>
      <c r="OEI217" s="15"/>
      <c r="OEJ217" s="15"/>
      <c r="OEK217" s="15"/>
      <c r="OEL217" s="15"/>
      <c r="OEM217" s="15"/>
      <c r="OEN217" s="15"/>
      <c r="OEO217" s="15"/>
      <c r="OEP217" s="15"/>
      <c r="OEQ217" s="15"/>
      <c r="OER217" s="15"/>
      <c r="OES217" s="15"/>
      <c r="OET217" s="15"/>
      <c r="OEU217" s="15"/>
      <c r="OEV217" s="15"/>
      <c r="OEW217" s="15"/>
      <c r="OEX217" s="15"/>
      <c r="OEY217" s="15"/>
      <c r="OEZ217" s="15"/>
      <c r="OFA217" s="15"/>
      <c r="OFB217" s="15"/>
      <c r="OFC217" s="15"/>
      <c r="OFD217" s="15"/>
      <c r="OFE217" s="15"/>
      <c r="OFF217" s="15"/>
      <c r="OFG217" s="15"/>
      <c r="OFH217" s="15"/>
      <c r="OFI217" s="15"/>
      <c r="OFJ217" s="15"/>
      <c r="OFK217" s="15"/>
      <c r="OFL217" s="15"/>
      <c r="OFM217" s="15"/>
      <c r="OFN217" s="15"/>
      <c r="OFO217" s="15"/>
      <c r="OFP217" s="15"/>
      <c r="OFQ217" s="15"/>
      <c r="OFR217" s="15"/>
      <c r="OFS217" s="15"/>
      <c r="OFT217" s="15"/>
      <c r="OFU217" s="15"/>
      <c r="OFV217" s="15"/>
      <c r="OFW217" s="15"/>
      <c r="OFX217" s="15"/>
      <c r="OFY217" s="15"/>
      <c r="OFZ217" s="15"/>
      <c r="OGA217" s="15"/>
      <c r="OGB217" s="15"/>
      <c r="OGC217" s="15"/>
      <c r="OGD217" s="15"/>
      <c r="OGE217" s="15"/>
      <c r="OGF217" s="15"/>
      <c r="OGG217" s="15"/>
      <c r="OGH217" s="15"/>
      <c r="OGI217" s="15"/>
      <c r="OGJ217" s="15"/>
      <c r="OGK217" s="15"/>
      <c r="OGL217" s="15"/>
      <c r="OGM217" s="15"/>
      <c r="OGN217" s="15"/>
      <c r="OGO217" s="15"/>
      <c r="OGP217" s="15"/>
      <c r="OGQ217" s="15"/>
      <c r="OGR217" s="15"/>
      <c r="OGS217" s="15"/>
      <c r="OGT217" s="15"/>
      <c r="OGU217" s="15"/>
      <c r="OGV217" s="15"/>
      <c r="OGW217" s="15"/>
      <c r="OGX217" s="15"/>
      <c r="OGY217" s="15"/>
      <c r="OGZ217" s="15"/>
      <c r="OHA217" s="15"/>
      <c r="OHB217" s="15"/>
      <c r="OHC217" s="15"/>
      <c r="OHD217" s="15"/>
      <c r="OHE217" s="15"/>
      <c r="OHF217" s="15"/>
      <c r="OHG217" s="15"/>
      <c r="OHH217" s="15"/>
      <c r="OHI217" s="15"/>
      <c r="OHJ217" s="15"/>
      <c r="OHK217" s="15"/>
      <c r="OHL217" s="15"/>
      <c r="OHM217" s="15"/>
      <c r="OHN217" s="15"/>
      <c r="OHO217" s="15"/>
      <c r="OHP217" s="15"/>
      <c r="OHQ217" s="15"/>
      <c r="OHR217" s="15"/>
      <c r="OHS217" s="15"/>
      <c r="OHT217" s="15"/>
      <c r="OHU217" s="15"/>
      <c r="OHV217" s="15"/>
      <c r="OHW217" s="15"/>
      <c r="OHX217" s="15"/>
      <c r="OHY217" s="15"/>
      <c r="OHZ217" s="15"/>
      <c r="OIA217" s="15"/>
      <c r="OIB217" s="15"/>
      <c r="OIC217" s="15"/>
      <c r="OID217" s="15"/>
      <c r="OIE217" s="15"/>
      <c r="OIF217" s="15"/>
      <c r="OIG217" s="15"/>
      <c r="OIH217" s="15"/>
      <c r="OII217" s="15"/>
      <c r="OIJ217" s="15"/>
      <c r="OIK217" s="15"/>
      <c r="OIL217" s="15"/>
      <c r="OIM217" s="15"/>
      <c r="OIN217" s="15"/>
      <c r="OIO217" s="15"/>
      <c r="OIP217" s="15"/>
      <c r="OIQ217" s="15"/>
      <c r="OIR217" s="15"/>
      <c r="OIS217" s="15"/>
      <c r="OIT217" s="15"/>
      <c r="OIU217" s="15"/>
      <c r="OIV217" s="15"/>
      <c r="OIW217" s="15"/>
      <c r="OIX217" s="15"/>
      <c r="OIY217" s="15"/>
      <c r="OIZ217" s="15"/>
      <c r="OJA217" s="15"/>
      <c r="OJB217" s="15"/>
      <c r="OJC217" s="15"/>
      <c r="OJD217" s="15"/>
      <c r="OJE217" s="15"/>
      <c r="OJF217" s="15"/>
      <c r="OJG217" s="15"/>
      <c r="OJH217" s="15"/>
      <c r="OJI217" s="15"/>
      <c r="OJJ217" s="15"/>
      <c r="OJK217" s="15"/>
      <c r="OJL217" s="15"/>
      <c r="OJM217" s="15"/>
      <c r="OJN217" s="15"/>
      <c r="OJO217" s="15"/>
      <c r="OJP217" s="15"/>
      <c r="OJQ217" s="15"/>
      <c r="OJR217" s="15"/>
      <c r="OJS217" s="15"/>
      <c r="OJT217" s="15"/>
      <c r="OJU217" s="15"/>
      <c r="OJV217" s="15"/>
      <c r="OJW217" s="15"/>
      <c r="OJX217" s="15"/>
      <c r="OJY217" s="15"/>
      <c r="OJZ217" s="15"/>
      <c r="OKA217" s="15"/>
      <c r="OKB217" s="15"/>
      <c r="OKC217" s="15"/>
      <c r="OKD217" s="15"/>
      <c r="OKE217" s="15"/>
      <c r="OKF217" s="15"/>
      <c r="OKG217" s="15"/>
      <c r="OKH217" s="15"/>
      <c r="OKI217" s="15"/>
      <c r="OKJ217" s="15"/>
      <c r="OKK217" s="15"/>
      <c r="OKL217" s="15"/>
      <c r="OKM217" s="15"/>
      <c r="OKN217" s="15"/>
      <c r="OKO217" s="15"/>
      <c r="OKP217" s="15"/>
      <c r="OKQ217" s="15"/>
      <c r="OKR217" s="15"/>
      <c r="OKS217" s="15"/>
      <c r="OKT217" s="15"/>
      <c r="OKU217" s="15"/>
      <c r="OKV217" s="15"/>
      <c r="OKW217" s="15"/>
      <c r="OKX217" s="15"/>
      <c r="OKY217" s="15"/>
      <c r="OKZ217" s="15"/>
      <c r="OLA217" s="15"/>
      <c r="OLB217" s="15"/>
      <c r="OLC217" s="15"/>
      <c r="OLD217" s="15"/>
      <c r="OLE217" s="15"/>
      <c r="OLF217" s="15"/>
      <c r="OLG217" s="15"/>
      <c r="OLH217" s="15"/>
      <c r="OLI217" s="15"/>
      <c r="OLJ217" s="15"/>
      <c r="OLK217" s="15"/>
      <c r="OLL217" s="15"/>
      <c r="OLM217" s="15"/>
      <c r="OLN217" s="15"/>
      <c r="OLO217" s="15"/>
      <c r="OLP217" s="15"/>
      <c r="OLQ217" s="15"/>
      <c r="OLR217" s="15"/>
      <c r="OLS217" s="15"/>
      <c r="OLT217" s="15"/>
      <c r="OLU217" s="15"/>
      <c r="OLV217" s="15"/>
      <c r="OLW217" s="15"/>
      <c r="OLX217" s="15"/>
      <c r="OLY217" s="15"/>
      <c r="OLZ217" s="15"/>
      <c r="OMA217" s="15"/>
      <c r="OMB217" s="15"/>
      <c r="OMC217" s="15"/>
      <c r="OMD217" s="15"/>
      <c r="OME217" s="15"/>
      <c r="OMF217" s="15"/>
      <c r="OMG217" s="15"/>
      <c r="OMH217" s="15"/>
      <c r="OMI217" s="15"/>
      <c r="OMJ217" s="15"/>
      <c r="OMK217" s="15"/>
      <c r="OML217" s="15"/>
      <c r="OMM217" s="15"/>
      <c r="OMN217" s="15"/>
      <c r="OMO217" s="15"/>
      <c r="OMP217" s="15"/>
      <c r="OMQ217" s="15"/>
      <c r="OMR217" s="15"/>
      <c r="OMS217" s="15"/>
      <c r="OMT217" s="15"/>
      <c r="OMU217" s="15"/>
      <c r="OMV217" s="15"/>
      <c r="OMW217" s="15"/>
      <c r="OMX217" s="15"/>
      <c r="OMY217" s="15"/>
      <c r="OMZ217" s="15"/>
      <c r="ONA217" s="15"/>
      <c r="ONB217" s="15"/>
      <c r="ONC217" s="15"/>
      <c r="OND217" s="15"/>
      <c r="ONE217" s="15"/>
      <c r="ONF217" s="15"/>
      <c r="ONG217" s="15"/>
      <c r="ONH217" s="15"/>
      <c r="ONI217" s="15"/>
      <c r="ONJ217" s="15"/>
      <c r="ONK217" s="15"/>
      <c r="ONL217" s="15"/>
      <c r="ONM217" s="15"/>
      <c r="ONN217" s="15"/>
      <c r="ONO217" s="15"/>
      <c r="ONP217" s="15"/>
      <c r="ONQ217" s="15"/>
      <c r="ONR217" s="15"/>
      <c r="ONS217" s="15"/>
      <c r="ONT217" s="15"/>
      <c r="ONU217" s="15"/>
      <c r="ONV217" s="15"/>
      <c r="ONW217" s="15"/>
      <c r="ONX217" s="15"/>
      <c r="ONY217" s="15"/>
      <c r="ONZ217" s="15"/>
      <c r="OOA217" s="15"/>
      <c r="OOB217" s="15"/>
      <c r="OOC217" s="15"/>
      <c r="OOD217" s="15"/>
      <c r="OOE217" s="15"/>
      <c r="OOF217" s="15"/>
      <c r="OOG217" s="15"/>
      <c r="OOH217" s="15"/>
      <c r="OOI217" s="15"/>
      <c r="OOJ217" s="15"/>
      <c r="OOK217" s="15"/>
      <c r="OOL217" s="15"/>
      <c r="OOM217" s="15"/>
      <c r="OON217" s="15"/>
      <c r="OOO217" s="15"/>
      <c r="OOP217" s="15"/>
      <c r="OOQ217" s="15"/>
      <c r="OOR217" s="15"/>
      <c r="OOS217" s="15"/>
      <c r="OOT217" s="15"/>
      <c r="OOU217" s="15"/>
      <c r="OOV217" s="15"/>
      <c r="OOW217" s="15"/>
      <c r="OOX217" s="15"/>
      <c r="OOY217" s="15"/>
      <c r="OOZ217" s="15"/>
      <c r="OPA217" s="15"/>
      <c r="OPB217" s="15"/>
      <c r="OPC217" s="15"/>
      <c r="OPD217" s="15"/>
      <c r="OPE217" s="15"/>
      <c r="OPF217" s="15"/>
      <c r="OPG217" s="15"/>
      <c r="OPH217" s="15"/>
      <c r="OPI217" s="15"/>
      <c r="OPJ217" s="15"/>
      <c r="OPK217" s="15"/>
      <c r="OPL217" s="15"/>
      <c r="OPM217" s="15"/>
      <c r="OPN217" s="15"/>
      <c r="OPO217" s="15"/>
      <c r="OPP217" s="15"/>
      <c r="OPQ217" s="15"/>
      <c r="OPR217" s="15"/>
      <c r="OPS217" s="15"/>
      <c r="OPT217" s="15"/>
      <c r="OPU217" s="15"/>
      <c r="OPV217" s="15"/>
      <c r="OPW217" s="15"/>
      <c r="OPX217" s="15"/>
      <c r="OPY217" s="15"/>
      <c r="OPZ217" s="15"/>
      <c r="OQA217" s="15"/>
      <c r="OQB217" s="15"/>
      <c r="OQC217" s="15"/>
      <c r="OQD217" s="15"/>
      <c r="OQE217" s="15"/>
      <c r="OQF217" s="15"/>
      <c r="OQG217" s="15"/>
      <c r="OQH217" s="15"/>
      <c r="OQI217" s="15"/>
      <c r="OQJ217" s="15"/>
      <c r="OQK217" s="15"/>
      <c r="OQL217" s="15"/>
      <c r="OQM217" s="15"/>
      <c r="OQN217" s="15"/>
      <c r="OQO217" s="15"/>
      <c r="OQP217" s="15"/>
      <c r="OQQ217" s="15"/>
      <c r="OQR217" s="15"/>
      <c r="OQS217" s="15"/>
      <c r="OQT217" s="15"/>
      <c r="OQU217" s="15"/>
      <c r="OQV217" s="15"/>
      <c r="OQW217" s="15"/>
      <c r="OQX217" s="15"/>
      <c r="OQY217" s="15"/>
      <c r="OQZ217" s="15"/>
      <c r="ORA217" s="15"/>
      <c r="ORB217" s="15"/>
      <c r="ORC217" s="15"/>
      <c r="ORD217" s="15"/>
      <c r="ORE217" s="15"/>
      <c r="ORF217" s="15"/>
      <c r="ORG217" s="15"/>
      <c r="ORH217" s="15"/>
      <c r="ORI217" s="15"/>
      <c r="ORJ217" s="15"/>
      <c r="ORK217" s="15"/>
      <c r="ORL217" s="15"/>
      <c r="ORM217" s="15"/>
      <c r="ORN217" s="15"/>
      <c r="ORO217" s="15"/>
      <c r="ORP217" s="15"/>
      <c r="ORQ217" s="15"/>
      <c r="ORR217" s="15"/>
      <c r="ORS217" s="15"/>
      <c r="ORT217" s="15"/>
      <c r="ORU217" s="15"/>
      <c r="ORV217" s="15"/>
      <c r="ORW217" s="15"/>
      <c r="ORX217" s="15"/>
      <c r="ORY217" s="15"/>
      <c r="ORZ217" s="15"/>
      <c r="OSA217" s="15"/>
      <c r="OSB217" s="15"/>
      <c r="OSC217" s="15"/>
      <c r="OSD217" s="15"/>
      <c r="OSE217" s="15"/>
      <c r="OSF217" s="15"/>
      <c r="OSG217" s="15"/>
      <c r="OSH217" s="15"/>
      <c r="OSI217" s="15"/>
      <c r="OSJ217" s="15"/>
      <c r="OSK217" s="15"/>
      <c r="OSL217" s="15"/>
      <c r="OSM217" s="15"/>
      <c r="OSN217" s="15"/>
      <c r="OSO217" s="15"/>
      <c r="OSP217" s="15"/>
      <c r="OSQ217" s="15"/>
      <c r="OSR217" s="15"/>
      <c r="OSS217" s="15"/>
      <c r="OST217" s="15"/>
      <c r="OSU217" s="15"/>
      <c r="OSV217" s="15"/>
      <c r="OSW217" s="15"/>
      <c r="OSX217" s="15"/>
      <c r="OSY217" s="15"/>
      <c r="OSZ217" s="15"/>
      <c r="OTA217" s="15"/>
      <c r="OTB217" s="15"/>
      <c r="OTC217" s="15"/>
      <c r="OTD217" s="15"/>
      <c r="OTE217" s="15"/>
      <c r="OTF217" s="15"/>
      <c r="OTG217" s="15"/>
      <c r="OTH217" s="15"/>
      <c r="OTI217" s="15"/>
      <c r="OTJ217" s="15"/>
      <c r="OTK217" s="15"/>
      <c r="OTL217" s="15"/>
      <c r="OTM217" s="15"/>
      <c r="OTN217" s="15"/>
      <c r="OTO217" s="15"/>
      <c r="OTP217" s="15"/>
      <c r="OTQ217" s="15"/>
      <c r="OTR217" s="15"/>
      <c r="OTS217" s="15"/>
      <c r="OTT217" s="15"/>
      <c r="OTU217" s="15"/>
      <c r="OTV217" s="15"/>
      <c r="OTW217" s="15"/>
      <c r="OTX217" s="15"/>
      <c r="OTY217" s="15"/>
      <c r="OTZ217" s="15"/>
      <c r="OUA217" s="15"/>
      <c r="OUB217" s="15"/>
      <c r="OUC217" s="15"/>
      <c r="OUD217" s="15"/>
      <c r="OUE217" s="15"/>
      <c r="OUF217" s="15"/>
      <c r="OUG217" s="15"/>
      <c r="OUH217" s="15"/>
      <c r="OUI217" s="15"/>
      <c r="OUJ217" s="15"/>
      <c r="OUK217" s="15"/>
      <c r="OUL217" s="15"/>
      <c r="OUM217" s="15"/>
      <c r="OUN217" s="15"/>
      <c r="OUO217" s="15"/>
      <c r="OUP217" s="15"/>
      <c r="OUQ217" s="15"/>
      <c r="OUR217" s="15"/>
      <c r="OUS217" s="15"/>
      <c r="OUT217" s="15"/>
      <c r="OUU217" s="15"/>
      <c r="OUV217" s="15"/>
      <c r="OUW217" s="15"/>
      <c r="OUX217" s="15"/>
      <c r="OUY217" s="15"/>
      <c r="OUZ217" s="15"/>
      <c r="OVA217" s="15"/>
      <c r="OVB217" s="15"/>
      <c r="OVC217" s="15"/>
      <c r="OVD217" s="15"/>
      <c r="OVE217" s="15"/>
      <c r="OVF217" s="15"/>
      <c r="OVG217" s="15"/>
      <c r="OVH217" s="15"/>
      <c r="OVI217" s="15"/>
      <c r="OVJ217" s="15"/>
      <c r="OVK217" s="15"/>
      <c r="OVL217" s="15"/>
      <c r="OVM217" s="15"/>
      <c r="OVN217" s="15"/>
      <c r="OVO217" s="15"/>
      <c r="OVP217" s="15"/>
      <c r="OVQ217" s="15"/>
      <c r="OVR217" s="15"/>
      <c r="OVS217" s="15"/>
      <c r="OVT217" s="15"/>
      <c r="OVU217" s="15"/>
      <c r="OVV217" s="15"/>
      <c r="OVW217" s="15"/>
      <c r="OVX217" s="15"/>
      <c r="OVY217" s="15"/>
      <c r="OVZ217" s="15"/>
      <c r="OWA217" s="15"/>
      <c r="OWB217" s="15"/>
      <c r="OWC217" s="15"/>
      <c r="OWD217" s="15"/>
      <c r="OWE217" s="15"/>
      <c r="OWF217" s="15"/>
      <c r="OWG217" s="15"/>
      <c r="OWH217" s="15"/>
      <c r="OWI217" s="15"/>
      <c r="OWJ217" s="15"/>
      <c r="OWK217" s="15"/>
      <c r="OWL217" s="15"/>
      <c r="OWM217" s="15"/>
      <c r="OWN217" s="15"/>
      <c r="OWO217" s="15"/>
      <c r="OWP217" s="15"/>
      <c r="OWQ217" s="15"/>
      <c r="OWR217" s="15"/>
      <c r="OWS217" s="15"/>
      <c r="OWT217" s="15"/>
      <c r="OWU217" s="15"/>
      <c r="OWV217" s="15"/>
      <c r="OWW217" s="15"/>
      <c r="OWX217" s="15"/>
      <c r="OWY217" s="15"/>
      <c r="OWZ217" s="15"/>
      <c r="OXA217" s="15"/>
      <c r="OXB217" s="15"/>
      <c r="OXC217" s="15"/>
      <c r="OXD217" s="15"/>
      <c r="OXE217" s="15"/>
      <c r="OXF217" s="15"/>
      <c r="OXG217" s="15"/>
      <c r="OXH217" s="15"/>
      <c r="OXI217" s="15"/>
      <c r="OXJ217" s="15"/>
      <c r="OXK217" s="15"/>
      <c r="OXL217" s="15"/>
      <c r="OXM217" s="15"/>
      <c r="OXN217" s="15"/>
      <c r="OXO217" s="15"/>
      <c r="OXP217" s="15"/>
      <c r="OXQ217" s="15"/>
      <c r="OXR217" s="15"/>
      <c r="OXS217" s="15"/>
      <c r="OXT217" s="15"/>
      <c r="OXU217" s="15"/>
      <c r="OXV217" s="15"/>
      <c r="OXW217" s="15"/>
      <c r="OXX217" s="15"/>
      <c r="OXY217" s="15"/>
      <c r="OXZ217" s="15"/>
      <c r="OYA217" s="15"/>
      <c r="OYB217" s="15"/>
      <c r="OYC217" s="15"/>
      <c r="OYD217" s="15"/>
      <c r="OYE217" s="15"/>
      <c r="OYF217" s="15"/>
      <c r="OYG217" s="15"/>
      <c r="OYH217" s="15"/>
      <c r="OYI217" s="15"/>
      <c r="OYJ217" s="15"/>
      <c r="OYK217" s="15"/>
      <c r="OYL217" s="15"/>
      <c r="OYM217" s="15"/>
      <c r="OYN217" s="15"/>
      <c r="OYO217" s="15"/>
      <c r="OYP217" s="15"/>
      <c r="OYQ217" s="15"/>
      <c r="OYR217" s="15"/>
      <c r="OYS217" s="15"/>
      <c r="OYT217" s="15"/>
      <c r="OYU217" s="15"/>
      <c r="OYV217" s="15"/>
      <c r="OYW217" s="15"/>
      <c r="OYX217" s="15"/>
      <c r="OYY217" s="15"/>
      <c r="OYZ217" s="15"/>
      <c r="OZA217" s="15"/>
      <c r="OZB217" s="15"/>
      <c r="OZC217" s="15"/>
      <c r="OZD217" s="15"/>
      <c r="OZE217" s="15"/>
      <c r="OZF217" s="15"/>
      <c r="OZG217" s="15"/>
      <c r="OZH217" s="15"/>
      <c r="OZI217" s="15"/>
      <c r="OZJ217" s="15"/>
      <c r="OZK217" s="15"/>
      <c r="OZL217" s="15"/>
      <c r="OZM217" s="15"/>
      <c r="OZN217" s="15"/>
      <c r="OZO217" s="15"/>
      <c r="OZP217" s="15"/>
      <c r="OZQ217" s="15"/>
      <c r="OZR217" s="15"/>
      <c r="OZS217" s="15"/>
      <c r="OZT217" s="15"/>
      <c r="OZU217" s="15"/>
      <c r="OZV217" s="15"/>
      <c r="OZW217" s="15"/>
      <c r="OZX217" s="15"/>
      <c r="OZY217" s="15"/>
      <c r="OZZ217" s="15"/>
      <c r="PAA217" s="15"/>
      <c r="PAB217" s="15"/>
      <c r="PAC217" s="15"/>
      <c r="PAD217" s="15"/>
      <c r="PAE217" s="15"/>
      <c r="PAF217" s="15"/>
      <c r="PAG217" s="15"/>
      <c r="PAH217" s="15"/>
      <c r="PAI217" s="15"/>
      <c r="PAJ217" s="15"/>
      <c r="PAK217" s="15"/>
      <c r="PAL217" s="15"/>
      <c r="PAM217" s="15"/>
      <c r="PAN217" s="15"/>
      <c r="PAO217" s="15"/>
      <c r="PAP217" s="15"/>
      <c r="PAQ217" s="15"/>
      <c r="PAR217" s="15"/>
      <c r="PAS217" s="15"/>
      <c r="PAT217" s="15"/>
      <c r="PAU217" s="15"/>
      <c r="PAV217" s="15"/>
      <c r="PAW217" s="15"/>
      <c r="PAX217" s="15"/>
      <c r="PAY217" s="15"/>
      <c r="PAZ217" s="15"/>
      <c r="PBA217" s="15"/>
      <c r="PBB217" s="15"/>
      <c r="PBC217" s="15"/>
      <c r="PBD217" s="15"/>
      <c r="PBE217" s="15"/>
      <c r="PBF217" s="15"/>
      <c r="PBG217" s="15"/>
      <c r="PBH217" s="15"/>
      <c r="PBI217" s="15"/>
      <c r="PBJ217" s="15"/>
      <c r="PBK217" s="15"/>
      <c r="PBL217" s="15"/>
      <c r="PBM217" s="15"/>
      <c r="PBN217" s="15"/>
      <c r="PBO217" s="15"/>
      <c r="PBP217" s="15"/>
      <c r="PBQ217" s="15"/>
      <c r="PBR217" s="15"/>
      <c r="PBS217" s="15"/>
      <c r="PBT217" s="15"/>
      <c r="PBU217" s="15"/>
      <c r="PBV217" s="15"/>
      <c r="PBW217" s="15"/>
      <c r="PBX217" s="15"/>
      <c r="PBY217" s="15"/>
      <c r="PBZ217" s="15"/>
      <c r="PCA217" s="15"/>
      <c r="PCB217" s="15"/>
      <c r="PCC217" s="15"/>
      <c r="PCD217" s="15"/>
      <c r="PCE217" s="15"/>
      <c r="PCF217" s="15"/>
      <c r="PCG217" s="15"/>
      <c r="PCH217" s="15"/>
      <c r="PCI217" s="15"/>
      <c r="PCJ217" s="15"/>
      <c r="PCK217" s="15"/>
      <c r="PCL217" s="15"/>
      <c r="PCM217" s="15"/>
      <c r="PCN217" s="15"/>
      <c r="PCO217" s="15"/>
      <c r="PCP217" s="15"/>
      <c r="PCQ217" s="15"/>
      <c r="PCR217" s="15"/>
      <c r="PCS217" s="15"/>
      <c r="PCT217" s="15"/>
      <c r="PCU217" s="15"/>
      <c r="PCV217" s="15"/>
      <c r="PCW217" s="15"/>
      <c r="PCX217" s="15"/>
      <c r="PCY217" s="15"/>
      <c r="PCZ217" s="15"/>
      <c r="PDA217" s="15"/>
      <c r="PDB217" s="15"/>
      <c r="PDC217" s="15"/>
      <c r="PDD217" s="15"/>
      <c r="PDE217" s="15"/>
      <c r="PDF217" s="15"/>
      <c r="PDG217" s="15"/>
      <c r="PDH217" s="15"/>
      <c r="PDI217" s="15"/>
      <c r="PDJ217" s="15"/>
      <c r="PDK217" s="15"/>
      <c r="PDL217" s="15"/>
      <c r="PDM217" s="15"/>
      <c r="PDN217" s="15"/>
      <c r="PDO217" s="15"/>
      <c r="PDP217" s="15"/>
      <c r="PDQ217" s="15"/>
      <c r="PDR217" s="15"/>
      <c r="PDS217" s="15"/>
      <c r="PDT217" s="15"/>
      <c r="PDU217" s="15"/>
      <c r="PDV217" s="15"/>
      <c r="PDW217" s="15"/>
      <c r="PDX217" s="15"/>
      <c r="PDY217" s="15"/>
      <c r="PDZ217" s="15"/>
      <c r="PEA217" s="15"/>
      <c r="PEB217" s="15"/>
      <c r="PEC217" s="15"/>
      <c r="PED217" s="15"/>
      <c r="PEE217" s="15"/>
      <c r="PEF217" s="15"/>
      <c r="PEG217" s="15"/>
      <c r="PEH217" s="15"/>
      <c r="PEI217" s="15"/>
      <c r="PEJ217" s="15"/>
      <c r="PEK217" s="15"/>
      <c r="PEL217" s="15"/>
      <c r="PEM217" s="15"/>
      <c r="PEN217" s="15"/>
      <c r="PEO217" s="15"/>
      <c r="PEP217" s="15"/>
      <c r="PEQ217" s="15"/>
      <c r="PER217" s="15"/>
      <c r="PES217" s="15"/>
      <c r="PET217" s="15"/>
      <c r="PEU217" s="15"/>
      <c r="PEV217" s="15"/>
      <c r="PEW217" s="15"/>
      <c r="PEX217" s="15"/>
      <c r="PEY217" s="15"/>
      <c r="PEZ217" s="15"/>
      <c r="PFA217" s="15"/>
      <c r="PFB217" s="15"/>
      <c r="PFC217" s="15"/>
      <c r="PFD217" s="15"/>
      <c r="PFE217" s="15"/>
      <c r="PFF217" s="15"/>
      <c r="PFG217" s="15"/>
      <c r="PFH217" s="15"/>
      <c r="PFI217" s="15"/>
      <c r="PFJ217" s="15"/>
      <c r="PFK217" s="15"/>
      <c r="PFL217" s="15"/>
      <c r="PFM217" s="15"/>
      <c r="PFN217" s="15"/>
      <c r="PFO217" s="15"/>
      <c r="PFP217" s="15"/>
      <c r="PFQ217" s="15"/>
      <c r="PFR217" s="15"/>
      <c r="PFS217" s="15"/>
      <c r="PFT217" s="15"/>
      <c r="PFU217" s="15"/>
      <c r="PFV217" s="15"/>
      <c r="PFW217" s="15"/>
      <c r="PFX217" s="15"/>
      <c r="PFY217" s="15"/>
      <c r="PFZ217" s="15"/>
      <c r="PGA217" s="15"/>
      <c r="PGB217" s="15"/>
      <c r="PGC217" s="15"/>
      <c r="PGD217" s="15"/>
      <c r="PGE217" s="15"/>
      <c r="PGF217" s="15"/>
      <c r="PGG217" s="15"/>
      <c r="PGH217" s="15"/>
      <c r="PGI217" s="15"/>
      <c r="PGJ217" s="15"/>
      <c r="PGK217" s="15"/>
      <c r="PGL217" s="15"/>
      <c r="PGM217" s="15"/>
      <c r="PGN217" s="15"/>
      <c r="PGO217" s="15"/>
      <c r="PGP217" s="15"/>
      <c r="PGQ217" s="15"/>
      <c r="PGR217" s="15"/>
      <c r="PGS217" s="15"/>
      <c r="PGT217" s="15"/>
      <c r="PGU217" s="15"/>
      <c r="PGV217" s="15"/>
      <c r="PGW217" s="15"/>
      <c r="PGX217" s="15"/>
      <c r="PGY217" s="15"/>
      <c r="PGZ217" s="15"/>
      <c r="PHA217" s="15"/>
      <c r="PHB217" s="15"/>
      <c r="PHC217" s="15"/>
      <c r="PHD217" s="15"/>
      <c r="PHE217" s="15"/>
      <c r="PHF217" s="15"/>
      <c r="PHG217" s="15"/>
      <c r="PHH217" s="15"/>
      <c r="PHI217" s="15"/>
      <c r="PHJ217" s="15"/>
      <c r="PHK217" s="15"/>
      <c r="PHL217" s="15"/>
      <c r="PHM217" s="15"/>
      <c r="PHN217" s="15"/>
      <c r="PHO217" s="15"/>
      <c r="PHP217" s="15"/>
      <c r="PHQ217" s="15"/>
      <c r="PHR217" s="15"/>
      <c r="PHS217" s="15"/>
      <c r="PHT217" s="15"/>
      <c r="PHU217" s="15"/>
      <c r="PHV217" s="15"/>
      <c r="PHW217" s="15"/>
      <c r="PHX217" s="15"/>
      <c r="PHY217" s="15"/>
      <c r="PHZ217" s="15"/>
      <c r="PIA217" s="15"/>
      <c r="PIB217" s="15"/>
      <c r="PIC217" s="15"/>
      <c r="PID217" s="15"/>
      <c r="PIE217" s="15"/>
      <c r="PIF217" s="15"/>
      <c r="PIG217" s="15"/>
      <c r="PIH217" s="15"/>
      <c r="PII217" s="15"/>
      <c r="PIJ217" s="15"/>
      <c r="PIK217" s="15"/>
      <c r="PIL217" s="15"/>
      <c r="PIM217" s="15"/>
      <c r="PIN217" s="15"/>
      <c r="PIO217" s="15"/>
      <c r="PIP217" s="15"/>
      <c r="PIQ217" s="15"/>
      <c r="PIR217" s="15"/>
      <c r="PIS217" s="15"/>
      <c r="PIT217" s="15"/>
      <c r="PIU217" s="15"/>
      <c r="PIV217" s="15"/>
      <c r="PIW217" s="15"/>
      <c r="PIX217" s="15"/>
      <c r="PIY217" s="15"/>
      <c r="PIZ217" s="15"/>
      <c r="PJA217" s="15"/>
      <c r="PJB217" s="15"/>
      <c r="PJC217" s="15"/>
      <c r="PJD217" s="15"/>
      <c r="PJE217" s="15"/>
      <c r="PJF217" s="15"/>
      <c r="PJG217" s="15"/>
      <c r="PJH217" s="15"/>
      <c r="PJI217" s="15"/>
      <c r="PJJ217" s="15"/>
      <c r="PJK217" s="15"/>
      <c r="PJL217" s="15"/>
      <c r="PJM217" s="15"/>
      <c r="PJN217" s="15"/>
      <c r="PJO217" s="15"/>
      <c r="PJP217" s="15"/>
      <c r="PJQ217" s="15"/>
      <c r="PJR217" s="15"/>
      <c r="PJS217" s="15"/>
      <c r="PJT217" s="15"/>
      <c r="PJU217" s="15"/>
      <c r="PJV217" s="15"/>
      <c r="PJW217" s="15"/>
      <c r="PJX217" s="15"/>
      <c r="PJY217" s="15"/>
      <c r="PJZ217" s="15"/>
      <c r="PKA217" s="15"/>
      <c r="PKB217" s="15"/>
      <c r="PKC217" s="15"/>
      <c r="PKD217" s="15"/>
      <c r="PKE217" s="15"/>
      <c r="PKF217" s="15"/>
      <c r="PKG217" s="15"/>
      <c r="PKH217" s="15"/>
      <c r="PKI217" s="15"/>
      <c r="PKJ217" s="15"/>
      <c r="PKK217" s="15"/>
      <c r="PKL217" s="15"/>
      <c r="PKM217" s="15"/>
      <c r="PKN217" s="15"/>
      <c r="PKO217" s="15"/>
      <c r="PKP217" s="15"/>
      <c r="PKQ217" s="15"/>
      <c r="PKR217" s="15"/>
      <c r="PKS217" s="15"/>
      <c r="PKT217" s="15"/>
      <c r="PKU217" s="15"/>
      <c r="PKV217" s="15"/>
      <c r="PKW217" s="15"/>
      <c r="PKX217" s="15"/>
      <c r="PKY217" s="15"/>
      <c r="PKZ217" s="15"/>
      <c r="PLA217" s="15"/>
      <c r="PLB217" s="15"/>
      <c r="PLC217" s="15"/>
      <c r="PLD217" s="15"/>
      <c r="PLE217" s="15"/>
      <c r="PLF217" s="15"/>
      <c r="PLG217" s="15"/>
      <c r="PLH217" s="15"/>
      <c r="PLI217" s="15"/>
      <c r="PLJ217" s="15"/>
      <c r="PLK217" s="15"/>
      <c r="PLL217" s="15"/>
      <c r="PLM217" s="15"/>
      <c r="PLN217" s="15"/>
      <c r="PLO217" s="15"/>
      <c r="PLP217" s="15"/>
      <c r="PLQ217" s="15"/>
      <c r="PLR217" s="15"/>
      <c r="PLS217" s="15"/>
      <c r="PLT217" s="15"/>
      <c r="PLU217" s="15"/>
      <c r="PLV217" s="15"/>
      <c r="PLW217" s="15"/>
      <c r="PLX217" s="15"/>
      <c r="PLY217" s="15"/>
      <c r="PLZ217" s="15"/>
      <c r="PMA217" s="15"/>
      <c r="PMB217" s="15"/>
      <c r="PMC217" s="15"/>
      <c r="PMD217" s="15"/>
      <c r="PME217" s="15"/>
      <c r="PMF217" s="15"/>
      <c r="PMG217" s="15"/>
      <c r="PMH217" s="15"/>
      <c r="PMI217" s="15"/>
      <c r="PMJ217" s="15"/>
      <c r="PMK217" s="15"/>
      <c r="PML217" s="15"/>
      <c r="PMM217" s="15"/>
      <c r="PMN217" s="15"/>
      <c r="PMO217" s="15"/>
      <c r="PMP217" s="15"/>
      <c r="PMQ217" s="15"/>
      <c r="PMR217" s="15"/>
      <c r="PMS217" s="15"/>
      <c r="PMT217" s="15"/>
      <c r="PMU217" s="15"/>
      <c r="PMV217" s="15"/>
      <c r="PMW217" s="15"/>
      <c r="PMX217" s="15"/>
      <c r="PMY217" s="15"/>
      <c r="PMZ217" s="15"/>
      <c r="PNA217" s="15"/>
      <c r="PNB217" s="15"/>
      <c r="PNC217" s="15"/>
      <c r="PND217" s="15"/>
      <c r="PNE217" s="15"/>
      <c r="PNF217" s="15"/>
      <c r="PNG217" s="15"/>
      <c r="PNH217" s="15"/>
      <c r="PNI217" s="15"/>
      <c r="PNJ217" s="15"/>
      <c r="PNK217" s="15"/>
      <c r="PNL217" s="15"/>
      <c r="PNM217" s="15"/>
      <c r="PNN217" s="15"/>
      <c r="PNO217" s="15"/>
      <c r="PNP217" s="15"/>
      <c r="PNQ217" s="15"/>
      <c r="PNR217" s="15"/>
      <c r="PNS217" s="15"/>
      <c r="PNT217" s="15"/>
      <c r="PNU217" s="15"/>
      <c r="PNV217" s="15"/>
      <c r="PNW217" s="15"/>
      <c r="PNX217" s="15"/>
      <c r="PNY217" s="15"/>
      <c r="PNZ217" s="15"/>
      <c r="POA217" s="15"/>
      <c r="POB217" s="15"/>
      <c r="POC217" s="15"/>
      <c r="POD217" s="15"/>
      <c r="POE217" s="15"/>
      <c r="POF217" s="15"/>
      <c r="POG217" s="15"/>
      <c r="POH217" s="15"/>
      <c r="POI217" s="15"/>
      <c r="POJ217" s="15"/>
      <c r="POK217" s="15"/>
      <c r="POL217" s="15"/>
      <c r="POM217" s="15"/>
      <c r="PON217" s="15"/>
      <c r="POO217" s="15"/>
      <c r="POP217" s="15"/>
      <c r="POQ217" s="15"/>
      <c r="POR217" s="15"/>
      <c r="POS217" s="15"/>
      <c r="POT217" s="15"/>
      <c r="POU217" s="15"/>
      <c r="POV217" s="15"/>
      <c r="POW217" s="15"/>
      <c r="POX217" s="15"/>
      <c r="POY217" s="15"/>
      <c r="POZ217" s="15"/>
      <c r="PPA217" s="15"/>
      <c r="PPB217" s="15"/>
      <c r="PPC217" s="15"/>
      <c r="PPD217" s="15"/>
      <c r="PPE217" s="15"/>
      <c r="PPF217" s="15"/>
      <c r="PPG217" s="15"/>
      <c r="PPH217" s="15"/>
      <c r="PPI217" s="15"/>
      <c r="PPJ217" s="15"/>
      <c r="PPK217" s="15"/>
      <c r="PPL217" s="15"/>
      <c r="PPM217" s="15"/>
      <c r="PPN217" s="15"/>
      <c r="PPO217" s="15"/>
      <c r="PPP217" s="15"/>
      <c r="PPQ217" s="15"/>
      <c r="PPR217" s="15"/>
      <c r="PPS217" s="15"/>
      <c r="PPT217" s="15"/>
      <c r="PPU217" s="15"/>
      <c r="PPV217" s="15"/>
      <c r="PPW217" s="15"/>
      <c r="PPX217" s="15"/>
      <c r="PPY217" s="15"/>
      <c r="PPZ217" s="15"/>
      <c r="PQA217" s="15"/>
      <c r="PQB217" s="15"/>
      <c r="PQC217" s="15"/>
      <c r="PQD217" s="15"/>
      <c r="PQE217" s="15"/>
      <c r="PQF217" s="15"/>
      <c r="PQG217" s="15"/>
      <c r="PQH217" s="15"/>
      <c r="PQI217" s="15"/>
      <c r="PQJ217" s="15"/>
      <c r="PQK217" s="15"/>
      <c r="PQL217" s="15"/>
      <c r="PQM217" s="15"/>
      <c r="PQN217" s="15"/>
      <c r="PQO217" s="15"/>
      <c r="PQP217" s="15"/>
      <c r="PQQ217" s="15"/>
      <c r="PQR217" s="15"/>
      <c r="PQS217" s="15"/>
      <c r="PQT217" s="15"/>
      <c r="PQU217" s="15"/>
      <c r="PQV217" s="15"/>
      <c r="PQW217" s="15"/>
      <c r="PQX217" s="15"/>
      <c r="PQY217" s="15"/>
      <c r="PQZ217" s="15"/>
      <c r="PRA217" s="15"/>
      <c r="PRB217" s="15"/>
      <c r="PRC217" s="15"/>
      <c r="PRD217" s="15"/>
      <c r="PRE217" s="15"/>
      <c r="PRF217" s="15"/>
      <c r="PRG217" s="15"/>
      <c r="PRH217" s="15"/>
      <c r="PRI217" s="15"/>
      <c r="PRJ217" s="15"/>
      <c r="PRK217" s="15"/>
      <c r="PRL217" s="15"/>
      <c r="PRM217" s="15"/>
      <c r="PRN217" s="15"/>
      <c r="PRO217" s="15"/>
      <c r="PRP217" s="15"/>
      <c r="PRQ217" s="15"/>
      <c r="PRR217" s="15"/>
      <c r="PRS217" s="15"/>
      <c r="PRT217" s="15"/>
      <c r="PRU217" s="15"/>
      <c r="PRV217" s="15"/>
      <c r="PRW217" s="15"/>
      <c r="PRX217" s="15"/>
      <c r="PRY217" s="15"/>
      <c r="PRZ217" s="15"/>
      <c r="PSA217" s="15"/>
      <c r="PSB217" s="15"/>
      <c r="PSC217" s="15"/>
      <c r="PSD217" s="15"/>
      <c r="PSE217" s="15"/>
      <c r="PSF217" s="15"/>
      <c r="PSG217" s="15"/>
      <c r="PSH217" s="15"/>
      <c r="PSI217" s="15"/>
      <c r="PSJ217" s="15"/>
      <c r="PSK217" s="15"/>
      <c r="PSL217" s="15"/>
      <c r="PSM217" s="15"/>
      <c r="PSN217" s="15"/>
      <c r="PSO217" s="15"/>
      <c r="PSP217" s="15"/>
      <c r="PSQ217" s="15"/>
      <c r="PSR217" s="15"/>
      <c r="PSS217" s="15"/>
      <c r="PST217" s="15"/>
      <c r="PSU217" s="15"/>
      <c r="PSV217" s="15"/>
      <c r="PSW217" s="15"/>
      <c r="PSX217" s="15"/>
      <c r="PSY217" s="15"/>
      <c r="PSZ217" s="15"/>
      <c r="PTA217" s="15"/>
      <c r="PTB217" s="15"/>
      <c r="PTC217" s="15"/>
      <c r="PTD217" s="15"/>
      <c r="PTE217" s="15"/>
      <c r="PTF217" s="15"/>
      <c r="PTG217" s="15"/>
      <c r="PTH217" s="15"/>
      <c r="PTI217" s="15"/>
      <c r="PTJ217" s="15"/>
      <c r="PTK217" s="15"/>
      <c r="PTL217" s="15"/>
      <c r="PTM217" s="15"/>
      <c r="PTN217" s="15"/>
      <c r="PTO217" s="15"/>
      <c r="PTP217" s="15"/>
      <c r="PTQ217" s="15"/>
      <c r="PTR217" s="15"/>
      <c r="PTS217" s="15"/>
      <c r="PTT217" s="15"/>
      <c r="PTU217" s="15"/>
      <c r="PTV217" s="15"/>
      <c r="PTW217" s="15"/>
      <c r="PTX217" s="15"/>
      <c r="PTY217" s="15"/>
      <c r="PTZ217" s="15"/>
      <c r="PUA217" s="15"/>
      <c r="PUB217" s="15"/>
      <c r="PUC217" s="15"/>
      <c r="PUD217" s="15"/>
      <c r="PUE217" s="15"/>
      <c r="PUF217" s="15"/>
      <c r="PUG217" s="15"/>
      <c r="PUH217" s="15"/>
      <c r="PUI217" s="15"/>
      <c r="PUJ217" s="15"/>
      <c r="PUK217" s="15"/>
      <c r="PUL217" s="15"/>
      <c r="PUM217" s="15"/>
      <c r="PUN217" s="15"/>
      <c r="PUO217" s="15"/>
      <c r="PUP217" s="15"/>
      <c r="PUQ217" s="15"/>
      <c r="PUR217" s="15"/>
      <c r="PUS217" s="15"/>
      <c r="PUT217" s="15"/>
      <c r="PUU217" s="15"/>
      <c r="PUV217" s="15"/>
      <c r="PUW217" s="15"/>
      <c r="PUX217" s="15"/>
      <c r="PUY217" s="15"/>
      <c r="PUZ217" s="15"/>
      <c r="PVA217" s="15"/>
      <c r="PVB217" s="15"/>
      <c r="PVC217" s="15"/>
      <c r="PVD217" s="15"/>
      <c r="PVE217" s="15"/>
      <c r="PVF217" s="15"/>
      <c r="PVG217" s="15"/>
      <c r="PVH217" s="15"/>
      <c r="PVI217" s="15"/>
      <c r="PVJ217" s="15"/>
      <c r="PVK217" s="15"/>
      <c r="PVL217" s="15"/>
      <c r="PVM217" s="15"/>
      <c r="PVN217" s="15"/>
      <c r="PVO217" s="15"/>
      <c r="PVP217" s="15"/>
      <c r="PVQ217" s="15"/>
      <c r="PVR217" s="15"/>
      <c r="PVS217" s="15"/>
      <c r="PVT217" s="15"/>
      <c r="PVU217" s="15"/>
      <c r="PVV217" s="15"/>
      <c r="PVW217" s="15"/>
      <c r="PVX217" s="15"/>
      <c r="PVY217" s="15"/>
      <c r="PVZ217" s="15"/>
      <c r="PWA217" s="15"/>
      <c r="PWB217" s="15"/>
      <c r="PWC217" s="15"/>
      <c r="PWD217" s="15"/>
      <c r="PWE217" s="15"/>
      <c r="PWF217" s="15"/>
      <c r="PWG217" s="15"/>
      <c r="PWH217" s="15"/>
      <c r="PWI217" s="15"/>
      <c r="PWJ217" s="15"/>
      <c r="PWK217" s="15"/>
      <c r="PWL217" s="15"/>
      <c r="PWM217" s="15"/>
      <c r="PWN217" s="15"/>
      <c r="PWO217" s="15"/>
      <c r="PWP217" s="15"/>
      <c r="PWQ217" s="15"/>
      <c r="PWR217" s="15"/>
      <c r="PWS217" s="15"/>
      <c r="PWT217" s="15"/>
      <c r="PWU217" s="15"/>
      <c r="PWV217" s="15"/>
      <c r="PWW217" s="15"/>
      <c r="PWX217" s="15"/>
      <c r="PWY217" s="15"/>
      <c r="PWZ217" s="15"/>
      <c r="PXA217" s="15"/>
      <c r="PXB217" s="15"/>
      <c r="PXC217" s="15"/>
      <c r="PXD217" s="15"/>
      <c r="PXE217" s="15"/>
      <c r="PXF217" s="15"/>
      <c r="PXG217" s="15"/>
      <c r="PXH217" s="15"/>
      <c r="PXI217" s="15"/>
      <c r="PXJ217" s="15"/>
      <c r="PXK217" s="15"/>
      <c r="PXL217" s="15"/>
      <c r="PXM217" s="15"/>
      <c r="PXN217" s="15"/>
      <c r="PXO217" s="15"/>
      <c r="PXP217" s="15"/>
      <c r="PXQ217" s="15"/>
      <c r="PXR217" s="15"/>
      <c r="PXS217" s="15"/>
      <c r="PXT217" s="15"/>
      <c r="PXU217" s="15"/>
      <c r="PXV217" s="15"/>
      <c r="PXW217" s="15"/>
      <c r="PXX217" s="15"/>
      <c r="PXY217" s="15"/>
      <c r="PXZ217" s="15"/>
      <c r="PYA217" s="15"/>
      <c r="PYB217" s="15"/>
      <c r="PYC217" s="15"/>
      <c r="PYD217" s="15"/>
      <c r="PYE217" s="15"/>
      <c r="PYF217" s="15"/>
      <c r="PYG217" s="15"/>
      <c r="PYH217" s="15"/>
      <c r="PYI217" s="15"/>
      <c r="PYJ217" s="15"/>
      <c r="PYK217" s="15"/>
      <c r="PYL217" s="15"/>
      <c r="PYM217" s="15"/>
      <c r="PYN217" s="15"/>
      <c r="PYO217" s="15"/>
      <c r="PYP217" s="15"/>
      <c r="PYQ217" s="15"/>
      <c r="PYR217" s="15"/>
      <c r="PYS217" s="15"/>
      <c r="PYT217" s="15"/>
      <c r="PYU217" s="15"/>
      <c r="PYV217" s="15"/>
      <c r="PYW217" s="15"/>
      <c r="PYX217" s="15"/>
      <c r="PYY217" s="15"/>
      <c r="PYZ217" s="15"/>
      <c r="PZA217" s="15"/>
      <c r="PZB217" s="15"/>
      <c r="PZC217" s="15"/>
      <c r="PZD217" s="15"/>
      <c r="PZE217" s="15"/>
      <c r="PZF217" s="15"/>
      <c r="PZG217" s="15"/>
      <c r="PZH217" s="15"/>
      <c r="PZI217" s="15"/>
      <c r="PZJ217" s="15"/>
      <c r="PZK217" s="15"/>
      <c r="PZL217" s="15"/>
      <c r="PZM217" s="15"/>
      <c r="PZN217" s="15"/>
      <c r="PZO217" s="15"/>
      <c r="PZP217" s="15"/>
      <c r="PZQ217" s="15"/>
      <c r="PZR217" s="15"/>
      <c r="PZS217" s="15"/>
      <c r="PZT217" s="15"/>
      <c r="PZU217" s="15"/>
      <c r="PZV217" s="15"/>
      <c r="PZW217" s="15"/>
      <c r="PZX217" s="15"/>
      <c r="PZY217" s="15"/>
      <c r="PZZ217" s="15"/>
      <c r="QAA217" s="15"/>
      <c r="QAB217" s="15"/>
      <c r="QAC217" s="15"/>
      <c r="QAD217" s="15"/>
      <c r="QAE217" s="15"/>
      <c r="QAF217" s="15"/>
      <c r="QAG217" s="15"/>
      <c r="QAH217" s="15"/>
      <c r="QAI217" s="15"/>
      <c r="QAJ217" s="15"/>
      <c r="QAK217" s="15"/>
      <c r="QAL217" s="15"/>
      <c r="QAM217" s="15"/>
      <c r="QAN217" s="15"/>
      <c r="QAO217" s="15"/>
      <c r="QAP217" s="15"/>
      <c r="QAQ217" s="15"/>
      <c r="QAR217" s="15"/>
      <c r="QAS217" s="15"/>
      <c r="QAT217" s="15"/>
      <c r="QAU217" s="15"/>
      <c r="QAV217" s="15"/>
      <c r="QAW217" s="15"/>
      <c r="QAX217" s="15"/>
      <c r="QAY217" s="15"/>
      <c r="QAZ217" s="15"/>
      <c r="QBA217" s="15"/>
      <c r="QBB217" s="15"/>
      <c r="QBC217" s="15"/>
      <c r="QBD217" s="15"/>
      <c r="QBE217" s="15"/>
      <c r="QBF217" s="15"/>
      <c r="QBG217" s="15"/>
      <c r="QBH217" s="15"/>
      <c r="QBI217" s="15"/>
      <c r="QBJ217" s="15"/>
      <c r="QBK217" s="15"/>
      <c r="QBL217" s="15"/>
      <c r="QBM217" s="15"/>
      <c r="QBN217" s="15"/>
      <c r="QBO217" s="15"/>
      <c r="QBP217" s="15"/>
      <c r="QBQ217" s="15"/>
      <c r="QBR217" s="15"/>
      <c r="QBS217" s="15"/>
      <c r="QBT217" s="15"/>
      <c r="QBU217" s="15"/>
      <c r="QBV217" s="15"/>
      <c r="QBW217" s="15"/>
      <c r="QBX217" s="15"/>
      <c r="QBY217" s="15"/>
      <c r="QBZ217" s="15"/>
      <c r="QCA217" s="15"/>
      <c r="QCB217" s="15"/>
      <c r="QCC217" s="15"/>
      <c r="QCD217" s="15"/>
      <c r="QCE217" s="15"/>
      <c r="QCF217" s="15"/>
      <c r="QCG217" s="15"/>
      <c r="QCH217" s="15"/>
      <c r="QCI217" s="15"/>
      <c r="QCJ217" s="15"/>
      <c r="QCK217" s="15"/>
      <c r="QCL217" s="15"/>
      <c r="QCM217" s="15"/>
      <c r="QCN217" s="15"/>
      <c r="QCO217" s="15"/>
      <c r="QCP217" s="15"/>
      <c r="QCQ217" s="15"/>
      <c r="QCR217" s="15"/>
      <c r="QCS217" s="15"/>
      <c r="QCT217" s="15"/>
      <c r="QCU217" s="15"/>
      <c r="QCV217" s="15"/>
      <c r="QCW217" s="15"/>
      <c r="QCX217" s="15"/>
      <c r="QCY217" s="15"/>
      <c r="QCZ217" s="15"/>
      <c r="QDA217" s="15"/>
      <c r="QDB217" s="15"/>
      <c r="QDC217" s="15"/>
      <c r="QDD217" s="15"/>
      <c r="QDE217" s="15"/>
      <c r="QDF217" s="15"/>
      <c r="QDG217" s="15"/>
      <c r="QDH217" s="15"/>
      <c r="QDI217" s="15"/>
      <c r="QDJ217" s="15"/>
      <c r="QDK217" s="15"/>
      <c r="QDL217" s="15"/>
      <c r="QDM217" s="15"/>
      <c r="QDN217" s="15"/>
      <c r="QDO217" s="15"/>
      <c r="QDP217" s="15"/>
      <c r="QDQ217" s="15"/>
      <c r="QDR217" s="15"/>
      <c r="QDS217" s="15"/>
      <c r="QDT217" s="15"/>
      <c r="QDU217" s="15"/>
      <c r="QDV217" s="15"/>
      <c r="QDW217" s="15"/>
      <c r="QDX217" s="15"/>
      <c r="QDY217" s="15"/>
      <c r="QDZ217" s="15"/>
      <c r="QEA217" s="15"/>
      <c r="QEB217" s="15"/>
      <c r="QEC217" s="15"/>
      <c r="QED217" s="15"/>
      <c r="QEE217" s="15"/>
      <c r="QEF217" s="15"/>
      <c r="QEG217" s="15"/>
      <c r="QEH217" s="15"/>
      <c r="QEI217" s="15"/>
      <c r="QEJ217" s="15"/>
      <c r="QEK217" s="15"/>
      <c r="QEL217" s="15"/>
      <c r="QEM217" s="15"/>
      <c r="QEN217" s="15"/>
      <c r="QEO217" s="15"/>
      <c r="QEP217" s="15"/>
      <c r="QEQ217" s="15"/>
      <c r="QER217" s="15"/>
      <c r="QES217" s="15"/>
      <c r="QET217" s="15"/>
      <c r="QEU217" s="15"/>
      <c r="QEV217" s="15"/>
      <c r="QEW217" s="15"/>
      <c r="QEX217" s="15"/>
      <c r="QEY217" s="15"/>
      <c r="QEZ217" s="15"/>
      <c r="QFA217" s="15"/>
      <c r="QFB217" s="15"/>
      <c r="QFC217" s="15"/>
      <c r="QFD217" s="15"/>
      <c r="QFE217" s="15"/>
      <c r="QFF217" s="15"/>
      <c r="QFG217" s="15"/>
      <c r="QFH217" s="15"/>
      <c r="QFI217" s="15"/>
      <c r="QFJ217" s="15"/>
      <c r="QFK217" s="15"/>
      <c r="QFL217" s="15"/>
      <c r="QFM217" s="15"/>
      <c r="QFN217" s="15"/>
      <c r="QFO217" s="15"/>
      <c r="QFP217" s="15"/>
      <c r="QFQ217" s="15"/>
      <c r="QFR217" s="15"/>
      <c r="QFS217" s="15"/>
      <c r="QFT217" s="15"/>
      <c r="QFU217" s="15"/>
      <c r="QFV217" s="15"/>
      <c r="QFW217" s="15"/>
      <c r="QFX217" s="15"/>
      <c r="QFY217" s="15"/>
      <c r="QFZ217" s="15"/>
      <c r="QGA217" s="15"/>
      <c r="QGB217" s="15"/>
      <c r="QGC217" s="15"/>
      <c r="QGD217" s="15"/>
      <c r="QGE217" s="15"/>
      <c r="QGF217" s="15"/>
      <c r="QGG217" s="15"/>
      <c r="QGH217" s="15"/>
      <c r="QGI217" s="15"/>
      <c r="QGJ217" s="15"/>
      <c r="QGK217" s="15"/>
      <c r="QGL217" s="15"/>
      <c r="QGM217" s="15"/>
      <c r="QGN217" s="15"/>
      <c r="QGO217" s="15"/>
      <c r="QGP217" s="15"/>
      <c r="QGQ217" s="15"/>
      <c r="QGR217" s="15"/>
      <c r="QGS217" s="15"/>
      <c r="QGT217" s="15"/>
      <c r="QGU217" s="15"/>
      <c r="QGV217" s="15"/>
      <c r="QGW217" s="15"/>
      <c r="QGX217" s="15"/>
      <c r="QGY217" s="15"/>
      <c r="QGZ217" s="15"/>
      <c r="QHA217" s="15"/>
      <c r="QHB217" s="15"/>
      <c r="QHC217" s="15"/>
      <c r="QHD217" s="15"/>
      <c r="QHE217" s="15"/>
      <c r="QHF217" s="15"/>
      <c r="QHG217" s="15"/>
      <c r="QHH217" s="15"/>
      <c r="QHI217" s="15"/>
      <c r="QHJ217" s="15"/>
      <c r="QHK217" s="15"/>
      <c r="QHL217" s="15"/>
      <c r="QHM217" s="15"/>
      <c r="QHN217" s="15"/>
      <c r="QHO217" s="15"/>
      <c r="QHP217" s="15"/>
      <c r="QHQ217" s="15"/>
      <c r="QHR217" s="15"/>
      <c r="QHS217" s="15"/>
      <c r="QHT217" s="15"/>
      <c r="QHU217" s="15"/>
      <c r="QHV217" s="15"/>
      <c r="QHW217" s="15"/>
      <c r="QHX217" s="15"/>
      <c r="QHY217" s="15"/>
      <c r="QHZ217" s="15"/>
      <c r="QIA217" s="15"/>
      <c r="QIB217" s="15"/>
      <c r="QIC217" s="15"/>
      <c r="QID217" s="15"/>
      <c r="QIE217" s="15"/>
      <c r="QIF217" s="15"/>
      <c r="QIG217" s="15"/>
      <c r="QIH217" s="15"/>
      <c r="QII217" s="15"/>
      <c r="QIJ217" s="15"/>
      <c r="QIK217" s="15"/>
      <c r="QIL217" s="15"/>
      <c r="QIM217" s="15"/>
      <c r="QIN217" s="15"/>
      <c r="QIO217" s="15"/>
      <c r="QIP217" s="15"/>
      <c r="QIQ217" s="15"/>
      <c r="QIR217" s="15"/>
      <c r="QIS217" s="15"/>
      <c r="QIT217" s="15"/>
      <c r="QIU217" s="15"/>
      <c r="QIV217" s="15"/>
      <c r="QIW217" s="15"/>
      <c r="QIX217" s="15"/>
      <c r="QIY217" s="15"/>
      <c r="QIZ217" s="15"/>
      <c r="QJA217" s="15"/>
      <c r="QJB217" s="15"/>
      <c r="QJC217" s="15"/>
      <c r="QJD217" s="15"/>
      <c r="QJE217" s="15"/>
      <c r="QJF217" s="15"/>
      <c r="QJG217" s="15"/>
      <c r="QJH217" s="15"/>
      <c r="QJI217" s="15"/>
      <c r="QJJ217" s="15"/>
      <c r="QJK217" s="15"/>
      <c r="QJL217" s="15"/>
      <c r="QJM217" s="15"/>
      <c r="QJN217" s="15"/>
      <c r="QJO217" s="15"/>
      <c r="QJP217" s="15"/>
      <c r="QJQ217" s="15"/>
      <c r="QJR217" s="15"/>
      <c r="QJS217" s="15"/>
      <c r="QJT217" s="15"/>
      <c r="QJU217" s="15"/>
      <c r="QJV217" s="15"/>
      <c r="QJW217" s="15"/>
      <c r="QJX217" s="15"/>
      <c r="QJY217" s="15"/>
      <c r="QJZ217" s="15"/>
      <c r="QKA217" s="15"/>
      <c r="QKB217" s="15"/>
      <c r="QKC217" s="15"/>
      <c r="QKD217" s="15"/>
      <c r="QKE217" s="15"/>
      <c r="QKF217" s="15"/>
      <c r="QKG217" s="15"/>
      <c r="QKH217" s="15"/>
      <c r="QKI217" s="15"/>
      <c r="QKJ217" s="15"/>
      <c r="QKK217" s="15"/>
      <c r="QKL217" s="15"/>
      <c r="QKM217" s="15"/>
      <c r="QKN217" s="15"/>
      <c r="QKO217" s="15"/>
      <c r="QKP217" s="15"/>
      <c r="QKQ217" s="15"/>
      <c r="QKR217" s="15"/>
      <c r="QKS217" s="15"/>
      <c r="QKT217" s="15"/>
      <c r="QKU217" s="15"/>
      <c r="QKV217" s="15"/>
      <c r="QKW217" s="15"/>
      <c r="QKX217" s="15"/>
      <c r="QKY217" s="15"/>
      <c r="QKZ217" s="15"/>
      <c r="QLA217" s="15"/>
      <c r="QLB217" s="15"/>
      <c r="QLC217" s="15"/>
      <c r="QLD217" s="15"/>
      <c r="QLE217" s="15"/>
      <c r="QLF217" s="15"/>
      <c r="QLG217" s="15"/>
      <c r="QLH217" s="15"/>
      <c r="QLI217" s="15"/>
      <c r="QLJ217" s="15"/>
      <c r="QLK217" s="15"/>
      <c r="QLL217" s="15"/>
      <c r="QLM217" s="15"/>
      <c r="QLN217" s="15"/>
      <c r="QLO217" s="15"/>
      <c r="QLP217" s="15"/>
      <c r="QLQ217" s="15"/>
      <c r="QLR217" s="15"/>
      <c r="QLS217" s="15"/>
      <c r="QLT217" s="15"/>
      <c r="QLU217" s="15"/>
      <c r="QLV217" s="15"/>
      <c r="QLW217" s="15"/>
      <c r="QLX217" s="15"/>
      <c r="QLY217" s="15"/>
      <c r="QLZ217" s="15"/>
      <c r="QMA217" s="15"/>
      <c r="QMB217" s="15"/>
      <c r="QMC217" s="15"/>
      <c r="QMD217" s="15"/>
      <c r="QME217" s="15"/>
      <c r="QMF217" s="15"/>
      <c r="QMG217" s="15"/>
      <c r="QMH217" s="15"/>
      <c r="QMI217" s="15"/>
      <c r="QMJ217" s="15"/>
      <c r="QMK217" s="15"/>
      <c r="QML217" s="15"/>
      <c r="QMM217" s="15"/>
      <c r="QMN217" s="15"/>
      <c r="QMO217" s="15"/>
      <c r="QMP217" s="15"/>
      <c r="QMQ217" s="15"/>
      <c r="QMR217" s="15"/>
      <c r="QMS217" s="15"/>
      <c r="QMT217" s="15"/>
      <c r="QMU217" s="15"/>
      <c r="QMV217" s="15"/>
      <c r="QMW217" s="15"/>
      <c r="QMX217" s="15"/>
      <c r="QMY217" s="15"/>
      <c r="QMZ217" s="15"/>
      <c r="QNA217" s="15"/>
      <c r="QNB217" s="15"/>
      <c r="QNC217" s="15"/>
      <c r="QND217" s="15"/>
      <c r="QNE217" s="15"/>
      <c r="QNF217" s="15"/>
      <c r="QNG217" s="15"/>
      <c r="QNH217" s="15"/>
      <c r="QNI217" s="15"/>
      <c r="QNJ217" s="15"/>
      <c r="QNK217" s="15"/>
      <c r="QNL217" s="15"/>
      <c r="QNM217" s="15"/>
      <c r="QNN217" s="15"/>
      <c r="QNO217" s="15"/>
      <c r="QNP217" s="15"/>
      <c r="QNQ217" s="15"/>
      <c r="QNR217" s="15"/>
      <c r="QNS217" s="15"/>
      <c r="QNT217" s="15"/>
      <c r="QNU217" s="15"/>
      <c r="QNV217" s="15"/>
      <c r="QNW217" s="15"/>
      <c r="QNX217" s="15"/>
      <c r="QNY217" s="15"/>
      <c r="QNZ217" s="15"/>
      <c r="QOA217" s="15"/>
      <c r="QOB217" s="15"/>
      <c r="QOC217" s="15"/>
      <c r="QOD217" s="15"/>
      <c r="QOE217" s="15"/>
      <c r="QOF217" s="15"/>
      <c r="QOG217" s="15"/>
      <c r="QOH217" s="15"/>
      <c r="QOI217" s="15"/>
      <c r="QOJ217" s="15"/>
      <c r="QOK217" s="15"/>
      <c r="QOL217" s="15"/>
      <c r="QOM217" s="15"/>
      <c r="QON217" s="15"/>
      <c r="QOO217" s="15"/>
      <c r="QOP217" s="15"/>
      <c r="QOQ217" s="15"/>
      <c r="QOR217" s="15"/>
      <c r="QOS217" s="15"/>
      <c r="QOT217" s="15"/>
      <c r="QOU217" s="15"/>
      <c r="QOV217" s="15"/>
      <c r="QOW217" s="15"/>
      <c r="QOX217" s="15"/>
      <c r="QOY217" s="15"/>
      <c r="QOZ217" s="15"/>
      <c r="QPA217" s="15"/>
      <c r="QPB217" s="15"/>
      <c r="QPC217" s="15"/>
      <c r="QPD217" s="15"/>
      <c r="QPE217" s="15"/>
      <c r="QPF217" s="15"/>
      <c r="QPG217" s="15"/>
      <c r="QPH217" s="15"/>
      <c r="QPI217" s="15"/>
      <c r="QPJ217" s="15"/>
      <c r="QPK217" s="15"/>
      <c r="QPL217" s="15"/>
      <c r="QPM217" s="15"/>
      <c r="QPN217" s="15"/>
      <c r="QPO217" s="15"/>
      <c r="QPP217" s="15"/>
      <c r="QPQ217" s="15"/>
      <c r="QPR217" s="15"/>
      <c r="QPS217" s="15"/>
      <c r="QPT217" s="15"/>
      <c r="QPU217" s="15"/>
      <c r="QPV217" s="15"/>
      <c r="QPW217" s="15"/>
      <c r="QPX217" s="15"/>
      <c r="QPY217" s="15"/>
      <c r="QPZ217" s="15"/>
      <c r="QQA217" s="15"/>
      <c r="QQB217" s="15"/>
      <c r="QQC217" s="15"/>
      <c r="QQD217" s="15"/>
      <c r="QQE217" s="15"/>
      <c r="QQF217" s="15"/>
      <c r="QQG217" s="15"/>
      <c r="QQH217" s="15"/>
      <c r="QQI217" s="15"/>
      <c r="QQJ217" s="15"/>
      <c r="QQK217" s="15"/>
      <c r="QQL217" s="15"/>
      <c r="QQM217" s="15"/>
      <c r="QQN217" s="15"/>
      <c r="QQO217" s="15"/>
      <c r="QQP217" s="15"/>
      <c r="QQQ217" s="15"/>
      <c r="QQR217" s="15"/>
      <c r="QQS217" s="15"/>
      <c r="QQT217" s="15"/>
      <c r="QQU217" s="15"/>
      <c r="QQV217" s="15"/>
      <c r="QQW217" s="15"/>
      <c r="QQX217" s="15"/>
      <c r="QQY217" s="15"/>
      <c r="QQZ217" s="15"/>
      <c r="QRA217" s="15"/>
      <c r="QRB217" s="15"/>
      <c r="QRC217" s="15"/>
      <c r="QRD217" s="15"/>
      <c r="QRE217" s="15"/>
      <c r="QRF217" s="15"/>
      <c r="QRG217" s="15"/>
      <c r="QRH217" s="15"/>
      <c r="QRI217" s="15"/>
      <c r="QRJ217" s="15"/>
      <c r="QRK217" s="15"/>
      <c r="QRL217" s="15"/>
      <c r="QRM217" s="15"/>
      <c r="QRN217" s="15"/>
      <c r="QRO217" s="15"/>
      <c r="QRP217" s="15"/>
      <c r="QRQ217" s="15"/>
      <c r="QRR217" s="15"/>
      <c r="QRS217" s="15"/>
      <c r="QRT217" s="15"/>
      <c r="QRU217" s="15"/>
      <c r="QRV217" s="15"/>
      <c r="QRW217" s="15"/>
      <c r="QRX217" s="15"/>
      <c r="QRY217" s="15"/>
      <c r="QRZ217" s="15"/>
      <c r="QSA217" s="15"/>
      <c r="QSB217" s="15"/>
      <c r="QSC217" s="15"/>
      <c r="QSD217" s="15"/>
      <c r="QSE217" s="15"/>
      <c r="QSF217" s="15"/>
      <c r="QSG217" s="15"/>
      <c r="QSH217" s="15"/>
      <c r="QSI217" s="15"/>
      <c r="QSJ217" s="15"/>
      <c r="QSK217" s="15"/>
      <c r="QSL217" s="15"/>
      <c r="QSM217" s="15"/>
      <c r="QSN217" s="15"/>
      <c r="QSO217" s="15"/>
      <c r="QSP217" s="15"/>
      <c r="QSQ217" s="15"/>
      <c r="QSR217" s="15"/>
      <c r="QSS217" s="15"/>
      <c r="QST217" s="15"/>
      <c r="QSU217" s="15"/>
      <c r="QSV217" s="15"/>
      <c r="QSW217" s="15"/>
      <c r="QSX217" s="15"/>
      <c r="QSY217" s="15"/>
      <c r="QSZ217" s="15"/>
      <c r="QTA217" s="15"/>
      <c r="QTB217" s="15"/>
      <c r="QTC217" s="15"/>
      <c r="QTD217" s="15"/>
      <c r="QTE217" s="15"/>
      <c r="QTF217" s="15"/>
      <c r="QTG217" s="15"/>
      <c r="QTH217" s="15"/>
      <c r="QTI217" s="15"/>
      <c r="QTJ217" s="15"/>
      <c r="QTK217" s="15"/>
      <c r="QTL217" s="15"/>
      <c r="QTM217" s="15"/>
      <c r="QTN217" s="15"/>
      <c r="QTO217" s="15"/>
      <c r="QTP217" s="15"/>
      <c r="QTQ217" s="15"/>
      <c r="QTR217" s="15"/>
      <c r="QTS217" s="15"/>
      <c r="QTT217" s="15"/>
      <c r="QTU217" s="15"/>
      <c r="QTV217" s="15"/>
      <c r="QTW217" s="15"/>
      <c r="QTX217" s="15"/>
      <c r="QTY217" s="15"/>
      <c r="QTZ217" s="15"/>
      <c r="QUA217" s="15"/>
      <c r="QUB217" s="15"/>
      <c r="QUC217" s="15"/>
      <c r="QUD217" s="15"/>
      <c r="QUE217" s="15"/>
      <c r="QUF217" s="15"/>
      <c r="QUG217" s="15"/>
      <c r="QUH217" s="15"/>
      <c r="QUI217" s="15"/>
      <c r="QUJ217" s="15"/>
      <c r="QUK217" s="15"/>
      <c r="QUL217" s="15"/>
      <c r="QUM217" s="15"/>
      <c r="QUN217" s="15"/>
      <c r="QUO217" s="15"/>
      <c r="QUP217" s="15"/>
      <c r="QUQ217" s="15"/>
      <c r="QUR217" s="15"/>
      <c r="QUS217" s="15"/>
      <c r="QUT217" s="15"/>
      <c r="QUU217" s="15"/>
      <c r="QUV217" s="15"/>
      <c r="QUW217" s="15"/>
      <c r="QUX217" s="15"/>
      <c r="QUY217" s="15"/>
      <c r="QUZ217" s="15"/>
      <c r="QVA217" s="15"/>
      <c r="QVB217" s="15"/>
      <c r="QVC217" s="15"/>
      <c r="QVD217" s="15"/>
      <c r="QVE217" s="15"/>
      <c r="QVF217" s="15"/>
      <c r="QVG217" s="15"/>
      <c r="QVH217" s="15"/>
      <c r="QVI217" s="15"/>
      <c r="QVJ217" s="15"/>
      <c r="QVK217" s="15"/>
      <c r="QVL217" s="15"/>
      <c r="QVM217" s="15"/>
      <c r="QVN217" s="15"/>
      <c r="QVO217" s="15"/>
      <c r="QVP217" s="15"/>
      <c r="QVQ217" s="15"/>
      <c r="QVR217" s="15"/>
      <c r="QVS217" s="15"/>
      <c r="QVT217" s="15"/>
      <c r="QVU217" s="15"/>
      <c r="QVV217" s="15"/>
      <c r="QVW217" s="15"/>
      <c r="QVX217" s="15"/>
      <c r="QVY217" s="15"/>
      <c r="QVZ217" s="15"/>
      <c r="QWA217" s="15"/>
      <c r="QWB217" s="15"/>
      <c r="QWC217" s="15"/>
      <c r="QWD217" s="15"/>
      <c r="QWE217" s="15"/>
      <c r="QWF217" s="15"/>
      <c r="QWG217" s="15"/>
      <c r="QWH217" s="15"/>
      <c r="QWI217" s="15"/>
      <c r="QWJ217" s="15"/>
      <c r="QWK217" s="15"/>
      <c r="QWL217" s="15"/>
      <c r="QWM217" s="15"/>
      <c r="QWN217" s="15"/>
      <c r="QWO217" s="15"/>
      <c r="QWP217" s="15"/>
      <c r="QWQ217" s="15"/>
      <c r="QWR217" s="15"/>
      <c r="QWS217" s="15"/>
      <c r="QWT217" s="15"/>
      <c r="QWU217" s="15"/>
      <c r="QWV217" s="15"/>
      <c r="QWW217" s="15"/>
      <c r="QWX217" s="15"/>
      <c r="QWY217" s="15"/>
      <c r="QWZ217" s="15"/>
      <c r="QXA217" s="15"/>
      <c r="QXB217" s="15"/>
      <c r="QXC217" s="15"/>
      <c r="QXD217" s="15"/>
      <c r="QXE217" s="15"/>
      <c r="QXF217" s="15"/>
      <c r="QXG217" s="15"/>
      <c r="QXH217" s="15"/>
      <c r="QXI217" s="15"/>
      <c r="QXJ217" s="15"/>
      <c r="QXK217" s="15"/>
      <c r="QXL217" s="15"/>
      <c r="QXM217" s="15"/>
      <c r="QXN217" s="15"/>
      <c r="QXO217" s="15"/>
      <c r="QXP217" s="15"/>
      <c r="QXQ217" s="15"/>
      <c r="QXR217" s="15"/>
      <c r="QXS217" s="15"/>
      <c r="QXT217" s="15"/>
      <c r="QXU217" s="15"/>
      <c r="QXV217" s="15"/>
      <c r="QXW217" s="15"/>
      <c r="QXX217" s="15"/>
      <c r="QXY217" s="15"/>
      <c r="QXZ217" s="15"/>
      <c r="QYA217" s="15"/>
      <c r="QYB217" s="15"/>
      <c r="QYC217" s="15"/>
      <c r="QYD217" s="15"/>
      <c r="QYE217" s="15"/>
      <c r="QYF217" s="15"/>
      <c r="QYG217" s="15"/>
      <c r="QYH217" s="15"/>
      <c r="QYI217" s="15"/>
      <c r="QYJ217" s="15"/>
      <c r="QYK217" s="15"/>
      <c r="QYL217" s="15"/>
      <c r="QYM217" s="15"/>
      <c r="QYN217" s="15"/>
      <c r="QYO217" s="15"/>
      <c r="QYP217" s="15"/>
      <c r="QYQ217" s="15"/>
      <c r="QYR217" s="15"/>
      <c r="QYS217" s="15"/>
      <c r="QYT217" s="15"/>
      <c r="QYU217" s="15"/>
      <c r="QYV217" s="15"/>
      <c r="QYW217" s="15"/>
      <c r="QYX217" s="15"/>
      <c r="QYY217" s="15"/>
      <c r="QYZ217" s="15"/>
      <c r="QZA217" s="15"/>
      <c r="QZB217" s="15"/>
      <c r="QZC217" s="15"/>
      <c r="QZD217" s="15"/>
      <c r="QZE217" s="15"/>
      <c r="QZF217" s="15"/>
      <c r="QZG217" s="15"/>
      <c r="QZH217" s="15"/>
      <c r="QZI217" s="15"/>
      <c r="QZJ217" s="15"/>
      <c r="QZK217" s="15"/>
      <c r="QZL217" s="15"/>
      <c r="QZM217" s="15"/>
      <c r="QZN217" s="15"/>
      <c r="QZO217" s="15"/>
      <c r="QZP217" s="15"/>
      <c r="QZQ217" s="15"/>
      <c r="QZR217" s="15"/>
      <c r="QZS217" s="15"/>
      <c r="QZT217" s="15"/>
      <c r="QZU217" s="15"/>
      <c r="QZV217" s="15"/>
      <c r="QZW217" s="15"/>
      <c r="QZX217" s="15"/>
      <c r="QZY217" s="15"/>
      <c r="QZZ217" s="15"/>
      <c r="RAA217" s="15"/>
      <c r="RAB217" s="15"/>
      <c r="RAC217" s="15"/>
      <c r="RAD217" s="15"/>
      <c r="RAE217" s="15"/>
      <c r="RAF217" s="15"/>
      <c r="RAG217" s="15"/>
      <c r="RAH217" s="15"/>
      <c r="RAI217" s="15"/>
      <c r="RAJ217" s="15"/>
      <c r="RAK217" s="15"/>
      <c r="RAL217" s="15"/>
      <c r="RAM217" s="15"/>
      <c r="RAN217" s="15"/>
      <c r="RAO217" s="15"/>
      <c r="RAP217" s="15"/>
      <c r="RAQ217" s="15"/>
      <c r="RAR217" s="15"/>
      <c r="RAS217" s="15"/>
      <c r="RAT217" s="15"/>
      <c r="RAU217" s="15"/>
      <c r="RAV217" s="15"/>
      <c r="RAW217" s="15"/>
      <c r="RAX217" s="15"/>
      <c r="RAY217" s="15"/>
      <c r="RAZ217" s="15"/>
      <c r="RBA217" s="15"/>
      <c r="RBB217" s="15"/>
      <c r="RBC217" s="15"/>
      <c r="RBD217" s="15"/>
      <c r="RBE217" s="15"/>
      <c r="RBF217" s="15"/>
      <c r="RBG217" s="15"/>
      <c r="RBH217" s="15"/>
      <c r="RBI217" s="15"/>
      <c r="RBJ217" s="15"/>
      <c r="RBK217" s="15"/>
      <c r="RBL217" s="15"/>
      <c r="RBM217" s="15"/>
      <c r="RBN217" s="15"/>
      <c r="RBO217" s="15"/>
      <c r="RBP217" s="15"/>
      <c r="RBQ217" s="15"/>
      <c r="RBR217" s="15"/>
      <c r="RBS217" s="15"/>
      <c r="RBT217" s="15"/>
      <c r="RBU217" s="15"/>
      <c r="RBV217" s="15"/>
      <c r="RBW217" s="15"/>
      <c r="RBX217" s="15"/>
      <c r="RBY217" s="15"/>
      <c r="RBZ217" s="15"/>
      <c r="RCA217" s="15"/>
      <c r="RCB217" s="15"/>
      <c r="RCC217" s="15"/>
      <c r="RCD217" s="15"/>
      <c r="RCE217" s="15"/>
      <c r="RCF217" s="15"/>
      <c r="RCG217" s="15"/>
      <c r="RCH217" s="15"/>
      <c r="RCI217" s="15"/>
      <c r="RCJ217" s="15"/>
      <c r="RCK217" s="15"/>
      <c r="RCL217" s="15"/>
      <c r="RCM217" s="15"/>
      <c r="RCN217" s="15"/>
      <c r="RCO217" s="15"/>
      <c r="RCP217" s="15"/>
      <c r="RCQ217" s="15"/>
      <c r="RCR217" s="15"/>
      <c r="RCS217" s="15"/>
      <c r="RCT217" s="15"/>
      <c r="RCU217" s="15"/>
      <c r="RCV217" s="15"/>
      <c r="RCW217" s="15"/>
      <c r="RCX217" s="15"/>
      <c r="RCY217" s="15"/>
      <c r="RCZ217" s="15"/>
      <c r="RDA217" s="15"/>
      <c r="RDB217" s="15"/>
      <c r="RDC217" s="15"/>
      <c r="RDD217" s="15"/>
      <c r="RDE217" s="15"/>
      <c r="RDF217" s="15"/>
      <c r="RDG217" s="15"/>
      <c r="RDH217" s="15"/>
      <c r="RDI217" s="15"/>
      <c r="RDJ217" s="15"/>
      <c r="RDK217" s="15"/>
      <c r="RDL217" s="15"/>
      <c r="RDM217" s="15"/>
      <c r="RDN217" s="15"/>
      <c r="RDO217" s="15"/>
      <c r="RDP217" s="15"/>
      <c r="RDQ217" s="15"/>
      <c r="RDR217" s="15"/>
      <c r="RDS217" s="15"/>
      <c r="RDT217" s="15"/>
      <c r="RDU217" s="15"/>
      <c r="RDV217" s="15"/>
      <c r="RDW217" s="15"/>
      <c r="RDX217" s="15"/>
      <c r="RDY217" s="15"/>
      <c r="RDZ217" s="15"/>
      <c r="REA217" s="15"/>
      <c r="REB217" s="15"/>
      <c r="REC217" s="15"/>
      <c r="RED217" s="15"/>
      <c r="REE217" s="15"/>
      <c r="REF217" s="15"/>
      <c r="REG217" s="15"/>
      <c r="REH217" s="15"/>
      <c r="REI217" s="15"/>
      <c r="REJ217" s="15"/>
      <c r="REK217" s="15"/>
      <c r="REL217" s="15"/>
      <c r="REM217" s="15"/>
      <c r="REN217" s="15"/>
      <c r="REO217" s="15"/>
      <c r="REP217" s="15"/>
      <c r="REQ217" s="15"/>
      <c r="RER217" s="15"/>
      <c r="RES217" s="15"/>
      <c r="RET217" s="15"/>
      <c r="REU217" s="15"/>
      <c r="REV217" s="15"/>
      <c r="REW217" s="15"/>
      <c r="REX217" s="15"/>
      <c r="REY217" s="15"/>
      <c r="REZ217" s="15"/>
      <c r="RFA217" s="15"/>
      <c r="RFB217" s="15"/>
      <c r="RFC217" s="15"/>
      <c r="RFD217" s="15"/>
      <c r="RFE217" s="15"/>
      <c r="RFF217" s="15"/>
      <c r="RFG217" s="15"/>
      <c r="RFH217" s="15"/>
      <c r="RFI217" s="15"/>
      <c r="RFJ217" s="15"/>
      <c r="RFK217" s="15"/>
      <c r="RFL217" s="15"/>
      <c r="RFM217" s="15"/>
      <c r="RFN217" s="15"/>
      <c r="RFO217" s="15"/>
      <c r="RFP217" s="15"/>
      <c r="RFQ217" s="15"/>
      <c r="RFR217" s="15"/>
      <c r="RFS217" s="15"/>
      <c r="RFT217" s="15"/>
      <c r="RFU217" s="15"/>
      <c r="RFV217" s="15"/>
      <c r="RFW217" s="15"/>
      <c r="RFX217" s="15"/>
      <c r="RFY217" s="15"/>
      <c r="RFZ217" s="15"/>
      <c r="RGA217" s="15"/>
      <c r="RGB217" s="15"/>
      <c r="RGC217" s="15"/>
      <c r="RGD217" s="15"/>
      <c r="RGE217" s="15"/>
      <c r="RGF217" s="15"/>
      <c r="RGG217" s="15"/>
      <c r="RGH217" s="15"/>
      <c r="RGI217" s="15"/>
      <c r="RGJ217" s="15"/>
      <c r="RGK217" s="15"/>
      <c r="RGL217" s="15"/>
      <c r="RGM217" s="15"/>
      <c r="RGN217" s="15"/>
      <c r="RGO217" s="15"/>
      <c r="RGP217" s="15"/>
      <c r="RGQ217" s="15"/>
      <c r="RGR217" s="15"/>
      <c r="RGS217" s="15"/>
      <c r="RGT217" s="15"/>
      <c r="RGU217" s="15"/>
      <c r="RGV217" s="15"/>
      <c r="RGW217" s="15"/>
      <c r="RGX217" s="15"/>
      <c r="RGY217" s="15"/>
      <c r="RGZ217" s="15"/>
      <c r="RHA217" s="15"/>
      <c r="RHB217" s="15"/>
      <c r="RHC217" s="15"/>
      <c r="RHD217" s="15"/>
      <c r="RHE217" s="15"/>
      <c r="RHF217" s="15"/>
      <c r="RHG217" s="15"/>
      <c r="RHH217" s="15"/>
      <c r="RHI217" s="15"/>
      <c r="RHJ217" s="15"/>
      <c r="RHK217" s="15"/>
      <c r="RHL217" s="15"/>
      <c r="RHM217" s="15"/>
      <c r="RHN217" s="15"/>
      <c r="RHO217" s="15"/>
      <c r="RHP217" s="15"/>
      <c r="RHQ217" s="15"/>
      <c r="RHR217" s="15"/>
      <c r="RHS217" s="15"/>
      <c r="RHT217" s="15"/>
      <c r="RHU217" s="15"/>
      <c r="RHV217" s="15"/>
      <c r="RHW217" s="15"/>
      <c r="RHX217" s="15"/>
      <c r="RHY217" s="15"/>
      <c r="RHZ217" s="15"/>
      <c r="RIA217" s="15"/>
      <c r="RIB217" s="15"/>
      <c r="RIC217" s="15"/>
      <c r="RID217" s="15"/>
      <c r="RIE217" s="15"/>
      <c r="RIF217" s="15"/>
      <c r="RIG217" s="15"/>
      <c r="RIH217" s="15"/>
      <c r="RII217" s="15"/>
      <c r="RIJ217" s="15"/>
      <c r="RIK217" s="15"/>
      <c r="RIL217" s="15"/>
      <c r="RIM217" s="15"/>
      <c r="RIN217" s="15"/>
      <c r="RIO217" s="15"/>
      <c r="RIP217" s="15"/>
      <c r="RIQ217" s="15"/>
      <c r="RIR217" s="15"/>
      <c r="RIS217" s="15"/>
      <c r="RIT217" s="15"/>
      <c r="RIU217" s="15"/>
      <c r="RIV217" s="15"/>
      <c r="RIW217" s="15"/>
      <c r="RIX217" s="15"/>
      <c r="RIY217" s="15"/>
      <c r="RIZ217" s="15"/>
      <c r="RJA217" s="15"/>
      <c r="RJB217" s="15"/>
      <c r="RJC217" s="15"/>
      <c r="RJD217" s="15"/>
      <c r="RJE217" s="15"/>
      <c r="RJF217" s="15"/>
      <c r="RJG217" s="15"/>
      <c r="RJH217" s="15"/>
      <c r="RJI217" s="15"/>
      <c r="RJJ217" s="15"/>
      <c r="RJK217" s="15"/>
      <c r="RJL217" s="15"/>
      <c r="RJM217" s="15"/>
      <c r="RJN217" s="15"/>
      <c r="RJO217" s="15"/>
      <c r="RJP217" s="15"/>
      <c r="RJQ217" s="15"/>
      <c r="RJR217" s="15"/>
      <c r="RJS217" s="15"/>
      <c r="RJT217" s="15"/>
      <c r="RJU217" s="15"/>
      <c r="RJV217" s="15"/>
      <c r="RJW217" s="15"/>
      <c r="RJX217" s="15"/>
      <c r="RJY217" s="15"/>
      <c r="RJZ217" s="15"/>
      <c r="RKA217" s="15"/>
      <c r="RKB217" s="15"/>
      <c r="RKC217" s="15"/>
      <c r="RKD217" s="15"/>
      <c r="RKE217" s="15"/>
      <c r="RKF217" s="15"/>
      <c r="RKG217" s="15"/>
      <c r="RKH217" s="15"/>
      <c r="RKI217" s="15"/>
      <c r="RKJ217" s="15"/>
      <c r="RKK217" s="15"/>
      <c r="RKL217" s="15"/>
      <c r="RKM217" s="15"/>
      <c r="RKN217" s="15"/>
      <c r="RKO217" s="15"/>
      <c r="RKP217" s="15"/>
      <c r="RKQ217" s="15"/>
      <c r="RKR217" s="15"/>
      <c r="RKS217" s="15"/>
      <c r="RKT217" s="15"/>
      <c r="RKU217" s="15"/>
      <c r="RKV217" s="15"/>
      <c r="RKW217" s="15"/>
      <c r="RKX217" s="15"/>
      <c r="RKY217" s="15"/>
      <c r="RKZ217" s="15"/>
      <c r="RLA217" s="15"/>
      <c r="RLB217" s="15"/>
      <c r="RLC217" s="15"/>
      <c r="RLD217" s="15"/>
      <c r="RLE217" s="15"/>
      <c r="RLF217" s="15"/>
      <c r="RLG217" s="15"/>
      <c r="RLH217" s="15"/>
      <c r="RLI217" s="15"/>
      <c r="RLJ217" s="15"/>
      <c r="RLK217" s="15"/>
      <c r="RLL217" s="15"/>
      <c r="RLM217" s="15"/>
      <c r="RLN217" s="15"/>
      <c r="RLO217" s="15"/>
      <c r="RLP217" s="15"/>
      <c r="RLQ217" s="15"/>
      <c r="RLR217" s="15"/>
      <c r="RLS217" s="15"/>
      <c r="RLT217" s="15"/>
      <c r="RLU217" s="15"/>
      <c r="RLV217" s="15"/>
      <c r="RLW217" s="15"/>
      <c r="RLX217" s="15"/>
      <c r="RLY217" s="15"/>
      <c r="RLZ217" s="15"/>
      <c r="RMA217" s="15"/>
      <c r="RMB217" s="15"/>
      <c r="RMC217" s="15"/>
      <c r="RMD217" s="15"/>
      <c r="RME217" s="15"/>
      <c r="RMF217" s="15"/>
      <c r="RMG217" s="15"/>
      <c r="RMH217" s="15"/>
      <c r="RMI217" s="15"/>
      <c r="RMJ217" s="15"/>
      <c r="RMK217" s="15"/>
      <c r="RML217" s="15"/>
      <c r="RMM217" s="15"/>
      <c r="RMN217" s="15"/>
      <c r="RMO217" s="15"/>
      <c r="RMP217" s="15"/>
      <c r="RMQ217" s="15"/>
      <c r="RMR217" s="15"/>
      <c r="RMS217" s="15"/>
      <c r="RMT217" s="15"/>
      <c r="RMU217" s="15"/>
      <c r="RMV217" s="15"/>
      <c r="RMW217" s="15"/>
      <c r="RMX217" s="15"/>
      <c r="RMY217" s="15"/>
      <c r="RMZ217" s="15"/>
      <c r="RNA217" s="15"/>
      <c r="RNB217" s="15"/>
      <c r="RNC217" s="15"/>
      <c r="RND217" s="15"/>
      <c r="RNE217" s="15"/>
      <c r="RNF217" s="15"/>
      <c r="RNG217" s="15"/>
      <c r="RNH217" s="15"/>
      <c r="RNI217" s="15"/>
      <c r="RNJ217" s="15"/>
      <c r="RNK217" s="15"/>
      <c r="RNL217" s="15"/>
      <c r="RNM217" s="15"/>
      <c r="RNN217" s="15"/>
      <c r="RNO217" s="15"/>
      <c r="RNP217" s="15"/>
      <c r="RNQ217" s="15"/>
      <c r="RNR217" s="15"/>
      <c r="RNS217" s="15"/>
      <c r="RNT217" s="15"/>
      <c r="RNU217" s="15"/>
      <c r="RNV217" s="15"/>
      <c r="RNW217" s="15"/>
      <c r="RNX217" s="15"/>
      <c r="RNY217" s="15"/>
      <c r="RNZ217" s="15"/>
      <c r="ROA217" s="15"/>
      <c r="ROB217" s="15"/>
      <c r="ROC217" s="15"/>
      <c r="ROD217" s="15"/>
      <c r="ROE217" s="15"/>
      <c r="ROF217" s="15"/>
      <c r="ROG217" s="15"/>
      <c r="ROH217" s="15"/>
      <c r="ROI217" s="15"/>
      <c r="ROJ217" s="15"/>
      <c r="ROK217" s="15"/>
      <c r="ROL217" s="15"/>
      <c r="ROM217" s="15"/>
      <c r="RON217" s="15"/>
      <c r="ROO217" s="15"/>
      <c r="ROP217" s="15"/>
      <c r="ROQ217" s="15"/>
      <c r="ROR217" s="15"/>
      <c r="ROS217" s="15"/>
      <c r="ROT217" s="15"/>
      <c r="ROU217" s="15"/>
      <c r="ROV217" s="15"/>
      <c r="ROW217" s="15"/>
      <c r="ROX217" s="15"/>
      <c r="ROY217" s="15"/>
      <c r="ROZ217" s="15"/>
      <c r="RPA217" s="15"/>
      <c r="RPB217" s="15"/>
      <c r="RPC217" s="15"/>
      <c r="RPD217" s="15"/>
      <c r="RPE217" s="15"/>
      <c r="RPF217" s="15"/>
      <c r="RPG217" s="15"/>
      <c r="RPH217" s="15"/>
      <c r="RPI217" s="15"/>
      <c r="RPJ217" s="15"/>
      <c r="RPK217" s="15"/>
      <c r="RPL217" s="15"/>
      <c r="RPM217" s="15"/>
      <c r="RPN217" s="15"/>
      <c r="RPO217" s="15"/>
      <c r="RPP217" s="15"/>
      <c r="RPQ217" s="15"/>
      <c r="RPR217" s="15"/>
      <c r="RPS217" s="15"/>
      <c r="RPT217" s="15"/>
      <c r="RPU217" s="15"/>
      <c r="RPV217" s="15"/>
      <c r="RPW217" s="15"/>
      <c r="RPX217" s="15"/>
      <c r="RPY217" s="15"/>
      <c r="RPZ217" s="15"/>
      <c r="RQA217" s="15"/>
      <c r="RQB217" s="15"/>
      <c r="RQC217" s="15"/>
      <c r="RQD217" s="15"/>
      <c r="RQE217" s="15"/>
      <c r="RQF217" s="15"/>
      <c r="RQG217" s="15"/>
      <c r="RQH217" s="15"/>
      <c r="RQI217" s="15"/>
      <c r="RQJ217" s="15"/>
      <c r="RQK217" s="15"/>
      <c r="RQL217" s="15"/>
      <c r="RQM217" s="15"/>
      <c r="RQN217" s="15"/>
      <c r="RQO217" s="15"/>
      <c r="RQP217" s="15"/>
      <c r="RQQ217" s="15"/>
      <c r="RQR217" s="15"/>
      <c r="RQS217" s="15"/>
      <c r="RQT217" s="15"/>
      <c r="RQU217" s="15"/>
      <c r="RQV217" s="15"/>
      <c r="RQW217" s="15"/>
      <c r="RQX217" s="15"/>
      <c r="RQY217" s="15"/>
      <c r="RQZ217" s="15"/>
      <c r="RRA217" s="15"/>
      <c r="RRB217" s="15"/>
      <c r="RRC217" s="15"/>
      <c r="RRD217" s="15"/>
      <c r="RRE217" s="15"/>
      <c r="RRF217" s="15"/>
      <c r="RRG217" s="15"/>
      <c r="RRH217" s="15"/>
      <c r="RRI217" s="15"/>
      <c r="RRJ217" s="15"/>
      <c r="RRK217" s="15"/>
      <c r="RRL217" s="15"/>
      <c r="RRM217" s="15"/>
      <c r="RRN217" s="15"/>
      <c r="RRO217" s="15"/>
      <c r="RRP217" s="15"/>
      <c r="RRQ217" s="15"/>
      <c r="RRR217" s="15"/>
      <c r="RRS217" s="15"/>
      <c r="RRT217" s="15"/>
      <c r="RRU217" s="15"/>
      <c r="RRV217" s="15"/>
      <c r="RRW217" s="15"/>
      <c r="RRX217" s="15"/>
      <c r="RRY217" s="15"/>
      <c r="RRZ217" s="15"/>
      <c r="RSA217" s="15"/>
      <c r="RSB217" s="15"/>
      <c r="RSC217" s="15"/>
      <c r="RSD217" s="15"/>
      <c r="RSE217" s="15"/>
      <c r="RSF217" s="15"/>
      <c r="RSG217" s="15"/>
      <c r="RSH217" s="15"/>
      <c r="RSI217" s="15"/>
      <c r="RSJ217" s="15"/>
      <c r="RSK217" s="15"/>
      <c r="RSL217" s="15"/>
      <c r="RSM217" s="15"/>
      <c r="RSN217" s="15"/>
      <c r="RSO217" s="15"/>
      <c r="RSP217" s="15"/>
      <c r="RSQ217" s="15"/>
      <c r="RSR217" s="15"/>
      <c r="RSS217" s="15"/>
      <c r="RST217" s="15"/>
      <c r="RSU217" s="15"/>
      <c r="RSV217" s="15"/>
      <c r="RSW217" s="15"/>
      <c r="RSX217" s="15"/>
      <c r="RSY217" s="15"/>
      <c r="RSZ217" s="15"/>
      <c r="RTA217" s="15"/>
      <c r="RTB217" s="15"/>
      <c r="RTC217" s="15"/>
      <c r="RTD217" s="15"/>
      <c r="RTE217" s="15"/>
      <c r="RTF217" s="15"/>
      <c r="RTG217" s="15"/>
      <c r="RTH217" s="15"/>
      <c r="RTI217" s="15"/>
      <c r="RTJ217" s="15"/>
      <c r="RTK217" s="15"/>
      <c r="RTL217" s="15"/>
      <c r="RTM217" s="15"/>
      <c r="RTN217" s="15"/>
      <c r="RTO217" s="15"/>
      <c r="RTP217" s="15"/>
      <c r="RTQ217" s="15"/>
      <c r="RTR217" s="15"/>
      <c r="RTS217" s="15"/>
      <c r="RTT217" s="15"/>
      <c r="RTU217" s="15"/>
      <c r="RTV217" s="15"/>
      <c r="RTW217" s="15"/>
      <c r="RTX217" s="15"/>
      <c r="RTY217" s="15"/>
      <c r="RTZ217" s="15"/>
      <c r="RUA217" s="15"/>
      <c r="RUB217" s="15"/>
      <c r="RUC217" s="15"/>
      <c r="RUD217" s="15"/>
      <c r="RUE217" s="15"/>
      <c r="RUF217" s="15"/>
      <c r="RUG217" s="15"/>
      <c r="RUH217" s="15"/>
      <c r="RUI217" s="15"/>
      <c r="RUJ217" s="15"/>
      <c r="RUK217" s="15"/>
      <c r="RUL217" s="15"/>
      <c r="RUM217" s="15"/>
      <c r="RUN217" s="15"/>
      <c r="RUO217" s="15"/>
      <c r="RUP217" s="15"/>
      <c r="RUQ217" s="15"/>
      <c r="RUR217" s="15"/>
      <c r="RUS217" s="15"/>
      <c r="RUT217" s="15"/>
      <c r="RUU217" s="15"/>
      <c r="RUV217" s="15"/>
      <c r="RUW217" s="15"/>
      <c r="RUX217" s="15"/>
      <c r="RUY217" s="15"/>
      <c r="RUZ217" s="15"/>
      <c r="RVA217" s="15"/>
      <c r="RVB217" s="15"/>
      <c r="RVC217" s="15"/>
      <c r="RVD217" s="15"/>
      <c r="RVE217" s="15"/>
      <c r="RVF217" s="15"/>
      <c r="RVG217" s="15"/>
      <c r="RVH217" s="15"/>
      <c r="RVI217" s="15"/>
      <c r="RVJ217" s="15"/>
      <c r="RVK217" s="15"/>
      <c r="RVL217" s="15"/>
      <c r="RVM217" s="15"/>
      <c r="RVN217" s="15"/>
      <c r="RVO217" s="15"/>
      <c r="RVP217" s="15"/>
      <c r="RVQ217" s="15"/>
      <c r="RVR217" s="15"/>
      <c r="RVS217" s="15"/>
      <c r="RVT217" s="15"/>
      <c r="RVU217" s="15"/>
      <c r="RVV217" s="15"/>
      <c r="RVW217" s="15"/>
      <c r="RVX217" s="15"/>
      <c r="RVY217" s="15"/>
      <c r="RVZ217" s="15"/>
      <c r="RWA217" s="15"/>
      <c r="RWB217" s="15"/>
      <c r="RWC217" s="15"/>
      <c r="RWD217" s="15"/>
      <c r="RWE217" s="15"/>
      <c r="RWF217" s="15"/>
      <c r="RWG217" s="15"/>
      <c r="RWH217" s="15"/>
      <c r="RWI217" s="15"/>
      <c r="RWJ217" s="15"/>
      <c r="RWK217" s="15"/>
      <c r="RWL217" s="15"/>
      <c r="RWM217" s="15"/>
      <c r="RWN217" s="15"/>
      <c r="RWO217" s="15"/>
      <c r="RWP217" s="15"/>
      <c r="RWQ217" s="15"/>
      <c r="RWR217" s="15"/>
      <c r="RWS217" s="15"/>
      <c r="RWT217" s="15"/>
      <c r="RWU217" s="15"/>
      <c r="RWV217" s="15"/>
      <c r="RWW217" s="15"/>
      <c r="RWX217" s="15"/>
      <c r="RWY217" s="15"/>
      <c r="RWZ217" s="15"/>
      <c r="RXA217" s="15"/>
      <c r="RXB217" s="15"/>
      <c r="RXC217" s="15"/>
      <c r="RXD217" s="15"/>
      <c r="RXE217" s="15"/>
      <c r="RXF217" s="15"/>
      <c r="RXG217" s="15"/>
      <c r="RXH217" s="15"/>
      <c r="RXI217" s="15"/>
      <c r="RXJ217" s="15"/>
      <c r="RXK217" s="15"/>
      <c r="RXL217" s="15"/>
      <c r="RXM217" s="15"/>
      <c r="RXN217" s="15"/>
      <c r="RXO217" s="15"/>
      <c r="RXP217" s="15"/>
      <c r="RXQ217" s="15"/>
      <c r="RXR217" s="15"/>
      <c r="RXS217" s="15"/>
      <c r="RXT217" s="15"/>
      <c r="RXU217" s="15"/>
      <c r="RXV217" s="15"/>
      <c r="RXW217" s="15"/>
      <c r="RXX217" s="15"/>
      <c r="RXY217" s="15"/>
      <c r="RXZ217" s="15"/>
      <c r="RYA217" s="15"/>
      <c r="RYB217" s="15"/>
      <c r="RYC217" s="15"/>
      <c r="RYD217" s="15"/>
      <c r="RYE217" s="15"/>
      <c r="RYF217" s="15"/>
      <c r="RYG217" s="15"/>
      <c r="RYH217" s="15"/>
      <c r="RYI217" s="15"/>
      <c r="RYJ217" s="15"/>
      <c r="RYK217" s="15"/>
      <c r="RYL217" s="15"/>
      <c r="RYM217" s="15"/>
      <c r="RYN217" s="15"/>
      <c r="RYO217" s="15"/>
      <c r="RYP217" s="15"/>
      <c r="RYQ217" s="15"/>
      <c r="RYR217" s="15"/>
      <c r="RYS217" s="15"/>
      <c r="RYT217" s="15"/>
      <c r="RYU217" s="15"/>
      <c r="RYV217" s="15"/>
      <c r="RYW217" s="15"/>
      <c r="RYX217" s="15"/>
      <c r="RYY217" s="15"/>
      <c r="RYZ217" s="15"/>
      <c r="RZA217" s="15"/>
      <c r="RZB217" s="15"/>
      <c r="RZC217" s="15"/>
      <c r="RZD217" s="15"/>
      <c r="RZE217" s="15"/>
      <c r="RZF217" s="15"/>
      <c r="RZG217" s="15"/>
      <c r="RZH217" s="15"/>
      <c r="RZI217" s="15"/>
      <c r="RZJ217" s="15"/>
      <c r="RZK217" s="15"/>
      <c r="RZL217" s="15"/>
      <c r="RZM217" s="15"/>
      <c r="RZN217" s="15"/>
      <c r="RZO217" s="15"/>
      <c r="RZP217" s="15"/>
      <c r="RZQ217" s="15"/>
      <c r="RZR217" s="15"/>
      <c r="RZS217" s="15"/>
      <c r="RZT217" s="15"/>
      <c r="RZU217" s="15"/>
      <c r="RZV217" s="15"/>
      <c r="RZW217" s="15"/>
      <c r="RZX217" s="15"/>
      <c r="RZY217" s="15"/>
      <c r="RZZ217" s="15"/>
      <c r="SAA217" s="15"/>
      <c r="SAB217" s="15"/>
      <c r="SAC217" s="15"/>
      <c r="SAD217" s="15"/>
      <c r="SAE217" s="15"/>
      <c r="SAF217" s="15"/>
      <c r="SAG217" s="15"/>
      <c r="SAH217" s="15"/>
      <c r="SAI217" s="15"/>
      <c r="SAJ217" s="15"/>
      <c r="SAK217" s="15"/>
      <c r="SAL217" s="15"/>
      <c r="SAM217" s="15"/>
      <c r="SAN217" s="15"/>
      <c r="SAO217" s="15"/>
      <c r="SAP217" s="15"/>
      <c r="SAQ217" s="15"/>
      <c r="SAR217" s="15"/>
      <c r="SAS217" s="15"/>
      <c r="SAT217" s="15"/>
      <c r="SAU217" s="15"/>
      <c r="SAV217" s="15"/>
      <c r="SAW217" s="15"/>
      <c r="SAX217" s="15"/>
      <c r="SAY217" s="15"/>
      <c r="SAZ217" s="15"/>
      <c r="SBA217" s="15"/>
      <c r="SBB217" s="15"/>
      <c r="SBC217" s="15"/>
      <c r="SBD217" s="15"/>
      <c r="SBE217" s="15"/>
      <c r="SBF217" s="15"/>
      <c r="SBG217" s="15"/>
      <c r="SBH217" s="15"/>
      <c r="SBI217" s="15"/>
      <c r="SBJ217" s="15"/>
      <c r="SBK217" s="15"/>
      <c r="SBL217" s="15"/>
      <c r="SBM217" s="15"/>
      <c r="SBN217" s="15"/>
      <c r="SBO217" s="15"/>
      <c r="SBP217" s="15"/>
      <c r="SBQ217" s="15"/>
      <c r="SBR217" s="15"/>
      <c r="SBS217" s="15"/>
      <c r="SBT217" s="15"/>
      <c r="SBU217" s="15"/>
      <c r="SBV217" s="15"/>
      <c r="SBW217" s="15"/>
      <c r="SBX217" s="15"/>
      <c r="SBY217" s="15"/>
      <c r="SBZ217" s="15"/>
      <c r="SCA217" s="15"/>
      <c r="SCB217" s="15"/>
      <c r="SCC217" s="15"/>
      <c r="SCD217" s="15"/>
      <c r="SCE217" s="15"/>
      <c r="SCF217" s="15"/>
      <c r="SCG217" s="15"/>
      <c r="SCH217" s="15"/>
      <c r="SCI217" s="15"/>
      <c r="SCJ217" s="15"/>
      <c r="SCK217" s="15"/>
      <c r="SCL217" s="15"/>
      <c r="SCM217" s="15"/>
      <c r="SCN217" s="15"/>
      <c r="SCO217" s="15"/>
      <c r="SCP217" s="15"/>
      <c r="SCQ217" s="15"/>
      <c r="SCR217" s="15"/>
      <c r="SCS217" s="15"/>
      <c r="SCT217" s="15"/>
      <c r="SCU217" s="15"/>
      <c r="SCV217" s="15"/>
      <c r="SCW217" s="15"/>
      <c r="SCX217" s="15"/>
      <c r="SCY217" s="15"/>
      <c r="SCZ217" s="15"/>
      <c r="SDA217" s="15"/>
      <c r="SDB217" s="15"/>
      <c r="SDC217" s="15"/>
      <c r="SDD217" s="15"/>
      <c r="SDE217" s="15"/>
      <c r="SDF217" s="15"/>
      <c r="SDG217" s="15"/>
      <c r="SDH217" s="15"/>
      <c r="SDI217" s="15"/>
      <c r="SDJ217" s="15"/>
      <c r="SDK217" s="15"/>
      <c r="SDL217" s="15"/>
      <c r="SDM217" s="15"/>
      <c r="SDN217" s="15"/>
      <c r="SDO217" s="15"/>
      <c r="SDP217" s="15"/>
      <c r="SDQ217" s="15"/>
      <c r="SDR217" s="15"/>
      <c r="SDS217" s="15"/>
      <c r="SDT217" s="15"/>
      <c r="SDU217" s="15"/>
      <c r="SDV217" s="15"/>
      <c r="SDW217" s="15"/>
      <c r="SDX217" s="15"/>
      <c r="SDY217" s="15"/>
      <c r="SDZ217" s="15"/>
      <c r="SEA217" s="15"/>
      <c r="SEB217" s="15"/>
      <c r="SEC217" s="15"/>
      <c r="SED217" s="15"/>
      <c r="SEE217" s="15"/>
      <c r="SEF217" s="15"/>
      <c r="SEG217" s="15"/>
      <c r="SEH217" s="15"/>
      <c r="SEI217" s="15"/>
      <c r="SEJ217" s="15"/>
      <c r="SEK217" s="15"/>
      <c r="SEL217" s="15"/>
      <c r="SEM217" s="15"/>
      <c r="SEN217" s="15"/>
      <c r="SEO217" s="15"/>
      <c r="SEP217" s="15"/>
      <c r="SEQ217" s="15"/>
      <c r="SER217" s="15"/>
      <c r="SES217" s="15"/>
      <c r="SET217" s="15"/>
      <c r="SEU217" s="15"/>
      <c r="SEV217" s="15"/>
      <c r="SEW217" s="15"/>
      <c r="SEX217" s="15"/>
      <c r="SEY217" s="15"/>
      <c r="SEZ217" s="15"/>
      <c r="SFA217" s="15"/>
      <c r="SFB217" s="15"/>
      <c r="SFC217" s="15"/>
      <c r="SFD217" s="15"/>
      <c r="SFE217" s="15"/>
      <c r="SFF217" s="15"/>
      <c r="SFG217" s="15"/>
      <c r="SFH217" s="15"/>
      <c r="SFI217" s="15"/>
      <c r="SFJ217" s="15"/>
      <c r="SFK217" s="15"/>
      <c r="SFL217" s="15"/>
      <c r="SFM217" s="15"/>
      <c r="SFN217" s="15"/>
      <c r="SFO217" s="15"/>
      <c r="SFP217" s="15"/>
      <c r="SFQ217" s="15"/>
      <c r="SFR217" s="15"/>
      <c r="SFS217" s="15"/>
      <c r="SFT217" s="15"/>
      <c r="SFU217" s="15"/>
      <c r="SFV217" s="15"/>
      <c r="SFW217" s="15"/>
      <c r="SFX217" s="15"/>
      <c r="SFY217" s="15"/>
      <c r="SFZ217" s="15"/>
      <c r="SGA217" s="15"/>
      <c r="SGB217" s="15"/>
      <c r="SGC217" s="15"/>
      <c r="SGD217" s="15"/>
      <c r="SGE217" s="15"/>
      <c r="SGF217" s="15"/>
      <c r="SGG217" s="15"/>
      <c r="SGH217" s="15"/>
      <c r="SGI217" s="15"/>
      <c r="SGJ217" s="15"/>
      <c r="SGK217" s="15"/>
      <c r="SGL217" s="15"/>
      <c r="SGM217" s="15"/>
      <c r="SGN217" s="15"/>
      <c r="SGO217" s="15"/>
      <c r="SGP217" s="15"/>
      <c r="SGQ217" s="15"/>
      <c r="SGR217" s="15"/>
      <c r="SGS217" s="15"/>
      <c r="SGT217" s="15"/>
      <c r="SGU217" s="15"/>
      <c r="SGV217" s="15"/>
      <c r="SGW217" s="15"/>
      <c r="SGX217" s="15"/>
      <c r="SGY217" s="15"/>
      <c r="SGZ217" s="15"/>
      <c r="SHA217" s="15"/>
      <c r="SHB217" s="15"/>
      <c r="SHC217" s="15"/>
      <c r="SHD217" s="15"/>
      <c r="SHE217" s="15"/>
      <c r="SHF217" s="15"/>
      <c r="SHG217" s="15"/>
      <c r="SHH217" s="15"/>
      <c r="SHI217" s="15"/>
      <c r="SHJ217" s="15"/>
      <c r="SHK217" s="15"/>
      <c r="SHL217" s="15"/>
      <c r="SHM217" s="15"/>
      <c r="SHN217" s="15"/>
      <c r="SHO217" s="15"/>
      <c r="SHP217" s="15"/>
      <c r="SHQ217" s="15"/>
      <c r="SHR217" s="15"/>
      <c r="SHS217" s="15"/>
      <c r="SHT217" s="15"/>
      <c r="SHU217" s="15"/>
      <c r="SHV217" s="15"/>
      <c r="SHW217" s="15"/>
      <c r="SHX217" s="15"/>
      <c r="SHY217" s="15"/>
      <c r="SHZ217" s="15"/>
      <c r="SIA217" s="15"/>
      <c r="SIB217" s="15"/>
      <c r="SIC217" s="15"/>
      <c r="SID217" s="15"/>
      <c r="SIE217" s="15"/>
      <c r="SIF217" s="15"/>
      <c r="SIG217" s="15"/>
      <c r="SIH217" s="15"/>
      <c r="SII217" s="15"/>
      <c r="SIJ217" s="15"/>
      <c r="SIK217" s="15"/>
      <c r="SIL217" s="15"/>
      <c r="SIM217" s="15"/>
      <c r="SIN217" s="15"/>
      <c r="SIO217" s="15"/>
      <c r="SIP217" s="15"/>
      <c r="SIQ217" s="15"/>
      <c r="SIR217" s="15"/>
      <c r="SIS217" s="15"/>
      <c r="SIT217" s="15"/>
      <c r="SIU217" s="15"/>
      <c r="SIV217" s="15"/>
      <c r="SIW217" s="15"/>
      <c r="SIX217" s="15"/>
      <c r="SIY217" s="15"/>
      <c r="SIZ217" s="15"/>
      <c r="SJA217" s="15"/>
      <c r="SJB217" s="15"/>
      <c r="SJC217" s="15"/>
      <c r="SJD217" s="15"/>
      <c r="SJE217" s="15"/>
      <c r="SJF217" s="15"/>
      <c r="SJG217" s="15"/>
      <c r="SJH217" s="15"/>
      <c r="SJI217" s="15"/>
      <c r="SJJ217" s="15"/>
      <c r="SJK217" s="15"/>
      <c r="SJL217" s="15"/>
      <c r="SJM217" s="15"/>
      <c r="SJN217" s="15"/>
      <c r="SJO217" s="15"/>
      <c r="SJP217" s="15"/>
      <c r="SJQ217" s="15"/>
      <c r="SJR217" s="15"/>
      <c r="SJS217" s="15"/>
      <c r="SJT217" s="15"/>
      <c r="SJU217" s="15"/>
      <c r="SJV217" s="15"/>
      <c r="SJW217" s="15"/>
      <c r="SJX217" s="15"/>
      <c r="SJY217" s="15"/>
      <c r="SJZ217" s="15"/>
      <c r="SKA217" s="15"/>
      <c r="SKB217" s="15"/>
      <c r="SKC217" s="15"/>
      <c r="SKD217" s="15"/>
      <c r="SKE217" s="15"/>
      <c r="SKF217" s="15"/>
      <c r="SKG217" s="15"/>
      <c r="SKH217" s="15"/>
      <c r="SKI217" s="15"/>
      <c r="SKJ217" s="15"/>
      <c r="SKK217" s="15"/>
      <c r="SKL217" s="15"/>
      <c r="SKM217" s="15"/>
      <c r="SKN217" s="15"/>
      <c r="SKO217" s="15"/>
      <c r="SKP217" s="15"/>
      <c r="SKQ217" s="15"/>
      <c r="SKR217" s="15"/>
      <c r="SKS217" s="15"/>
      <c r="SKT217" s="15"/>
      <c r="SKU217" s="15"/>
      <c r="SKV217" s="15"/>
      <c r="SKW217" s="15"/>
      <c r="SKX217" s="15"/>
      <c r="SKY217" s="15"/>
      <c r="SKZ217" s="15"/>
      <c r="SLA217" s="15"/>
      <c r="SLB217" s="15"/>
      <c r="SLC217" s="15"/>
      <c r="SLD217" s="15"/>
      <c r="SLE217" s="15"/>
      <c r="SLF217" s="15"/>
      <c r="SLG217" s="15"/>
      <c r="SLH217" s="15"/>
      <c r="SLI217" s="15"/>
      <c r="SLJ217" s="15"/>
      <c r="SLK217" s="15"/>
      <c r="SLL217" s="15"/>
      <c r="SLM217" s="15"/>
      <c r="SLN217" s="15"/>
      <c r="SLO217" s="15"/>
      <c r="SLP217" s="15"/>
      <c r="SLQ217" s="15"/>
      <c r="SLR217" s="15"/>
      <c r="SLS217" s="15"/>
      <c r="SLT217" s="15"/>
      <c r="SLU217" s="15"/>
      <c r="SLV217" s="15"/>
      <c r="SLW217" s="15"/>
      <c r="SLX217" s="15"/>
      <c r="SLY217" s="15"/>
      <c r="SLZ217" s="15"/>
      <c r="SMA217" s="15"/>
      <c r="SMB217" s="15"/>
      <c r="SMC217" s="15"/>
      <c r="SMD217" s="15"/>
      <c r="SME217" s="15"/>
      <c r="SMF217" s="15"/>
      <c r="SMG217" s="15"/>
      <c r="SMH217" s="15"/>
      <c r="SMI217" s="15"/>
      <c r="SMJ217" s="15"/>
      <c r="SMK217" s="15"/>
      <c r="SML217" s="15"/>
      <c r="SMM217" s="15"/>
      <c r="SMN217" s="15"/>
      <c r="SMO217" s="15"/>
      <c r="SMP217" s="15"/>
      <c r="SMQ217" s="15"/>
      <c r="SMR217" s="15"/>
      <c r="SMS217" s="15"/>
      <c r="SMT217" s="15"/>
      <c r="SMU217" s="15"/>
      <c r="SMV217" s="15"/>
      <c r="SMW217" s="15"/>
      <c r="SMX217" s="15"/>
      <c r="SMY217" s="15"/>
      <c r="SMZ217" s="15"/>
      <c r="SNA217" s="15"/>
      <c r="SNB217" s="15"/>
      <c r="SNC217" s="15"/>
      <c r="SND217" s="15"/>
      <c r="SNE217" s="15"/>
      <c r="SNF217" s="15"/>
      <c r="SNG217" s="15"/>
      <c r="SNH217" s="15"/>
      <c r="SNI217" s="15"/>
      <c r="SNJ217" s="15"/>
      <c r="SNK217" s="15"/>
      <c r="SNL217" s="15"/>
      <c r="SNM217" s="15"/>
      <c r="SNN217" s="15"/>
      <c r="SNO217" s="15"/>
      <c r="SNP217" s="15"/>
      <c r="SNQ217" s="15"/>
      <c r="SNR217" s="15"/>
      <c r="SNS217" s="15"/>
      <c r="SNT217" s="15"/>
      <c r="SNU217" s="15"/>
      <c r="SNV217" s="15"/>
      <c r="SNW217" s="15"/>
      <c r="SNX217" s="15"/>
      <c r="SNY217" s="15"/>
      <c r="SNZ217" s="15"/>
      <c r="SOA217" s="15"/>
      <c r="SOB217" s="15"/>
      <c r="SOC217" s="15"/>
      <c r="SOD217" s="15"/>
      <c r="SOE217" s="15"/>
      <c r="SOF217" s="15"/>
      <c r="SOG217" s="15"/>
      <c r="SOH217" s="15"/>
      <c r="SOI217" s="15"/>
      <c r="SOJ217" s="15"/>
      <c r="SOK217" s="15"/>
      <c r="SOL217" s="15"/>
      <c r="SOM217" s="15"/>
      <c r="SON217" s="15"/>
      <c r="SOO217" s="15"/>
      <c r="SOP217" s="15"/>
      <c r="SOQ217" s="15"/>
      <c r="SOR217" s="15"/>
      <c r="SOS217" s="15"/>
      <c r="SOT217" s="15"/>
      <c r="SOU217" s="15"/>
      <c r="SOV217" s="15"/>
      <c r="SOW217" s="15"/>
      <c r="SOX217" s="15"/>
      <c r="SOY217" s="15"/>
      <c r="SOZ217" s="15"/>
      <c r="SPA217" s="15"/>
      <c r="SPB217" s="15"/>
      <c r="SPC217" s="15"/>
      <c r="SPD217" s="15"/>
      <c r="SPE217" s="15"/>
      <c r="SPF217" s="15"/>
      <c r="SPG217" s="15"/>
      <c r="SPH217" s="15"/>
      <c r="SPI217" s="15"/>
      <c r="SPJ217" s="15"/>
      <c r="SPK217" s="15"/>
      <c r="SPL217" s="15"/>
      <c r="SPM217" s="15"/>
      <c r="SPN217" s="15"/>
      <c r="SPO217" s="15"/>
      <c r="SPP217" s="15"/>
      <c r="SPQ217" s="15"/>
      <c r="SPR217" s="15"/>
      <c r="SPS217" s="15"/>
      <c r="SPT217" s="15"/>
      <c r="SPU217" s="15"/>
      <c r="SPV217" s="15"/>
      <c r="SPW217" s="15"/>
      <c r="SPX217" s="15"/>
      <c r="SPY217" s="15"/>
      <c r="SPZ217" s="15"/>
      <c r="SQA217" s="15"/>
      <c r="SQB217" s="15"/>
      <c r="SQC217" s="15"/>
      <c r="SQD217" s="15"/>
      <c r="SQE217" s="15"/>
      <c r="SQF217" s="15"/>
      <c r="SQG217" s="15"/>
      <c r="SQH217" s="15"/>
      <c r="SQI217" s="15"/>
      <c r="SQJ217" s="15"/>
      <c r="SQK217" s="15"/>
      <c r="SQL217" s="15"/>
      <c r="SQM217" s="15"/>
      <c r="SQN217" s="15"/>
      <c r="SQO217" s="15"/>
      <c r="SQP217" s="15"/>
      <c r="SQQ217" s="15"/>
      <c r="SQR217" s="15"/>
      <c r="SQS217" s="15"/>
      <c r="SQT217" s="15"/>
      <c r="SQU217" s="15"/>
      <c r="SQV217" s="15"/>
      <c r="SQW217" s="15"/>
      <c r="SQX217" s="15"/>
      <c r="SQY217" s="15"/>
      <c r="SQZ217" s="15"/>
      <c r="SRA217" s="15"/>
      <c r="SRB217" s="15"/>
      <c r="SRC217" s="15"/>
      <c r="SRD217" s="15"/>
      <c r="SRE217" s="15"/>
      <c r="SRF217" s="15"/>
      <c r="SRG217" s="15"/>
      <c r="SRH217" s="15"/>
      <c r="SRI217" s="15"/>
      <c r="SRJ217" s="15"/>
      <c r="SRK217" s="15"/>
      <c r="SRL217" s="15"/>
      <c r="SRM217" s="15"/>
      <c r="SRN217" s="15"/>
      <c r="SRO217" s="15"/>
      <c r="SRP217" s="15"/>
      <c r="SRQ217" s="15"/>
      <c r="SRR217" s="15"/>
      <c r="SRS217" s="15"/>
      <c r="SRT217" s="15"/>
      <c r="SRU217" s="15"/>
      <c r="SRV217" s="15"/>
      <c r="SRW217" s="15"/>
      <c r="SRX217" s="15"/>
      <c r="SRY217" s="15"/>
      <c r="SRZ217" s="15"/>
      <c r="SSA217" s="15"/>
      <c r="SSB217" s="15"/>
      <c r="SSC217" s="15"/>
      <c r="SSD217" s="15"/>
      <c r="SSE217" s="15"/>
      <c r="SSF217" s="15"/>
      <c r="SSG217" s="15"/>
      <c r="SSH217" s="15"/>
      <c r="SSI217" s="15"/>
      <c r="SSJ217" s="15"/>
      <c r="SSK217" s="15"/>
      <c r="SSL217" s="15"/>
      <c r="SSM217" s="15"/>
      <c r="SSN217" s="15"/>
      <c r="SSO217" s="15"/>
      <c r="SSP217" s="15"/>
      <c r="SSQ217" s="15"/>
      <c r="SSR217" s="15"/>
      <c r="SSS217" s="15"/>
      <c r="SST217" s="15"/>
      <c r="SSU217" s="15"/>
      <c r="SSV217" s="15"/>
      <c r="SSW217" s="15"/>
      <c r="SSX217" s="15"/>
      <c r="SSY217" s="15"/>
      <c r="SSZ217" s="15"/>
      <c r="STA217" s="15"/>
      <c r="STB217" s="15"/>
      <c r="STC217" s="15"/>
      <c r="STD217" s="15"/>
      <c r="STE217" s="15"/>
      <c r="STF217" s="15"/>
      <c r="STG217" s="15"/>
      <c r="STH217" s="15"/>
      <c r="STI217" s="15"/>
      <c r="STJ217" s="15"/>
      <c r="STK217" s="15"/>
      <c r="STL217" s="15"/>
      <c r="STM217" s="15"/>
      <c r="STN217" s="15"/>
      <c r="STO217" s="15"/>
      <c r="STP217" s="15"/>
      <c r="STQ217" s="15"/>
      <c r="STR217" s="15"/>
      <c r="STS217" s="15"/>
      <c r="STT217" s="15"/>
      <c r="STU217" s="15"/>
      <c r="STV217" s="15"/>
      <c r="STW217" s="15"/>
      <c r="STX217" s="15"/>
      <c r="STY217" s="15"/>
      <c r="STZ217" s="15"/>
      <c r="SUA217" s="15"/>
      <c r="SUB217" s="15"/>
      <c r="SUC217" s="15"/>
      <c r="SUD217" s="15"/>
      <c r="SUE217" s="15"/>
      <c r="SUF217" s="15"/>
      <c r="SUG217" s="15"/>
      <c r="SUH217" s="15"/>
      <c r="SUI217" s="15"/>
      <c r="SUJ217" s="15"/>
      <c r="SUK217" s="15"/>
      <c r="SUL217" s="15"/>
      <c r="SUM217" s="15"/>
      <c r="SUN217" s="15"/>
      <c r="SUO217" s="15"/>
      <c r="SUP217" s="15"/>
      <c r="SUQ217" s="15"/>
      <c r="SUR217" s="15"/>
      <c r="SUS217" s="15"/>
      <c r="SUT217" s="15"/>
      <c r="SUU217" s="15"/>
      <c r="SUV217" s="15"/>
      <c r="SUW217" s="15"/>
      <c r="SUX217" s="15"/>
      <c r="SUY217" s="15"/>
      <c r="SUZ217" s="15"/>
      <c r="SVA217" s="15"/>
      <c r="SVB217" s="15"/>
      <c r="SVC217" s="15"/>
      <c r="SVD217" s="15"/>
      <c r="SVE217" s="15"/>
      <c r="SVF217" s="15"/>
      <c r="SVG217" s="15"/>
      <c r="SVH217" s="15"/>
      <c r="SVI217" s="15"/>
      <c r="SVJ217" s="15"/>
      <c r="SVK217" s="15"/>
      <c r="SVL217" s="15"/>
      <c r="SVM217" s="15"/>
      <c r="SVN217" s="15"/>
      <c r="SVO217" s="15"/>
      <c r="SVP217" s="15"/>
      <c r="SVQ217" s="15"/>
      <c r="SVR217" s="15"/>
      <c r="SVS217" s="15"/>
      <c r="SVT217" s="15"/>
      <c r="SVU217" s="15"/>
      <c r="SVV217" s="15"/>
      <c r="SVW217" s="15"/>
      <c r="SVX217" s="15"/>
      <c r="SVY217" s="15"/>
      <c r="SVZ217" s="15"/>
      <c r="SWA217" s="15"/>
      <c r="SWB217" s="15"/>
      <c r="SWC217" s="15"/>
      <c r="SWD217" s="15"/>
      <c r="SWE217" s="15"/>
      <c r="SWF217" s="15"/>
      <c r="SWG217" s="15"/>
      <c r="SWH217" s="15"/>
      <c r="SWI217" s="15"/>
      <c r="SWJ217" s="15"/>
      <c r="SWK217" s="15"/>
      <c r="SWL217" s="15"/>
      <c r="SWM217" s="15"/>
      <c r="SWN217" s="15"/>
      <c r="SWO217" s="15"/>
      <c r="SWP217" s="15"/>
      <c r="SWQ217" s="15"/>
      <c r="SWR217" s="15"/>
      <c r="SWS217" s="15"/>
      <c r="SWT217" s="15"/>
      <c r="SWU217" s="15"/>
      <c r="SWV217" s="15"/>
      <c r="SWW217" s="15"/>
      <c r="SWX217" s="15"/>
      <c r="SWY217" s="15"/>
      <c r="SWZ217" s="15"/>
      <c r="SXA217" s="15"/>
      <c r="SXB217" s="15"/>
      <c r="SXC217" s="15"/>
      <c r="SXD217" s="15"/>
      <c r="SXE217" s="15"/>
      <c r="SXF217" s="15"/>
      <c r="SXG217" s="15"/>
      <c r="SXH217" s="15"/>
      <c r="SXI217" s="15"/>
      <c r="SXJ217" s="15"/>
      <c r="SXK217" s="15"/>
      <c r="SXL217" s="15"/>
      <c r="SXM217" s="15"/>
      <c r="SXN217" s="15"/>
      <c r="SXO217" s="15"/>
      <c r="SXP217" s="15"/>
      <c r="SXQ217" s="15"/>
      <c r="SXR217" s="15"/>
      <c r="SXS217" s="15"/>
      <c r="SXT217" s="15"/>
      <c r="SXU217" s="15"/>
      <c r="SXV217" s="15"/>
      <c r="SXW217" s="15"/>
      <c r="SXX217" s="15"/>
      <c r="SXY217" s="15"/>
      <c r="SXZ217" s="15"/>
      <c r="SYA217" s="15"/>
      <c r="SYB217" s="15"/>
      <c r="SYC217" s="15"/>
      <c r="SYD217" s="15"/>
      <c r="SYE217" s="15"/>
      <c r="SYF217" s="15"/>
      <c r="SYG217" s="15"/>
      <c r="SYH217" s="15"/>
      <c r="SYI217" s="15"/>
      <c r="SYJ217" s="15"/>
      <c r="SYK217" s="15"/>
      <c r="SYL217" s="15"/>
      <c r="SYM217" s="15"/>
      <c r="SYN217" s="15"/>
      <c r="SYO217" s="15"/>
      <c r="SYP217" s="15"/>
      <c r="SYQ217" s="15"/>
      <c r="SYR217" s="15"/>
      <c r="SYS217" s="15"/>
      <c r="SYT217" s="15"/>
      <c r="SYU217" s="15"/>
      <c r="SYV217" s="15"/>
      <c r="SYW217" s="15"/>
      <c r="SYX217" s="15"/>
      <c r="SYY217" s="15"/>
      <c r="SYZ217" s="15"/>
      <c r="SZA217" s="15"/>
      <c r="SZB217" s="15"/>
      <c r="SZC217" s="15"/>
      <c r="SZD217" s="15"/>
      <c r="SZE217" s="15"/>
      <c r="SZF217" s="15"/>
      <c r="SZG217" s="15"/>
      <c r="SZH217" s="15"/>
      <c r="SZI217" s="15"/>
      <c r="SZJ217" s="15"/>
      <c r="SZK217" s="15"/>
      <c r="SZL217" s="15"/>
      <c r="SZM217" s="15"/>
      <c r="SZN217" s="15"/>
      <c r="SZO217" s="15"/>
      <c r="SZP217" s="15"/>
      <c r="SZQ217" s="15"/>
      <c r="SZR217" s="15"/>
      <c r="SZS217" s="15"/>
      <c r="SZT217" s="15"/>
      <c r="SZU217" s="15"/>
      <c r="SZV217" s="15"/>
      <c r="SZW217" s="15"/>
      <c r="SZX217" s="15"/>
      <c r="SZY217" s="15"/>
      <c r="SZZ217" s="15"/>
      <c r="TAA217" s="15"/>
      <c r="TAB217" s="15"/>
      <c r="TAC217" s="15"/>
      <c r="TAD217" s="15"/>
      <c r="TAE217" s="15"/>
      <c r="TAF217" s="15"/>
      <c r="TAG217" s="15"/>
      <c r="TAH217" s="15"/>
      <c r="TAI217" s="15"/>
      <c r="TAJ217" s="15"/>
      <c r="TAK217" s="15"/>
      <c r="TAL217" s="15"/>
      <c r="TAM217" s="15"/>
      <c r="TAN217" s="15"/>
      <c r="TAO217" s="15"/>
      <c r="TAP217" s="15"/>
      <c r="TAQ217" s="15"/>
      <c r="TAR217" s="15"/>
      <c r="TAS217" s="15"/>
      <c r="TAT217" s="15"/>
      <c r="TAU217" s="15"/>
      <c r="TAV217" s="15"/>
      <c r="TAW217" s="15"/>
      <c r="TAX217" s="15"/>
      <c r="TAY217" s="15"/>
      <c r="TAZ217" s="15"/>
      <c r="TBA217" s="15"/>
      <c r="TBB217" s="15"/>
      <c r="TBC217" s="15"/>
      <c r="TBD217" s="15"/>
      <c r="TBE217" s="15"/>
      <c r="TBF217" s="15"/>
      <c r="TBG217" s="15"/>
      <c r="TBH217" s="15"/>
      <c r="TBI217" s="15"/>
      <c r="TBJ217" s="15"/>
      <c r="TBK217" s="15"/>
      <c r="TBL217" s="15"/>
      <c r="TBM217" s="15"/>
      <c r="TBN217" s="15"/>
      <c r="TBO217" s="15"/>
      <c r="TBP217" s="15"/>
      <c r="TBQ217" s="15"/>
      <c r="TBR217" s="15"/>
      <c r="TBS217" s="15"/>
      <c r="TBT217" s="15"/>
      <c r="TBU217" s="15"/>
      <c r="TBV217" s="15"/>
      <c r="TBW217" s="15"/>
      <c r="TBX217" s="15"/>
      <c r="TBY217" s="15"/>
      <c r="TBZ217" s="15"/>
      <c r="TCA217" s="15"/>
      <c r="TCB217" s="15"/>
      <c r="TCC217" s="15"/>
      <c r="TCD217" s="15"/>
      <c r="TCE217" s="15"/>
      <c r="TCF217" s="15"/>
      <c r="TCG217" s="15"/>
      <c r="TCH217" s="15"/>
      <c r="TCI217" s="15"/>
      <c r="TCJ217" s="15"/>
      <c r="TCK217" s="15"/>
      <c r="TCL217" s="15"/>
      <c r="TCM217" s="15"/>
      <c r="TCN217" s="15"/>
      <c r="TCO217" s="15"/>
      <c r="TCP217" s="15"/>
      <c r="TCQ217" s="15"/>
      <c r="TCR217" s="15"/>
      <c r="TCS217" s="15"/>
      <c r="TCT217" s="15"/>
      <c r="TCU217" s="15"/>
      <c r="TCV217" s="15"/>
      <c r="TCW217" s="15"/>
      <c r="TCX217" s="15"/>
      <c r="TCY217" s="15"/>
      <c r="TCZ217" s="15"/>
      <c r="TDA217" s="15"/>
      <c r="TDB217" s="15"/>
      <c r="TDC217" s="15"/>
      <c r="TDD217" s="15"/>
      <c r="TDE217" s="15"/>
      <c r="TDF217" s="15"/>
      <c r="TDG217" s="15"/>
      <c r="TDH217" s="15"/>
      <c r="TDI217" s="15"/>
      <c r="TDJ217" s="15"/>
      <c r="TDK217" s="15"/>
      <c r="TDL217" s="15"/>
      <c r="TDM217" s="15"/>
      <c r="TDN217" s="15"/>
      <c r="TDO217" s="15"/>
      <c r="TDP217" s="15"/>
      <c r="TDQ217" s="15"/>
      <c r="TDR217" s="15"/>
      <c r="TDS217" s="15"/>
      <c r="TDT217" s="15"/>
      <c r="TDU217" s="15"/>
      <c r="TDV217" s="15"/>
      <c r="TDW217" s="15"/>
      <c r="TDX217" s="15"/>
      <c r="TDY217" s="15"/>
      <c r="TDZ217" s="15"/>
      <c r="TEA217" s="15"/>
      <c r="TEB217" s="15"/>
      <c r="TEC217" s="15"/>
      <c r="TED217" s="15"/>
      <c r="TEE217" s="15"/>
      <c r="TEF217" s="15"/>
      <c r="TEG217" s="15"/>
      <c r="TEH217" s="15"/>
      <c r="TEI217" s="15"/>
      <c r="TEJ217" s="15"/>
      <c r="TEK217" s="15"/>
      <c r="TEL217" s="15"/>
      <c r="TEM217" s="15"/>
      <c r="TEN217" s="15"/>
      <c r="TEO217" s="15"/>
      <c r="TEP217" s="15"/>
      <c r="TEQ217" s="15"/>
      <c r="TER217" s="15"/>
      <c r="TES217" s="15"/>
      <c r="TET217" s="15"/>
      <c r="TEU217" s="15"/>
      <c r="TEV217" s="15"/>
      <c r="TEW217" s="15"/>
      <c r="TEX217" s="15"/>
      <c r="TEY217" s="15"/>
      <c r="TEZ217" s="15"/>
      <c r="TFA217" s="15"/>
      <c r="TFB217" s="15"/>
      <c r="TFC217" s="15"/>
      <c r="TFD217" s="15"/>
      <c r="TFE217" s="15"/>
      <c r="TFF217" s="15"/>
      <c r="TFG217" s="15"/>
      <c r="TFH217" s="15"/>
      <c r="TFI217" s="15"/>
      <c r="TFJ217" s="15"/>
      <c r="TFK217" s="15"/>
      <c r="TFL217" s="15"/>
      <c r="TFM217" s="15"/>
      <c r="TFN217" s="15"/>
      <c r="TFO217" s="15"/>
      <c r="TFP217" s="15"/>
      <c r="TFQ217" s="15"/>
      <c r="TFR217" s="15"/>
      <c r="TFS217" s="15"/>
      <c r="TFT217" s="15"/>
      <c r="TFU217" s="15"/>
      <c r="TFV217" s="15"/>
      <c r="TFW217" s="15"/>
      <c r="TFX217" s="15"/>
      <c r="TFY217" s="15"/>
      <c r="TFZ217" s="15"/>
      <c r="TGA217" s="15"/>
      <c r="TGB217" s="15"/>
      <c r="TGC217" s="15"/>
      <c r="TGD217" s="15"/>
      <c r="TGE217" s="15"/>
      <c r="TGF217" s="15"/>
      <c r="TGG217" s="15"/>
      <c r="TGH217" s="15"/>
      <c r="TGI217" s="15"/>
      <c r="TGJ217" s="15"/>
      <c r="TGK217" s="15"/>
      <c r="TGL217" s="15"/>
      <c r="TGM217" s="15"/>
      <c r="TGN217" s="15"/>
      <c r="TGO217" s="15"/>
      <c r="TGP217" s="15"/>
      <c r="TGQ217" s="15"/>
      <c r="TGR217" s="15"/>
      <c r="TGS217" s="15"/>
      <c r="TGT217" s="15"/>
      <c r="TGU217" s="15"/>
      <c r="TGV217" s="15"/>
      <c r="TGW217" s="15"/>
      <c r="TGX217" s="15"/>
      <c r="TGY217" s="15"/>
      <c r="TGZ217" s="15"/>
      <c r="THA217" s="15"/>
      <c r="THB217" s="15"/>
      <c r="THC217" s="15"/>
      <c r="THD217" s="15"/>
      <c r="THE217" s="15"/>
      <c r="THF217" s="15"/>
      <c r="THG217" s="15"/>
      <c r="THH217" s="15"/>
      <c r="THI217" s="15"/>
      <c r="THJ217" s="15"/>
      <c r="THK217" s="15"/>
      <c r="THL217" s="15"/>
      <c r="THM217" s="15"/>
      <c r="THN217" s="15"/>
      <c r="THO217" s="15"/>
      <c r="THP217" s="15"/>
      <c r="THQ217" s="15"/>
      <c r="THR217" s="15"/>
      <c r="THS217" s="15"/>
      <c r="THT217" s="15"/>
      <c r="THU217" s="15"/>
      <c r="THV217" s="15"/>
      <c r="THW217" s="15"/>
      <c r="THX217" s="15"/>
      <c r="THY217" s="15"/>
      <c r="THZ217" s="15"/>
      <c r="TIA217" s="15"/>
      <c r="TIB217" s="15"/>
      <c r="TIC217" s="15"/>
      <c r="TID217" s="15"/>
      <c r="TIE217" s="15"/>
      <c r="TIF217" s="15"/>
      <c r="TIG217" s="15"/>
      <c r="TIH217" s="15"/>
      <c r="TII217" s="15"/>
      <c r="TIJ217" s="15"/>
      <c r="TIK217" s="15"/>
      <c r="TIL217" s="15"/>
      <c r="TIM217" s="15"/>
      <c r="TIN217" s="15"/>
      <c r="TIO217" s="15"/>
      <c r="TIP217" s="15"/>
      <c r="TIQ217" s="15"/>
      <c r="TIR217" s="15"/>
      <c r="TIS217" s="15"/>
      <c r="TIT217" s="15"/>
      <c r="TIU217" s="15"/>
      <c r="TIV217" s="15"/>
      <c r="TIW217" s="15"/>
      <c r="TIX217" s="15"/>
      <c r="TIY217" s="15"/>
      <c r="TIZ217" s="15"/>
      <c r="TJA217" s="15"/>
      <c r="TJB217" s="15"/>
      <c r="TJC217" s="15"/>
      <c r="TJD217" s="15"/>
      <c r="TJE217" s="15"/>
      <c r="TJF217" s="15"/>
      <c r="TJG217" s="15"/>
      <c r="TJH217" s="15"/>
      <c r="TJI217" s="15"/>
      <c r="TJJ217" s="15"/>
      <c r="TJK217" s="15"/>
      <c r="TJL217" s="15"/>
      <c r="TJM217" s="15"/>
      <c r="TJN217" s="15"/>
      <c r="TJO217" s="15"/>
      <c r="TJP217" s="15"/>
      <c r="TJQ217" s="15"/>
      <c r="TJR217" s="15"/>
      <c r="TJS217" s="15"/>
      <c r="TJT217" s="15"/>
      <c r="TJU217" s="15"/>
      <c r="TJV217" s="15"/>
      <c r="TJW217" s="15"/>
      <c r="TJX217" s="15"/>
      <c r="TJY217" s="15"/>
      <c r="TJZ217" s="15"/>
      <c r="TKA217" s="15"/>
      <c r="TKB217" s="15"/>
      <c r="TKC217" s="15"/>
      <c r="TKD217" s="15"/>
      <c r="TKE217" s="15"/>
      <c r="TKF217" s="15"/>
      <c r="TKG217" s="15"/>
      <c r="TKH217" s="15"/>
      <c r="TKI217" s="15"/>
      <c r="TKJ217" s="15"/>
      <c r="TKK217" s="15"/>
      <c r="TKL217" s="15"/>
      <c r="TKM217" s="15"/>
      <c r="TKN217" s="15"/>
      <c r="TKO217" s="15"/>
      <c r="TKP217" s="15"/>
      <c r="TKQ217" s="15"/>
      <c r="TKR217" s="15"/>
      <c r="TKS217" s="15"/>
      <c r="TKT217" s="15"/>
      <c r="TKU217" s="15"/>
      <c r="TKV217" s="15"/>
      <c r="TKW217" s="15"/>
      <c r="TKX217" s="15"/>
      <c r="TKY217" s="15"/>
      <c r="TKZ217" s="15"/>
      <c r="TLA217" s="15"/>
      <c r="TLB217" s="15"/>
      <c r="TLC217" s="15"/>
      <c r="TLD217" s="15"/>
      <c r="TLE217" s="15"/>
      <c r="TLF217" s="15"/>
      <c r="TLG217" s="15"/>
      <c r="TLH217" s="15"/>
      <c r="TLI217" s="15"/>
      <c r="TLJ217" s="15"/>
      <c r="TLK217" s="15"/>
      <c r="TLL217" s="15"/>
      <c r="TLM217" s="15"/>
      <c r="TLN217" s="15"/>
      <c r="TLO217" s="15"/>
      <c r="TLP217" s="15"/>
      <c r="TLQ217" s="15"/>
      <c r="TLR217" s="15"/>
      <c r="TLS217" s="15"/>
      <c r="TLT217" s="15"/>
      <c r="TLU217" s="15"/>
      <c r="TLV217" s="15"/>
      <c r="TLW217" s="15"/>
      <c r="TLX217" s="15"/>
      <c r="TLY217" s="15"/>
      <c r="TLZ217" s="15"/>
      <c r="TMA217" s="15"/>
      <c r="TMB217" s="15"/>
      <c r="TMC217" s="15"/>
      <c r="TMD217" s="15"/>
      <c r="TME217" s="15"/>
      <c r="TMF217" s="15"/>
      <c r="TMG217" s="15"/>
      <c r="TMH217" s="15"/>
      <c r="TMI217" s="15"/>
      <c r="TMJ217" s="15"/>
      <c r="TMK217" s="15"/>
      <c r="TML217" s="15"/>
      <c r="TMM217" s="15"/>
      <c r="TMN217" s="15"/>
      <c r="TMO217" s="15"/>
      <c r="TMP217" s="15"/>
      <c r="TMQ217" s="15"/>
      <c r="TMR217" s="15"/>
      <c r="TMS217" s="15"/>
      <c r="TMT217" s="15"/>
      <c r="TMU217" s="15"/>
      <c r="TMV217" s="15"/>
      <c r="TMW217" s="15"/>
      <c r="TMX217" s="15"/>
      <c r="TMY217" s="15"/>
      <c r="TMZ217" s="15"/>
      <c r="TNA217" s="15"/>
      <c r="TNB217" s="15"/>
      <c r="TNC217" s="15"/>
      <c r="TND217" s="15"/>
      <c r="TNE217" s="15"/>
      <c r="TNF217" s="15"/>
      <c r="TNG217" s="15"/>
      <c r="TNH217" s="15"/>
      <c r="TNI217" s="15"/>
      <c r="TNJ217" s="15"/>
      <c r="TNK217" s="15"/>
      <c r="TNL217" s="15"/>
      <c r="TNM217" s="15"/>
      <c r="TNN217" s="15"/>
      <c r="TNO217" s="15"/>
      <c r="TNP217" s="15"/>
      <c r="TNQ217" s="15"/>
      <c r="TNR217" s="15"/>
      <c r="TNS217" s="15"/>
      <c r="TNT217" s="15"/>
      <c r="TNU217" s="15"/>
      <c r="TNV217" s="15"/>
      <c r="TNW217" s="15"/>
      <c r="TNX217" s="15"/>
      <c r="TNY217" s="15"/>
      <c r="TNZ217" s="15"/>
      <c r="TOA217" s="15"/>
      <c r="TOB217" s="15"/>
      <c r="TOC217" s="15"/>
      <c r="TOD217" s="15"/>
      <c r="TOE217" s="15"/>
      <c r="TOF217" s="15"/>
      <c r="TOG217" s="15"/>
      <c r="TOH217" s="15"/>
      <c r="TOI217" s="15"/>
      <c r="TOJ217" s="15"/>
      <c r="TOK217" s="15"/>
      <c r="TOL217" s="15"/>
      <c r="TOM217" s="15"/>
      <c r="TON217" s="15"/>
      <c r="TOO217" s="15"/>
      <c r="TOP217" s="15"/>
      <c r="TOQ217" s="15"/>
      <c r="TOR217" s="15"/>
      <c r="TOS217" s="15"/>
      <c r="TOT217" s="15"/>
      <c r="TOU217" s="15"/>
      <c r="TOV217" s="15"/>
      <c r="TOW217" s="15"/>
      <c r="TOX217" s="15"/>
      <c r="TOY217" s="15"/>
      <c r="TOZ217" s="15"/>
      <c r="TPA217" s="15"/>
      <c r="TPB217" s="15"/>
      <c r="TPC217" s="15"/>
      <c r="TPD217" s="15"/>
      <c r="TPE217" s="15"/>
      <c r="TPF217" s="15"/>
      <c r="TPG217" s="15"/>
      <c r="TPH217" s="15"/>
      <c r="TPI217" s="15"/>
      <c r="TPJ217" s="15"/>
      <c r="TPK217" s="15"/>
      <c r="TPL217" s="15"/>
      <c r="TPM217" s="15"/>
      <c r="TPN217" s="15"/>
      <c r="TPO217" s="15"/>
      <c r="TPP217" s="15"/>
      <c r="TPQ217" s="15"/>
      <c r="TPR217" s="15"/>
      <c r="TPS217" s="15"/>
      <c r="TPT217" s="15"/>
      <c r="TPU217" s="15"/>
      <c r="TPV217" s="15"/>
      <c r="TPW217" s="15"/>
      <c r="TPX217" s="15"/>
      <c r="TPY217" s="15"/>
      <c r="TPZ217" s="15"/>
      <c r="TQA217" s="15"/>
      <c r="TQB217" s="15"/>
      <c r="TQC217" s="15"/>
      <c r="TQD217" s="15"/>
      <c r="TQE217" s="15"/>
      <c r="TQF217" s="15"/>
      <c r="TQG217" s="15"/>
      <c r="TQH217" s="15"/>
      <c r="TQI217" s="15"/>
      <c r="TQJ217" s="15"/>
      <c r="TQK217" s="15"/>
      <c r="TQL217" s="15"/>
      <c r="TQM217" s="15"/>
      <c r="TQN217" s="15"/>
      <c r="TQO217" s="15"/>
      <c r="TQP217" s="15"/>
      <c r="TQQ217" s="15"/>
      <c r="TQR217" s="15"/>
      <c r="TQS217" s="15"/>
      <c r="TQT217" s="15"/>
      <c r="TQU217" s="15"/>
      <c r="TQV217" s="15"/>
      <c r="TQW217" s="15"/>
      <c r="TQX217" s="15"/>
      <c r="TQY217" s="15"/>
      <c r="TQZ217" s="15"/>
      <c r="TRA217" s="15"/>
      <c r="TRB217" s="15"/>
      <c r="TRC217" s="15"/>
      <c r="TRD217" s="15"/>
      <c r="TRE217" s="15"/>
      <c r="TRF217" s="15"/>
      <c r="TRG217" s="15"/>
      <c r="TRH217" s="15"/>
      <c r="TRI217" s="15"/>
      <c r="TRJ217" s="15"/>
      <c r="TRK217" s="15"/>
      <c r="TRL217" s="15"/>
      <c r="TRM217" s="15"/>
      <c r="TRN217" s="15"/>
      <c r="TRO217" s="15"/>
      <c r="TRP217" s="15"/>
      <c r="TRQ217" s="15"/>
      <c r="TRR217" s="15"/>
      <c r="TRS217" s="15"/>
      <c r="TRT217" s="15"/>
      <c r="TRU217" s="15"/>
      <c r="TRV217" s="15"/>
      <c r="TRW217" s="15"/>
      <c r="TRX217" s="15"/>
      <c r="TRY217" s="15"/>
      <c r="TRZ217" s="15"/>
      <c r="TSA217" s="15"/>
      <c r="TSB217" s="15"/>
      <c r="TSC217" s="15"/>
      <c r="TSD217" s="15"/>
      <c r="TSE217" s="15"/>
      <c r="TSF217" s="15"/>
      <c r="TSG217" s="15"/>
      <c r="TSH217" s="15"/>
      <c r="TSI217" s="15"/>
      <c r="TSJ217" s="15"/>
      <c r="TSK217" s="15"/>
      <c r="TSL217" s="15"/>
      <c r="TSM217" s="15"/>
      <c r="TSN217" s="15"/>
      <c r="TSO217" s="15"/>
      <c r="TSP217" s="15"/>
      <c r="TSQ217" s="15"/>
      <c r="TSR217" s="15"/>
      <c r="TSS217" s="15"/>
      <c r="TST217" s="15"/>
      <c r="TSU217" s="15"/>
      <c r="TSV217" s="15"/>
      <c r="TSW217" s="15"/>
      <c r="TSX217" s="15"/>
      <c r="TSY217" s="15"/>
      <c r="TSZ217" s="15"/>
      <c r="TTA217" s="15"/>
      <c r="TTB217" s="15"/>
      <c r="TTC217" s="15"/>
      <c r="TTD217" s="15"/>
      <c r="TTE217" s="15"/>
      <c r="TTF217" s="15"/>
      <c r="TTG217" s="15"/>
      <c r="TTH217" s="15"/>
      <c r="TTI217" s="15"/>
      <c r="TTJ217" s="15"/>
      <c r="TTK217" s="15"/>
      <c r="TTL217" s="15"/>
      <c r="TTM217" s="15"/>
      <c r="TTN217" s="15"/>
      <c r="TTO217" s="15"/>
      <c r="TTP217" s="15"/>
      <c r="TTQ217" s="15"/>
      <c r="TTR217" s="15"/>
      <c r="TTS217" s="15"/>
      <c r="TTT217" s="15"/>
      <c r="TTU217" s="15"/>
      <c r="TTV217" s="15"/>
      <c r="TTW217" s="15"/>
      <c r="TTX217" s="15"/>
      <c r="TTY217" s="15"/>
      <c r="TTZ217" s="15"/>
      <c r="TUA217" s="15"/>
      <c r="TUB217" s="15"/>
      <c r="TUC217" s="15"/>
      <c r="TUD217" s="15"/>
      <c r="TUE217" s="15"/>
      <c r="TUF217" s="15"/>
      <c r="TUG217" s="15"/>
      <c r="TUH217" s="15"/>
      <c r="TUI217" s="15"/>
      <c r="TUJ217" s="15"/>
      <c r="TUK217" s="15"/>
      <c r="TUL217" s="15"/>
      <c r="TUM217" s="15"/>
      <c r="TUN217" s="15"/>
      <c r="TUO217" s="15"/>
      <c r="TUP217" s="15"/>
      <c r="TUQ217" s="15"/>
      <c r="TUR217" s="15"/>
      <c r="TUS217" s="15"/>
      <c r="TUT217" s="15"/>
      <c r="TUU217" s="15"/>
      <c r="TUV217" s="15"/>
      <c r="TUW217" s="15"/>
      <c r="TUX217" s="15"/>
      <c r="TUY217" s="15"/>
      <c r="TUZ217" s="15"/>
      <c r="TVA217" s="15"/>
      <c r="TVB217" s="15"/>
      <c r="TVC217" s="15"/>
      <c r="TVD217" s="15"/>
      <c r="TVE217" s="15"/>
      <c r="TVF217" s="15"/>
      <c r="TVG217" s="15"/>
      <c r="TVH217" s="15"/>
      <c r="TVI217" s="15"/>
      <c r="TVJ217" s="15"/>
      <c r="TVK217" s="15"/>
      <c r="TVL217" s="15"/>
      <c r="TVM217" s="15"/>
      <c r="TVN217" s="15"/>
      <c r="TVO217" s="15"/>
      <c r="TVP217" s="15"/>
      <c r="TVQ217" s="15"/>
      <c r="TVR217" s="15"/>
      <c r="TVS217" s="15"/>
      <c r="TVT217" s="15"/>
      <c r="TVU217" s="15"/>
      <c r="TVV217" s="15"/>
      <c r="TVW217" s="15"/>
      <c r="TVX217" s="15"/>
      <c r="TVY217" s="15"/>
      <c r="TVZ217" s="15"/>
      <c r="TWA217" s="15"/>
      <c r="TWB217" s="15"/>
      <c r="TWC217" s="15"/>
      <c r="TWD217" s="15"/>
      <c r="TWE217" s="15"/>
      <c r="TWF217" s="15"/>
      <c r="TWG217" s="15"/>
      <c r="TWH217" s="15"/>
      <c r="TWI217" s="15"/>
      <c r="TWJ217" s="15"/>
      <c r="TWK217" s="15"/>
      <c r="TWL217" s="15"/>
      <c r="TWM217" s="15"/>
      <c r="TWN217" s="15"/>
      <c r="TWO217" s="15"/>
      <c r="TWP217" s="15"/>
      <c r="TWQ217" s="15"/>
      <c r="TWR217" s="15"/>
      <c r="TWS217" s="15"/>
      <c r="TWT217" s="15"/>
      <c r="TWU217" s="15"/>
      <c r="TWV217" s="15"/>
      <c r="TWW217" s="15"/>
      <c r="TWX217" s="15"/>
      <c r="TWY217" s="15"/>
      <c r="TWZ217" s="15"/>
      <c r="TXA217" s="15"/>
      <c r="TXB217" s="15"/>
      <c r="TXC217" s="15"/>
      <c r="TXD217" s="15"/>
      <c r="TXE217" s="15"/>
      <c r="TXF217" s="15"/>
      <c r="TXG217" s="15"/>
      <c r="TXH217" s="15"/>
      <c r="TXI217" s="15"/>
      <c r="TXJ217" s="15"/>
      <c r="TXK217" s="15"/>
      <c r="TXL217" s="15"/>
      <c r="TXM217" s="15"/>
      <c r="TXN217" s="15"/>
      <c r="TXO217" s="15"/>
      <c r="TXP217" s="15"/>
      <c r="TXQ217" s="15"/>
      <c r="TXR217" s="15"/>
      <c r="TXS217" s="15"/>
      <c r="TXT217" s="15"/>
      <c r="TXU217" s="15"/>
      <c r="TXV217" s="15"/>
      <c r="TXW217" s="15"/>
      <c r="TXX217" s="15"/>
      <c r="TXY217" s="15"/>
      <c r="TXZ217" s="15"/>
      <c r="TYA217" s="15"/>
      <c r="TYB217" s="15"/>
      <c r="TYC217" s="15"/>
      <c r="TYD217" s="15"/>
      <c r="TYE217" s="15"/>
      <c r="TYF217" s="15"/>
      <c r="TYG217" s="15"/>
      <c r="TYH217" s="15"/>
      <c r="TYI217" s="15"/>
      <c r="TYJ217" s="15"/>
      <c r="TYK217" s="15"/>
      <c r="TYL217" s="15"/>
      <c r="TYM217" s="15"/>
      <c r="TYN217" s="15"/>
      <c r="TYO217" s="15"/>
      <c r="TYP217" s="15"/>
      <c r="TYQ217" s="15"/>
      <c r="TYR217" s="15"/>
      <c r="TYS217" s="15"/>
      <c r="TYT217" s="15"/>
      <c r="TYU217" s="15"/>
      <c r="TYV217" s="15"/>
      <c r="TYW217" s="15"/>
      <c r="TYX217" s="15"/>
      <c r="TYY217" s="15"/>
      <c r="TYZ217" s="15"/>
      <c r="TZA217" s="15"/>
      <c r="TZB217" s="15"/>
      <c r="TZC217" s="15"/>
      <c r="TZD217" s="15"/>
      <c r="TZE217" s="15"/>
      <c r="TZF217" s="15"/>
      <c r="TZG217" s="15"/>
      <c r="TZH217" s="15"/>
      <c r="TZI217" s="15"/>
      <c r="TZJ217" s="15"/>
      <c r="TZK217" s="15"/>
      <c r="TZL217" s="15"/>
      <c r="TZM217" s="15"/>
      <c r="TZN217" s="15"/>
      <c r="TZO217" s="15"/>
      <c r="TZP217" s="15"/>
      <c r="TZQ217" s="15"/>
      <c r="TZR217" s="15"/>
      <c r="TZS217" s="15"/>
      <c r="TZT217" s="15"/>
      <c r="TZU217" s="15"/>
      <c r="TZV217" s="15"/>
      <c r="TZW217" s="15"/>
      <c r="TZX217" s="15"/>
      <c r="TZY217" s="15"/>
      <c r="TZZ217" s="15"/>
      <c r="UAA217" s="15"/>
      <c r="UAB217" s="15"/>
      <c r="UAC217" s="15"/>
      <c r="UAD217" s="15"/>
      <c r="UAE217" s="15"/>
      <c r="UAF217" s="15"/>
      <c r="UAG217" s="15"/>
      <c r="UAH217" s="15"/>
      <c r="UAI217" s="15"/>
      <c r="UAJ217" s="15"/>
      <c r="UAK217" s="15"/>
      <c r="UAL217" s="15"/>
      <c r="UAM217" s="15"/>
      <c r="UAN217" s="15"/>
      <c r="UAO217" s="15"/>
      <c r="UAP217" s="15"/>
      <c r="UAQ217" s="15"/>
      <c r="UAR217" s="15"/>
      <c r="UAS217" s="15"/>
      <c r="UAT217" s="15"/>
      <c r="UAU217" s="15"/>
      <c r="UAV217" s="15"/>
      <c r="UAW217" s="15"/>
      <c r="UAX217" s="15"/>
      <c r="UAY217" s="15"/>
      <c r="UAZ217" s="15"/>
      <c r="UBA217" s="15"/>
      <c r="UBB217" s="15"/>
      <c r="UBC217" s="15"/>
      <c r="UBD217" s="15"/>
      <c r="UBE217" s="15"/>
      <c r="UBF217" s="15"/>
      <c r="UBG217" s="15"/>
      <c r="UBH217" s="15"/>
      <c r="UBI217" s="15"/>
      <c r="UBJ217" s="15"/>
      <c r="UBK217" s="15"/>
      <c r="UBL217" s="15"/>
      <c r="UBM217" s="15"/>
      <c r="UBN217" s="15"/>
      <c r="UBO217" s="15"/>
      <c r="UBP217" s="15"/>
      <c r="UBQ217" s="15"/>
      <c r="UBR217" s="15"/>
      <c r="UBS217" s="15"/>
      <c r="UBT217" s="15"/>
      <c r="UBU217" s="15"/>
      <c r="UBV217" s="15"/>
      <c r="UBW217" s="15"/>
      <c r="UBX217" s="15"/>
      <c r="UBY217" s="15"/>
      <c r="UBZ217" s="15"/>
      <c r="UCA217" s="15"/>
      <c r="UCB217" s="15"/>
      <c r="UCC217" s="15"/>
      <c r="UCD217" s="15"/>
      <c r="UCE217" s="15"/>
      <c r="UCF217" s="15"/>
      <c r="UCG217" s="15"/>
      <c r="UCH217" s="15"/>
      <c r="UCI217" s="15"/>
      <c r="UCJ217" s="15"/>
      <c r="UCK217" s="15"/>
      <c r="UCL217" s="15"/>
      <c r="UCM217" s="15"/>
      <c r="UCN217" s="15"/>
      <c r="UCO217" s="15"/>
      <c r="UCP217" s="15"/>
      <c r="UCQ217" s="15"/>
      <c r="UCR217" s="15"/>
      <c r="UCS217" s="15"/>
      <c r="UCT217" s="15"/>
      <c r="UCU217" s="15"/>
      <c r="UCV217" s="15"/>
      <c r="UCW217" s="15"/>
      <c r="UCX217" s="15"/>
      <c r="UCY217" s="15"/>
      <c r="UCZ217" s="15"/>
      <c r="UDA217" s="15"/>
      <c r="UDB217" s="15"/>
      <c r="UDC217" s="15"/>
      <c r="UDD217" s="15"/>
      <c r="UDE217" s="15"/>
      <c r="UDF217" s="15"/>
      <c r="UDG217" s="15"/>
      <c r="UDH217" s="15"/>
      <c r="UDI217" s="15"/>
      <c r="UDJ217" s="15"/>
      <c r="UDK217" s="15"/>
      <c r="UDL217" s="15"/>
      <c r="UDM217" s="15"/>
      <c r="UDN217" s="15"/>
      <c r="UDO217" s="15"/>
      <c r="UDP217" s="15"/>
      <c r="UDQ217" s="15"/>
      <c r="UDR217" s="15"/>
      <c r="UDS217" s="15"/>
      <c r="UDT217" s="15"/>
      <c r="UDU217" s="15"/>
      <c r="UDV217" s="15"/>
      <c r="UDW217" s="15"/>
      <c r="UDX217" s="15"/>
      <c r="UDY217" s="15"/>
      <c r="UDZ217" s="15"/>
      <c r="UEA217" s="15"/>
      <c r="UEB217" s="15"/>
      <c r="UEC217" s="15"/>
      <c r="UED217" s="15"/>
      <c r="UEE217" s="15"/>
      <c r="UEF217" s="15"/>
      <c r="UEG217" s="15"/>
      <c r="UEH217" s="15"/>
      <c r="UEI217" s="15"/>
      <c r="UEJ217" s="15"/>
      <c r="UEK217" s="15"/>
      <c r="UEL217" s="15"/>
      <c r="UEM217" s="15"/>
      <c r="UEN217" s="15"/>
      <c r="UEO217" s="15"/>
      <c r="UEP217" s="15"/>
      <c r="UEQ217" s="15"/>
      <c r="UER217" s="15"/>
      <c r="UES217" s="15"/>
      <c r="UET217" s="15"/>
      <c r="UEU217" s="15"/>
      <c r="UEV217" s="15"/>
      <c r="UEW217" s="15"/>
      <c r="UEX217" s="15"/>
      <c r="UEY217" s="15"/>
      <c r="UEZ217" s="15"/>
      <c r="UFA217" s="15"/>
      <c r="UFB217" s="15"/>
      <c r="UFC217" s="15"/>
      <c r="UFD217" s="15"/>
      <c r="UFE217" s="15"/>
      <c r="UFF217" s="15"/>
      <c r="UFG217" s="15"/>
      <c r="UFH217" s="15"/>
      <c r="UFI217" s="15"/>
      <c r="UFJ217" s="15"/>
      <c r="UFK217" s="15"/>
      <c r="UFL217" s="15"/>
      <c r="UFM217" s="15"/>
      <c r="UFN217" s="15"/>
      <c r="UFO217" s="15"/>
      <c r="UFP217" s="15"/>
      <c r="UFQ217" s="15"/>
      <c r="UFR217" s="15"/>
      <c r="UFS217" s="15"/>
      <c r="UFT217" s="15"/>
      <c r="UFU217" s="15"/>
      <c r="UFV217" s="15"/>
      <c r="UFW217" s="15"/>
      <c r="UFX217" s="15"/>
      <c r="UFY217" s="15"/>
      <c r="UFZ217" s="15"/>
      <c r="UGA217" s="15"/>
      <c r="UGB217" s="15"/>
      <c r="UGC217" s="15"/>
      <c r="UGD217" s="15"/>
      <c r="UGE217" s="15"/>
      <c r="UGF217" s="15"/>
      <c r="UGG217" s="15"/>
      <c r="UGH217" s="15"/>
      <c r="UGI217" s="15"/>
      <c r="UGJ217" s="15"/>
      <c r="UGK217" s="15"/>
      <c r="UGL217" s="15"/>
      <c r="UGM217" s="15"/>
      <c r="UGN217" s="15"/>
      <c r="UGO217" s="15"/>
      <c r="UGP217" s="15"/>
      <c r="UGQ217" s="15"/>
      <c r="UGR217" s="15"/>
      <c r="UGS217" s="15"/>
      <c r="UGT217" s="15"/>
      <c r="UGU217" s="15"/>
      <c r="UGV217" s="15"/>
      <c r="UGW217" s="15"/>
      <c r="UGX217" s="15"/>
      <c r="UGY217" s="15"/>
      <c r="UGZ217" s="15"/>
      <c r="UHA217" s="15"/>
      <c r="UHB217" s="15"/>
      <c r="UHC217" s="15"/>
      <c r="UHD217" s="15"/>
      <c r="UHE217" s="15"/>
      <c r="UHF217" s="15"/>
      <c r="UHG217" s="15"/>
      <c r="UHH217" s="15"/>
      <c r="UHI217" s="15"/>
      <c r="UHJ217" s="15"/>
      <c r="UHK217" s="15"/>
      <c r="UHL217" s="15"/>
      <c r="UHM217" s="15"/>
      <c r="UHN217" s="15"/>
      <c r="UHO217" s="15"/>
      <c r="UHP217" s="15"/>
      <c r="UHQ217" s="15"/>
      <c r="UHR217" s="15"/>
      <c r="UHS217" s="15"/>
      <c r="UHT217" s="15"/>
      <c r="UHU217" s="15"/>
      <c r="UHV217" s="15"/>
      <c r="UHW217" s="15"/>
      <c r="UHX217" s="15"/>
      <c r="UHY217" s="15"/>
      <c r="UHZ217" s="15"/>
      <c r="UIA217" s="15"/>
      <c r="UIB217" s="15"/>
      <c r="UIC217" s="15"/>
      <c r="UID217" s="15"/>
      <c r="UIE217" s="15"/>
      <c r="UIF217" s="15"/>
      <c r="UIG217" s="15"/>
      <c r="UIH217" s="15"/>
      <c r="UII217" s="15"/>
      <c r="UIJ217" s="15"/>
      <c r="UIK217" s="15"/>
      <c r="UIL217" s="15"/>
      <c r="UIM217" s="15"/>
      <c r="UIN217" s="15"/>
      <c r="UIO217" s="15"/>
      <c r="UIP217" s="15"/>
      <c r="UIQ217" s="15"/>
      <c r="UIR217" s="15"/>
      <c r="UIS217" s="15"/>
      <c r="UIT217" s="15"/>
      <c r="UIU217" s="15"/>
      <c r="UIV217" s="15"/>
      <c r="UIW217" s="15"/>
      <c r="UIX217" s="15"/>
      <c r="UIY217" s="15"/>
      <c r="UIZ217" s="15"/>
      <c r="UJA217" s="15"/>
      <c r="UJB217" s="15"/>
      <c r="UJC217" s="15"/>
      <c r="UJD217" s="15"/>
      <c r="UJE217" s="15"/>
      <c r="UJF217" s="15"/>
      <c r="UJG217" s="15"/>
      <c r="UJH217" s="15"/>
      <c r="UJI217" s="15"/>
      <c r="UJJ217" s="15"/>
      <c r="UJK217" s="15"/>
      <c r="UJL217" s="15"/>
      <c r="UJM217" s="15"/>
      <c r="UJN217" s="15"/>
      <c r="UJO217" s="15"/>
      <c r="UJP217" s="15"/>
      <c r="UJQ217" s="15"/>
      <c r="UJR217" s="15"/>
      <c r="UJS217" s="15"/>
      <c r="UJT217" s="15"/>
      <c r="UJU217" s="15"/>
      <c r="UJV217" s="15"/>
      <c r="UJW217" s="15"/>
      <c r="UJX217" s="15"/>
      <c r="UJY217" s="15"/>
      <c r="UJZ217" s="15"/>
      <c r="UKA217" s="15"/>
      <c r="UKB217" s="15"/>
      <c r="UKC217" s="15"/>
      <c r="UKD217" s="15"/>
      <c r="UKE217" s="15"/>
      <c r="UKF217" s="15"/>
      <c r="UKG217" s="15"/>
      <c r="UKH217" s="15"/>
      <c r="UKI217" s="15"/>
      <c r="UKJ217" s="15"/>
      <c r="UKK217" s="15"/>
      <c r="UKL217" s="15"/>
      <c r="UKM217" s="15"/>
      <c r="UKN217" s="15"/>
      <c r="UKO217" s="15"/>
      <c r="UKP217" s="15"/>
      <c r="UKQ217" s="15"/>
      <c r="UKR217" s="15"/>
      <c r="UKS217" s="15"/>
      <c r="UKT217" s="15"/>
      <c r="UKU217" s="15"/>
      <c r="UKV217" s="15"/>
      <c r="UKW217" s="15"/>
      <c r="UKX217" s="15"/>
      <c r="UKY217" s="15"/>
      <c r="UKZ217" s="15"/>
      <c r="ULA217" s="15"/>
      <c r="ULB217" s="15"/>
      <c r="ULC217" s="15"/>
      <c r="ULD217" s="15"/>
      <c r="ULE217" s="15"/>
      <c r="ULF217" s="15"/>
      <c r="ULG217" s="15"/>
      <c r="ULH217" s="15"/>
      <c r="ULI217" s="15"/>
      <c r="ULJ217" s="15"/>
      <c r="ULK217" s="15"/>
      <c r="ULL217" s="15"/>
      <c r="ULM217" s="15"/>
      <c r="ULN217" s="15"/>
      <c r="ULO217" s="15"/>
      <c r="ULP217" s="15"/>
      <c r="ULQ217" s="15"/>
      <c r="ULR217" s="15"/>
      <c r="ULS217" s="15"/>
      <c r="ULT217" s="15"/>
      <c r="ULU217" s="15"/>
      <c r="ULV217" s="15"/>
      <c r="ULW217" s="15"/>
      <c r="ULX217" s="15"/>
      <c r="ULY217" s="15"/>
      <c r="ULZ217" s="15"/>
      <c r="UMA217" s="15"/>
      <c r="UMB217" s="15"/>
      <c r="UMC217" s="15"/>
      <c r="UMD217" s="15"/>
      <c r="UME217" s="15"/>
      <c r="UMF217" s="15"/>
      <c r="UMG217" s="15"/>
      <c r="UMH217" s="15"/>
      <c r="UMI217" s="15"/>
      <c r="UMJ217" s="15"/>
      <c r="UMK217" s="15"/>
      <c r="UML217" s="15"/>
      <c r="UMM217" s="15"/>
      <c r="UMN217" s="15"/>
      <c r="UMO217" s="15"/>
      <c r="UMP217" s="15"/>
      <c r="UMQ217" s="15"/>
      <c r="UMR217" s="15"/>
      <c r="UMS217" s="15"/>
      <c r="UMT217" s="15"/>
      <c r="UMU217" s="15"/>
      <c r="UMV217" s="15"/>
      <c r="UMW217" s="15"/>
      <c r="UMX217" s="15"/>
      <c r="UMY217" s="15"/>
      <c r="UMZ217" s="15"/>
      <c r="UNA217" s="15"/>
      <c r="UNB217" s="15"/>
      <c r="UNC217" s="15"/>
      <c r="UND217" s="15"/>
      <c r="UNE217" s="15"/>
      <c r="UNF217" s="15"/>
      <c r="UNG217" s="15"/>
      <c r="UNH217" s="15"/>
      <c r="UNI217" s="15"/>
      <c r="UNJ217" s="15"/>
      <c r="UNK217" s="15"/>
      <c r="UNL217" s="15"/>
      <c r="UNM217" s="15"/>
      <c r="UNN217" s="15"/>
      <c r="UNO217" s="15"/>
      <c r="UNP217" s="15"/>
      <c r="UNQ217" s="15"/>
      <c r="UNR217" s="15"/>
      <c r="UNS217" s="15"/>
      <c r="UNT217" s="15"/>
      <c r="UNU217" s="15"/>
      <c r="UNV217" s="15"/>
      <c r="UNW217" s="15"/>
      <c r="UNX217" s="15"/>
      <c r="UNY217" s="15"/>
      <c r="UNZ217" s="15"/>
      <c r="UOA217" s="15"/>
      <c r="UOB217" s="15"/>
      <c r="UOC217" s="15"/>
      <c r="UOD217" s="15"/>
      <c r="UOE217" s="15"/>
      <c r="UOF217" s="15"/>
      <c r="UOG217" s="15"/>
      <c r="UOH217" s="15"/>
      <c r="UOI217" s="15"/>
      <c r="UOJ217" s="15"/>
      <c r="UOK217" s="15"/>
      <c r="UOL217" s="15"/>
      <c r="UOM217" s="15"/>
      <c r="UON217" s="15"/>
      <c r="UOO217" s="15"/>
      <c r="UOP217" s="15"/>
      <c r="UOQ217" s="15"/>
      <c r="UOR217" s="15"/>
      <c r="UOS217" s="15"/>
      <c r="UOT217" s="15"/>
      <c r="UOU217" s="15"/>
      <c r="UOV217" s="15"/>
      <c r="UOW217" s="15"/>
      <c r="UOX217" s="15"/>
      <c r="UOY217" s="15"/>
      <c r="UOZ217" s="15"/>
      <c r="UPA217" s="15"/>
      <c r="UPB217" s="15"/>
      <c r="UPC217" s="15"/>
      <c r="UPD217" s="15"/>
      <c r="UPE217" s="15"/>
      <c r="UPF217" s="15"/>
      <c r="UPG217" s="15"/>
      <c r="UPH217" s="15"/>
      <c r="UPI217" s="15"/>
      <c r="UPJ217" s="15"/>
      <c r="UPK217" s="15"/>
      <c r="UPL217" s="15"/>
      <c r="UPM217" s="15"/>
      <c r="UPN217" s="15"/>
      <c r="UPO217" s="15"/>
      <c r="UPP217" s="15"/>
      <c r="UPQ217" s="15"/>
      <c r="UPR217" s="15"/>
      <c r="UPS217" s="15"/>
      <c r="UPT217" s="15"/>
      <c r="UPU217" s="15"/>
      <c r="UPV217" s="15"/>
      <c r="UPW217" s="15"/>
      <c r="UPX217" s="15"/>
      <c r="UPY217" s="15"/>
      <c r="UPZ217" s="15"/>
      <c r="UQA217" s="15"/>
      <c r="UQB217" s="15"/>
      <c r="UQC217" s="15"/>
      <c r="UQD217" s="15"/>
      <c r="UQE217" s="15"/>
      <c r="UQF217" s="15"/>
      <c r="UQG217" s="15"/>
      <c r="UQH217" s="15"/>
      <c r="UQI217" s="15"/>
      <c r="UQJ217" s="15"/>
      <c r="UQK217" s="15"/>
      <c r="UQL217" s="15"/>
      <c r="UQM217" s="15"/>
      <c r="UQN217" s="15"/>
      <c r="UQO217" s="15"/>
      <c r="UQP217" s="15"/>
      <c r="UQQ217" s="15"/>
      <c r="UQR217" s="15"/>
      <c r="UQS217" s="15"/>
      <c r="UQT217" s="15"/>
      <c r="UQU217" s="15"/>
      <c r="UQV217" s="15"/>
      <c r="UQW217" s="15"/>
      <c r="UQX217" s="15"/>
      <c r="UQY217" s="15"/>
      <c r="UQZ217" s="15"/>
      <c r="URA217" s="15"/>
      <c r="URB217" s="15"/>
      <c r="URC217" s="15"/>
      <c r="URD217" s="15"/>
      <c r="URE217" s="15"/>
      <c r="URF217" s="15"/>
      <c r="URG217" s="15"/>
      <c r="URH217" s="15"/>
      <c r="URI217" s="15"/>
      <c r="URJ217" s="15"/>
      <c r="URK217" s="15"/>
      <c r="URL217" s="15"/>
      <c r="URM217" s="15"/>
      <c r="URN217" s="15"/>
      <c r="URO217" s="15"/>
      <c r="URP217" s="15"/>
      <c r="URQ217" s="15"/>
      <c r="URR217" s="15"/>
      <c r="URS217" s="15"/>
      <c r="URT217" s="15"/>
      <c r="URU217" s="15"/>
      <c r="URV217" s="15"/>
      <c r="URW217" s="15"/>
      <c r="URX217" s="15"/>
      <c r="URY217" s="15"/>
      <c r="URZ217" s="15"/>
      <c r="USA217" s="15"/>
      <c r="USB217" s="15"/>
      <c r="USC217" s="15"/>
      <c r="USD217" s="15"/>
      <c r="USE217" s="15"/>
      <c r="USF217" s="15"/>
      <c r="USG217" s="15"/>
      <c r="USH217" s="15"/>
      <c r="USI217" s="15"/>
      <c r="USJ217" s="15"/>
      <c r="USK217" s="15"/>
      <c r="USL217" s="15"/>
      <c r="USM217" s="15"/>
      <c r="USN217" s="15"/>
      <c r="USO217" s="15"/>
      <c r="USP217" s="15"/>
      <c r="USQ217" s="15"/>
      <c r="USR217" s="15"/>
      <c r="USS217" s="15"/>
      <c r="UST217" s="15"/>
      <c r="USU217" s="15"/>
      <c r="USV217" s="15"/>
      <c r="USW217" s="15"/>
      <c r="USX217" s="15"/>
      <c r="USY217" s="15"/>
      <c r="USZ217" s="15"/>
      <c r="UTA217" s="15"/>
      <c r="UTB217" s="15"/>
      <c r="UTC217" s="15"/>
      <c r="UTD217" s="15"/>
      <c r="UTE217" s="15"/>
      <c r="UTF217" s="15"/>
      <c r="UTG217" s="15"/>
      <c r="UTH217" s="15"/>
      <c r="UTI217" s="15"/>
      <c r="UTJ217" s="15"/>
      <c r="UTK217" s="15"/>
      <c r="UTL217" s="15"/>
      <c r="UTM217" s="15"/>
      <c r="UTN217" s="15"/>
      <c r="UTO217" s="15"/>
      <c r="UTP217" s="15"/>
      <c r="UTQ217" s="15"/>
      <c r="UTR217" s="15"/>
      <c r="UTS217" s="15"/>
      <c r="UTT217" s="15"/>
      <c r="UTU217" s="15"/>
      <c r="UTV217" s="15"/>
      <c r="UTW217" s="15"/>
      <c r="UTX217" s="15"/>
      <c r="UTY217" s="15"/>
      <c r="UTZ217" s="15"/>
      <c r="UUA217" s="15"/>
      <c r="UUB217" s="15"/>
      <c r="UUC217" s="15"/>
      <c r="UUD217" s="15"/>
      <c r="UUE217" s="15"/>
      <c r="UUF217" s="15"/>
      <c r="UUG217" s="15"/>
      <c r="UUH217" s="15"/>
      <c r="UUI217" s="15"/>
      <c r="UUJ217" s="15"/>
      <c r="UUK217" s="15"/>
      <c r="UUL217" s="15"/>
      <c r="UUM217" s="15"/>
      <c r="UUN217" s="15"/>
      <c r="UUO217" s="15"/>
      <c r="UUP217" s="15"/>
      <c r="UUQ217" s="15"/>
      <c r="UUR217" s="15"/>
      <c r="UUS217" s="15"/>
      <c r="UUT217" s="15"/>
      <c r="UUU217" s="15"/>
      <c r="UUV217" s="15"/>
      <c r="UUW217" s="15"/>
      <c r="UUX217" s="15"/>
      <c r="UUY217" s="15"/>
      <c r="UUZ217" s="15"/>
      <c r="UVA217" s="15"/>
      <c r="UVB217" s="15"/>
      <c r="UVC217" s="15"/>
      <c r="UVD217" s="15"/>
      <c r="UVE217" s="15"/>
      <c r="UVF217" s="15"/>
      <c r="UVG217" s="15"/>
      <c r="UVH217" s="15"/>
      <c r="UVI217" s="15"/>
      <c r="UVJ217" s="15"/>
      <c r="UVK217" s="15"/>
      <c r="UVL217" s="15"/>
      <c r="UVM217" s="15"/>
      <c r="UVN217" s="15"/>
      <c r="UVO217" s="15"/>
      <c r="UVP217" s="15"/>
      <c r="UVQ217" s="15"/>
      <c r="UVR217" s="15"/>
      <c r="UVS217" s="15"/>
      <c r="UVT217" s="15"/>
      <c r="UVU217" s="15"/>
      <c r="UVV217" s="15"/>
      <c r="UVW217" s="15"/>
      <c r="UVX217" s="15"/>
      <c r="UVY217" s="15"/>
      <c r="UVZ217" s="15"/>
      <c r="UWA217" s="15"/>
      <c r="UWB217" s="15"/>
      <c r="UWC217" s="15"/>
      <c r="UWD217" s="15"/>
      <c r="UWE217" s="15"/>
      <c r="UWF217" s="15"/>
      <c r="UWG217" s="15"/>
      <c r="UWH217" s="15"/>
      <c r="UWI217" s="15"/>
      <c r="UWJ217" s="15"/>
      <c r="UWK217" s="15"/>
      <c r="UWL217" s="15"/>
      <c r="UWM217" s="15"/>
      <c r="UWN217" s="15"/>
      <c r="UWO217" s="15"/>
      <c r="UWP217" s="15"/>
      <c r="UWQ217" s="15"/>
      <c r="UWR217" s="15"/>
      <c r="UWS217" s="15"/>
      <c r="UWT217" s="15"/>
      <c r="UWU217" s="15"/>
      <c r="UWV217" s="15"/>
      <c r="UWW217" s="15"/>
      <c r="UWX217" s="15"/>
      <c r="UWY217" s="15"/>
      <c r="UWZ217" s="15"/>
      <c r="UXA217" s="15"/>
      <c r="UXB217" s="15"/>
      <c r="UXC217" s="15"/>
      <c r="UXD217" s="15"/>
      <c r="UXE217" s="15"/>
      <c r="UXF217" s="15"/>
      <c r="UXG217" s="15"/>
      <c r="UXH217" s="15"/>
      <c r="UXI217" s="15"/>
      <c r="UXJ217" s="15"/>
      <c r="UXK217" s="15"/>
      <c r="UXL217" s="15"/>
      <c r="UXM217" s="15"/>
      <c r="UXN217" s="15"/>
      <c r="UXO217" s="15"/>
      <c r="UXP217" s="15"/>
      <c r="UXQ217" s="15"/>
      <c r="UXR217" s="15"/>
      <c r="UXS217" s="15"/>
      <c r="UXT217" s="15"/>
      <c r="UXU217" s="15"/>
      <c r="UXV217" s="15"/>
      <c r="UXW217" s="15"/>
      <c r="UXX217" s="15"/>
      <c r="UXY217" s="15"/>
      <c r="UXZ217" s="15"/>
      <c r="UYA217" s="15"/>
      <c r="UYB217" s="15"/>
      <c r="UYC217" s="15"/>
      <c r="UYD217" s="15"/>
      <c r="UYE217" s="15"/>
      <c r="UYF217" s="15"/>
      <c r="UYG217" s="15"/>
      <c r="UYH217" s="15"/>
      <c r="UYI217" s="15"/>
      <c r="UYJ217" s="15"/>
      <c r="UYK217" s="15"/>
      <c r="UYL217" s="15"/>
      <c r="UYM217" s="15"/>
      <c r="UYN217" s="15"/>
      <c r="UYO217" s="15"/>
      <c r="UYP217" s="15"/>
      <c r="UYQ217" s="15"/>
      <c r="UYR217" s="15"/>
      <c r="UYS217" s="15"/>
      <c r="UYT217" s="15"/>
      <c r="UYU217" s="15"/>
      <c r="UYV217" s="15"/>
      <c r="UYW217" s="15"/>
      <c r="UYX217" s="15"/>
      <c r="UYY217" s="15"/>
      <c r="UYZ217" s="15"/>
      <c r="UZA217" s="15"/>
      <c r="UZB217" s="15"/>
      <c r="UZC217" s="15"/>
      <c r="UZD217" s="15"/>
      <c r="UZE217" s="15"/>
      <c r="UZF217" s="15"/>
      <c r="UZG217" s="15"/>
      <c r="UZH217" s="15"/>
      <c r="UZI217" s="15"/>
      <c r="UZJ217" s="15"/>
      <c r="UZK217" s="15"/>
      <c r="UZL217" s="15"/>
      <c r="UZM217" s="15"/>
      <c r="UZN217" s="15"/>
      <c r="UZO217" s="15"/>
      <c r="UZP217" s="15"/>
      <c r="UZQ217" s="15"/>
      <c r="UZR217" s="15"/>
      <c r="UZS217" s="15"/>
      <c r="UZT217" s="15"/>
      <c r="UZU217" s="15"/>
      <c r="UZV217" s="15"/>
      <c r="UZW217" s="15"/>
      <c r="UZX217" s="15"/>
      <c r="UZY217" s="15"/>
      <c r="UZZ217" s="15"/>
      <c r="VAA217" s="15"/>
      <c r="VAB217" s="15"/>
      <c r="VAC217" s="15"/>
      <c r="VAD217" s="15"/>
      <c r="VAE217" s="15"/>
      <c r="VAF217" s="15"/>
      <c r="VAG217" s="15"/>
      <c r="VAH217" s="15"/>
      <c r="VAI217" s="15"/>
      <c r="VAJ217" s="15"/>
      <c r="VAK217" s="15"/>
      <c r="VAL217" s="15"/>
      <c r="VAM217" s="15"/>
      <c r="VAN217" s="15"/>
      <c r="VAO217" s="15"/>
      <c r="VAP217" s="15"/>
      <c r="VAQ217" s="15"/>
      <c r="VAR217" s="15"/>
      <c r="VAS217" s="15"/>
      <c r="VAT217" s="15"/>
      <c r="VAU217" s="15"/>
      <c r="VAV217" s="15"/>
      <c r="VAW217" s="15"/>
      <c r="VAX217" s="15"/>
      <c r="VAY217" s="15"/>
      <c r="VAZ217" s="15"/>
      <c r="VBA217" s="15"/>
      <c r="VBB217" s="15"/>
      <c r="VBC217" s="15"/>
      <c r="VBD217" s="15"/>
      <c r="VBE217" s="15"/>
      <c r="VBF217" s="15"/>
      <c r="VBG217" s="15"/>
      <c r="VBH217" s="15"/>
      <c r="VBI217" s="15"/>
      <c r="VBJ217" s="15"/>
      <c r="VBK217" s="15"/>
      <c r="VBL217" s="15"/>
      <c r="VBM217" s="15"/>
      <c r="VBN217" s="15"/>
      <c r="VBO217" s="15"/>
      <c r="VBP217" s="15"/>
      <c r="VBQ217" s="15"/>
      <c r="VBR217" s="15"/>
      <c r="VBS217" s="15"/>
      <c r="VBT217" s="15"/>
      <c r="VBU217" s="15"/>
      <c r="VBV217" s="15"/>
      <c r="VBW217" s="15"/>
      <c r="VBX217" s="15"/>
      <c r="VBY217" s="15"/>
      <c r="VBZ217" s="15"/>
      <c r="VCA217" s="15"/>
      <c r="VCB217" s="15"/>
      <c r="VCC217" s="15"/>
      <c r="VCD217" s="15"/>
      <c r="VCE217" s="15"/>
      <c r="VCF217" s="15"/>
      <c r="VCG217" s="15"/>
      <c r="VCH217" s="15"/>
      <c r="VCI217" s="15"/>
      <c r="VCJ217" s="15"/>
      <c r="VCK217" s="15"/>
      <c r="VCL217" s="15"/>
      <c r="VCM217" s="15"/>
      <c r="VCN217" s="15"/>
      <c r="VCO217" s="15"/>
      <c r="VCP217" s="15"/>
      <c r="VCQ217" s="15"/>
      <c r="VCR217" s="15"/>
      <c r="VCS217" s="15"/>
      <c r="VCT217" s="15"/>
      <c r="VCU217" s="15"/>
      <c r="VCV217" s="15"/>
      <c r="VCW217" s="15"/>
      <c r="VCX217" s="15"/>
      <c r="VCY217" s="15"/>
      <c r="VCZ217" s="15"/>
      <c r="VDA217" s="15"/>
      <c r="VDB217" s="15"/>
      <c r="VDC217" s="15"/>
      <c r="VDD217" s="15"/>
      <c r="VDE217" s="15"/>
      <c r="VDF217" s="15"/>
      <c r="VDG217" s="15"/>
      <c r="VDH217" s="15"/>
      <c r="VDI217" s="15"/>
      <c r="VDJ217" s="15"/>
      <c r="VDK217" s="15"/>
      <c r="VDL217" s="15"/>
      <c r="VDM217" s="15"/>
      <c r="VDN217" s="15"/>
      <c r="VDO217" s="15"/>
      <c r="VDP217" s="15"/>
      <c r="VDQ217" s="15"/>
      <c r="VDR217" s="15"/>
      <c r="VDS217" s="15"/>
      <c r="VDT217" s="15"/>
      <c r="VDU217" s="15"/>
      <c r="VDV217" s="15"/>
      <c r="VDW217" s="15"/>
      <c r="VDX217" s="15"/>
      <c r="VDY217" s="15"/>
      <c r="VDZ217" s="15"/>
      <c r="VEA217" s="15"/>
      <c r="VEB217" s="15"/>
      <c r="VEC217" s="15"/>
      <c r="VED217" s="15"/>
      <c r="VEE217" s="15"/>
      <c r="VEF217" s="15"/>
      <c r="VEG217" s="15"/>
      <c r="VEH217" s="15"/>
      <c r="VEI217" s="15"/>
      <c r="VEJ217" s="15"/>
      <c r="VEK217" s="15"/>
      <c r="VEL217" s="15"/>
      <c r="VEM217" s="15"/>
      <c r="VEN217" s="15"/>
      <c r="VEO217" s="15"/>
      <c r="VEP217" s="15"/>
      <c r="VEQ217" s="15"/>
      <c r="VER217" s="15"/>
      <c r="VES217" s="15"/>
      <c r="VET217" s="15"/>
      <c r="VEU217" s="15"/>
      <c r="VEV217" s="15"/>
      <c r="VEW217" s="15"/>
      <c r="VEX217" s="15"/>
      <c r="VEY217" s="15"/>
      <c r="VEZ217" s="15"/>
      <c r="VFA217" s="15"/>
      <c r="VFB217" s="15"/>
      <c r="VFC217" s="15"/>
      <c r="VFD217" s="15"/>
      <c r="VFE217" s="15"/>
      <c r="VFF217" s="15"/>
      <c r="VFG217" s="15"/>
      <c r="VFH217" s="15"/>
      <c r="VFI217" s="15"/>
      <c r="VFJ217" s="15"/>
      <c r="VFK217" s="15"/>
      <c r="VFL217" s="15"/>
      <c r="VFM217" s="15"/>
      <c r="VFN217" s="15"/>
      <c r="VFO217" s="15"/>
      <c r="VFP217" s="15"/>
      <c r="VFQ217" s="15"/>
      <c r="VFR217" s="15"/>
      <c r="VFS217" s="15"/>
      <c r="VFT217" s="15"/>
      <c r="VFU217" s="15"/>
      <c r="VFV217" s="15"/>
      <c r="VFW217" s="15"/>
      <c r="VFX217" s="15"/>
      <c r="VFY217" s="15"/>
      <c r="VFZ217" s="15"/>
      <c r="VGA217" s="15"/>
      <c r="VGB217" s="15"/>
      <c r="VGC217" s="15"/>
      <c r="VGD217" s="15"/>
      <c r="VGE217" s="15"/>
      <c r="VGF217" s="15"/>
      <c r="VGG217" s="15"/>
      <c r="VGH217" s="15"/>
      <c r="VGI217" s="15"/>
      <c r="VGJ217" s="15"/>
      <c r="VGK217" s="15"/>
      <c r="VGL217" s="15"/>
      <c r="VGM217" s="15"/>
      <c r="VGN217" s="15"/>
      <c r="VGO217" s="15"/>
      <c r="VGP217" s="15"/>
      <c r="VGQ217" s="15"/>
      <c r="VGR217" s="15"/>
      <c r="VGS217" s="15"/>
      <c r="VGT217" s="15"/>
      <c r="VGU217" s="15"/>
      <c r="VGV217" s="15"/>
      <c r="VGW217" s="15"/>
      <c r="VGX217" s="15"/>
      <c r="VGY217" s="15"/>
      <c r="VGZ217" s="15"/>
      <c r="VHA217" s="15"/>
      <c r="VHB217" s="15"/>
      <c r="VHC217" s="15"/>
      <c r="VHD217" s="15"/>
      <c r="VHE217" s="15"/>
      <c r="VHF217" s="15"/>
      <c r="VHG217" s="15"/>
      <c r="VHH217" s="15"/>
      <c r="VHI217" s="15"/>
      <c r="VHJ217" s="15"/>
      <c r="VHK217" s="15"/>
      <c r="VHL217" s="15"/>
      <c r="VHM217" s="15"/>
      <c r="VHN217" s="15"/>
      <c r="VHO217" s="15"/>
      <c r="VHP217" s="15"/>
      <c r="VHQ217" s="15"/>
      <c r="VHR217" s="15"/>
      <c r="VHS217" s="15"/>
      <c r="VHT217" s="15"/>
      <c r="VHU217" s="15"/>
      <c r="VHV217" s="15"/>
      <c r="VHW217" s="15"/>
      <c r="VHX217" s="15"/>
      <c r="VHY217" s="15"/>
      <c r="VHZ217" s="15"/>
      <c r="VIA217" s="15"/>
      <c r="VIB217" s="15"/>
      <c r="VIC217" s="15"/>
      <c r="VID217" s="15"/>
      <c r="VIE217" s="15"/>
      <c r="VIF217" s="15"/>
      <c r="VIG217" s="15"/>
      <c r="VIH217" s="15"/>
      <c r="VII217" s="15"/>
      <c r="VIJ217" s="15"/>
      <c r="VIK217" s="15"/>
      <c r="VIL217" s="15"/>
      <c r="VIM217" s="15"/>
      <c r="VIN217" s="15"/>
      <c r="VIO217" s="15"/>
      <c r="VIP217" s="15"/>
      <c r="VIQ217" s="15"/>
      <c r="VIR217" s="15"/>
      <c r="VIS217" s="15"/>
      <c r="VIT217" s="15"/>
      <c r="VIU217" s="15"/>
      <c r="VIV217" s="15"/>
      <c r="VIW217" s="15"/>
      <c r="VIX217" s="15"/>
      <c r="VIY217" s="15"/>
      <c r="VIZ217" s="15"/>
      <c r="VJA217" s="15"/>
      <c r="VJB217" s="15"/>
      <c r="VJC217" s="15"/>
      <c r="VJD217" s="15"/>
      <c r="VJE217" s="15"/>
      <c r="VJF217" s="15"/>
      <c r="VJG217" s="15"/>
      <c r="VJH217" s="15"/>
      <c r="VJI217" s="15"/>
      <c r="VJJ217" s="15"/>
      <c r="VJK217" s="15"/>
      <c r="VJL217" s="15"/>
      <c r="VJM217" s="15"/>
      <c r="VJN217" s="15"/>
      <c r="VJO217" s="15"/>
      <c r="VJP217" s="15"/>
      <c r="VJQ217" s="15"/>
      <c r="VJR217" s="15"/>
      <c r="VJS217" s="15"/>
      <c r="VJT217" s="15"/>
      <c r="VJU217" s="15"/>
      <c r="VJV217" s="15"/>
      <c r="VJW217" s="15"/>
      <c r="VJX217" s="15"/>
      <c r="VJY217" s="15"/>
      <c r="VJZ217" s="15"/>
      <c r="VKA217" s="15"/>
      <c r="VKB217" s="15"/>
      <c r="VKC217" s="15"/>
      <c r="VKD217" s="15"/>
      <c r="VKE217" s="15"/>
      <c r="VKF217" s="15"/>
      <c r="VKG217" s="15"/>
      <c r="VKH217" s="15"/>
      <c r="VKI217" s="15"/>
      <c r="VKJ217" s="15"/>
      <c r="VKK217" s="15"/>
      <c r="VKL217" s="15"/>
      <c r="VKM217" s="15"/>
      <c r="VKN217" s="15"/>
      <c r="VKO217" s="15"/>
      <c r="VKP217" s="15"/>
      <c r="VKQ217" s="15"/>
      <c r="VKR217" s="15"/>
      <c r="VKS217" s="15"/>
      <c r="VKT217" s="15"/>
      <c r="VKU217" s="15"/>
      <c r="VKV217" s="15"/>
      <c r="VKW217" s="15"/>
      <c r="VKX217" s="15"/>
      <c r="VKY217" s="15"/>
      <c r="VKZ217" s="15"/>
      <c r="VLA217" s="15"/>
      <c r="VLB217" s="15"/>
      <c r="VLC217" s="15"/>
      <c r="VLD217" s="15"/>
      <c r="VLE217" s="15"/>
      <c r="VLF217" s="15"/>
      <c r="VLG217" s="15"/>
      <c r="VLH217" s="15"/>
      <c r="VLI217" s="15"/>
      <c r="VLJ217" s="15"/>
      <c r="VLK217" s="15"/>
      <c r="VLL217" s="15"/>
      <c r="VLM217" s="15"/>
      <c r="VLN217" s="15"/>
      <c r="VLO217" s="15"/>
      <c r="VLP217" s="15"/>
      <c r="VLQ217" s="15"/>
      <c r="VLR217" s="15"/>
      <c r="VLS217" s="15"/>
      <c r="VLT217" s="15"/>
      <c r="VLU217" s="15"/>
      <c r="VLV217" s="15"/>
      <c r="VLW217" s="15"/>
      <c r="VLX217" s="15"/>
      <c r="VLY217" s="15"/>
      <c r="VLZ217" s="15"/>
      <c r="VMA217" s="15"/>
      <c r="VMB217" s="15"/>
      <c r="VMC217" s="15"/>
      <c r="VMD217" s="15"/>
      <c r="VME217" s="15"/>
      <c r="VMF217" s="15"/>
      <c r="VMG217" s="15"/>
      <c r="VMH217" s="15"/>
      <c r="VMI217" s="15"/>
      <c r="VMJ217" s="15"/>
      <c r="VMK217" s="15"/>
      <c r="VML217" s="15"/>
      <c r="VMM217" s="15"/>
      <c r="VMN217" s="15"/>
      <c r="VMO217" s="15"/>
      <c r="VMP217" s="15"/>
      <c r="VMQ217" s="15"/>
      <c r="VMR217" s="15"/>
      <c r="VMS217" s="15"/>
      <c r="VMT217" s="15"/>
      <c r="VMU217" s="15"/>
      <c r="VMV217" s="15"/>
      <c r="VMW217" s="15"/>
      <c r="VMX217" s="15"/>
      <c r="VMY217" s="15"/>
      <c r="VMZ217" s="15"/>
      <c r="VNA217" s="15"/>
      <c r="VNB217" s="15"/>
      <c r="VNC217" s="15"/>
      <c r="VND217" s="15"/>
      <c r="VNE217" s="15"/>
      <c r="VNF217" s="15"/>
      <c r="VNG217" s="15"/>
      <c r="VNH217" s="15"/>
      <c r="VNI217" s="15"/>
      <c r="VNJ217" s="15"/>
      <c r="VNK217" s="15"/>
      <c r="VNL217" s="15"/>
      <c r="VNM217" s="15"/>
      <c r="VNN217" s="15"/>
      <c r="VNO217" s="15"/>
      <c r="VNP217" s="15"/>
      <c r="VNQ217" s="15"/>
      <c r="VNR217" s="15"/>
      <c r="VNS217" s="15"/>
      <c r="VNT217" s="15"/>
      <c r="VNU217" s="15"/>
      <c r="VNV217" s="15"/>
      <c r="VNW217" s="15"/>
      <c r="VNX217" s="15"/>
      <c r="VNY217" s="15"/>
      <c r="VNZ217" s="15"/>
      <c r="VOA217" s="15"/>
      <c r="VOB217" s="15"/>
      <c r="VOC217" s="15"/>
      <c r="VOD217" s="15"/>
      <c r="VOE217" s="15"/>
      <c r="VOF217" s="15"/>
      <c r="VOG217" s="15"/>
      <c r="VOH217" s="15"/>
      <c r="VOI217" s="15"/>
      <c r="VOJ217" s="15"/>
      <c r="VOK217" s="15"/>
      <c r="VOL217" s="15"/>
      <c r="VOM217" s="15"/>
      <c r="VON217" s="15"/>
      <c r="VOO217" s="15"/>
      <c r="VOP217" s="15"/>
      <c r="VOQ217" s="15"/>
      <c r="VOR217" s="15"/>
      <c r="VOS217" s="15"/>
      <c r="VOT217" s="15"/>
      <c r="VOU217" s="15"/>
      <c r="VOV217" s="15"/>
      <c r="VOW217" s="15"/>
      <c r="VOX217" s="15"/>
      <c r="VOY217" s="15"/>
      <c r="VOZ217" s="15"/>
      <c r="VPA217" s="15"/>
      <c r="VPB217" s="15"/>
      <c r="VPC217" s="15"/>
      <c r="VPD217" s="15"/>
      <c r="VPE217" s="15"/>
      <c r="VPF217" s="15"/>
      <c r="VPG217" s="15"/>
      <c r="VPH217" s="15"/>
      <c r="VPI217" s="15"/>
      <c r="VPJ217" s="15"/>
      <c r="VPK217" s="15"/>
      <c r="VPL217" s="15"/>
      <c r="VPM217" s="15"/>
      <c r="VPN217" s="15"/>
      <c r="VPO217" s="15"/>
      <c r="VPP217" s="15"/>
      <c r="VPQ217" s="15"/>
      <c r="VPR217" s="15"/>
      <c r="VPS217" s="15"/>
      <c r="VPT217" s="15"/>
      <c r="VPU217" s="15"/>
      <c r="VPV217" s="15"/>
      <c r="VPW217" s="15"/>
      <c r="VPX217" s="15"/>
      <c r="VPY217" s="15"/>
      <c r="VPZ217" s="15"/>
      <c r="VQA217" s="15"/>
      <c r="VQB217" s="15"/>
      <c r="VQC217" s="15"/>
      <c r="VQD217" s="15"/>
      <c r="VQE217" s="15"/>
      <c r="VQF217" s="15"/>
      <c r="VQG217" s="15"/>
      <c r="VQH217" s="15"/>
      <c r="VQI217" s="15"/>
      <c r="VQJ217" s="15"/>
      <c r="VQK217" s="15"/>
      <c r="VQL217" s="15"/>
      <c r="VQM217" s="15"/>
      <c r="VQN217" s="15"/>
      <c r="VQO217" s="15"/>
      <c r="VQP217" s="15"/>
      <c r="VQQ217" s="15"/>
      <c r="VQR217" s="15"/>
      <c r="VQS217" s="15"/>
      <c r="VQT217" s="15"/>
      <c r="VQU217" s="15"/>
      <c r="VQV217" s="15"/>
      <c r="VQW217" s="15"/>
      <c r="VQX217" s="15"/>
      <c r="VQY217" s="15"/>
      <c r="VQZ217" s="15"/>
      <c r="VRA217" s="15"/>
      <c r="VRB217" s="15"/>
      <c r="VRC217" s="15"/>
      <c r="VRD217" s="15"/>
      <c r="VRE217" s="15"/>
      <c r="VRF217" s="15"/>
      <c r="VRG217" s="15"/>
      <c r="VRH217" s="15"/>
      <c r="VRI217" s="15"/>
      <c r="VRJ217" s="15"/>
      <c r="VRK217" s="15"/>
      <c r="VRL217" s="15"/>
      <c r="VRM217" s="15"/>
      <c r="VRN217" s="15"/>
      <c r="VRO217" s="15"/>
      <c r="VRP217" s="15"/>
      <c r="VRQ217" s="15"/>
      <c r="VRR217" s="15"/>
      <c r="VRS217" s="15"/>
      <c r="VRT217" s="15"/>
      <c r="VRU217" s="15"/>
      <c r="VRV217" s="15"/>
      <c r="VRW217" s="15"/>
      <c r="VRX217" s="15"/>
      <c r="VRY217" s="15"/>
      <c r="VRZ217" s="15"/>
      <c r="VSA217" s="15"/>
      <c r="VSB217" s="15"/>
      <c r="VSC217" s="15"/>
      <c r="VSD217" s="15"/>
      <c r="VSE217" s="15"/>
      <c r="VSF217" s="15"/>
      <c r="VSG217" s="15"/>
      <c r="VSH217" s="15"/>
      <c r="VSI217" s="15"/>
      <c r="VSJ217" s="15"/>
      <c r="VSK217" s="15"/>
      <c r="VSL217" s="15"/>
      <c r="VSM217" s="15"/>
      <c r="VSN217" s="15"/>
      <c r="VSO217" s="15"/>
      <c r="VSP217" s="15"/>
      <c r="VSQ217" s="15"/>
      <c r="VSR217" s="15"/>
      <c r="VSS217" s="15"/>
      <c r="VST217" s="15"/>
      <c r="VSU217" s="15"/>
      <c r="VSV217" s="15"/>
      <c r="VSW217" s="15"/>
      <c r="VSX217" s="15"/>
      <c r="VSY217" s="15"/>
      <c r="VSZ217" s="15"/>
      <c r="VTA217" s="15"/>
      <c r="VTB217" s="15"/>
      <c r="VTC217" s="15"/>
      <c r="VTD217" s="15"/>
      <c r="VTE217" s="15"/>
      <c r="VTF217" s="15"/>
      <c r="VTG217" s="15"/>
      <c r="VTH217" s="15"/>
      <c r="VTI217" s="15"/>
      <c r="VTJ217" s="15"/>
      <c r="VTK217" s="15"/>
      <c r="VTL217" s="15"/>
      <c r="VTM217" s="15"/>
      <c r="VTN217" s="15"/>
      <c r="VTO217" s="15"/>
      <c r="VTP217" s="15"/>
      <c r="VTQ217" s="15"/>
      <c r="VTR217" s="15"/>
      <c r="VTS217" s="15"/>
      <c r="VTT217" s="15"/>
      <c r="VTU217" s="15"/>
      <c r="VTV217" s="15"/>
      <c r="VTW217" s="15"/>
      <c r="VTX217" s="15"/>
      <c r="VTY217" s="15"/>
      <c r="VTZ217" s="15"/>
      <c r="VUA217" s="15"/>
      <c r="VUB217" s="15"/>
      <c r="VUC217" s="15"/>
      <c r="VUD217" s="15"/>
      <c r="VUE217" s="15"/>
      <c r="VUF217" s="15"/>
      <c r="VUG217" s="15"/>
      <c r="VUH217" s="15"/>
      <c r="VUI217" s="15"/>
      <c r="VUJ217" s="15"/>
      <c r="VUK217" s="15"/>
      <c r="VUL217" s="15"/>
      <c r="VUM217" s="15"/>
      <c r="VUN217" s="15"/>
      <c r="VUO217" s="15"/>
      <c r="VUP217" s="15"/>
      <c r="VUQ217" s="15"/>
      <c r="VUR217" s="15"/>
      <c r="VUS217" s="15"/>
      <c r="VUT217" s="15"/>
      <c r="VUU217" s="15"/>
      <c r="VUV217" s="15"/>
      <c r="VUW217" s="15"/>
      <c r="VUX217" s="15"/>
      <c r="VUY217" s="15"/>
      <c r="VUZ217" s="15"/>
      <c r="VVA217" s="15"/>
      <c r="VVB217" s="15"/>
      <c r="VVC217" s="15"/>
      <c r="VVD217" s="15"/>
      <c r="VVE217" s="15"/>
      <c r="VVF217" s="15"/>
      <c r="VVG217" s="15"/>
      <c r="VVH217" s="15"/>
      <c r="VVI217" s="15"/>
      <c r="VVJ217" s="15"/>
      <c r="VVK217" s="15"/>
      <c r="VVL217" s="15"/>
      <c r="VVM217" s="15"/>
      <c r="VVN217" s="15"/>
      <c r="VVO217" s="15"/>
      <c r="VVP217" s="15"/>
      <c r="VVQ217" s="15"/>
      <c r="VVR217" s="15"/>
      <c r="VVS217" s="15"/>
      <c r="VVT217" s="15"/>
      <c r="VVU217" s="15"/>
      <c r="VVV217" s="15"/>
      <c r="VVW217" s="15"/>
      <c r="VVX217" s="15"/>
      <c r="VVY217" s="15"/>
      <c r="VVZ217" s="15"/>
      <c r="VWA217" s="15"/>
      <c r="VWB217" s="15"/>
      <c r="VWC217" s="15"/>
      <c r="VWD217" s="15"/>
      <c r="VWE217" s="15"/>
      <c r="VWF217" s="15"/>
      <c r="VWG217" s="15"/>
      <c r="VWH217" s="15"/>
      <c r="VWI217" s="15"/>
      <c r="VWJ217" s="15"/>
      <c r="VWK217" s="15"/>
      <c r="VWL217" s="15"/>
      <c r="VWM217" s="15"/>
      <c r="VWN217" s="15"/>
      <c r="VWO217" s="15"/>
      <c r="VWP217" s="15"/>
      <c r="VWQ217" s="15"/>
      <c r="VWR217" s="15"/>
      <c r="VWS217" s="15"/>
      <c r="VWT217" s="15"/>
      <c r="VWU217" s="15"/>
      <c r="VWV217" s="15"/>
      <c r="VWW217" s="15"/>
      <c r="VWX217" s="15"/>
      <c r="VWY217" s="15"/>
      <c r="VWZ217" s="15"/>
      <c r="VXA217" s="15"/>
      <c r="VXB217" s="15"/>
      <c r="VXC217" s="15"/>
      <c r="VXD217" s="15"/>
      <c r="VXE217" s="15"/>
      <c r="VXF217" s="15"/>
      <c r="VXG217" s="15"/>
      <c r="VXH217" s="15"/>
      <c r="VXI217" s="15"/>
      <c r="VXJ217" s="15"/>
      <c r="VXK217" s="15"/>
      <c r="VXL217" s="15"/>
      <c r="VXM217" s="15"/>
      <c r="VXN217" s="15"/>
      <c r="VXO217" s="15"/>
      <c r="VXP217" s="15"/>
      <c r="VXQ217" s="15"/>
      <c r="VXR217" s="15"/>
      <c r="VXS217" s="15"/>
      <c r="VXT217" s="15"/>
      <c r="VXU217" s="15"/>
      <c r="VXV217" s="15"/>
      <c r="VXW217" s="15"/>
      <c r="VXX217" s="15"/>
      <c r="VXY217" s="15"/>
      <c r="VXZ217" s="15"/>
      <c r="VYA217" s="15"/>
      <c r="VYB217" s="15"/>
      <c r="VYC217" s="15"/>
      <c r="VYD217" s="15"/>
      <c r="VYE217" s="15"/>
      <c r="VYF217" s="15"/>
      <c r="VYG217" s="15"/>
      <c r="VYH217" s="15"/>
      <c r="VYI217" s="15"/>
      <c r="VYJ217" s="15"/>
      <c r="VYK217" s="15"/>
      <c r="VYL217" s="15"/>
      <c r="VYM217" s="15"/>
      <c r="VYN217" s="15"/>
      <c r="VYO217" s="15"/>
      <c r="VYP217" s="15"/>
      <c r="VYQ217" s="15"/>
      <c r="VYR217" s="15"/>
      <c r="VYS217" s="15"/>
      <c r="VYT217" s="15"/>
      <c r="VYU217" s="15"/>
      <c r="VYV217" s="15"/>
      <c r="VYW217" s="15"/>
      <c r="VYX217" s="15"/>
      <c r="VYY217" s="15"/>
      <c r="VYZ217" s="15"/>
      <c r="VZA217" s="15"/>
      <c r="VZB217" s="15"/>
      <c r="VZC217" s="15"/>
      <c r="VZD217" s="15"/>
      <c r="VZE217" s="15"/>
      <c r="VZF217" s="15"/>
      <c r="VZG217" s="15"/>
      <c r="VZH217" s="15"/>
      <c r="VZI217" s="15"/>
      <c r="VZJ217" s="15"/>
      <c r="VZK217" s="15"/>
      <c r="VZL217" s="15"/>
      <c r="VZM217" s="15"/>
      <c r="VZN217" s="15"/>
      <c r="VZO217" s="15"/>
      <c r="VZP217" s="15"/>
      <c r="VZQ217" s="15"/>
      <c r="VZR217" s="15"/>
      <c r="VZS217" s="15"/>
      <c r="VZT217" s="15"/>
      <c r="VZU217" s="15"/>
      <c r="VZV217" s="15"/>
      <c r="VZW217" s="15"/>
      <c r="VZX217" s="15"/>
      <c r="VZY217" s="15"/>
      <c r="VZZ217" s="15"/>
      <c r="WAA217" s="15"/>
      <c r="WAB217" s="15"/>
      <c r="WAC217" s="15"/>
      <c r="WAD217" s="15"/>
      <c r="WAE217" s="15"/>
      <c r="WAF217" s="15"/>
      <c r="WAG217" s="15"/>
      <c r="WAH217" s="15"/>
      <c r="WAI217" s="15"/>
      <c r="WAJ217" s="15"/>
      <c r="WAK217" s="15"/>
      <c r="WAL217" s="15"/>
      <c r="WAM217" s="15"/>
      <c r="WAN217" s="15"/>
      <c r="WAO217" s="15"/>
      <c r="WAP217" s="15"/>
      <c r="WAQ217" s="15"/>
      <c r="WAR217" s="15"/>
      <c r="WAS217" s="15"/>
      <c r="WAT217" s="15"/>
      <c r="WAU217" s="15"/>
      <c r="WAV217" s="15"/>
      <c r="WAW217" s="15"/>
      <c r="WAX217" s="15"/>
      <c r="WAY217" s="15"/>
      <c r="WAZ217" s="15"/>
      <c r="WBA217" s="15"/>
      <c r="WBB217" s="15"/>
      <c r="WBC217" s="15"/>
      <c r="WBD217" s="15"/>
      <c r="WBE217" s="15"/>
      <c r="WBF217" s="15"/>
      <c r="WBG217" s="15"/>
      <c r="WBH217" s="15"/>
      <c r="WBI217" s="15"/>
      <c r="WBJ217" s="15"/>
      <c r="WBK217" s="15"/>
      <c r="WBL217" s="15"/>
      <c r="WBM217" s="15"/>
      <c r="WBN217" s="15"/>
      <c r="WBO217" s="15"/>
      <c r="WBP217" s="15"/>
      <c r="WBQ217" s="15"/>
      <c r="WBR217" s="15"/>
      <c r="WBS217" s="15"/>
      <c r="WBT217" s="15"/>
      <c r="WBU217" s="15"/>
      <c r="WBV217" s="15"/>
      <c r="WBW217" s="15"/>
      <c r="WBX217" s="15"/>
      <c r="WBY217" s="15"/>
      <c r="WBZ217" s="15"/>
      <c r="WCA217" s="15"/>
      <c r="WCB217" s="15"/>
      <c r="WCC217" s="15"/>
      <c r="WCD217" s="15"/>
      <c r="WCE217" s="15"/>
      <c r="WCF217" s="15"/>
      <c r="WCG217" s="15"/>
      <c r="WCH217" s="15"/>
      <c r="WCI217" s="15"/>
      <c r="WCJ217" s="15"/>
      <c r="WCK217" s="15"/>
      <c r="WCL217" s="15"/>
      <c r="WCM217" s="15"/>
      <c r="WCN217" s="15"/>
      <c r="WCO217" s="15"/>
      <c r="WCP217" s="15"/>
      <c r="WCQ217" s="15"/>
      <c r="WCR217" s="15"/>
      <c r="WCS217" s="15"/>
      <c r="WCT217" s="15"/>
      <c r="WCU217" s="15"/>
      <c r="WCV217" s="15"/>
      <c r="WCW217" s="15"/>
      <c r="WCX217" s="15"/>
      <c r="WCY217" s="15"/>
      <c r="WCZ217" s="15"/>
      <c r="WDA217" s="15"/>
      <c r="WDB217" s="15"/>
      <c r="WDC217" s="15"/>
      <c r="WDD217" s="15"/>
      <c r="WDE217" s="15"/>
      <c r="WDF217" s="15"/>
      <c r="WDG217" s="15"/>
      <c r="WDH217" s="15"/>
      <c r="WDI217" s="15"/>
      <c r="WDJ217" s="15"/>
      <c r="WDK217" s="15"/>
      <c r="WDL217" s="15"/>
      <c r="WDM217" s="15"/>
      <c r="WDN217" s="15"/>
      <c r="WDO217" s="15"/>
      <c r="WDP217" s="15"/>
      <c r="WDQ217" s="15"/>
      <c r="WDR217" s="15"/>
      <c r="WDS217" s="15"/>
      <c r="WDT217" s="15"/>
      <c r="WDU217" s="15"/>
      <c r="WDV217" s="15"/>
      <c r="WDW217" s="15"/>
      <c r="WDX217" s="15"/>
      <c r="WDY217" s="15"/>
      <c r="WDZ217" s="15"/>
      <c r="WEA217" s="15"/>
      <c r="WEB217" s="15"/>
      <c r="WEC217" s="15"/>
      <c r="WED217" s="15"/>
      <c r="WEE217" s="15"/>
      <c r="WEF217" s="15"/>
      <c r="WEG217" s="15"/>
      <c r="WEH217" s="15"/>
      <c r="WEI217" s="15"/>
      <c r="WEJ217" s="15"/>
      <c r="WEK217" s="15"/>
      <c r="WEL217" s="15"/>
      <c r="WEM217" s="15"/>
      <c r="WEN217" s="15"/>
      <c r="WEO217" s="15"/>
      <c r="WEP217" s="15"/>
      <c r="WEQ217" s="15"/>
      <c r="WER217" s="15"/>
      <c r="WES217" s="15"/>
      <c r="WET217" s="15"/>
      <c r="WEU217" s="15"/>
      <c r="WEV217" s="15"/>
      <c r="WEW217" s="15"/>
      <c r="WEX217" s="15"/>
      <c r="WEY217" s="15"/>
      <c r="WEZ217" s="15"/>
      <c r="WFA217" s="15"/>
      <c r="WFB217" s="15"/>
      <c r="WFC217" s="15"/>
      <c r="WFD217" s="15"/>
      <c r="WFE217" s="15"/>
      <c r="WFF217" s="15"/>
      <c r="WFG217" s="15"/>
      <c r="WFH217" s="15"/>
      <c r="WFI217" s="15"/>
      <c r="WFJ217" s="15"/>
      <c r="WFK217" s="15"/>
      <c r="WFL217" s="15"/>
      <c r="WFM217" s="15"/>
      <c r="WFN217" s="15"/>
      <c r="WFO217" s="15"/>
      <c r="WFP217" s="15"/>
      <c r="WFQ217" s="15"/>
      <c r="WFR217" s="15"/>
      <c r="WFS217" s="15"/>
      <c r="WFT217" s="15"/>
      <c r="WFU217" s="15"/>
      <c r="WFV217" s="15"/>
      <c r="WFW217" s="15"/>
      <c r="WFX217" s="15"/>
      <c r="WFY217" s="15"/>
      <c r="WFZ217" s="15"/>
      <c r="WGA217" s="15"/>
      <c r="WGB217" s="15"/>
      <c r="WGC217" s="15"/>
      <c r="WGD217" s="15"/>
      <c r="WGE217" s="15"/>
      <c r="WGF217" s="15"/>
      <c r="WGG217" s="15"/>
      <c r="WGH217" s="15"/>
      <c r="WGI217" s="15"/>
      <c r="WGJ217" s="15"/>
      <c r="WGK217" s="15"/>
      <c r="WGL217" s="15"/>
      <c r="WGM217" s="15"/>
      <c r="WGN217" s="15"/>
      <c r="WGO217" s="15"/>
      <c r="WGP217" s="15"/>
      <c r="WGQ217" s="15"/>
      <c r="WGR217" s="15"/>
      <c r="WGS217" s="15"/>
      <c r="WGT217" s="15"/>
      <c r="WGU217" s="15"/>
      <c r="WGV217" s="15"/>
      <c r="WGW217" s="15"/>
      <c r="WGX217" s="15"/>
      <c r="WGY217" s="15"/>
      <c r="WGZ217" s="15"/>
      <c r="WHA217" s="15"/>
      <c r="WHB217" s="15"/>
      <c r="WHC217" s="15"/>
      <c r="WHD217" s="15"/>
      <c r="WHE217" s="15"/>
      <c r="WHF217" s="15"/>
      <c r="WHG217" s="15"/>
      <c r="WHH217" s="15"/>
      <c r="WHI217" s="15"/>
      <c r="WHJ217" s="15"/>
      <c r="WHK217" s="15"/>
      <c r="WHL217" s="15"/>
      <c r="WHM217" s="15"/>
      <c r="WHN217" s="15"/>
      <c r="WHO217" s="15"/>
      <c r="WHP217" s="15"/>
      <c r="WHQ217" s="15"/>
      <c r="WHR217" s="15"/>
      <c r="WHS217" s="15"/>
      <c r="WHT217" s="15"/>
      <c r="WHU217" s="15"/>
      <c r="WHV217" s="15"/>
      <c r="WHW217" s="15"/>
      <c r="WHX217" s="15"/>
      <c r="WHY217" s="15"/>
      <c r="WHZ217" s="15"/>
      <c r="WIA217" s="15"/>
      <c r="WIB217" s="15"/>
      <c r="WIC217" s="15"/>
      <c r="WID217" s="15"/>
      <c r="WIE217" s="15"/>
      <c r="WIF217" s="15"/>
      <c r="WIG217" s="15"/>
      <c r="WIH217" s="15"/>
      <c r="WII217" s="15"/>
      <c r="WIJ217" s="15"/>
      <c r="WIK217" s="15"/>
      <c r="WIL217" s="15"/>
      <c r="WIM217" s="15"/>
      <c r="WIN217" s="15"/>
      <c r="WIO217" s="15"/>
      <c r="WIP217" s="15"/>
      <c r="WIQ217" s="15"/>
      <c r="WIR217" s="15"/>
      <c r="WIS217" s="15"/>
      <c r="WIT217" s="15"/>
      <c r="WIU217" s="15"/>
      <c r="WIV217" s="15"/>
      <c r="WIW217" s="15"/>
      <c r="WIX217" s="15"/>
      <c r="WIY217" s="15"/>
      <c r="WIZ217" s="15"/>
      <c r="WJA217" s="15"/>
      <c r="WJB217" s="15"/>
      <c r="WJC217" s="15"/>
      <c r="WJD217" s="15"/>
      <c r="WJE217" s="15"/>
      <c r="WJF217" s="15"/>
      <c r="WJG217" s="15"/>
      <c r="WJH217" s="15"/>
      <c r="WJI217" s="15"/>
      <c r="WJJ217" s="15"/>
      <c r="WJK217" s="15"/>
      <c r="WJL217" s="15"/>
      <c r="WJM217" s="15"/>
      <c r="WJN217" s="15"/>
      <c r="WJO217" s="15"/>
      <c r="WJP217" s="15"/>
      <c r="WJQ217" s="15"/>
      <c r="WJR217" s="15"/>
      <c r="WJS217" s="15"/>
      <c r="WJT217" s="15"/>
      <c r="WJU217" s="15"/>
      <c r="WJV217" s="15"/>
      <c r="WJW217" s="15"/>
      <c r="WJX217" s="15"/>
      <c r="WJY217" s="15"/>
      <c r="WJZ217" s="15"/>
      <c r="WKA217" s="15"/>
      <c r="WKB217" s="15"/>
      <c r="WKC217" s="15"/>
      <c r="WKD217" s="15"/>
      <c r="WKE217" s="15"/>
      <c r="WKF217" s="15"/>
      <c r="WKG217" s="15"/>
      <c r="WKH217" s="15"/>
      <c r="WKI217" s="15"/>
      <c r="WKJ217" s="15"/>
      <c r="WKK217" s="15"/>
      <c r="WKL217" s="15"/>
      <c r="WKM217" s="15"/>
      <c r="WKN217" s="15"/>
      <c r="WKO217" s="15"/>
      <c r="WKP217" s="15"/>
      <c r="WKQ217" s="15"/>
      <c r="WKR217" s="15"/>
      <c r="WKS217" s="15"/>
      <c r="WKT217" s="15"/>
      <c r="WKU217" s="15"/>
      <c r="WKV217" s="15"/>
      <c r="WKW217" s="15"/>
      <c r="WKX217" s="15"/>
      <c r="WKY217" s="15"/>
      <c r="WKZ217" s="15"/>
      <c r="WLA217" s="15"/>
      <c r="WLB217" s="15"/>
      <c r="WLC217" s="15"/>
      <c r="WLD217" s="15"/>
      <c r="WLE217" s="15"/>
      <c r="WLF217" s="15"/>
      <c r="WLG217" s="15"/>
      <c r="WLH217" s="15"/>
      <c r="WLI217" s="15"/>
      <c r="WLJ217" s="15"/>
      <c r="WLK217" s="15"/>
      <c r="WLL217" s="15"/>
      <c r="WLM217" s="15"/>
      <c r="WLN217" s="15"/>
      <c r="WLO217" s="15"/>
      <c r="WLP217" s="15"/>
      <c r="WLQ217" s="15"/>
      <c r="WLR217" s="15"/>
      <c r="WLS217" s="15"/>
      <c r="WLT217" s="15"/>
      <c r="WLU217" s="15"/>
      <c r="WLV217" s="15"/>
      <c r="WLW217" s="15"/>
      <c r="WLX217" s="15"/>
      <c r="WLY217" s="15"/>
      <c r="WLZ217" s="15"/>
      <c r="WMA217" s="15"/>
      <c r="WMB217" s="15"/>
      <c r="WMC217" s="15"/>
      <c r="WMD217" s="15"/>
      <c r="WME217" s="15"/>
      <c r="WMF217" s="15"/>
      <c r="WMG217" s="15"/>
      <c r="WMH217" s="15"/>
      <c r="WMI217" s="15"/>
      <c r="WMJ217" s="15"/>
      <c r="WMK217" s="15"/>
      <c r="WML217" s="15"/>
      <c r="WMM217" s="15"/>
      <c r="WMN217" s="15"/>
      <c r="WMO217" s="15"/>
      <c r="WMP217" s="15"/>
      <c r="WMQ217" s="15"/>
      <c r="WMR217" s="15"/>
      <c r="WMS217" s="15"/>
      <c r="WMT217" s="15"/>
      <c r="WMU217" s="15"/>
      <c r="WMV217" s="15"/>
      <c r="WMW217" s="15"/>
      <c r="WMX217" s="15"/>
      <c r="WMY217" s="15"/>
      <c r="WMZ217" s="15"/>
      <c r="WNA217" s="15"/>
      <c r="WNB217" s="15"/>
      <c r="WNC217" s="15"/>
      <c r="WND217" s="15"/>
      <c r="WNE217" s="15"/>
      <c r="WNF217" s="15"/>
      <c r="WNG217" s="15"/>
      <c r="WNH217" s="15"/>
      <c r="WNI217" s="15"/>
      <c r="WNJ217" s="15"/>
      <c r="WNK217" s="15"/>
      <c r="WNL217" s="15"/>
      <c r="WNM217" s="15"/>
      <c r="WNN217" s="15"/>
      <c r="WNO217" s="15"/>
      <c r="WNP217" s="15"/>
      <c r="WNQ217" s="15"/>
      <c r="WNR217" s="15"/>
      <c r="WNS217" s="15"/>
      <c r="WNT217" s="15"/>
      <c r="WNU217" s="15"/>
      <c r="WNV217" s="15"/>
      <c r="WNW217" s="15"/>
      <c r="WNX217" s="15"/>
      <c r="WNY217" s="15"/>
      <c r="WNZ217" s="15"/>
      <c r="WOA217" s="15"/>
      <c r="WOB217" s="15"/>
      <c r="WOC217" s="15"/>
      <c r="WOD217" s="15"/>
      <c r="WOE217" s="15"/>
      <c r="WOF217" s="15"/>
      <c r="WOG217" s="15"/>
      <c r="WOH217" s="15"/>
      <c r="WOI217" s="15"/>
      <c r="WOJ217" s="15"/>
      <c r="WOK217" s="15"/>
      <c r="WOL217" s="15"/>
      <c r="WOM217" s="15"/>
      <c r="WON217" s="15"/>
      <c r="WOO217" s="15"/>
      <c r="WOP217" s="15"/>
      <c r="WOQ217" s="15"/>
      <c r="WOR217" s="15"/>
      <c r="WOS217" s="15"/>
      <c r="WOT217" s="15"/>
      <c r="WOU217" s="15"/>
      <c r="WOV217" s="15"/>
      <c r="WOW217" s="15"/>
      <c r="WOX217" s="15"/>
      <c r="WOY217" s="15"/>
      <c r="WOZ217" s="15"/>
      <c r="WPA217" s="15"/>
      <c r="WPB217" s="15"/>
      <c r="WPC217" s="15"/>
      <c r="WPD217" s="15"/>
      <c r="WPE217" s="15"/>
      <c r="WPF217" s="15"/>
      <c r="WPG217" s="15"/>
      <c r="WPH217" s="15"/>
      <c r="WPI217" s="15"/>
      <c r="WPJ217" s="15"/>
      <c r="WPK217" s="15"/>
      <c r="WPL217" s="15"/>
      <c r="WPM217" s="15"/>
      <c r="WPN217" s="15"/>
      <c r="WPO217" s="15"/>
      <c r="WPP217" s="15"/>
      <c r="WPQ217" s="15"/>
      <c r="WPR217" s="15"/>
      <c r="WPS217" s="15"/>
      <c r="WPT217" s="15"/>
      <c r="WPU217" s="15"/>
      <c r="WPV217" s="15"/>
      <c r="WPW217" s="15"/>
      <c r="WPX217" s="15"/>
      <c r="WPY217" s="15"/>
      <c r="WPZ217" s="15"/>
      <c r="WQA217" s="15"/>
      <c r="WQB217" s="15"/>
      <c r="WQC217" s="15"/>
      <c r="WQD217" s="15"/>
      <c r="WQE217" s="15"/>
      <c r="WQF217" s="15"/>
      <c r="WQG217" s="15"/>
      <c r="WQH217" s="15"/>
      <c r="WQI217" s="15"/>
      <c r="WQJ217" s="15"/>
      <c r="WQK217" s="15"/>
      <c r="WQL217" s="15"/>
      <c r="WQM217" s="15"/>
      <c r="WQN217" s="15"/>
      <c r="WQO217" s="15"/>
      <c r="WQP217" s="15"/>
      <c r="WQQ217" s="15"/>
      <c r="WQR217" s="15"/>
      <c r="WQS217" s="15"/>
      <c r="WQT217" s="15"/>
      <c r="WQU217" s="15"/>
      <c r="WQV217" s="15"/>
      <c r="WQW217" s="15"/>
      <c r="WQX217" s="15"/>
      <c r="WQY217" s="15"/>
      <c r="WQZ217" s="15"/>
      <c r="WRA217" s="15"/>
      <c r="WRB217" s="15"/>
      <c r="WRC217" s="15"/>
      <c r="WRD217" s="15"/>
      <c r="WRE217" s="15"/>
      <c r="WRF217" s="15"/>
      <c r="WRG217" s="15"/>
      <c r="WRH217" s="15"/>
      <c r="WRI217" s="15"/>
      <c r="WRJ217" s="15"/>
      <c r="WRK217" s="15"/>
      <c r="WRL217" s="15"/>
      <c r="WRM217" s="15"/>
      <c r="WRN217" s="15"/>
      <c r="WRO217" s="15"/>
      <c r="WRP217" s="15"/>
      <c r="WRQ217" s="15"/>
      <c r="WRR217" s="15"/>
      <c r="WRS217" s="15"/>
      <c r="WRT217" s="15"/>
      <c r="WRU217" s="15"/>
      <c r="WRV217" s="15"/>
      <c r="WRW217" s="15"/>
      <c r="WRX217" s="15"/>
      <c r="WRY217" s="15"/>
      <c r="WRZ217" s="15"/>
      <c r="WSA217" s="15"/>
      <c r="WSB217" s="15"/>
      <c r="WSC217" s="15"/>
      <c r="WSD217" s="15"/>
      <c r="WSE217" s="15"/>
      <c r="WSF217" s="15"/>
      <c r="WSG217" s="15"/>
      <c r="WSH217" s="15"/>
      <c r="WSI217" s="15"/>
      <c r="WSJ217" s="15"/>
      <c r="WSK217" s="15"/>
      <c r="WSL217" s="15"/>
      <c r="WSM217" s="15"/>
      <c r="WSN217" s="15"/>
      <c r="WSO217" s="15"/>
      <c r="WSP217" s="15"/>
      <c r="WSQ217" s="15"/>
      <c r="WSR217" s="15"/>
      <c r="WSS217" s="15"/>
      <c r="WST217" s="15"/>
      <c r="WSU217" s="15"/>
      <c r="WSV217" s="15"/>
      <c r="WSW217" s="15"/>
      <c r="WSX217" s="15"/>
      <c r="WSY217" s="15"/>
      <c r="WSZ217" s="15"/>
      <c r="WTA217" s="15"/>
      <c r="WTB217" s="15"/>
      <c r="WTC217" s="15"/>
      <c r="WTD217" s="15"/>
      <c r="WTE217" s="15"/>
      <c r="WTF217" s="15"/>
      <c r="WTG217" s="15"/>
      <c r="WTH217" s="15"/>
      <c r="WTI217" s="15"/>
      <c r="WTJ217" s="15"/>
      <c r="WTK217" s="15"/>
      <c r="WTL217" s="15"/>
      <c r="WTM217" s="15"/>
      <c r="WTN217" s="15"/>
      <c r="WTO217" s="15"/>
      <c r="WTP217" s="15"/>
      <c r="WTQ217" s="15"/>
      <c r="WTR217" s="15"/>
      <c r="WTS217" s="15"/>
      <c r="WTT217" s="15"/>
      <c r="WTU217" s="15"/>
      <c r="WTV217" s="15"/>
      <c r="WTW217" s="15"/>
      <c r="WTX217" s="15"/>
      <c r="WTY217" s="15"/>
      <c r="WTZ217" s="15"/>
      <c r="WUA217" s="15"/>
      <c r="WUB217" s="15"/>
      <c r="WUC217" s="15"/>
      <c r="WUD217" s="15"/>
      <c r="WUE217" s="15"/>
      <c r="WUF217" s="15"/>
      <c r="WUG217" s="15"/>
      <c r="WUH217" s="15"/>
      <c r="WUI217" s="15"/>
      <c r="WUJ217" s="15"/>
      <c r="WUK217" s="15"/>
      <c r="WUL217" s="15"/>
      <c r="WUM217" s="15"/>
      <c r="WUN217" s="15"/>
      <c r="WUO217" s="15"/>
      <c r="WUP217" s="15"/>
      <c r="WUQ217" s="15"/>
      <c r="WUR217" s="15"/>
      <c r="WUS217" s="15"/>
      <c r="WUT217" s="15"/>
      <c r="WUU217" s="15"/>
      <c r="WUV217" s="15"/>
      <c r="WUW217" s="15"/>
      <c r="WUX217" s="15"/>
      <c r="WUY217" s="15"/>
      <c r="WUZ217" s="15"/>
      <c r="WVA217" s="15"/>
      <c r="WVB217" s="15"/>
      <c r="WVC217" s="15"/>
      <c r="WVD217" s="15"/>
      <c r="WVE217" s="15"/>
      <c r="WVF217" s="15"/>
      <c r="WVG217" s="15"/>
      <c r="WVH217" s="15"/>
      <c r="WVI217" s="15"/>
      <c r="WVJ217" s="15"/>
      <c r="WVK217" s="15"/>
      <c r="WVL217" s="15"/>
      <c r="WVM217" s="15"/>
      <c r="WVN217" s="15"/>
      <c r="WVO217" s="15"/>
      <c r="WVP217" s="15"/>
      <c r="WVQ217" s="15"/>
      <c r="WVR217" s="15"/>
      <c r="WVS217" s="15"/>
      <c r="WVT217" s="15"/>
      <c r="WVU217" s="15"/>
    </row>
    <row r="218" spans="1:16141" s="11" customFormat="1" ht="56.25" customHeight="1">
      <c r="A218" s="29">
        <v>7729314745</v>
      </c>
      <c r="B218" s="25" t="s">
        <v>383</v>
      </c>
      <c r="C218" s="25" t="s">
        <v>96</v>
      </c>
      <c r="D218" s="25" t="s">
        <v>394</v>
      </c>
      <c r="E218" s="39">
        <v>284.358</v>
      </c>
      <c r="F218" s="39">
        <v>253.721</v>
      </c>
      <c r="G218" s="39">
        <v>129.80600000000001</v>
      </c>
      <c r="H218" s="39">
        <v>88.25</v>
      </c>
      <c r="I218" s="39">
        <v>271.12099999999998</v>
      </c>
      <c r="J218" s="39">
        <f t="shared" si="30"/>
        <v>742.89800000000002</v>
      </c>
      <c r="K218" s="40">
        <v>2870.53</v>
      </c>
      <c r="L218" s="40">
        <v>5643.73</v>
      </c>
      <c r="M218" s="40">
        <v>1618.59</v>
      </c>
      <c r="N218" s="40">
        <v>1665</v>
      </c>
      <c r="O218" s="41">
        <f t="shared" si="31"/>
        <v>355999.1545200001</v>
      </c>
      <c r="P218" s="28">
        <f t="shared" si="22"/>
        <v>317643.4687400001</v>
      </c>
      <c r="Q218" s="41">
        <f t="shared" si="32"/>
        <v>162509.32364000005</v>
      </c>
      <c r="R218" s="41">
        <f t="shared" si="33"/>
        <v>351122.92249999999</v>
      </c>
      <c r="S218" s="41">
        <f t="shared" si="34"/>
        <v>1078717.2563299998</v>
      </c>
      <c r="T218" s="41">
        <f t="shared" si="35"/>
        <v>1909992.9712099999</v>
      </c>
      <c r="U218" s="42"/>
      <c r="V218" s="43"/>
      <c r="W218" s="43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</row>
    <row r="219" spans="1:16141" s="11" customFormat="1" ht="56.25" customHeight="1">
      <c r="A219" s="29">
        <v>7729314745</v>
      </c>
      <c r="B219" s="25" t="s">
        <v>383</v>
      </c>
      <c r="C219" s="25" t="s">
        <v>113</v>
      </c>
      <c r="D219" s="25" t="s">
        <v>384</v>
      </c>
      <c r="E219" s="39">
        <v>3475.424</v>
      </c>
      <c r="F219" s="39">
        <v>3504.3919999999998</v>
      </c>
      <c r="G219" s="39">
        <v>1093.42</v>
      </c>
      <c r="H219" s="39">
        <v>554.279</v>
      </c>
      <c r="I219" s="39">
        <v>2870.0819999999999</v>
      </c>
      <c r="J219" s="39">
        <f t="shared" si="30"/>
        <v>8022.1730000000007</v>
      </c>
      <c r="K219" s="40">
        <v>1751</v>
      </c>
      <c r="L219" s="40">
        <v>2542.7399999999998</v>
      </c>
      <c r="M219" s="40">
        <v>1341.67</v>
      </c>
      <c r="N219" s="40">
        <v>1383.33</v>
      </c>
      <c r="O219" s="41">
        <f t="shared" si="31"/>
        <v>1422595.3059199997</v>
      </c>
      <c r="P219" s="28">
        <f t="shared" si="22"/>
        <v>1434452.7773599997</v>
      </c>
      <c r="Q219" s="41">
        <f t="shared" si="32"/>
        <v>447569.60859999998</v>
      </c>
      <c r="R219" s="41">
        <f t="shared" si="33"/>
        <v>642636.61538999993</v>
      </c>
      <c r="S219" s="41">
        <f t="shared" si="34"/>
        <v>3327601.7716199993</v>
      </c>
      <c r="T219" s="41">
        <f t="shared" si="35"/>
        <v>5852260.7729699984</v>
      </c>
      <c r="U219" s="42"/>
      <c r="V219" s="43"/>
      <c r="W219" s="43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</row>
    <row r="220" spans="1:16141" s="11" customFormat="1" ht="56.25" customHeight="1">
      <c r="A220" s="29">
        <v>7729314745</v>
      </c>
      <c r="B220" s="25" t="s">
        <v>383</v>
      </c>
      <c r="C220" s="25" t="s">
        <v>74</v>
      </c>
      <c r="D220" s="25" t="s">
        <v>388</v>
      </c>
      <c r="E220" s="39">
        <v>433.68</v>
      </c>
      <c r="F220" s="39">
        <v>418.851</v>
      </c>
      <c r="G220" s="39">
        <v>161.279</v>
      </c>
      <c r="H220" s="39">
        <v>106.521</v>
      </c>
      <c r="I220" s="39">
        <v>431.93</v>
      </c>
      <c r="J220" s="39">
        <f t="shared" si="30"/>
        <v>1118.5809999999999</v>
      </c>
      <c r="K220" s="40">
        <v>8944.31</v>
      </c>
      <c r="L220" s="40">
        <v>8944.31</v>
      </c>
      <c r="M220" s="40">
        <v>1993.82</v>
      </c>
      <c r="N220" s="40">
        <v>2000</v>
      </c>
      <c r="O220" s="41">
        <f t="shared" si="31"/>
        <v>3014288.5032000002</v>
      </c>
      <c r="P220" s="28">
        <f t="shared" si="22"/>
        <v>2911219.6869899998</v>
      </c>
      <c r="Q220" s="41">
        <f t="shared" si="32"/>
        <v>1120968.0767099999</v>
      </c>
      <c r="R220" s="41">
        <f t="shared" si="33"/>
        <v>739714.8455099999</v>
      </c>
      <c r="S220" s="41">
        <f t="shared" si="34"/>
        <v>2999455.8182999999</v>
      </c>
      <c r="T220" s="41">
        <f t="shared" si="35"/>
        <v>7771358.4275099989</v>
      </c>
      <c r="U220" s="54"/>
      <c r="V220" s="43"/>
      <c r="W220" s="43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  <c r="IN220" s="12"/>
      <c r="IO220" s="12"/>
      <c r="IP220" s="12"/>
      <c r="IQ220" s="12"/>
      <c r="IR220" s="12"/>
      <c r="IS220" s="12"/>
      <c r="IT220" s="12"/>
      <c r="IU220" s="12"/>
      <c r="IV220" s="12"/>
      <c r="IW220" s="12"/>
      <c r="IX220" s="12"/>
      <c r="IY220" s="12"/>
      <c r="IZ220" s="12"/>
      <c r="JA220" s="12"/>
      <c r="JB220" s="12"/>
      <c r="JC220" s="12"/>
      <c r="JD220" s="12"/>
      <c r="JE220" s="12"/>
      <c r="JF220" s="12"/>
      <c r="JG220" s="12"/>
      <c r="JH220" s="12"/>
      <c r="JI220" s="12"/>
      <c r="JJ220" s="12"/>
      <c r="JK220" s="12"/>
      <c r="JL220" s="12"/>
      <c r="JM220" s="12"/>
      <c r="JN220" s="12"/>
      <c r="JO220" s="12"/>
      <c r="JP220" s="12"/>
      <c r="JQ220" s="12"/>
      <c r="JR220" s="12"/>
      <c r="JS220" s="12"/>
      <c r="JT220" s="12"/>
      <c r="JU220" s="12"/>
      <c r="JV220" s="12"/>
      <c r="JW220" s="12"/>
      <c r="JX220" s="12"/>
      <c r="JY220" s="12"/>
      <c r="JZ220" s="12"/>
      <c r="KA220" s="12"/>
      <c r="KB220" s="12"/>
      <c r="KC220" s="12"/>
      <c r="KD220" s="12"/>
      <c r="KE220" s="12"/>
      <c r="KF220" s="12"/>
      <c r="KG220" s="12"/>
      <c r="KH220" s="12"/>
      <c r="KI220" s="12"/>
      <c r="KJ220" s="12"/>
      <c r="KK220" s="12"/>
      <c r="KL220" s="12"/>
      <c r="KM220" s="12"/>
      <c r="KN220" s="12"/>
      <c r="KO220" s="12"/>
      <c r="KP220" s="12"/>
      <c r="KQ220" s="12"/>
      <c r="KR220" s="12"/>
      <c r="KS220" s="12"/>
      <c r="KT220" s="12"/>
      <c r="KU220" s="12"/>
      <c r="KV220" s="12"/>
      <c r="KW220" s="12"/>
      <c r="KX220" s="12"/>
      <c r="KY220" s="12"/>
      <c r="KZ220" s="12"/>
      <c r="LA220" s="12"/>
      <c r="LB220" s="12"/>
      <c r="LC220" s="12"/>
      <c r="LD220" s="12"/>
      <c r="LE220" s="12"/>
      <c r="LF220" s="12"/>
      <c r="LG220" s="12"/>
      <c r="LH220" s="12"/>
      <c r="LI220" s="12"/>
      <c r="LJ220" s="12"/>
      <c r="LK220" s="12"/>
      <c r="LL220" s="12"/>
      <c r="LM220" s="12"/>
      <c r="LN220" s="12"/>
      <c r="LO220" s="12"/>
      <c r="LP220" s="12"/>
      <c r="LQ220" s="12"/>
      <c r="LR220" s="12"/>
      <c r="LS220" s="12"/>
      <c r="LT220" s="12"/>
      <c r="LU220" s="12"/>
      <c r="LV220" s="12"/>
      <c r="LW220" s="12"/>
      <c r="LX220" s="12"/>
      <c r="LY220" s="12"/>
      <c r="LZ220" s="12"/>
      <c r="MA220" s="12"/>
      <c r="MB220" s="12"/>
      <c r="MC220" s="12"/>
      <c r="MD220" s="12"/>
      <c r="ME220" s="12"/>
      <c r="MF220" s="12"/>
      <c r="MG220" s="12"/>
      <c r="MH220" s="12"/>
      <c r="MI220" s="12"/>
      <c r="MJ220" s="12"/>
      <c r="MK220" s="12"/>
      <c r="ML220" s="12"/>
      <c r="MM220" s="12"/>
      <c r="MN220" s="12"/>
      <c r="MO220" s="12"/>
      <c r="MP220" s="12"/>
      <c r="MQ220" s="12"/>
      <c r="MR220" s="12"/>
      <c r="MS220" s="12"/>
      <c r="MT220" s="12"/>
      <c r="MU220" s="12"/>
      <c r="MV220" s="12"/>
      <c r="MW220" s="12"/>
      <c r="MX220" s="12"/>
      <c r="MY220" s="12"/>
      <c r="MZ220" s="12"/>
      <c r="NA220" s="12"/>
      <c r="NB220" s="12"/>
      <c r="NC220" s="12"/>
      <c r="ND220" s="12"/>
      <c r="NE220" s="12"/>
      <c r="NF220" s="12"/>
      <c r="NG220" s="12"/>
      <c r="NH220" s="12"/>
      <c r="NI220" s="12"/>
      <c r="NJ220" s="12"/>
      <c r="NK220" s="12"/>
      <c r="NL220" s="12"/>
      <c r="NM220" s="12"/>
      <c r="NN220" s="12"/>
      <c r="NO220" s="12"/>
      <c r="NP220" s="12"/>
      <c r="NQ220" s="12"/>
      <c r="NR220" s="12"/>
      <c r="NS220" s="12"/>
      <c r="NT220" s="12"/>
      <c r="NU220" s="12"/>
      <c r="NV220" s="12"/>
      <c r="NW220" s="12"/>
      <c r="NX220" s="12"/>
      <c r="NY220" s="12"/>
      <c r="NZ220" s="12"/>
      <c r="OA220" s="12"/>
      <c r="OB220" s="12"/>
      <c r="OC220" s="12"/>
      <c r="OD220" s="12"/>
      <c r="OE220" s="12"/>
      <c r="OF220" s="12"/>
      <c r="OG220" s="12"/>
      <c r="OH220" s="12"/>
      <c r="OI220" s="12"/>
      <c r="OJ220" s="12"/>
      <c r="OK220" s="12"/>
      <c r="OL220" s="12"/>
      <c r="OM220" s="12"/>
      <c r="ON220" s="12"/>
      <c r="OO220" s="12"/>
      <c r="OP220" s="12"/>
      <c r="OQ220" s="12"/>
      <c r="OR220" s="12"/>
      <c r="OS220" s="12"/>
      <c r="OT220" s="12"/>
      <c r="OU220" s="12"/>
      <c r="OV220" s="12"/>
      <c r="OW220" s="12"/>
      <c r="OX220" s="12"/>
      <c r="OY220" s="12"/>
      <c r="OZ220" s="12"/>
      <c r="PA220" s="12"/>
      <c r="PB220" s="12"/>
      <c r="PC220" s="12"/>
      <c r="PD220" s="12"/>
      <c r="PE220" s="12"/>
      <c r="PF220" s="12"/>
      <c r="PG220" s="12"/>
      <c r="PH220" s="12"/>
      <c r="PI220" s="12"/>
      <c r="PJ220" s="12"/>
      <c r="PK220" s="12"/>
      <c r="PL220" s="12"/>
      <c r="PM220" s="12"/>
      <c r="PN220" s="12"/>
      <c r="PO220" s="12"/>
      <c r="PP220" s="12"/>
      <c r="PQ220" s="12"/>
      <c r="PR220" s="12"/>
      <c r="PS220" s="12"/>
      <c r="PT220" s="12"/>
      <c r="PU220" s="12"/>
      <c r="PV220" s="12"/>
      <c r="PW220" s="12"/>
      <c r="PX220" s="12"/>
      <c r="PY220" s="12"/>
      <c r="PZ220" s="12"/>
      <c r="QA220" s="12"/>
      <c r="QB220" s="12"/>
      <c r="QC220" s="12"/>
      <c r="QD220" s="12"/>
      <c r="QE220" s="12"/>
      <c r="QF220" s="12"/>
      <c r="QG220" s="12"/>
      <c r="QH220" s="12"/>
      <c r="QI220" s="12"/>
      <c r="QJ220" s="12"/>
      <c r="QK220" s="12"/>
      <c r="QL220" s="12"/>
      <c r="QM220" s="12"/>
      <c r="QN220" s="12"/>
      <c r="QO220" s="12"/>
      <c r="QP220" s="12"/>
      <c r="QQ220" s="12"/>
      <c r="QR220" s="12"/>
      <c r="QS220" s="12"/>
      <c r="QT220" s="12"/>
      <c r="QU220" s="12"/>
      <c r="QV220" s="12"/>
      <c r="QW220" s="12"/>
      <c r="QX220" s="12"/>
      <c r="QY220" s="12"/>
      <c r="QZ220" s="12"/>
      <c r="RA220" s="12"/>
      <c r="RB220" s="12"/>
      <c r="RC220" s="12"/>
      <c r="RD220" s="12"/>
      <c r="RE220" s="12"/>
      <c r="RF220" s="12"/>
      <c r="RG220" s="12"/>
      <c r="RH220" s="12"/>
      <c r="RI220" s="12"/>
      <c r="RJ220" s="12"/>
      <c r="RK220" s="12"/>
      <c r="RL220" s="12"/>
      <c r="RM220" s="12"/>
      <c r="RN220" s="12"/>
      <c r="RO220" s="12"/>
      <c r="RP220" s="12"/>
      <c r="RQ220" s="12"/>
      <c r="RR220" s="12"/>
      <c r="RS220" s="12"/>
      <c r="RT220" s="12"/>
      <c r="RU220" s="12"/>
      <c r="RV220" s="12"/>
      <c r="RW220" s="12"/>
      <c r="RX220" s="12"/>
      <c r="RY220" s="12"/>
      <c r="RZ220" s="12"/>
      <c r="SA220" s="12"/>
      <c r="SB220" s="12"/>
      <c r="SC220" s="12"/>
      <c r="SD220" s="12"/>
      <c r="SE220" s="12"/>
      <c r="SF220" s="12"/>
      <c r="SG220" s="12"/>
      <c r="SH220" s="12"/>
      <c r="SI220" s="12"/>
      <c r="SJ220" s="12"/>
      <c r="SK220" s="12"/>
      <c r="SL220" s="12"/>
      <c r="SM220" s="12"/>
      <c r="SN220" s="12"/>
      <c r="SO220" s="12"/>
      <c r="SP220" s="12"/>
      <c r="SQ220" s="12"/>
      <c r="SR220" s="12"/>
      <c r="SS220" s="12"/>
      <c r="ST220" s="12"/>
      <c r="SU220" s="12"/>
      <c r="SV220" s="12"/>
      <c r="SW220" s="12"/>
      <c r="SX220" s="12"/>
      <c r="SY220" s="12"/>
      <c r="SZ220" s="12"/>
      <c r="TA220" s="12"/>
      <c r="TB220" s="12"/>
      <c r="TC220" s="12"/>
      <c r="TD220" s="12"/>
      <c r="TE220" s="12"/>
      <c r="TF220" s="12"/>
      <c r="TG220" s="12"/>
      <c r="TH220" s="12"/>
      <c r="TI220" s="12"/>
      <c r="TJ220" s="12"/>
      <c r="TK220" s="12"/>
      <c r="TL220" s="12"/>
      <c r="TM220" s="12"/>
      <c r="TN220" s="12"/>
      <c r="TO220" s="12"/>
      <c r="TP220" s="12"/>
      <c r="TQ220" s="12"/>
      <c r="TR220" s="12"/>
      <c r="TS220" s="12"/>
      <c r="TT220" s="12"/>
      <c r="TU220" s="12"/>
      <c r="TV220" s="12"/>
      <c r="TW220" s="12"/>
      <c r="TX220" s="12"/>
      <c r="TY220" s="12"/>
      <c r="TZ220" s="12"/>
      <c r="UA220" s="12"/>
      <c r="UB220" s="12"/>
      <c r="UC220" s="12"/>
      <c r="UD220" s="12"/>
      <c r="UE220" s="12"/>
      <c r="UF220" s="12"/>
      <c r="UG220" s="12"/>
      <c r="UH220" s="12"/>
      <c r="UI220" s="12"/>
      <c r="UJ220" s="12"/>
      <c r="UK220" s="12"/>
      <c r="UL220" s="12"/>
      <c r="UM220" s="12"/>
      <c r="UN220" s="12"/>
      <c r="UO220" s="12"/>
      <c r="UP220" s="12"/>
      <c r="UQ220" s="12"/>
      <c r="UR220" s="12"/>
      <c r="US220" s="12"/>
      <c r="UT220" s="12"/>
      <c r="UU220" s="12"/>
      <c r="UV220" s="12"/>
      <c r="UW220" s="12"/>
      <c r="UX220" s="12"/>
      <c r="UY220" s="12"/>
      <c r="UZ220" s="12"/>
      <c r="VA220" s="12"/>
      <c r="VB220" s="12"/>
      <c r="VC220" s="12"/>
      <c r="VD220" s="12"/>
      <c r="VE220" s="12"/>
      <c r="VF220" s="12"/>
      <c r="VG220" s="12"/>
      <c r="VH220" s="12"/>
      <c r="VI220" s="12"/>
      <c r="VJ220" s="12"/>
      <c r="VK220" s="12"/>
      <c r="VL220" s="12"/>
      <c r="VM220" s="12"/>
      <c r="VN220" s="12"/>
      <c r="VO220" s="12"/>
      <c r="VP220" s="12"/>
      <c r="VQ220" s="12"/>
      <c r="VR220" s="12"/>
      <c r="VS220" s="12"/>
      <c r="VT220" s="12"/>
      <c r="VU220" s="12"/>
      <c r="VV220" s="12"/>
      <c r="VW220" s="12"/>
      <c r="VX220" s="12"/>
      <c r="VY220" s="12"/>
      <c r="VZ220" s="12"/>
      <c r="WA220" s="12"/>
      <c r="WB220" s="12"/>
      <c r="WC220" s="12"/>
      <c r="WD220" s="12"/>
      <c r="WE220" s="12"/>
      <c r="WF220" s="12"/>
      <c r="WG220" s="12"/>
      <c r="WH220" s="12"/>
      <c r="WI220" s="12"/>
      <c r="WJ220" s="12"/>
      <c r="WK220" s="12"/>
      <c r="WL220" s="12"/>
      <c r="WM220" s="12"/>
      <c r="WN220" s="12"/>
      <c r="WO220" s="12"/>
      <c r="WP220" s="12"/>
      <c r="WQ220" s="12"/>
      <c r="WR220" s="12"/>
      <c r="WS220" s="12"/>
      <c r="WT220" s="12"/>
      <c r="WU220" s="12"/>
      <c r="WV220" s="12"/>
      <c r="WW220" s="12"/>
      <c r="WX220" s="12"/>
      <c r="WY220" s="12"/>
      <c r="WZ220" s="12"/>
      <c r="XA220" s="12"/>
      <c r="XB220" s="12"/>
      <c r="XC220" s="12"/>
      <c r="XD220" s="12"/>
      <c r="XE220" s="12"/>
      <c r="XF220" s="12"/>
      <c r="XG220" s="12"/>
      <c r="XH220" s="12"/>
      <c r="XI220" s="12"/>
      <c r="XJ220" s="12"/>
      <c r="XK220" s="12"/>
      <c r="XL220" s="12"/>
      <c r="XM220" s="12"/>
      <c r="XN220" s="12"/>
      <c r="XO220" s="12"/>
      <c r="XP220" s="12"/>
      <c r="XQ220" s="12"/>
      <c r="XR220" s="12"/>
      <c r="XS220" s="12"/>
      <c r="XT220" s="12"/>
      <c r="XU220" s="12"/>
      <c r="XV220" s="12"/>
      <c r="XW220" s="12"/>
      <c r="XX220" s="12"/>
      <c r="XY220" s="12"/>
      <c r="XZ220" s="12"/>
      <c r="YA220" s="12"/>
      <c r="YB220" s="12"/>
      <c r="YC220" s="12"/>
      <c r="YD220" s="12"/>
      <c r="YE220" s="12"/>
      <c r="YF220" s="12"/>
      <c r="YG220" s="12"/>
      <c r="YH220" s="12"/>
      <c r="YI220" s="12"/>
      <c r="YJ220" s="12"/>
      <c r="YK220" s="12"/>
      <c r="YL220" s="12"/>
      <c r="YM220" s="12"/>
      <c r="YN220" s="12"/>
      <c r="YO220" s="12"/>
      <c r="YP220" s="12"/>
      <c r="YQ220" s="12"/>
      <c r="YR220" s="12"/>
      <c r="YS220" s="12"/>
      <c r="YT220" s="12"/>
      <c r="YU220" s="12"/>
      <c r="YV220" s="12"/>
      <c r="YW220" s="12"/>
      <c r="YX220" s="12"/>
      <c r="YY220" s="12"/>
      <c r="YZ220" s="12"/>
      <c r="ZA220" s="12"/>
      <c r="ZB220" s="12"/>
      <c r="ZC220" s="12"/>
      <c r="ZD220" s="12"/>
      <c r="ZE220" s="12"/>
      <c r="ZF220" s="12"/>
      <c r="ZG220" s="12"/>
      <c r="ZH220" s="12"/>
      <c r="ZI220" s="12"/>
      <c r="ZJ220" s="12"/>
      <c r="ZK220" s="12"/>
      <c r="ZL220" s="12"/>
      <c r="ZM220" s="12"/>
      <c r="ZN220" s="12"/>
      <c r="ZO220" s="12"/>
      <c r="ZP220" s="12"/>
      <c r="ZQ220" s="12"/>
      <c r="ZR220" s="12"/>
      <c r="ZS220" s="12"/>
      <c r="ZT220" s="12"/>
      <c r="ZU220" s="12"/>
      <c r="ZV220" s="12"/>
      <c r="ZW220" s="12"/>
      <c r="ZX220" s="12"/>
      <c r="ZY220" s="12"/>
      <c r="ZZ220" s="12"/>
      <c r="AAA220" s="12"/>
      <c r="AAB220" s="12"/>
      <c r="AAC220" s="12"/>
      <c r="AAD220" s="12"/>
      <c r="AAE220" s="12"/>
      <c r="AAF220" s="12"/>
      <c r="AAG220" s="12"/>
      <c r="AAH220" s="12"/>
      <c r="AAI220" s="12"/>
      <c r="AAJ220" s="12"/>
      <c r="AAK220" s="12"/>
      <c r="AAL220" s="12"/>
      <c r="AAM220" s="12"/>
      <c r="AAN220" s="12"/>
      <c r="AAO220" s="12"/>
      <c r="AAP220" s="12"/>
      <c r="AAQ220" s="12"/>
      <c r="AAR220" s="12"/>
      <c r="AAS220" s="12"/>
      <c r="AAT220" s="12"/>
      <c r="AAU220" s="12"/>
      <c r="AAV220" s="12"/>
      <c r="AAW220" s="12"/>
      <c r="AAX220" s="12"/>
      <c r="AAY220" s="12"/>
      <c r="AAZ220" s="12"/>
      <c r="ABA220" s="12"/>
      <c r="ABB220" s="12"/>
      <c r="ABC220" s="12"/>
      <c r="ABD220" s="12"/>
      <c r="ABE220" s="12"/>
      <c r="ABF220" s="12"/>
      <c r="ABG220" s="12"/>
      <c r="ABH220" s="12"/>
      <c r="ABI220" s="12"/>
      <c r="ABJ220" s="12"/>
      <c r="ABK220" s="12"/>
      <c r="ABL220" s="12"/>
      <c r="ABM220" s="12"/>
      <c r="ABN220" s="12"/>
      <c r="ABO220" s="12"/>
      <c r="ABP220" s="12"/>
      <c r="ABQ220" s="12"/>
      <c r="ABR220" s="12"/>
      <c r="ABS220" s="12"/>
      <c r="ABT220" s="12"/>
      <c r="ABU220" s="12"/>
      <c r="ABV220" s="12"/>
      <c r="ABW220" s="12"/>
      <c r="ABX220" s="12"/>
      <c r="ABY220" s="12"/>
      <c r="ABZ220" s="12"/>
      <c r="ACA220" s="12"/>
      <c r="ACB220" s="12"/>
      <c r="ACC220" s="12"/>
      <c r="ACD220" s="12"/>
      <c r="ACE220" s="12"/>
      <c r="ACF220" s="12"/>
      <c r="ACG220" s="12"/>
      <c r="ACH220" s="12"/>
      <c r="ACI220" s="12"/>
      <c r="ACJ220" s="12"/>
      <c r="ACK220" s="12"/>
      <c r="ACL220" s="12"/>
      <c r="ACM220" s="12"/>
      <c r="ACN220" s="12"/>
      <c r="ACO220" s="12"/>
      <c r="ACP220" s="12"/>
      <c r="ACQ220" s="12"/>
      <c r="ACR220" s="12"/>
      <c r="ACS220" s="12"/>
      <c r="ACT220" s="12"/>
      <c r="ACU220" s="12"/>
      <c r="ACV220" s="12"/>
      <c r="ACW220" s="12"/>
      <c r="ACX220" s="12"/>
      <c r="ACY220" s="12"/>
      <c r="ACZ220" s="12"/>
      <c r="ADA220" s="12"/>
      <c r="ADB220" s="12"/>
      <c r="ADC220" s="12"/>
      <c r="ADD220" s="12"/>
      <c r="ADE220" s="12"/>
      <c r="ADF220" s="12"/>
      <c r="ADG220" s="12"/>
      <c r="ADH220" s="12"/>
      <c r="ADI220" s="12"/>
      <c r="ADJ220" s="12"/>
      <c r="ADK220" s="12"/>
      <c r="ADL220" s="12"/>
      <c r="ADM220" s="12"/>
      <c r="ADN220" s="12"/>
      <c r="ADO220" s="12"/>
      <c r="ADP220" s="12"/>
      <c r="ADQ220" s="12"/>
      <c r="ADR220" s="12"/>
      <c r="ADS220" s="12"/>
      <c r="ADT220" s="12"/>
      <c r="ADU220" s="12"/>
      <c r="ADV220" s="12"/>
      <c r="ADW220" s="12"/>
      <c r="ADX220" s="12"/>
      <c r="ADY220" s="12"/>
      <c r="ADZ220" s="12"/>
      <c r="AEA220" s="12"/>
      <c r="AEB220" s="12"/>
      <c r="AEC220" s="12"/>
      <c r="AED220" s="12"/>
      <c r="AEE220" s="12"/>
      <c r="AEF220" s="12"/>
      <c r="AEG220" s="12"/>
      <c r="AEH220" s="12"/>
      <c r="AEI220" s="12"/>
      <c r="AEJ220" s="12"/>
      <c r="AEK220" s="12"/>
      <c r="AEL220" s="12"/>
      <c r="AEM220" s="12"/>
      <c r="AEN220" s="12"/>
      <c r="AEO220" s="12"/>
      <c r="AEP220" s="12"/>
      <c r="AEQ220" s="12"/>
      <c r="AER220" s="12"/>
      <c r="AES220" s="12"/>
      <c r="AET220" s="12"/>
      <c r="AEU220" s="12"/>
      <c r="AEV220" s="12"/>
      <c r="AEW220" s="12"/>
      <c r="AEX220" s="12"/>
      <c r="AEY220" s="12"/>
      <c r="AEZ220" s="12"/>
      <c r="AFA220" s="12"/>
      <c r="AFB220" s="12"/>
      <c r="AFC220" s="12"/>
      <c r="AFD220" s="12"/>
      <c r="AFE220" s="12"/>
      <c r="AFF220" s="12"/>
      <c r="AFG220" s="12"/>
      <c r="AFH220" s="12"/>
      <c r="AFI220" s="12"/>
      <c r="AFJ220" s="12"/>
      <c r="AFK220" s="12"/>
      <c r="AFL220" s="12"/>
      <c r="AFM220" s="12"/>
      <c r="AFN220" s="12"/>
      <c r="AFO220" s="12"/>
      <c r="AFP220" s="12"/>
      <c r="AFQ220" s="12"/>
      <c r="AFR220" s="12"/>
      <c r="AFS220" s="12"/>
      <c r="AFT220" s="12"/>
      <c r="AFU220" s="12"/>
      <c r="AFV220" s="12"/>
      <c r="AFW220" s="12"/>
      <c r="AFX220" s="12"/>
      <c r="AFY220" s="12"/>
      <c r="AFZ220" s="12"/>
      <c r="AGA220" s="12"/>
      <c r="AGB220" s="12"/>
      <c r="AGC220" s="12"/>
      <c r="AGD220" s="12"/>
      <c r="AGE220" s="12"/>
      <c r="AGF220" s="12"/>
      <c r="AGG220" s="12"/>
      <c r="AGH220" s="12"/>
      <c r="AGI220" s="12"/>
      <c r="AGJ220" s="12"/>
      <c r="AGK220" s="12"/>
      <c r="AGL220" s="12"/>
      <c r="AGM220" s="12"/>
      <c r="AGN220" s="12"/>
      <c r="AGO220" s="12"/>
      <c r="AGP220" s="12"/>
      <c r="AGQ220" s="12"/>
      <c r="AGR220" s="12"/>
      <c r="AGS220" s="12"/>
      <c r="AGT220" s="12"/>
      <c r="AGU220" s="12"/>
      <c r="AGV220" s="12"/>
      <c r="AGW220" s="12"/>
      <c r="AGX220" s="12"/>
      <c r="AGY220" s="12"/>
      <c r="AGZ220" s="12"/>
      <c r="AHA220" s="12"/>
      <c r="AHB220" s="12"/>
      <c r="AHC220" s="12"/>
      <c r="AHD220" s="12"/>
      <c r="AHE220" s="12"/>
      <c r="AHF220" s="12"/>
      <c r="AHG220" s="12"/>
      <c r="AHH220" s="12"/>
      <c r="AHI220" s="12"/>
      <c r="AHJ220" s="12"/>
      <c r="AHK220" s="12"/>
      <c r="AHL220" s="12"/>
      <c r="AHM220" s="12"/>
      <c r="AHN220" s="12"/>
      <c r="AHO220" s="12"/>
      <c r="AHP220" s="12"/>
      <c r="AHQ220" s="12"/>
      <c r="AHR220" s="12"/>
      <c r="AHS220" s="12"/>
      <c r="AHT220" s="12"/>
      <c r="AHU220" s="12"/>
      <c r="AHV220" s="12"/>
      <c r="AHW220" s="12"/>
      <c r="AHX220" s="12"/>
      <c r="AHY220" s="12"/>
      <c r="AHZ220" s="12"/>
      <c r="AIA220" s="12"/>
      <c r="AIB220" s="12"/>
      <c r="AIC220" s="12"/>
      <c r="AID220" s="12"/>
      <c r="AIE220" s="12"/>
      <c r="AIF220" s="12"/>
      <c r="AIG220" s="12"/>
      <c r="AIH220" s="12"/>
      <c r="AII220" s="12"/>
      <c r="AIJ220" s="12"/>
      <c r="AIK220" s="12"/>
      <c r="AIL220" s="12"/>
      <c r="AIM220" s="12"/>
      <c r="AIN220" s="12"/>
      <c r="AIO220" s="12"/>
      <c r="AIP220" s="12"/>
      <c r="AIQ220" s="12"/>
      <c r="AIR220" s="12"/>
      <c r="AIS220" s="12"/>
      <c r="AIT220" s="12"/>
      <c r="AIU220" s="12"/>
      <c r="AIV220" s="12"/>
      <c r="AIW220" s="12"/>
      <c r="AIX220" s="12"/>
      <c r="AIY220" s="12"/>
      <c r="AIZ220" s="12"/>
      <c r="AJA220" s="12"/>
      <c r="AJB220" s="12"/>
      <c r="AJC220" s="12"/>
      <c r="AJD220" s="12"/>
      <c r="AJE220" s="12"/>
      <c r="AJF220" s="12"/>
      <c r="AJG220" s="12"/>
      <c r="AJH220" s="12"/>
      <c r="AJI220" s="12"/>
      <c r="AJJ220" s="12"/>
      <c r="AJK220" s="12"/>
      <c r="AJL220" s="12"/>
      <c r="AJM220" s="12"/>
      <c r="AJN220" s="12"/>
      <c r="AJO220" s="12"/>
      <c r="AJP220" s="12"/>
      <c r="AJQ220" s="12"/>
      <c r="AJR220" s="12"/>
      <c r="AJS220" s="12"/>
      <c r="AJT220" s="12"/>
      <c r="AJU220" s="12"/>
      <c r="AJV220" s="12"/>
      <c r="AJW220" s="12"/>
      <c r="AJX220" s="12"/>
      <c r="AJY220" s="12"/>
      <c r="AJZ220" s="12"/>
      <c r="AKA220" s="12"/>
      <c r="AKB220" s="12"/>
      <c r="AKC220" s="12"/>
      <c r="AKD220" s="12"/>
      <c r="AKE220" s="12"/>
      <c r="AKF220" s="12"/>
      <c r="AKG220" s="12"/>
      <c r="AKH220" s="12"/>
      <c r="AKI220" s="12"/>
      <c r="AKJ220" s="12"/>
      <c r="AKK220" s="12"/>
      <c r="AKL220" s="12"/>
      <c r="AKM220" s="12"/>
      <c r="AKN220" s="12"/>
      <c r="AKO220" s="12"/>
      <c r="AKP220" s="12"/>
      <c r="AKQ220" s="12"/>
      <c r="AKR220" s="12"/>
      <c r="AKS220" s="12"/>
      <c r="AKT220" s="12"/>
      <c r="AKU220" s="12"/>
      <c r="AKV220" s="12"/>
      <c r="AKW220" s="12"/>
      <c r="AKX220" s="12"/>
      <c r="AKY220" s="12"/>
      <c r="AKZ220" s="12"/>
      <c r="ALA220" s="12"/>
      <c r="ALB220" s="12"/>
      <c r="ALC220" s="12"/>
      <c r="ALD220" s="12"/>
      <c r="ALE220" s="12"/>
      <c r="ALF220" s="12"/>
      <c r="ALG220" s="12"/>
      <c r="ALH220" s="12"/>
      <c r="ALI220" s="12"/>
      <c r="ALJ220" s="12"/>
      <c r="ALK220" s="12"/>
      <c r="ALL220" s="12"/>
      <c r="ALM220" s="12"/>
      <c r="ALN220" s="12"/>
      <c r="ALO220" s="12"/>
      <c r="ALP220" s="12"/>
      <c r="ALQ220" s="12"/>
      <c r="ALR220" s="12"/>
      <c r="ALS220" s="12"/>
      <c r="ALT220" s="12"/>
      <c r="ALU220" s="12"/>
      <c r="ALV220" s="12"/>
      <c r="ALW220" s="12"/>
      <c r="ALX220" s="12"/>
      <c r="ALY220" s="12"/>
      <c r="ALZ220" s="12"/>
      <c r="AMA220" s="12"/>
      <c r="AMB220" s="12"/>
      <c r="AMC220" s="12"/>
      <c r="AMD220" s="12"/>
      <c r="AME220" s="12"/>
      <c r="AMF220" s="12"/>
      <c r="AMG220" s="12"/>
      <c r="AMH220" s="12"/>
      <c r="AMI220" s="12"/>
      <c r="AMJ220" s="12"/>
      <c r="AMK220" s="12"/>
      <c r="AML220" s="12"/>
      <c r="AMM220" s="12"/>
      <c r="AMN220" s="12"/>
      <c r="AMO220" s="12"/>
      <c r="AMP220" s="12"/>
      <c r="AMQ220" s="12"/>
      <c r="AMR220" s="12"/>
      <c r="AMS220" s="12"/>
      <c r="AMT220" s="12"/>
      <c r="AMU220" s="12"/>
      <c r="AMV220" s="12"/>
      <c r="AMW220" s="12"/>
      <c r="AMX220" s="12"/>
      <c r="AMY220" s="12"/>
      <c r="AMZ220" s="12"/>
      <c r="ANA220" s="12"/>
      <c r="ANB220" s="12"/>
      <c r="ANC220" s="12"/>
      <c r="AND220" s="12"/>
      <c r="ANE220" s="12"/>
      <c r="ANF220" s="12"/>
      <c r="ANG220" s="12"/>
      <c r="ANH220" s="12"/>
      <c r="ANI220" s="12"/>
      <c r="ANJ220" s="12"/>
      <c r="ANK220" s="12"/>
      <c r="ANL220" s="12"/>
      <c r="ANM220" s="12"/>
      <c r="ANN220" s="12"/>
      <c r="ANO220" s="12"/>
      <c r="ANP220" s="12"/>
      <c r="ANQ220" s="12"/>
      <c r="ANR220" s="12"/>
      <c r="ANS220" s="12"/>
      <c r="ANT220" s="12"/>
      <c r="ANU220" s="12"/>
      <c r="ANV220" s="12"/>
      <c r="ANW220" s="12"/>
      <c r="ANX220" s="12"/>
      <c r="ANY220" s="12"/>
      <c r="ANZ220" s="12"/>
      <c r="AOA220" s="12"/>
      <c r="AOB220" s="12"/>
      <c r="AOC220" s="12"/>
      <c r="AOD220" s="12"/>
      <c r="AOE220" s="12"/>
      <c r="AOF220" s="12"/>
      <c r="AOG220" s="12"/>
      <c r="AOH220" s="12"/>
      <c r="AOI220" s="12"/>
      <c r="AOJ220" s="12"/>
      <c r="AOK220" s="12"/>
      <c r="AOL220" s="12"/>
      <c r="AOM220" s="12"/>
      <c r="AON220" s="12"/>
      <c r="AOO220" s="12"/>
      <c r="AOP220" s="12"/>
      <c r="AOQ220" s="12"/>
      <c r="AOR220" s="12"/>
      <c r="AOS220" s="12"/>
      <c r="AOT220" s="12"/>
      <c r="AOU220" s="12"/>
      <c r="AOV220" s="12"/>
      <c r="AOW220" s="12"/>
      <c r="AOX220" s="12"/>
      <c r="AOY220" s="12"/>
      <c r="AOZ220" s="12"/>
      <c r="APA220" s="12"/>
      <c r="APB220" s="12"/>
      <c r="APC220" s="12"/>
      <c r="APD220" s="12"/>
      <c r="APE220" s="12"/>
      <c r="APF220" s="12"/>
      <c r="APG220" s="12"/>
      <c r="APH220" s="12"/>
      <c r="API220" s="12"/>
      <c r="APJ220" s="12"/>
      <c r="APK220" s="12"/>
      <c r="APL220" s="12"/>
      <c r="APM220" s="12"/>
      <c r="APN220" s="12"/>
      <c r="APO220" s="12"/>
      <c r="APP220" s="12"/>
      <c r="APQ220" s="12"/>
      <c r="APR220" s="12"/>
      <c r="APS220" s="12"/>
      <c r="APT220" s="12"/>
      <c r="APU220" s="12"/>
      <c r="APV220" s="12"/>
      <c r="APW220" s="12"/>
      <c r="APX220" s="12"/>
      <c r="APY220" s="12"/>
      <c r="APZ220" s="12"/>
      <c r="AQA220" s="12"/>
      <c r="AQB220" s="12"/>
      <c r="AQC220" s="12"/>
      <c r="AQD220" s="12"/>
      <c r="AQE220" s="12"/>
      <c r="AQF220" s="12"/>
      <c r="AQG220" s="12"/>
      <c r="AQH220" s="12"/>
      <c r="AQI220" s="12"/>
      <c r="AQJ220" s="12"/>
      <c r="AQK220" s="12"/>
      <c r="AQL220" s="12"/>
      <c r="AQM220" s="12"/>
      <c r="AQN220" s="12"/>
      <c r="AQO220" s="12"/>
      <c r="AQP220" s="12"/>
      <c r="AQQ220" s="12"/>
      <c r="AQR220" s="12"/>
      <c r="AQS220" s="12"/>
      <c r="AQT220" s="12"/>
      <c r="AQU220" s="12"/>
      <c r="AQV220" s="12"/>
      <c r="AQW220" s="12"/>
      <c r="AQX220" s="12"/>
      <c r="AQY220" s="12"/>
      <c r="AQZ220" s="12"/>
      <c r="ARA220" s="12"/>
      <c r="ARB220" s="12"/>
      <c r="ARC220" s="12"/>
      <c r="ARD220" s="12"/>
      <c r="ARE220" s="12"/>
      <c r="ARF220" s="12"/>
      <c r="ARG220" s="12"/>
      <c r="ARH220" s="12"/>
      <c r="ARI220" s="12"/>
      <c r="ARJ220" s="12"/>
      <c r="ARK220" s="12"/>
      <c r="ARL220" s="12"/>
      <c r="ARM220" s="12"/>
      <c r="ARN220" s="12"/>
      <c r="ARO220" s="12"/>
      <c r="ARP220" s="12"/>
      <c r="ARQ220" s="12"/>
      <c r="ARR220" s="12"/>
      <c r="ARS220" s="12"/>
      <c r="ART220" s="12"/>
      <c r="ARU220" s="12"/>
      <c r="ARV220" s="12"/>
      <c r="ARW220" s="12"/>
      <c r="ARX220" s="12"/>
      <c r="ARY220" s="12"/>
      <c r="ARZ220" s="12"/>
      <c r="ASA220" s="12"/>
      <c r="ASB220" s="12"/>
      <c r="ASC220" s="12"/>
      <c r="ASD220" s="12"/>
      <c r="ASE220" s="12"/>
      <c r="ASF220" s="12"/>
      <c r="ASG220" s="12"/>
      <c r="ASH220" s="12"/>
      <c r="ASI220" s="12"/>
      <c r="ASJ220" s="12"/>
      <c r="ASK220" s="12"/>
      <c r="ASL220" s="12"/>
      <c r="ASM220" s="12"/>
      <c r="ASN220" s="12"/>
      <c r="ASO220" s="12"/>
      <c r="ASP220" s="12"/>
      <c r="ASQ220" s="12"/>
      <c r="ASR220" s="12"/>
      <c r="ASS220" s="12"/>
      <c r="AST220" s="12"/>
      <c r="ASU220" s="12"/>
      <c r="ASV220" s="12"/>
      <c r="ASW220" s="12"/>
      <c r="ASX220" s="12"/>
      <c r="ASY220" s="12"/>
      <c r="ASZ220" s="12"/>
      <c r="ATA220" s="12"/>
      <c r="ATB220" s="12"/>
      <c r="ATC220" s="12"/>
      <c r="ATD220" s="12"/>
      <c r="ATE220" s="12"/>
      <c r="ATF220" s="12"/>
      <c r="ATG220" s="12"/>
      <c r="ATH220" s="12"/>
      <c r="ATI220" s="12"/>
      <c r="ATJ220" s="12"/>
      <c r="ATK220" s="12"/>
      <c r="ATL220" s="12"/>
      <c r="ATM220" s="12"/>
      <c r="ATN220" s="12"/>
      <c r="ATO220" s="12"/>
      <c r="ATP220" s="12"/>
      <c r="ATQ220" s="12"/>
      <c r="ATR220" s="12"/>
      <c r="ATS220" s="12"/>
      <c r="ATT220" s="12"/>
      <c r="ATU220" s="12"/>
      <c r="ATV220" s="12"/>
      <c r="ATW220" s="12"/>
      <c r="ATX220" s="12"/>
      <c r="ATY220" s="12"/>
      <c r="ATZ220" s="12"/>
      <c r="AUA220" s="12"/>
      <c r="AUB220" s="12"/>
      <c r="AUC220" s="12"/>
      <c r="AUD220" s="12"/>
      <c r="AUE220" s="12"/>
      <c r="AUF220" s="12"/>
      <c r="AUG220" s="12"/>
      <c r="AUH220" s="12"/>
      <c r="AUI220" s="12"/>
      <c r="AUJ220" s="12"/>
      <c r="AUK220" s="12"/>
      <c r="AUL220" s="12"/>
      <c r="AUM220" s="12"/>
      <c r="AUN220" s="12"/>
      <c r="AUO220" s="12"/>
      <c r="AUP220" s="12"/>
      <c r="AUQ220" s="12"/>
      <c r="AUR220" s="12"/>
      <c r="AUS220" s="12"/>
      <c r="AUT220" s="12"/>
      <c r="AUU220" s="12"/>
      <c r="AUV220" s="12"/>
      <c r="AUW220" s="12"/>
      <c r="AUX220" s="12"/>
      <c r="AUY220" s="12"/>
      <c r="AUZ220" s="12"/>
      <c r="AVA220" s="12"/>
      <c r="AVB220" s="12"/>
      <c r="AVC220" s="12"/>
      <c r="AVD220" s="12"/>
      <c r="AVE220" s="12"/>
      <c r="AVF220" s="12"/>
      <c r="AVG220" s="12"/>
      <c r="AVH220" s="12"/>
      <c r="AVI220" s="12"/>
      <c r="AVJ220" s="12"/>
      <c r="AVK220" s="12"/>
      <c r="AVL220" s="12"/>
      <c r="AVM220" s="12"/>
      <c r="AVN220" s="12"/>
      <c r="AVO220" s="12"/>
      <c r="AVP220" s="12"/>
      <c r="AVQ220" s="12"/>
      <c r="AVR220" s="12"/>
      <c r="AVS220" s="12"/>
      <c r="AVT220" s="12"/>
      <c r="AVU220" s="12"/>
      <c r="AVV220" s="12"/>
      <c r="AVW220" s="12"/>
      <c r="AVX220" s="12"/>
      <c r="AVY220" s="12"/>
      <c r="AVZ220" s="12"/>
      <c r="AWA220" s="12"/>
      <c r="AWB220" s="12"/>
      <c r="AWC220" s="12"/>
      <c r="AWD220" s="12"/>
      <c r="AWE220" s="12"/>
      <c r="AWF220" s="12"/>
      <c r="AWG220" s="12"/>
      <c r="AWH220" s="12"/>
      <c r="AWI220" s="12"/>
      <c r="AWJ220" s="12"/>
      <c r="AWK220" s="12"/>
      <c r="AWL220" s="12"/>
      <c r="AWM220" s="12"/>
      <c r="AWN220" s="12"/>
      <c r="AWO220" s="12"/>
      <c r="AWP220" s="12"/>
      <c r="AWQ220" s="12"/>
      <c r="AWR220" s="12"/>
      <c r="AWS220" s="12"/>
      <c r="AWT220" s="12"/>
      <c r="AWU220" s="12"/>
      <c r="AWV220" s="12"/>
      <c r="AWW220" s="12"/>
      <c r="AWX220" s="12"/>
      <c r="AWY220" s="12"/>
      <c r="AWZ220" s="12"/>
      <c r="AXA220" s="12"/>
      <c r="AXB220" s="12"/>
      <c r="AXC220" s="12"/>
      <c r="AXD220" s="12"/>
      <c r="AXE220" s="12"/>
      <c r="AXF220" s="12"/>
      <c r="AXG220" s="12"/>
      <c r="AXH220" s="12"/>
      <c r="AXI220" s="12"/>
      <c r="AXJ220" s="12"/>
      <c r="AXK220" s="12"/>
      <c r="AXL220" s="12"/>
      <c r="AXM220" s="12"/>
      <c r="AXN220" s="12"/>
      <c r="AXO220" s="12"/>
      <c r="AXP220" s="12"/>
      <c r="AXQ220" s="12"/>
      <c r="AXR220" s="12"/>
      <c r="AXS220" s="12"/>
      <c r="AXT220" s="12"/>
      <c r="AXU220" s="12"/>
      <c r="AXV220" s="12"/>
      <c r="AXW220" s="12"/>
      <c r="AXX220" s="12"/>
      <c r="AXY220" s="12"/>
      <c r="AXZ220" s="12"/>
      <c r="AYA220" s="12"/>
      <c r="AYB220" s="12"/>
      <c r="AYC220" s="12"/>
      <c r="AYD220" s="12"/>
      <c r="AYE220" s="12"/>
      <c r="AYF220" s="12"/>
      <c r="AYG220" s="12"/>
      <c r="AYH220" s="12"/>
      <c r="AYI220" s="12"/>
      <c r="AYJ220" s="12"/>
      <c r="AYK220" s="12"/>
      <c r="AYL220" s="12"/>
      <c r="AYM220" s="12"/>
      <c r="AYN220" s="12"/>
      <c r="AYO220" s="12"/>
      <c r="AYP220" s="12"/>
      <c r="AYQ220" s="12"/>
      <c r="AYR220" s="12"/>
      <c r="AYS220" s="12"/>
      <c r="AYT220" s="12"/>
      <c r="AYU220" s="12"/>
      <c r="AYV220" s="12"/>
      <c r="AYW220" s="12"/>
      <c r="AYX220" s="12"/>
      <c r="AYY220" s="12"/>
      <c r="AYZ220" s="12"/>
      <c r="AZA220" s="12"/>
      <c r="AZB220" s="12"/>
      <c r="AZC220" s="12"/>
      <c r="AZD220" s="12"/>
      <c r="AZE220" s="12"/>
      <c r="AZF220" s="12"/>
      <c r="AZG220" s="12"/>
      <c r="AZH220" s="12"/>
      <c r="AZI220" s="12"/>
      <c r="AZJ220" s="12"/>
      <c r="AZK220" s="12"/>
      <c r="AZL220" s="12"/>
      <c r="AZM220" s="12"/>
      <c r="AZN220" s="12"/>
      <c r="AZO220" s="12"/>
      <c r="AZP220" s="12"/>
      <c r="AZQ220" s="12"/>
      <c r="AZR220" s="12"/>
      <c r="AZS220" s="12"/>
      <c r="AZT220" s="12"/>
      <c r="AZU220" s="12"/>
      <c r="AZV220" s="12"/>
      <c r="AZW220" s="12"/>
      <c r="AZX220" s="12"/>
      <c r="AZY220" s="12"/>
      <c r="AZZ220" s="12"/>
      <c r="BAA220" s="12"/>
      <c r="BAB220" s="12"/>
      <c r="BAC220" s="12"/>
      <c r="BAD220" s="12"/>
      <c r="BAE220" s="12"/>
      <c r="BAF220" s="12"/>
      <c r="BAG220" s="12"/>
      <c r="BAH220" s="12"/>
      <c r="BAI220" s="12"/>
      <c r="BAJ220" s="12"/>
      <c r="BAK220" s="12"/>
      <c r="BAL220" s="12"/>
      <c r="BAM220" s="12"/>
      <c r="BAN220" s="12"/>
      <c r="BAO220" s="12"/>
      <c r="BAP220" s="12"/>
      <c r="BAQ220" s="12"/>
      <c r="BAR220" s="12"/>
      <c r="BAS220" s="12"/>
      <c r="BAT220" s="12"/>
      <c r="BAU220" s="12"/>
      <c r="BAV220" s="12"/>
      <c r="BAW220" s="12"/>
      <c r="BAX220" s="12"/>
      <c r="BAY220" s="12"/>
      <c r="BAZ220" s="12"/>
      <c r="BBA220" s="12"/>
      <c r="BBB220" s="12"/>
      <c r="BBC220" s="12"/>
      <c r="BBD220" s="12"/>
      <c r="BBE220" s="12"/>
      <c r="BBF220" s="12"/>
      <c r="BBG220" s="12"/>
      <c r="BBH220" s="12"/>
      <c r="BBI220" s="12"/>
      <c r="BBJ220" s="12"/>
      <c r="BBK220" s="12"/>
      <c r="BBL220" s="12"/>
      <c r="BBM220" s="12"/>
      <c r="BBN220" s="12"/>
      <c r="BBO220" s="12"/>
      <c r="BBP220" s="12"/>
      <c r="BBQ220" s="12"/>
      <c r="BBR220" s="12"/>
      <c r="BBS220" s="12"/>
      <c r="BBT220" s="12"/>
      <c r="BBU220" s="12"/>
      <c r="BBV220" s="12"/>
      <c r="BBW220" s="12"/>
      <c r="BBX220" s="12"/>
      <c r="BBY220" s="12"/>
      <c r="BBZ220" s="12"/>
      <c r="BCA220" s="12"/>
      <c r="BCB220" s="12"/>
      <c r="BCC220" s="12"/>
      <c r="BCD220" s="12"/>
      <c r="BCE220" s="12"/>
      <c r="BCF220" s="12"/>
      <c r="BCG220" s="12"/>
      <c r="BCH220" s="12"/>
      <c r="BCI220" s="12"/>
      <c r="BCJ220" s="12"/>
      <c r="BCK220" s="12"/>
      <c r="BCL220" s="12"/>
      <c r="BCM220" s="12"/>
      <c r="BCN220" s="12"/>
      <c r="BCO220" s="12"/>
      <c r="BCP220" s="12"/>
      <c r="BCQ220" s="12"/>
      <c r="BCR220" s="12"/>
      <c r="BCS220" s="12"/>
      <c r="BCT220" s="12"/>
      <c r="BCU220" s="12"/>
      <c r="BCV220" s="12"/>
      <c r="BCW220" s="12"/>
      <c r="BCX220" s="12"/>
      <c r="BCY220" s="12"/>
      <c r="BCZ220" s="12"/>
      <c r="BDA220" s="12"/>
      <c r="BDB220" s="12"/>
      <c r="BDC220" s="12"/>
      <c r="BDD220" s="12"/>
      <c r="BDE220" s="12"/>
      <c r="BDF220" s="12"/>
      <c r="BDG220" s="12"/>
      <c r="BDH220" s="12"/>
      <c r="BDI220" s="12"/>
      <c r="BDJ220" s="12"/>
      <c r="BDK220" s="12"/>
      <c r="BDL220" s="12"/>
      <c r="BDM220" s="12"/>
      <c r="BDN220" s="12"/>
      <c r="BDO220" s="12"/>
      <c r="BDP220" s="12"/>
      <c r="BDQ220" s="12"/>
      <c r="BDR220" s="12"/>
      <c r="BDS220" s="12"/>
      <c r="BDT220" s="12"/>
      <c r="BDU220" s="12"/>
      <c r="BDV220" s="12"/>
      <c r="BDW220" s="12"/>
      <c r="BDX220" s="12"/>
      <c r="BDY220" s="12"/>
      <c r="BDZ220" s="12"/>
      <c r="BEA220" s="12"/>
      <c r="BEB220" s="12"/>
      <c r="BEC220" s="12"/>
      <c r="BED220" s="12"/>
      <c r="BEE220" s="12"/>
      <c r="BEF220" s="12"/>
      <c r="BEG220" s="12"/>
      <c r="BEH220" s="12"/>
      <c r="BEI220" s="12"/>
      <c r="BEJ220" s="12"/>
      <c r="BEK220" s="12"/>
      <c r="BEL220" s="12"/>
      <c r="BEM220" s="12"/>
      <c r="BEN220" s="12"/>
      <c r="BEO220" s="12"/>
      <c r="BEP220" s="12"/>
      <c r="BEQ220" s="12"/>
      <c r="BER220" s="12"/>
      <c r="BES220" s="12"/>
      <c r="BET220" s="12"/>
      <c r="BEU220" s="12"/>
      <c r="BEV220" s="12"/>
      <c r="BEW220" s="12"/>
      <c r="BEX220" s="12"/>
      <c r="BEY220" s="12"/>
      <c r="BEZ220" s="12"/>
      <c r="BFA220" s="12"/>
      <c r="BFB220" s="12"/>
      <c r="BFC220" s="12"/>
      <c r="BFD220" s="12"/>
      <c r="BFE220" s="12"/>
      <c r="BFF220" s="12"/>
      <c r="BFG220" s="12"/>
      <c r="BFH220" s="12"/>
      <c r="BFI220" s="12"/>
      <c r="BFJ220" s="12"/>
      <c r="BFK220" s="12"/>
      <c r="BFL220" s="12"/>
      <c r="BFM220" s="12"/>
      <c r="BFN220" s="12"/>
      <c r="BFO220" s="12"/>
      <c r="BFP220" s="12"/>
      <c r="BFQ220" s="12"/>
      <c r="BFR220" s="12"/>
      <c r="BFS220" s="12"/>
      <c r="BFT220" s="12"/>
      <c r="BFU220" s="12"/>
      <c r="BFV220" s="12"/>
      <c r="BFW220" s="12"/>
      <c r="BFX220" s="12"/>
      <c r="BFY220" s="12"/>
      <c r="BFZ220" s="12"/>
      <c r="BGA220" s="12"/>
      <c r="BGB220" s="12"/>
      <c r="BGC220" s="12"/>
      <c r="BGD220" s="12"/>
      <c r="BGE220" s="12"/>
      <c r="BGF220" s="12"/>
      <c r="BGG220" s="12"/>
      <c r="BGH220" s="12"/>
      <c r="BGI220" s="12"/>
      <c r="BGJ220" s="12"/>
      <c r="BGK220" s="12"/>
      <c r="BGL220" s="12"/>
      <c r="BGM220" s="12"/>
      <c r="BGN220" s="12"/>
      <c r="BGO220" s="12"/>
      <c r="BGP220" s="12"/>
      <c r="BGQ220" s="12"/>
      <c r="BGR220" s="12"/>
      <c r="BGS220" s="12"/>
      <c r="BGT220" s="12"/>
      <c r="BGU220" s="12"/>
      <c r="BGV220" s="12"/>
      <c r="BGW220" s="12"/>
      <c r="BGX220" s="12"/>
      <c r="BGY220" s="12"/>
      <c r="BGZ220" s="12"/>
      <c r="BHA220" s="12"/>
      <c r="BHB220" s="12"/>
      <c r="BHC220" s="12"/>
      <c r="BHD220" s="12"/>
      <c r="BHE220" s="12"/>
      <c r="BHF220" s="12"/>
      <c r="BHG220" s="12"/>
      <c r="BHH220" s="12"/>
      <c r="BHI220" s="12"/>
      <c r="BHJ220" s="12"/>
      <c r="BHK220" s="12"/>
      <c r="BHL220" s="12"/>
      <c r="BHM220" s="12"/>
      <c r="BHN220" s="12"/>
      <c r="BHO220" s="12"/>
      <c r="BHP220" s="12"/>
      <c r="BHQ220" s="12"/>
      <c r="BHR220" s="12"/>
      <c r="BHS220" s="12"/>
      <c r="BHT220" s="12"/>
      <c r="BHU220" s="12"/>
      <c r="BHV220" s="12"/>
      <c r="BHW220" s="12"/>
      <c r="BHX220" s="12"/>
      <c r="BHY220" s="12"/>
      <c r="BHZ220" s="12"/>
      <c r="BIA220" s="12"/>
      <c r="BIB220" s="12"/>
      <c r="BIC220" s="12"/>
      <c r="BID220" s="12"/>
      <c r="BIE220" s="12"/>
      <c r="BIF220" s="12"/>
      <c r="BIG220" s="12"/>
      <c r="BIH220" s="12"/>
      <c r="BII220" s="12"/>
      <c r="BIJ220" s="12"/>
      <c r="BIK220" s="12"/>
      <c r="BIL220" s="12"/>
      <c r="BIM220" s="12"/>
      <c r="BIN220" s="12"/>
      <c r="BIO220" s="12"/>
      <c r="BIP220" s="12"/>
      <c r="BIQ220" s="12"/>
      <c r="BIR220" s="12"/>
      <c r="BIS220" s="12"/>
      <c r="BIT220" s="12"/>
      <c r="BIU220" s="12"/>
      <c r="BIV220" s="12"/>
      <c r="BIW220" s="12"/>
      <c r="BIX220" s="12"/>
      <c r="BIY220" s="12"/>
      <c r="BIZ220" s="12"/>
      <c r="BJA220" s="12"/>
      <c r="BJB220" s="12"/>
      <c r="BJC220" s="12"/>
      <c r="BJD220" s="12"/>
      <c r="BJE220" s="12"/>
      <c r="BJF220" s="12"/>
      <c r="BJG220" s="12"/>
      <c r="BJH220" s="12"/>
      <c r="BJI220" s="12"/>
      <c r="BJJ220" s="12"/>
      <c r="BJK220" s="12"/>
      <c r="BJL220" s="12"/>
      <c r="BJM220" s="12"/>
      <c r="BJN220" s="12"/>
      <c r="BJO220" s="12"/>
      <c r="BJP220" s="12"/>
      <c r="BJQ220" s="12"/>
      <c r="BJR220" s="12"/>
      <c r="BJS220" s="12"/>
      <c r="BJT220" s="12"/>
      <c r="BJU220" s="12"/>
      <c r="BJV220" s="12"/>
      <c r="BJW220" s="12"/>
      <c r="BJX220" s="12"/>
      <c r="BJY220" s="12"/>
      <c r="BJZ220" s="12"/>
      <c r="BKA220" s="12"/>
      <c r="BKB220" s="12"/>
      <c r="BKC220" s="12"/>
      <c r="BKD220" s="12"/>
      <c r="BKE220" s="12"/>
      <c r="BKF220" s="12"/>
      <c r="BKG220" s="12"/>
      <c r="BKH220" s="12"/>
      <c r="BKI220" s="12"/>
      <c r="BKJ220" s="12"/>
      <c r="BKK220" s="12"/>
      <c r="BKL220" s="12"/>
      <c r="BKM220" s="12"/>
      <c r="BKN220" s="12"/>
      <c r="BKO220" s="12"/>
      <c r="BKP220" s="12"/>
      <c r="BKQ220" s="12"/>
      <c r="BKR220" s="12"/>
      <c r="BKS220" s="12"/>
      <c r="BKT220" s="12"/>
      <c r="BKU220" s="12"/>
      <c r="BKV220" s="12"/>
      <c r="BKW220" s="12"/>
      <c r="BKX220" s="12"/>
      <c r="BKY220" s="12"/>
      <c r="BKZ220" s="12"/>
      <c r="BLA220" s="12"/>
      <c r="BLB220" s="12"/>
      <c r="BLC220" s="12"/>
      <c r="BLD220" s="12"/>
      <c r="BLE220" s="12"/>
      <c r="BLF220" s="12"/>
      <c r="BLG220" s="12"/>
      <c r="BLH220" s="12"/>
      <c r="BLI220" s="12"/>
      <c r="BLJ220" s="12"/>
      <c r="BLK220" s="12"/>
      <c r="BLL220" s="12"/>
      <c r="BLM220" s="12"/>
      <c r="BLN220" s="12"/>
      <c r="BLO220" s="12"/>
      <c r="BLP220" s="12"/>
      <c r="BLQ220" s="12"/>
      <c r="BLR220" s="12"/>
      <c r="BLS220" s="12"/>
      <c r="BLT220" s="12"/>
      <c r="BLU220" s="12"/>
      <c r="BLV220" s="12"/>
      <c r="BLW220" s="12"/>
      <c r="BLX220" s="12"/>
      <c r="BLY220" s="12"/>
      <c r="BLZ220" s="12"/>
      <c r="BMA220" s="12"/>
      <c r="BMB220" s="12"/>
      <c r="BMC220" s="12"/>
      <c r="BMD220" s="12"/>
      <c r="BME220" s="12"/>
      <c r="BMF220" s="12"/>
      <c r="BMG220" s="12"/>
      <c r="BMH220" s="12"/>
      <c r="BMI220" s="12"/>
      <c r="BMJ220" s="12"/>
      <c r="BMK220" s="12"/>
      <c r="BML220" s="12"/>
      <c r="BMM220" s="12"/>
      <c r="BMN220" s="12"/>
      <c r="BMO220" s="12"/>
      <c r="BMP220" s="12"/>
      <c r="BMQ220" s="12"/>
      <c r="BMR220" s="12"/>
      <c r="BMS220" s="12"/>
      <c r="BMT220" s="12"/>
      <c r="BMU220" s="12"/>
      <c r="BMV220" s="12"/>
      <c r="BMW220" s="12"/>
      <c r="BMX220" s="12"/>
      <c r="BMY220" s="12"/>
      <c r="BMZ220" s="12"/>
      <c r="BNA220" s="12"/>
      <c r="BNB220" s="12"/>
      <c r="BNC220" s="12"/>
      <c r="BND220" s="12"/>
      <c r="BNE220" s="12"/>
      <c r="BNF220" s="12"/>
      <c r="BNG220" s="12"/>
      <c r="BNH220" s="12"/>
      <c r="BNI220" s="12"/>
      <c r="BNJ220" s="12"/>
      <c r="BNK220" s="12"/>
      <c r="BNL220" s="12"/>
      <c r="BNM220" s="12"/>
      <c r="BNN220" s="12"/>
      <c r="BNO220" s="12"/>
      <c r="BNP220" s="12"/>
      <c r="BNQ220" s="12"/>
      <c r="BNR220" s="12"/>
      <c r="BNS220" s="12"/>
      <c r="BNT220" s="12"/>
      <c r="BNU220" s="12"/>
      <c r="BNV220" s="12"/>
      <c r="BNW220" s="12"/>
      <c r="BNX220" s="12"/>
      <c r="BNY220" s="12"/>
      <c r="BNZ220" s="12"/>
      <c r="BOA220" s="12"/>
      <c r="BOB220" s="12"/>
      <c r="BOC220" s="12"/>
      <c r="BOD220" s="12"/>
      <c r="BOE220" s="12"/>
      <c r="BOF220" s="12"/>
      <c r="BOG220" s="12"/>
      <c r="BOH220" s="12"/>
      <c r="BOI220" s="12"/>
      <c r="BOJ220" s="12"/>
      <c r="BOK220" s="12"/>
      <c r="BOL220" s="12"/>
      <c r="BOM220" s="12"/>
      <c r="BON220" s="12"/>
      <c r="BOO220" s="12"/>
      <c r="BOP220" s="12"/>
      <c r="BOQ220" s="12"/>
      <c r="BOR220" s="12"/>
      <c r="BOS220" s="12"/>
      <c r="BOT220" s="12"/>
      <c r="BOU220" s="12"/>
      <c r="BOV220" s="12"/>
      <c r="BOW220" s="12"/>
      <c r="BOX220" s="12"/>
      <c r="BOY220" s="12"/>
      <c r="BOZ220" s="12"/>
      <c r="BPA220" s="12"/>
      <c r="BPB220" s="12"/>
      <c r="BPC220" s="12"/>
      <c r="BPD220" s="12"/>
      <c r="BPE220" s="12"/>
      <c r="BPF220" s="12"/>
      <c r="BPG220" s="12"/>
      <c r="BPH220" s="12"/>
      <c r="BPI220" s="12"/>
      <c r="BPJ220" s="12"/>
      <c r="BPK220" s="12"/>
      <c r="BPL220" s="12"/>
      <c r="BPM220" s="12"/>
      <c r="BPN220" s="12"/>
      <c r="BPO220" s="12"/>
      <c r="BPP220" s="12"/>
      <c r="BPQ220" s="12"/>
      <c r="BPR220" s="12"/>
      <c r="BPS220" s="12"/>
      <c r="BPT220" s="12"/>
      <c r="BPU220" s="12"/>
      <c r="BPV220" s="12"/>
      <c r="BPW220" s="12"/>
      <c r="BPX220" s="12"/>
      <c r="BPY220" s="12"/>
      <c r="BPZ220" s="12"/>
      <c r="BQA220" s="12"/>
      <c r="BQB220" s="12"/>
      <c r="BQC220" s="12"/>
      <c r="BQD220" s="12"/>
      <c r="BQE220" s="12"/>
      <c r="BQF220" s="12"/>
      <c r="BQG220" s="12"/>
      <c r="BQH220" s="12"/>
      <c r="BQI220" s="12"/>
      <c r="BQJ220" s="12"/>
      <c r="BQK220" s="12"/>
      <c r="BQL220" s="12"/>
      <c r="BQM220" s="12"/>
      <c r="BQN220" s="12"/>
      <c r="BQO220" s="12"/>
      <c r="BQP220" s="12"/>
      <c r="BQQ220" s="12"/>
      <c r="BQR220" s="12"/>
      <c r="BQS220" s="12"/>
      <c r="BQT220" s="12"/>
      <c r="BQU220" s="12"/>
      <c r="BQV220" s="12"/>
      <c r="BQW220" s="12"/>
      <c r="BQX220" s="12"/>
      <c r="BQY220" s="12"/>
      <c r="BQZ220" s="12"/>
      <c r="BRA220" s="12"/>
      <c r="BRB220" s="12"/>
      <c r="BRC220" s="12"/>
      <c r="BRD220" s="12"/>
      <c r="BRE220" s="12"/>
      <c r="BRF220" s="12"/>
      <c r="BRG220" s="12"/>
      <c r="BRH220" s="12"/>
      <c r="BRI220" s="12"/>
      <c r="BRJ220" s="12"/>
      <c r="BRK220" s="12"/>
      <c r="BRL220" s="12"/>
      <c r="BRM220" s="12"/>
      <c r="BRN220" s="12"/>
      <c r="BRO220" s="12"/>
      <c r="BRP220" s="12"/>
      <c r="BRQ220" s="12"/>
      <c r="BRR220" s="12"/>
      <c r="BRS220" s="12"/>
      <c r="BRT220" s="12"/>
      <c r="BRU220" s="12"/>
      <c r="BRV220" s="12"/>
      <c r="BRW220" s="12"/>
      <c r="BRX220" s="12"/>
      <c r="BRY220" s="12"/>
      <c r="BRZ220" s="12"/>
      <c r="BSA220" s="12"/>
      <c r="BSB220" s="12"/>
      <c r="BSC220" s="12"/>
      <c r="BSD220" s="12"/>
      <c r="BSE220" s="12"/>
      <c r="BSF220" s="12"/>
      <c r="BSG220" s="12"/>
      <c r="BSH220" s="12"/>
      <c r="BSI220" s="12"/>
      <c r="BSJ220" s="12"/>
      <c r="BSK220" s="12"/>
      <c r="BSL220" s="12"/>
      <c r="BSM220" s="12"/>
      <c r="BSN220" s="12"/>
      <c r="BSO220" s="12"/>
      <c r="BSP220" s="12"/>
      <c r="BSQ220" s="12"/>
      <c r="BSR220" s="12"/>
      <c r="BSS220" s="12"/>
      <c r="BST220" s="12"/>
      <c r="BSU220" s="12"/>
      <c r="BSV220" s="12"/>
      <c r="BSW220" s="12"/>
      <c r="BSX220" s="12"/>
      <c r="BSY220" s="12"/>
      <c r="BSZ220" s="12"/>
      <c r="BTA220" s="12"/>
      <c r="BTB220" s="12"/>
      <c r="BTC220" s="12"/>
      <c r="BTD220" s="12"/>
      <c r="BTE220" s="12"/>
      <c r="BTF220" s="12"/>
      <c r="BTG220" s="12"/>
      <c r="BTH220" s="12"/>
      <c r="BTI220" s="12"/>
      <c r="BTJ220" s="12"/>
      <c r="BTK220" s="12"/>
      <c r="BTL220" s="12"/>
      <c r="BTM220" s="12"/>
      <c r="BTN220" s="12"/>
      <c r="BTO220" s="12"/>
      <c r="BTP220" s="12"/>
      <c r="BTQ220" s="12"/>
      <c r="BTR220" s="12"/>
      <c r="BTS220" s="12"/>
      <c r="BTT220" s="12"/>
      <c r="BTU220" s="12"/>
      <c r="BTV220" s="12"/>
      <c r="BTW220" s="12"/>
      <c r="BTX220" s="12"/>
      <c r="BTY220" s="12"/>
      <c r="BTZ220" s="12"/>
      <c r="BUA220" s="12"/>
      <c r="BUB220" s="12"/>
      <c r="BUC220" s="12"/>
      <c r="BUD220" s="12"/>
      <c r="BUE220" s="12"/>
      <c r="BUF220" s="12"/>
      <c r="BUG220" s="12"/>
      <c r="BUH220" s="12"/>
      <c r="BUI220" s="12"/>
      <c r="BUJ220" s="12"/>
      <c r="BUK220" s="12"/>
      <c r="BUL220" s="12"/>
      <c r="BUM220" s="12"/>
      <c r="BUN220" s="12"/>
      <c r="BUO220" s="12"/>
      <c r="BUP220" s="12"/>
      <c r="BUQ220" s="12"/>
      <c r="BUR220" s="12"/>
      <c r="BUS220" s="12"/>
      <c r="BUT220" s="12"/>
      <c r="BUU220" s="12"/>
      <c r="BUV220" s="12"/>
      <c r="BUW220" s="12"/>
      <c r="BUX220" s="12"/>
      <c r="BUY220" s="12"/>
      <c r="BUZ220" s="12"/>
      <c r="BVA220" s="12"/>
      <c r="BVB220" s="12"/>
      <c r="BVC220" s="12"/>
      <c r="BVD220" s="12"/>
      <c r="BVE220" s="12"/>
      <c r="BVF220" s="12"/>
      <c r="BVG220" s="12"/>
      <c r="BVH220" s="12"/>
      <c r="BVI220" s="12"/>
      <c r="BVJ220" s="12"/>
      <c r="BVK220" s="12"/>
      <c r="BVL220" s="12"/>
      <c r="BVM220" s="12"/>
      <c r="BVN220" s="12"/>
      <c r="BVO220" s="12"/>
      <c r="BVP220" s="12"/>
      <c r="BVQ220" s="12"/>
      <c r="BVR220" s="12"/>
      <c r="BVS220" s="12"/>
      <c r="BVT220" s="12"/>
      <c r="BVU220" s="12"/>
      <c r="BVV220" s="12"/>
      <c r="BVW220" s="12"/>
      <c r="BVX220" s="12"/>
      <c r="BVY220" s="12"/>
      <c r="BVZ220" s="12"/>
      <c r="BWA220" s="12"/>
      <c r="BWB220" s="12"/>
      <c r="BWC220" s="12"/>
      <c r="BWD220" s="12"/>
      <c r="BWE220" s="12"/>
      <c r="BWF220" s="12"/>
      <c r="BWG220" s="12"/>
      <c r="BWH220" s="12"/>
      <c r="BWI220" s="12"/>
      <c r="BWJ220" s="12"/>
      <c r="BWK220" s="12"/>
      <c r="BWL220" s="12"/>
      <c r="BWM220" s="12"/>
      <c r="BWN220" s="12"/>
      <c r="BWO220" s="12"/>
      <c r="BWP220" s="12"/>
      <c r="BWQ220" s="12"/>
      <c r="BWR220" s="12"/>
      <c r="BWS220" s="12"/>
      <c r="BWT220" s="12"/>
      <c r="BWU220" s="12"/>
      <c r="BWV220" s="12"/>
      <c r="BWW220" s="12"/>
      <c r="BWX220" s="12"/>
      <c r="BWY220" s="12"/>
      <c r="BWZ220" s="12"/>
      <c r="BXA220" s="12"/>
      <c r="BXB220" s="12"/>
      <c r="BXC220" s="12"/>
      <c r="BXD220" s="12"/>
      <c r="BXE220" s="12"/>
      <c r="BXF220" s="12"/>
      <c r="BXG220" s="12"/>
      <c r="BXH220" s="12"/>
      <c r="BXI220" s="12"/>
      <c r="BXJ220" s="12"/>
      <c r="BXK220" s="12"/>
      <c r="BXL220" s="12"/>
      <c r="BXM220" s="12"/>
      <c r="BXN220" s="12"/>
      <c r="BXO220" s="12"/>
      <c r="BXP220" s="12"/>
      <c r="BXQ220" s="12"/>
      <c r="BXR220" s="12"/>
      <c r="BXS220" s="12"/>
      <c r="BXT220" s="12"/>
      <c r="BXU220" s="12"/>
      <c r="BXV220" s="12"/>
      <c r="BXW220" s="12"/>
      <c r="BXX220" s="12"/>
      <c r="BXY220" s="12"/>
      <c r="BXZ220" s="12"/>
      <c r="BYA220" s="12"/>
      <c r="BYB220" s="12"/>
      <c r="BYC220" s="12"/>
      <c r="BYD220" s="12"/>
      <c r="BYE220" s="12"/>
      <c r="BYF220" s="12"/>
      <c r="BYG220" s="12"/>
      <c r="BYH220" s="12"/>
      <c r="BYI220" s="12"/>
      <c r="BYJ220" s="12"/>
      <c r="BYK220" s="12"/>
      <c r="BYL220" s="12"/>
      <c r="BYM220" s="12"/>
      <c r="BYN220" s="12"/>
      <c r="BYO220" s="12"/>
      <c r="BYP220" s="12"/>
      <c r="BYQ220" s="12"/>
      <c r="BYR220" s="12"/>
      <c r="BYS220" s="12"/>
      <c r="BYT220" s="12"/>
      <c r="BYU220" s="12"/>
      <c r="BYV220" s="12"/>
      <c r="BYW220" s="12"/>
      <c r="BYX220" s="12"/>
      <c r="BYY220" s="12"/>
      <c r="BYZ220" s="12"/>
      <c r="BZA220" s="12"/>
      <c r="BZB220" s="12"/>
      <c r="BZC220" s="12"/>
      <c r="BZD220" s="12"/>
      <c r="BZE220" s="12"/>
      <c r="BZF220" s="12"/>
      <c r="BZG220" s="12"/>
      <c r="BZH220" s="12"/>
      <c r="BZI220" s="12"/>
      <c r="BZJ220" s="12"/>
      <c r="BZK220" s="12"/>
      <c r="BZL220" s="12"/>
      <c r="BZM220" s="12"/>
      <c r="BZN220" s="12"/>
      <c r="BZO220" s="12"/>
      <c r="BZP220" s="12"/>
      <c r="BZQ220" s="12"/>
      <c r="BZR220" s="12"/>
      <c r="BZS220" s="12"/>
      <c r="BZT220" s="12"/>
      <c r="BZU220" s="12"/>
      <c r="BZV220" s="12"/>
      <c r="BZW220" s="12"/>
      <c r="BZX220" s="12"/>
      <c r="BZY220" s="12"/>
      <c r="BZZ220" s="12"/>
      <c r="CAA220" s="12"/>
      <c r="CAB220" s="12"/>
      <c r="CAC220" s="12"/>
      <c r="CAD220" s="12"/>
      <c r="CAE220" s="12"/>
      <c r="CAF220" s="12"/>
      <c r="CAG220" s="12"/>
      <c r="CAH220" s="12"/>
      <c r="CAI220" s="12"/>
      <c r="CAJ220" s="12"/>
      <c r="CAK220" s="12"/>
      <c r="CAL220" s="12"/>
      <c r="CAM220" s="12"/>
      <c r="CAN220" s="12"/>
      <c r="CAO220" s="12"/>
      <c r="CAP220" s="12"/>
      <c r="CAQ220" s="12"/>
      <c r="CAR220" s="12"/>
      <c r="CAS220" s="12"/>
      <c r="CAT220" s="12"/>
      <c r="CAU220" s="12"/>
      <c r="CAV220" s="12"/>
      <c r="CAW220" s="12"/>
      <c r="CAX220" s="12"/>
      <c r="CAY220" s="12"/>
      <c r="CAZ220" s="12"/>
      <c r="CBA220" s="12"/>
      <c r="CBB220" s="12"/>
      <c r="CBC220" s="12"/>
      <c r="CBD220" s="12"/>
      <c r="CBE220" s="12"/>
      <c r="CBF220" s="12"/>
      <c r="CBG220" s="12"/>
      <c r="CBH220" s="12"/>
      <c r="CBI220" s="12"/>
      <c r="CBJ220" s="12"/>
      <c r="CBK220" s="12"/>
      <c r="CBL220" s="12"/>
      <c r="CBM220" s="12"/>
      <c r="CBN220" s="12"/>
      <c r="CBO220" s="12"/>
      <c r="CBP220" s="12"/>
      <c r="CBQ220" s="12"/>
      <c r="CBR220" s="12"/>
      <c r="CBS220" s="12"/>
      <c r="CBT220" s="12"/>
      <c r="CBU220" s="12"/>
      <c r="CBV220" s="12"/>
      <c r="CBW220" s="12"/>
      <c r="CBX220" s="12"/>
      <c r="CBY220" s="12"/>
      <c r="CBZ220" s="12"/>
      <c r="CCA220" s="12"/>
      <c r="CCB220" s="12"/>
      <c r="CCC220" s="12"/>
      <c r="CCD220" s="12"/>
      <c r="CCE220" s="12"/>
      <c r="CCF220" s="12"/>
      <c r="CCG220" s="12"/>
      <c r="CCH220" s="12"/>
      <c r="CCI220" s="12"/>
      <c r="CCJ220" s="12"/>
      <c r="CCK220" s="12"/>
      <c r="CCL220" s="12"/>
      <c r="CCM220" s="12"/>
      <c r="CCN220" s="12"/>
      <c r="CCO220" s="12"/>
      <c r="CCP220" s="12"/>
      <c r="CCQ220" s="12"/>
      <c r="CCR220" s="12"/>
      <c r="CCS220" s="12"/>
      <c r="CCT220" s="12"/>
      <c r="CCU220" s="12"/>
      <c r="CCV220" s="12"/>
      <c r="CCW220" s="12"/>
      <c r="CCX220" s="12"/>
      <c r="CCY220" s="12"/>
      <c r="CCZ220" s="12"/>
      <c r="CDA220" s="12"/>
      <c r="CDB220" s="12"/>
      <c r="CDC220" s="12"/>
      <c r="CDD220" s="12"/>
      <c r="CDE220" s="12"/>
      <c r="CDF220" s="12"/>
      <c r="CDG220" s="12"/>
      <c r="CDH220" s="12"/>
      <c r="CDI220" s="12"/>
      <c r="CDJ220" s="12"/>
      <c r="CDK220" s="12"/>
      <c r="CDL220" s="12"/>
      <c r="CDM220" s="12"/>
      <c r="CDN220" s="12"/>
      <c r="CDO220" s="12"/>
      <c r="CDP220" s="12"/>
      <c r="CDQ220" s="12"/>
      <c r="CDR220" s="12"/>
      <c r="CDS220" s="12"/>
      <c r="CDT220" s="12"/>
      <c r="CDU220" s="12"/>
      <c r="CDV220" s="12"/>
      <c r="CDW220" s="12"/>
      <c r="CDX220" s="12"/>
      <c r="CDY220" s="12"/>
      <c r="CDZ220" s="12"/>
      <c r="CEA220" s="12"/>
      <c r="CEB220" s="12"/>
      <c r="CEC220" s="12"/>
      <c r="CED220" s="12"/>
      <c r="CEE220" s="12"/>
      <c r="CEF220" s="12"/>
      <c r="CEG220" s="12"/>
      <c r="CEH220" s="12"/>
      <c r="CEI220" s="12"/>
      <c r="CEJ220" s="12"/>
      <c r="CEK220" s="12"/>
      <c r="CEL220" s="12"/>
      <c r="CEM220" s="12"/>
      <c r="CEN220" s="12"/>
      <c r="CEO220" s="12"/>
      <c r="CEP220" s="12"/>
      <c r="CEQ220" s="12"/>
      <c r="CER220" s="12"/>
      <c r="CES220" s="12"/>
      <c r="CET220" s="12"/>
      <c r="CEU220" s="12"/>
      <c r="CEV220" s="12"/>
      <c r="CEW220" s="12"/>
      <c r="CEX220" s="12"/>
      <c r="CEY220" s="12"/>
      <c r="CEZ220" s="12"/>
      <c r="CFA220" s="12"/>
      <c r="CFB220" s="12"/>
      <c r="CFC220" s="12"/>
      <c r="CFD220" s="12"/>
      <c r="CFE220" s="12"/>
      <c r="CFF220" s="12"/>
      <c r="CFG220" s="12"/>
      <c r="CFH220" s="12"/>
      <c r="CFI220" s="12"/>
      <c r="CFJ220" s="12"/>
      <c r="CFK220" s="12"/>
      <c r="CFL220" s="12"/>
      <c r="CFM220" s="12"/>
      <c r="CFN220" s="12"/>
      <c r="CFO220" s="12"/>
      <c r="CFP220" s="12"/>
      <c r="CFQ220" s="12"/>
      <c r="CFR220" s="12"/>
      <c r="CFS220" s="12"/>
      <c r="CFT220" s="12"/>
      <c r="CFU220" s="12"/>
      <c r="CFV220" s="12"/>
      <c r="CFW220" s="12"/>
      <c r="CFX220" s="12"/>
      <c r="CFY220" s="12"/>
      <c r="CFZ220" s="12"/>
      <c r="CGA220" s="12"/>
      <c r="CGB220" s="12"/>
      <c r="CGC220" s="12"/>
      <c r="CGD220" s="12"/>
      <c r="CGE220" s="12"/>
      <c r="CGF220" s="12"/>
      <c r="CGG220" s="12"/>
      <c r="CGH220" s="12"/>
      <c r="CGI220" s="12"/>
      <c r="CGJ220" s="12"/>
      <c r="CGK220" s="12"/>
      <c r="CGL220" s="12"/>
      <c r="CGM220" s="12"/>
      <c r="CGN220" s="12"/>
      <c r="CGO220" s="12"/>
      <c r="CGP220" s="12"/>
      <c r="CGQ220" s="12"/>
      <c r="CGR220" s="12"/>
      <c r="CGS220" s="12"/>
      <c r="CGT220" s="12"/>
      <c r="CGU220" s="12"/>
      <c r="CGV220" s="12"/>
      <c r="CGW220" s="12"/>
      <c r="CGX220" s="12"/>
      <c r="CGY220" s="12"/>
      <c r="CGZ220" s="12"/>
      <c r="CHA220" s="12"/>
      <c r="CHB220" s="12"/>
      <c r="CHC220" s="12"/>
      <c r="CHD220" s="12"/>
      <c r="CHE220" s="12"/>
      <c r="CHF220" s="12"/>
      <c r="CHG220" s="12"/>
      <c r="CHH220" s="12"/>
      <c r="CHI220" s="12"/>
      <c r="CHJ220" s="12"/>
      <c r="CHK220" s="12"/>
      <c r="CHL220" s="12"/>
      <c r="CHM220" s="12"/>
      <c r="CHN220" s="12"/>
      <c r="CHO220" s="12"/>
      <c r="CHP220" s="12"/>
      <c r="CHQ220" s="12"/>
      <c r="CHR220" s="12"/>
      <c r="CHS220" s="12"/>
      <c r="CHT220" s="12"/>
      <c r="CHU220" s="12"/>
      <c r="CHV220" s="12"/>
      <c r="CHW220" s="12"/>
      <c r="CHX220" s="12"/>
      <c r="CHY220" s="12"/>
      <c r="CHZ220" s="12"/>
      <c r="CIA220" s="12"/>
      <c r="CIB220" s="12"/>
      <c r="CIC220" s="12"/>
      <c r="CID220" s="12"/>
      <c r="CIE220" s="12"/>
      <c r="CIF220" s="12"/>
      <c r="CIG220" s="12"/>
      <c r="CIH220" s="12"/>
      <c r="CII220" s="12"/>
      <c r="CIJ220" s="12"/>
      <c r="CIK220" s="12"/>
      <c r="CIL220" s="12"/>
      <c r="CIM220" s="12"/>
      <c r="CIN220" s="12"/>
      <c r="CIO220" s="12"/>
      <c r="CIP220" s="12"/>
      <c r="CIQ220" s="12"/>
      <c r="CIR220" s="12"/>
      <c r="CIS220" s="12"/>
      <c r="CIT220" s="12"/>
      <c r="CIU220" s="12"/>
      <c r="CIV220" s="12"/>
      <c r="CIW220" s="12"/>
      <c r="CIX220" s="12"/>
      <c r="CIY220" s="12"/>
      <c r="CIZ220" s="12"/>
      <c r="CJA220" s="12"/>
      <c r="CJB220" s="12"/>
      <c r="CJC220" s="12"/>
      <c r="CJD220" s="12"/>
      <c r="CJE220" s="12"/>
      <c r="CJF220" s="12"/>
      <c r="CJG220" s="12"/>
      <c r="CJH220" s="12"/>
      <c r="CJI220" s="12"/>
      <c r="CJJ220" s="12"/>
      <c r="CJK220" s="12"/>
      <c r="CJL220" s="12"/>
      <c r="CJM220" s="12"/>
      <c r="CJN220" s="12"/>
      <c r="CJO220" s="12"/>
      <c r="CJP220" s="12"/>
      <c r="CJQ220" s="12"/>
      <c r="CJR220" s="12"/>
      <c r="CJS220" s="12"/>
      <c r="CJT220" s="12"/>
      <c r="CJU220" s="12"/>
      <c r="CJV220" s="12"/>
      <c r="CJW220" s="12"/>
      <c r="CJX220" s="12"/>
      <c r="CJY220" s="12"/>
      <c r="CJZ220" s="12"/>
      <c r="CKA220" s="12"/>
      <c r="CKB220" s="12"/>
      <c r="CKC220" s="12"/>
      <c r="CKD220" s="12"/>
      <c r="CKE220" s="12"/>
      <c r="CKF220" s="12"/>
      <c r="CKG220" s="12"/>
      <c r="CKH220" s="12"/>
      <c r="CKI220" s="12"/>
      <c r="CKJ220" s="12"/>
      <c r="CKK220" s="12"/>
      <c r="CKL220" s="12"/>
      <c r="CKM220" s="12"/>
      <c r="CKN220" s="12"/>
      <c r="CKO220" s="12"/>
      <c r="CKP220" s="12"/>
      <c r="CKQ220" s="12"/>
      <c r="CKR220" s="12"/>
      <c r="CKS220" s="12"/>
      <c r="CKT220" s="12"/>
      <c r="CKU220" s="12"/>
      <c r="CKV220" s="12"/>
      <c r="CKW220" s="12"/>
      <c r="CKX220" s="12"/>
      <c r="CKY220" s="12"/>
      <c r="CKZ220" s="12"/>
      <c r="CLA220" s="12"/>
      <c r="CLB220" s="12"/>
      <c r="CLC220" s="12"/>
      <c r="CLD220" s="12"/>
      <c r="CLE220" s="12"/>
      <c r="CLF220" s="12"/>
      <c r="CLG220" s="12"/>
      <c r="CLH220" s="12"/>
      <c r="CLI220" s="12"/>
      <c r="CLJ220" s="12"/>
      <c r="CLK220" s="12"/>
      <c r="CLL220" s="12"/>
      <c r="CLM220" s="12"/>
      <c r="CLN220" s="12"/>
      <c r="CLO220" s="12"/>
      <c r="CLP220" s="12"/>
      <c r="CLQ220" s="12"/>
      <c r="CLR220" s="12"/>
      <c r="CLS220" s="12"/>
      <c r="CLT220" s="12"/>
      <c r="CLU220" s="12"/>
      <c r="CLV220" s="12"/>
      <c r="CLW220" s="12"/>
      <c r="CLX220" s="12"/>
      <c r="CLY220" s="12"/>
      <c r="CLZ220" s="12"/>
      <c r="CMA220" s="12"/>
      <c r="CMB220" s="12"/>
      <c r="CMC220" s="12"/>
      <c r="CMD220" s="12"/>
      <c r="CME220" s="12"/>
      <c r="CMF220" s="12"/>
      <c r="CMG220" s="12"/>
      <c r="CMH220" s="12"/>
      <c r="CMI220" s="12"/>
      <c r="CMJ220" s="12"/>
      <c r="CMK220" s="12"/>
      <c r="CML220" s="12"/>
      <c r="CMM220" s="12"/>
      <c r="CMN220" s="12"/>
      <c r="CMO220" s="12"/>
      <c r="CMP220" s="12"/>
      <c r="CMQ220" s="12"/>
      <c r="CMR220" s="12"/>
      <c r="CMS220" s="12"/>
      <c r="CMT220" s="12"/>
      <c r="CMU220" s="12"/>
      <c r="CMV220" s="12"/>
      <c r="CMW220" s="12"/>
      <c r="CMX220" s="12"/>
      <c r="CMY220" s="12"/>
      <c r="CMZ220" s="12"/>
      <c r="CNA220" s="12"/>
      <c r="CNB220" s="12"/>
      <c r="CNC220" s="12"/>
      <c r="CND220" s="12"/>
      <c r="CNE220" s="12"/>
      <c r="CNF220" s="12"/>
      <c r="CNG220" s="12"/>
      <c r="CNH220" s="12"/>
      <c r="CNI220" s="12"/>
      <c r="CNJ220" s="12"/>
      <c r="CNK220" s="12"/>
      <c r="CNL220" s="12"/>
      <c r="CNM220" s="12"/>
      <c r="CNN220" s="12"/>
      <c r="CNO220" s="12"/>
      <c r="CNP220" s="12"/>
      <c r="CNQ220" s="12"/>
      <c r="CNR220" s="12"/>
      <c r="CNS220" s="12"/>
      <c r="CNT220" s="12"/>
      <c r="CNU220" s="12"/>
      <c r="CNV220" s="12"/>
      <c r="CNW220" s="12"/>
      <c r="CNX220" s="12"/>
      <c r="CNY220" s="12"/>
      <c r="CNZ220" s="12"/>
      <c r="COA220" s="12"/>
      <c r="COB220" s="12"/>
      <c r="COC220" s="12"/>
      <c r="COD220" s="12"/>
      <c r="COE220" s="12"/>
      <c r="COF220" s="12"/>
      <c r="COG220" s="12"/>
      <c r="COH220" s="12"/>
      <c r="COI220" s="12"/>
      <c r="COJ220" s="12"/>
      <c r="COK220" s="12"/>
      <c r="COL220" s="12"/>
      <c r="COM220" s="12"/>
      <c r="CON220" s="12"/>
      <c r="COO220" s="12"/>
      <c r="COP220" s="12"/>
      <c r="COQ220" s="12"/>
      <c r="COR220" s="12"/>
      <c r="COS220" s="12"/>
      <c r="COT220" s="12"/>
      <c r="COU220" s="12"/>
      <c r="COV220" s="12"/>
      <c r="COW220" s="12"/>
      <c r="COX220" s="12"/>
      <c r="COY220" s="12"/>
      <c r="COZ220" s="12"/>
      <c r="CPA220" s="12"/>
      <c r="CPB220" s="12"/>
      <c r="CPC220" s="12"/>
      <c r="CPD220" s="12"/>
      <c r="CPE220" s="12"/>
      <c r="CPF220" s="12"/>
      <c r="CPG220" s="12"/>
      <c r="CPH220" s="12"/>
      <c r="CPI220" s="12"/>
      <c r="CPJ220" s="12"/>
      <c r="CPK220" s="12"/>
      <c r="CPL220" s="12"/>
      <c r="CPM220" s="12"/>
      <c r="CPN220" s="12"/>
      <c r="CPO220" s="12"/>
      <c r="CPP220" s="12"/>
      <c r="CPQ220" s="12"/>
      <c r="CPR220" s="12"/>
      <c r="CPS220" s="12"/>
      <c r="CPT220" s="12"/>
      <c r="CPU220" s="12"/>
      <c r="CPV220" s="12"/>
      <c r="CPW220" s="12"/>
      <c r="CPX220" s="12"/>
      <c r="CPY220" s="12"/>
      <c r="CPZ220" s="12"/>
      <c r="CQA220" s="12"/>
      <c r="CQB220" s="12"/>
      <c r="CQC220" s="12"/>
      <c r="CQD220" s="12"/>
      <c r="CQE220" s="12"/>
      <c r="CQF220" s="12"/>
      <c r="CQG220" s="12"/>
      <c r="CQH220" s="12"/>
      <c r="CQI220" s="12"/>
      <c r="CQJ220" s="12"/>
      <c r="CQK220" s="12"/>
      <c r="CQL220" s="12"/>
      <c r="CQM220" s="12"/>
      <c r="CQN220" s="12"/>
      <c r="CQO220" s="12"/>
      <c r="CQP220" s="12"/>
      <c r="CQQ220" s="12"/>
      <c r="CQR220" s="12"/>
      <c r="CQS220" s="12"/>
      <c r="CQT220" s="12"/>
      <c r="CQU220" s="12"/>
      <c r="CQV220" s="12"/>
      <c r="CQW220" s="12"/>
      <c r="CQX220" s="12"/>
      <c r="CQY220" s="12"/>
      <c r="CQZ220" s="12"/>
      <c r="CRA220" s="12"/>
      <c r="CRB220" s="12"/>
      <c r="CRC220" s="12"/>
      <c r="CRD220" s="12"/>
      <c r="CRE220" s="12"/>
      <c r="CRF220" s="12"/>
      <c r="CRG220" s="12"/>
      <c r="CRH220" s="12"/>
      <c r="CRI220" s="12"/>
      <c r="CRJ220" s="12"/>
      <c r="CRK220" s="12"/>
      <c r="CRL220" s="12"/>
      <c r="CRM220" s="12"/>
      <c r="CRN220" s="12"/>
      <c r="CRO220" s="12"/>
      <c r="CRP220" s="12"/>
      <c r="CRQ220" s="12"/>
      <c r="CRR220" s="12"/>
      <c r="CRS220" s="12"/>
      <c r="CRT220" s="12"/>
      <c r="CRU220" s="12"/>
      <c r="CRV220" s="12"/>
      <c r="CRW220" s="12"/>
      <c r="CRX220" s="12"/>
      <c r="CRY220" s="12"/>
      <c r="CRZ220" s="12"/>
      <c r="CSA220" s="12"/>
      <c r="CSB220" s="12"/>
      <c r="CSC220" s="12"/>
      <c r="CSD220" s="12"/>
      <c r="CSE220" s="12"/>
      <c r="CSF220" s="12"/>
      <c r="CSG220" s="12"/>
      <c r="CSH220" s="12"/>
      <c r="CSI220" s="12"/>
      <c r="CSJ220" s="12"/>
      <c r="CSK220" s="12"/>
      <c r="CSL220" s="12"/>
      <c r="CSM220" s="12"/>
      <c r="CSN220" s="12"/>
      <c r="CSO220" s="12"/>
      <c r="CSP220" s="12"/>
      <c r="CSQ220" s="12"/>
      <c r="CSR220" s="12"/>
      <c r="CSS220" s="12"/>
      <c r="CST220" s="12"/>
      <c r="CSU220" s="12"/>
      <c r="CSV220" s="12"/>
      <c r="CSW220" s="12"/>
      <c r="CSX220" s="12"/>
      <c r="CSY220" s="12"/>
      <c r="CSZ220" s="12"/>
      <c r="CTA220" s="12"/>
      <c r="CTB220" s="12"/>
      <c r="CTC220" s="12"/>
      <c r="CTD220" s="12"/>
      <c r="CTE220" s="12"/>
      <c r="CTF220" s="12"/>
      <c r="CTG220" s="12"/>
      <c r="CTH220" s="12"/>
      <c r="CTI220" s="12"/>
      <c r="CTJ220" s="12"/>
      <c r="CTK220" s="12"/>
      <c r="CTL220" s="12"/>
      <c r="CTM220" s="12"/>
      <c r="CTN220" s="12"/>
      <c r="CTO220" s="12"/>
      <c r="CTP220" s="12"/>
      <c r="CTQ220" s="12"/>
      <c r="CTR220" s="12"/>
      <c r="CTS220" s="12"/>
      <c r="CTT220" s="12"/>
      <c r="CTU220" s="12"/>
      <c r="CTV220" s="12"/>
      <c r="CTW220" s="12"/>
      <c r="CTX220" s="12"/>
      <c r="CTY220" s="12"/>
      <c r="CTZ220" s="12"/>
      <c r="CUA220" s="12"/>
      <c r="CUB220" s="12"/>
      <c r="CUC220" s="12"/>
      <c r="CUD220" s="12"/>
      <c r="CUE220" s="12"/>
      <c r="CUF220" s="12"/>
      <c r="CUG220" s="12"/>
      <c r="CUH220" s="12"/>
      <c r="CUI220" s="12"/>
      <c r="CUJ220" s="12"/>
      <c r="CUK220" s="12"/>
      <c r="CUL220" s="12"/>
      <c r="CUM220" s="12"/>
      <c r="CUN220" s="12"/>
      <c r="CUO220" s="12"/>
      <c r="CUP220" s="12"/>
      <c r="CUQ220" s="12"/>
      <c r="CUR220" s="12"/>
      <c r="CUS220" s="12"/>
      <c r="CUT220" s="12"/>
      <c r="CUU220" s="12"/>
      <c r="CUV220" s="12"/>
      <c r="CUW220" s="12"/>
      <c r="CUX220" s="12"/>
      <c r="CUY220" s="12"/>
      <c r="CUZ220" s="12"/>
      <c r="CVA220" s="12"/>
      <c r="CVB220" s="12"/>
      <c r="CVC220" s="12"/>
      <c r="CVD220" s="12"/>
      <c r="CVE220" s="12"/>
      <c r="CVF220" s="12"/>
      <c r="CVG220" s="12"/>
      <c r="CVH220" s="12"/>
      <c r="CVI220" s="12"/>
      <c r="CVJ220" s="12"/>
      <c r="CVK220" s="12"/>
      <c r="CVL220" s="12"/>
      <c r="CVM220" s="12"/>
      <c r="CVN220" s="12"/>
      <c r="CVO220" s="12"/>
      <c r="CVP220" s="12"/>
      <c r="CVQ220" s="12"/>
      <c r="CVR220" s="12"/>
      <c r="CVS220" s="12"/>
      <c r="CVT220" s="12"/>
      <c r="CVU220" s="12"/>
      <c r="CVV220" s="12"/>
      <c r="CVW220" s="12"/>
      <c r="CVX220" s="12"/>
      <c r="CVY220" s="12"/>
      <c r="CVZ220" s="12"/>
      <c r="CWA220" s="12"/>
      <c r="CWB220" s="12"/>
      <c r="CWC220" s="12"/>
      <c r="CWD220" s="12"/>
      <c r="CWE220" s="12"/>
      <c r="CWF220" s="12"/>
      <c r="CWG220" s="12"/>
      <c r="CWH220" s="12"/>
      <c r="CWI220" s="12"/>
      <c r="CWJ220" s="12"/>
      <c r="CWK220" s="12"/>
      <c r="CWL220" s="12"/>
      <c r="CWM220" s="12"/>
      <c r="CWN220" s="12"/>
      <c r="CWO220" s="12"/>
      <c r="CWP220" s="12"/>
      <c r="CWQ220" s="12"/>
      <c r="CWR220" s="12"/>
      <c r="CWS220" s="12"/>
      <c r="CWT220" s="12"/>
      <c r="CWU220" s="12"/>
      <c r="CWV220" s="12"/>
      <c r="CWW220" s="12"/>
      <c r="CWX220" s="12"/>
      <c r="CWY220" s="12"/>
      <c r="CWZ220" s="12"/>
      <c r="CXA220" s="12"/>
      <c r="CXB220" s="12"/>
      <c r="CXC220" s="12"/>
      <c r="CXD220" s="12"/>
      <c r="CXE220" s="12"/>
      <c r="CXF220" s="12"/>
      <c r="CXG220" s="12"/>
      <c r="CXH220" s="12"/>
      <c r="CXI220" s="12"/>
      <c r="CXJ220" s="12"/>
      <c r="CXK220" s="12"/>
      <c r="CXL220" s="12"/>
      <c r="CXM220" s="12"/>
      <c r="CXN220" s="12"/>
      <c r="CXO220" s="12"/>
      <c r="CXP220" s="12"/>
      <c r="CXQ220" s="12"/>
      <c r="CXR220" s="12"/>
      <c r="CXS220" s="12"/>
      <c r="CXT220" s="12"/>
      <c r="CXU220" s="12"/>
      <c r="CXV220" s="12"/>
      <c r="CXW220" s="12"/>
      <c r="CXX220" s="12"/>
      <c r="CXY220" s="12"/>
      <c r="CXZ220" s="12"/>
      <c r="CYA220" s="12"/>
      <c r="CYB220" s="12"/>
      <c r="CYC220" s="12"/>
      <c r="CYD220" s="12"/>
      <c r="CYE220" s="12"/>
      <c r="CYF220" s="12"/>
      <c r="CYG220" s="12"/>
      <c r="CYH220" s="12"/>
      <c r="CYI220" s="12"/>
      <c r="CYJ220" s="12"/>
      <c r="CYK220" s="12"/>
      <c r="CYL220" s="12"/>
      <c r="CYM220" s="12"/>
      <c r="CYN220" s="12"/>
      <c r="CYO220" s="12"/>
      <c r="CYP220" s="12"/>
      <c r="CYQ220" s="12"/>
      <c r="CYR220" s="12"/>
      <c r="CYS220" s="12"/>
      <c r="CYT220" s="12"/>
      <c r="CYU220" s="12"/>
      <c r="CYV220" s="12"/>
      <c r="CYW220" s="12"/>
      <c r="CYX220" s="12"/>
      <c r="CYY220" s="12"/>
      <c r="CYZ220" s="12"/>
      <c r="CZA220" s="12"/>
      <c r="CZB220" s="12"/>
      <c r="CZC220" s="12"/>
      <c r="CZD220" s="12"/>
      <c r="CZE220" s="12"/>
      <c r="CZF220" s="12"/>
      <c r="CZG220" s="12"/>
      <c r="CZH220" s="12"/>
      <c r="CZI220" s="12"/>
      <c r="CZJ220" s="12"/>
      <c r="CZK220" s="12"/>
      <c r="CZL220" s="12"/>
      <c r="CZM220" s="12"/>
      <c r="CZN220" s="12"/>
      <c r="CZO220" s="12"/>
      <c r="CZP220" s="12"/>
      <c r="CZQ220" s="12"/>
      <c r="CZR220" s="12"/>
      <c r="CZS220" s="12"/>
      <c r="CZT220" s="12"/>
      <c r="CZU220" s="12"/>
      <c r="CZV220" s="12"/>
      <c r="CZW220" s="12"/>
      <c r="CZX220" s="12"/>
      <c r="CZY220" s="12"/>
      <c r="CZZ220" s="12"/>
      <c r="DAA220" s="12"/>
      <c r="DAB220" s="12"/>
      <c r="DAC220" s="12"/>
      <c r="DAD220" s="12"/>
      <c r="DAE220" s="12"/>
      <c r="DAF220" s="12"/>
      <c r="DAG220" s="12"/>
      <c r="DAH220" s="12"/>
      <c r="DAI220" s="12"/>
      <c r="DAJ220" s="12"/>
      <c r="DAK220" s="12"/>
      <c r="DAL220" s="12"/>
      <c r="DAM220" s="12"/>
      <c r="DAN220" s="12"/>
      <c r="DAO220" s="12"/>
      <c r="DAP220" s="12"/>
      <c r="DAQ220" s="12"/>
      <c r="DAR220" s="12"/>
      <c r="DAS220" s="12"/>
      <c r="DAT220" s="12"/>
      <c r="DAU220" s="12"/>
      <c r="DAV220" s="12"/>
      <c r="DAW220" s="12"/>
      <c r="DAX220" s="12"/>
      <c r="DAY220" s="12"/>
      <c r="DAZ220" s="12"/>
      <c r="DBA220" s="12"/>
      <c r="DBB220" s="12"/>
      <c r="DBC220" s="12"/>
      <c r="DBD220" s="12"/>
      <c r="DBE220" s="12"/>
      <c r="DBF220" s="12"/>
      <c r="DBG220" s="12"/>
      <c r="DBH220" s="12"/>
      <c r="DBI220" s="12"/>
      <c r="DBJ220" s="12"/>
      <c r="DBK220" s="12"/>
      <c r="DBL220" s="12"/>
      <c r="DBM220" s="12"/>
      <c r="DBN220" s="12"/>
      <c r="DBO220" s="12"/>
      <c r="DBP220" s="12"/>
      <c r="DBQ220" s="12"/>
      <c r="DBR220" s="12"/>
      <c r="DBS220" s="12"/>
      <c r="DBT220" s="12"/>
      <c r="DBU220" s="12"/>
      <c r="DBV220" s="12"/>
      <c r="DBW220" s="12"/>
      <c r="DBX220" s="12"/>
      <c r="DBY220" s="12"/>
      <c r="DBZ220" s="12"/>
      <c r="DCA220" s="12"/>
      <c r="DCB220" s="12"/>
      <c r="DCC220" s="12"/>
      <c r="DCD220" s="12"/>
      <c r="DCE220" s="12"/>
      <c r="DCF220" s="12"/>
      <c r="DCG220" s="12"/>
      <c r="DCH220" s="12"/>
      <c r="DCI220" s="12"/>
      <c r="DCJ220" s="12"/>
      <c r="DCK220" s="12"/>
      <c r="DCL220" s="12"/>
      <c r="DCM220" s="12"/>
      <c r="DCN220" s="12"/>
      <c r="DCO220" s="12"/>
      <c r="DCP220" s="12"/>
      <c r="DCQ220" s="12"/>
      <c r="DCR220" s="12"/>
      <c r="DCS220" s="12"/>
      <c r="DCT220" s="12"/>
      <c r="DCU220" s="12"/>
      <c r="DCV220" s="12"/>
      <c r="DCW220" s="12"/>
      <c r="DCX220" s="12"/>
      <c r="DCY220" s="12"/>
      <c r="DCZ220" s="12"/>
      <c r="DDA220" s="12"/>
      <c r="DDB220" s="12"/>
      <c r="DDC220" s="12"/>
      <c r="DDD220" s="12"/>
      <c r="DDE220" s="12"/>
      <c r="DDF220" s="12"/>
      <c r="DDG220" s="12"/>
      <c r="DDH220" s="12"/>
      <c r="DDI220" s="12"/>
      <c r="DDJ220" s="12"/>
      <c r="DDK220" s="12"/>
      <c r="DDL220" s="12"/>
      <c r="DDM220" s="12"/>
      <c r="DDN220" s="12"/>
      <c r="DDO220" s="12"/>
      <c r="DDP220" s="12"/>
      <c r="DDQ220" s="12"/>
      <c r="DDR220" s="12"/>
      <c r="DDS220" s="12"/>
      <c r="DDT220" s="12"/>
      <c r="DDU220" s="12"/>
      <c r="DDV220" s="12"/>
      <c r="DDW220" s="12"/>
      <c r="DDX220" s="12"/>
      <c r="DDY220" s="12"/>
      <c r="DDZ220" s="12"/>
      <c r="DEA220" s="12"/>
      <c r="DEB220" s="12"/>
      <c r="DEC220" s="12"/>
      <c r="DED220" s="12"/>
      <c r="DEE220" s="12"/>
      <c r="DEF220" s="12"/>
      <c r="DEG220" s="12"/>
      <c r="DEH220" s="12"/>
      <c r="DEI220" s="12"/>
      <c r="DEJ220" s="12"/>
      <c r="DEK220" s="12"/>
      <c r="DEL220" s="12"/>
      <c r="DEM220" s="12"/>
      <c r="DEN220" s="12"/>
      <c r="DEO220" s="12"/>
      <c r="DEP220" s="12"/>
      <c r="DEQ220" s="12"/>
      <c r="DER220" s="12"/>
      <c r="DES220" s="12"/>
      <c r="DET220" s="12"/>
      <c r="DEU220" s="12"/>
      <c r="DEV220" s="12"/>
      <c r="DEW220" s="12"/>
      <c r="DEX220" s="12"/>
      <c r="DEY220" s="12"/>
      <c r="DEZ220" s="12"/>
      <c r="DFA220" s="12"/>
      <c r="DFB220" s="12"/>
      <c r="DFC220" s="12"/>
      <c r="DFD220" s="12"/>
      <c r="DFE220" s="12"/>
      <c r="DFF220" s="12"/>
      <c r="DFG220" s="12"/>
      <c r="DFH220" s="12"/>
      <c r="DFI220" s="12"/>
      <c r="DFJ220" s="12"/>
      <c r="DFK220" s="12"/>
      <c r="DFL220" s="12"/>
      <c r="DFM220" s="12"/>
      <c r="DFN220" s="12"/>
      <c r="DFO220" s="12"/>
      <c r="DFP220" s="12"/>
      <c r="DFQ220" s="12"/>
      <c r="DFR220" s="12"/>
      <c r="DFS220" s="12"/>
      <c r="DFT220" s="12"/>
      <c r="DFU220" s="12"/>
      <c r="DFV220" s="12"/>
      <c r="DFW220" s="12"/>
      <c r="DFX220" s="12"/>
      <c r="DFY220" s="12"/>
      <c r="DFZ220" s="12"/>
      <c r="DGA220" s="12"/>
      <c r="DGB220" s="12"/>
      <c r="DGC220" s="12"/>
      <c r="DGD220" s="12"/>
      <c r="DGE220" s="12"/>
      <c r="DGF220" s="12"/>
      <c r="DGG220" s="12"/>
      <c r="DGH220" s="12"/>
      <c r="DGI220" s="12"/>
      <c r="DGJ220" s="12"/>
      <c r="DGK220" s="12"/>
      <c r="DGL220" s="12"/>
      <c r="DGM220" s="12"/>
      <c r="DGN220" s="12"/>
      <c r="DGO220" s="12"/>
      <c r="DGP220" s="12"/>
      <c r="DGQ220" s="12"/>
      <c r="DGR220" s="12"/>
      <c r="DGS220" s="12"/>
      <c r="DGT220" s="12"/>
      <c r="DGU220" s="12"/>
      <c r="DGV220" s="12"/>
      <c r="DGW220" s="12"/>
      <c r="DGX220" s="12"/>
      <c r="DGY220" s="12"/>
      <c r="DGZ220" s="12"/>
      <c r="DHA220" s="12"/>
      <c r="DHB220" s="12"/>
      <c r="DHC220" s="12"/>
      <c r="DHD220" s="12"/>
      <c r="DHE220" s="12"/>
      <c r="DHF220" s="12"/>
      <c r="DHG220" s="12"/>
      <c r="DHH220" s="12"/>
      <c r="DHI220" s="12"/>
      <c r="DHJ220" s="12"/>
      <c r="DHK220" s="12"/>
      <c r="DHL220" s="12"/>
      <c r="DHM220" s="12"/>
      <c r="DHN220" s="12"/>
      <c r="DHO220" s="12"/>
      <c r="DHP220" s="12"/>
      <c r="DHQ220" s="12"/>
      <c r="DHR220" s="12"/>
      <c r="DHS220" s="12"/>
      <c r="DHT220" s="12"/>
      <c r="DHU220" s="12"/>
      <c r="DHV220" s="12"/>
      <c r="DHW220" s="12"/>
      <c r="DHX220" s="12"/>
      <c r="DHY220" s="12"/>
      <c r="DHZ220" s="12"/>
      <c r="DIA220" s="12"/>
      <c r="DIB220" s="12"/>
      <c r="DIC220" s="12"/>
      <c r="DID220" s="12"/>
      <c r="DIE220" s="12"/>
      <c r="DIF220" s="12"/>
      <c r="DIG220" s="12"/>
      <c r="DIH220" s="12"/>
      <c r="DII220" s="12"/>
      <c r="DIJ220" s="12"/>
      <c r="DIK220" s="12"/>
      <c r="DIL220" s="12"/>
      <c r="DIM220" s="12"/>
      <c r="DIN220" s="12"/>
      <c r="DIO220" s="12"/>
      <c r="DIP220" s="12"/>
      <c r="DIQ220" s="12"/>
      <c r="DIR220" s="12"/>
      <c r="DIS220" s="12"/>
      <c r="DIT220" s="12"/>
      <c r="DIU220" s="12"/>
      <c r="DIV220" s="12"/>
      <c r="DIW220" s="12"/>
      <c r="DIX220" s="12"/>
      <c r="DIY220" s="12"/>
      <c r="DIZ220" s="12"/>
      <c r="DJA220" s="12"/>
      <c r="DJB220" s="12"/>
      <c r="DJC220" s="12"/>
      <c r="DJD220" s="12"/>
      <c r="DJE220" s="12"/>
      <c r="DJF220" s="12"/>
      <c r="DJG220" s="12"/>
      <c r="DJH220" s="12"/>
      <c r="DJI220" s="12"/>
      <c r="DJJ220" s="12"/>
      <c r="DJK220" s="12"/>
      <c r="DJL220" s="12"/>
      <c r="DJM220" s="12"/>
      <c r="DJN220" s="12"/>
      <c r="DJO220" s="12"/>
      <c r="DJP220" s="12"/>
      <c r="DJQ220" s="12"/>
      <c r="DJR220" s="12"/>
      <c r="DJS220" s="12"/>
      <c r="DJT220" s="12"/>
      <c r="DJU220" s="12"/>
      <c r="DJV220" s="12"/>
      <c r="DJW220" s="12"/>
      <c r="DJX220" s="12"/>
      <c r="DJY220" s="12"/>
      <c r="DJZ220" s="12"/>
      <c r="DKA220" s="12"/>
      <c r="DKB220" s="12"/>
      <c r="DKC220" s="12"/>
      <c r="DKD220" s="12"/>
      <c r="DKE220" s="12"/>
      <c r="DKF220" s="12"/>
      <c r="DKG220" s="12"/>
      <c r="DKH220" s="12"/>
      <c r="DKI220" s="12"/>
      <c r="DKJ220" s="12"/>
      <c r="DKK220" s="12"/>
      <c r="DKL220" s="12"/>
      <c r="DKM220" s="12"/>
      <c r="DKN220" s="12"/>
      <c r="DKO220" s="12"/>
      <c r="DKP220" s="12"/>
      <c r="DKQ220" s="12"/>
      <c r="DKR220" s="12"/>
      <c r="DKS220" s="12"/>
      <c r="DKT220" s="12"/>
      <c r="DKU220" s="12"/>
      <c r="DKV220" s="12"/>
      <c r="DKW220" s="12"/>
      <c r="DKX220" s="12"/>
      <c r="DKY220" s="12"/>
      <c r="DKZ220" s="12"/>
      <c r="DLA220" s="12"/>
      <c r="DLB220" s="12"/>
      <c r="DLC220" s="12"/>
      <c r="DLD220" s="12"/>
      <c r="DLE220" s="12"/>
      <c r="DLF220" s="12"/>
      <c r="DLG220" s="12"/>
      <c r="DLH220" s="12"/>
      <c r="DLI220" s="12"/>
      <c r="DLJ220" s="12"/>
      <c r="DLK220" s="12"/>
      <c r="DLL220" s="12"/>
      <c r="DLM220" s="12"/>
      <c r="DLN220" s="12"/>
      <c r="DLO220" s="12"/>
      <c r="DLP220" s="12"/>
      <c r="DLQ220" s="12"/>
      <c r="DLR220" s="12"/>
      <c r="DLS220" s="12"/>
      <c r="DLT220" s="12"/>
      <c r="DLU220" s="12"/>
      <c r="DLV220" s="12"/>
      <c r="DLW220" s="12"/>
      <c r="DLX220" s="12"/>
      <c r="DLY220" s="12"/>
      <c r="DLZ220" s="12"/>
      <c r="DMA220" s="12"/>
      <c r="DMB220" s="12"/>
      <c r="DMC220" s="12"/>
      <c r="DMD220" s="12"/>
      <c r="DME220" s="12"/>
      <c r="DMF220" s="12"/>
      <c r="DMG220" s="12"/>
      <c r="DMH220" s="12"/>
      <c r="DMI220" s="12"/>
      <c r="DMJ220" s="12"/>
      <c r="DMK220" s="12"/>
      <c r="DML220" s="12"/>
      <c r="DMM220" s="12"/>
      <c r="DMN220" s="12"/>
      <c r="DMO220" s="12"/>
      <c r="DMP220" s="12"/>
      <c r="DMQ220" s="12"/>
      <c r="DMR220" s="12"/>
      <c r="DMS220" s="12"/>
      <c r="DMT220" s="12"/>
      <c r="DMU220" s="12"/>
      <c r="DMV220" s="12"/>
      <c r="DMW220" s="12"/>
      <c r="DMX220" s="12"/>
      <c r="DMY220" s="12"/>
      <c r="DMZ220" s="12"/>
      <c r="DNA220" s="12"/>
      <c r="DNB220" s="12"/>
      <c r="DNC220" s="12"/>
      <c r="DND220" s="12"/>
      <c r="DNE220" s="12"/>
      <c r="DNF220" s="12"/>
      <c r="DNG220" s="12"/>
      <c r="DNH220" s="12"/>
      <c r="DNI220" s="12"/>
      <c r="DNJ220" s="12"/>
      <c r="DNK220" s="12"/>
      <c r="DNL220" s="12"/>
      <c r="DNM220" s="12"/>
      <c r="DNN220" s="12"/>
      <c r="DNO220" s="12"/>
      <c r="DNP220" s="12"/>
      <c r="DNQ220" s="12"/>
      <c r="DNR220" s="12"/>
      <c r="DNS220" s="12"/>
      <c r="DNT220" s="12"/>
      <c r="DNU220" s="12"/>
      <c r="DNV220" s="12"/>
      <c r="DNW220" s="12"/>
      <c r="DNX220" s="12"/>
      <c r="DNY220" s="12"/>
      <c r="DNZ220" s="12"/>
      <c r="DOA220" s="12"/>
      <c r="DOB220" s="12"/>
      <c r="DOC220" s="12"/>
      <c r="DOD220" s="12"/>
      <c r="DOE220" s="12"/>
      <c r="DOF220" s="12"/>
      <c r="DOG220" s="12"/>
      <c r="DOH220" s="12"/>
      <c r="DOI220" s="12"/>
      <c r="DOJ220" s="12"/>
      <c r="DOK220" s="12"/>
      <c r="DOL220" s="12"/>
      <c r="DOM220" s="12"/>
      <c r="DON220" s="12"/>
      <c r="DOO220" s="12"/>
      <c r="DOP220" s="12"/>
      <c r="DOQ220" s="12"/>
      <c r="DOR220" s="12"/>
      <c r="DOS220" s="12"/>
      <c r="DOT220" s="12"/>
      <c r="DOU220" s="12"/>
      <c r="DOV220" s="12"/>
      <c r="DOW220" s="12"/>
      <c r="DOX220" s="12"/>
      <c r="DOY220" s="12"/>
      <c r="DOZ220" s="12"/>
      <c r="DPA220" s="12"/>
      <c r="DPB220" s="12"/>
      <c r="DPC220" s="12"/>
      <c r="DPD220" s="12"/>
      <c r="DPE220" s="12"/>
      <c r="DPF220" s="12"/>
      <c r="DPG220" s="12"/>
      <c r="DPH220" s="12"/>
      <c r="DPI220" s="12"/>
      <c r="DPJ220" s="12"/>
      <c r="DPK220" s="12"/>
      <c r="DPL220" s="12"/>
      <c r="DPM220" s="12"/>
      <c r="DPN220" s="12"/>
      <c r="DPO220" s="12"/>
      <c r="DPP220" s="12"/>
      <c r="DPQ220" s="12"/>
      <c r="DPR220" s="12"/>
      <c r="DPS220" s="12"/>
      <c r="DPT220" s="12"/>
      <c r="DPU220" s="12"/>
      <c r="DPV220" s="12"/>
      <c r="DPW220" s="12"/>
      <c r="DPX220" s="12"/>
      <c r="DPY220" s="12"/>
      <c r="DPZ220" s="12"/>
      <c r="DQA220" s="12"/>
      <c r="DQB220" s="12"/>
      <c r="DQC220" s="12"/>
      <c r="DQD220" s="12"/>
      <c r="DQE220" s="12"/>
      <c r="DQF220" s="12"/>
      <c r="DQG220" s="12"/>
      <c r="DQH220" s="12"/>
      <c r="DQI220" s="12"/>
      <c r="DQJ220" s="12"/>
      <c r="DQK220" s="12"/>
      <c r="DQL220" s="12"/>
      <c r="DQM220" s="12"/>
      <c r="DQN220" s="12"/>
      <c r="DQO220" s="12"/>
      <c r="DQP220" s="12"/>
      <c r="DQQ220" s="12"/>
      <c r="DQR220" s="12"/>
      <c r="DQS220" s="12"/>
      <c r="DQT220" s="12"/>
      <c r="DQU220" s="12"/>
      <c r="DQV220" s="12"/>
      <c r="DQW220" s="12"/>
      <c r="DQX220" s="12"/>
      <c r="DQY220" s="12"/>
      <c r="DQZ220" s="12"/>
      <c r="DRA220" s="12"/>
      <c r="DRB220" s="12"/>
      <c r="DRC220" s="12"/>
      <c r="DRD220" s="12"/>
      <c r="DRE220" s="12"/>
      <c r="DRF220" s="12"/>
      <c r="DRG220" s="12"/>
      <c r="DRH220" s="12"/>
      <c r="DRI220" s="12"/>
      <c r="DRJ220" s="12"/>
      <c r="DRK220" s="12"/>
      <c r="DRL220" s="12"/>
      <c r="DRM220" s="12"/>
      <c r="DRN220" s="12"/>
      <c r="DRO220" s="12"/>
      <c r="DRP220" s="12"/>
      <c r="DRQ220" s="12"/>
      <c r="DRR220" s="12"/>
      <c r="DRS220" s="12"/>
      <c r="DRT220" s="12"/>
      <c r="DRU220" s="12"/>
      <c r="DRV220" s="12"/>
      <c r="DRW220" s="12"/>
      <c r="DRX220" s="12"/>
      <c r="DRY220" s="12"/>
      <c r="DRZ220" s="12"/>
      <c r="DSA220" s="12"/>
      <c r="DSB220" s="12"/>
      <c r="DSC220" s="12"/>
      <c r="DSD220" s="12"/>
      <c r="DSE220" s="12"/>
      <c r="DSF220" s="12"/>
      <c r="DSG220" s="12"/>
      <c r="DSH220" s="12"/>
      <c r="DSI220" s="12"/>
      <c r="DSJ220" s="12"/>
      <c r="DSK220" s="12"/>
      <c r="DSL220" s="12"/>
      <c r="DSM220" s="12"/>
      <c r="DSN220" s="12"/>
      <c r="DSO220" s="12"/>
      <c r="DSP220" s="12"/>
      <c r="DSQ220" s="12"/>
      <c r="DSR220" s="12"/>
      <c r="DSS220" s="12"/>
      <c r="DST220" s="12"/>
      <c r="DSU220" s="12"/>
      <c r="DSV220" s="12"/>
      <c r="DSW220" s="12"/>
      <c r="DSX220" s="12"/>
      <c r="DSY220" s="12"/>
      <c r="DSZ220" s="12"/>
      <c r="DTA220" s="12"/>
      <c r="DTB220" s="12"/>
      <c r="DTC220" s="12"/>
      <c r="DTD220" s="12"/>
      <c r="DTE220" s="12"/>
      <c r="DTF220" s="12"/>
      <c r="DTG220" s="12"/>
      <c r="DTH220" s="12"/>
      <c r="DTI220" s="12"/>
      <c r="DTJ220" s="12"/>
      <c r="DTK220" s="12"/>
      <c r="DTL220" s="12"/>
      <c r="DTM220" s="12"/>
      <c r="DTN220" s="12"/>
      <c r="DTO220" s="12"/>
      <c r="DTP220" s="12"/>
      <c r="DTQ220" s="12"/>
      <c r="DTR220" s="12"/>
      <c r="DTS220" s="12"/>
      <c r="DTT220" s="12"/>
      <c r="DTU220" s="12"/>
      <c r="DTV220" s="12"/>
      <c r="DTW220" s="12"/>
      <c r="DTX220" s="12"/>
      <c r="DTY220" s="12"/>
      <c r="DTZ220" s="12"/>
      <c r="DUA220" s="12"/>
      <c r="DUB220" s="12"/>
      <c r="DUC220" s="12"/>
      <c r="DUD220" s="12"/>
      <c r="DUE220" s="12"/>
      <c r="DUF220" s="12"/>
      <c r="DUG220" s="12"/>
      <c r="DUH220" s="12"/>
      <c r="DUI220" s="12"/>
      <c r="DUJ220" s="12"/>
      <c r="DUK220" s="12"/>
      <c r="DUL220" s="12"/>
      <c r="DUM220" s="12"/>
      <c r="DUN220" s="12"/>
      <c r="DUO220" s="12"/>
      <c r="DUP220" s="12"/>
      <c r="DUQ220" s="12"/>
      <c r="DUR220" s="12"/>
      <c r="DUS220" s="12"/>
      <c r="DUT220" s="12"/>
      <c r="DUU220" s="12"/>
      <c r="DUV220" s="12"/>
      <c r="DUW220" s="12"/>
      <c r="DUX220" s="12"/>
      <c r="DUY220" s="12"/>
      <c r="DUZ220" s="12"/>
      <c r="DVA220" s="12"/>
      <c r="DVB220" s="12"/>
      <c r="DVC220" s="12"/>
      <c r="DVD220" s="12"/>
      <c r="DVE220" s="12"/>
      <c r="DVF220" s="12"/>
      <c r="DVG220" s="12"/>
      <c r="DVH220" s="12"/>
      <c r="DVI220" s="12"/>
      <c r="DVJ220" s="12"/>
      <c r="DVK220" s="12"/>
      <c r="DVL220" s="12"/>
      <c r="DVM220" s="12"/>
      <c r="DVN220" s="12"/>
      <c r="DVO220" s="12"/>
      <c r="DVP220" s="12"/>
      <c r="DVQ220" s="12"/>
      <c r="DVR220" s="12"/>
      <c r="DVS220" s="12"/>
      <c r="DVT220" s="12"/>
      <c r="DVU220" s="12"/>
      <c r="DVV220" s="12"/>
      <c r="DVW220" s="12"/>
      <c r="DVX220" s="12"/>
      <c r="DVY220" s="12"/>
      <c r="DVZ220" s="12"/>
      <c r="DWA220" s="12"/>
      <c r="DWB220" s="12"/>
      <c r="DWC220" s="12"/>
      <c r="DWD220" s="12"/>
      <c r="DWE220" s="12"/>
      <c r="DWF220" s="12"/>
      <c r="DWG220" s="12"/>
      <c r="DWH220" s="12"/>
      <c r="DWI220" s="12"/>
      <c r="DWJ220" s="12"/>
      <c r="DWK220" s="12"/>
      <c r="DWL220" s="12"/>
      <c r="DWM220" s="12"/>
      <c r="DWN220" s="12"/>
      <c r="DWO220" s="12"/>
      <c r="DWP220" s="12"/>
      <c r="DWQ220" s="12"/>
      <c r="DWR220" s="12"/>
      <c r="DWS220" s="12"/>
      <c r="DWT220" s="12"/>
      <c r="DWU220" s="12"/>
      <c r="DWV220" s="12"/>
      <c r="DWW220" s="12"/>
      <c r="DWX220" s="12"/>
      <c r="DWY220" s="12"/>
      <c r="DWZ220" s="12"/>
      <c r="DXA220" s="12"/>
      <c r="DXB220" s="12"/>
      <c r="DXC220" s="12"/>
      <c r="DXD220" s="12"/>
      <c r="DXE220" s="12"/>
      <c r="DXF220" s="12"/>
      <c r="DXG220" s="12"/>
      <c r="DXH220" s="12"/>
      <c r="DXI220" s="12"/>
      <c r="DXJ220" s="12"/>
      <c r="DXK220" s="12"/>
      <c r="DXL220" s="12"/>
      <c r="DXM220" s="12"/>
      <c r="DXN220" s="12"/>
      <c r="DXO220" s="12"/>
      <c r="DXP220" s="12"/>
      <c r="DXQ220" s="12"/>
      <c r="DXR220" s="12"/>
      <c r="DXS220" s="12"/>
      <c r="DXT220" s="12"/>
      <c r="DXU220" s="12"/>
      <c r="DXV220" s="12"/>
      <c r="DXW220" s="12"/>
      <c r="DXX220" s="12"/>
      <c r="DXY220" s="12"/>
      <c r="DXZ220" s="12"/>
      <c r="DYA220" s="12"/>
      <c r="DYB220" s="12"/>
      <c r="DYC220" s="12"/>
      <c r="DYD220" s="12"/>
      <c r="DYE220" s="12"/>
      <c r="DYF220" s="12"/>
      <c r="DYG220" s="12"/>
      <c r="DYH220" s="12"/>
      <c r="DYI220" s="12"/>
      <c r="DYJ220" s="12"/>
      <c r="DYK220" s="12"/>
      <c r="DYL220" s="12"/>
      <c r="DYM220" s="12"/>
      <c r="DYN220" s="12"/>
      <c r="DYO220" s="12"/>
      <c r="DYP220" s="12"/>
      <c r="DYQ220" s="12"/>
      <c r="DYR220" s="12"/>
      <c r="DYS220" s="12"/>
      <c r="DYT220" s="12"/>
      <c r="DYU220" s="12"/>
      <c r="DYV220" s="12"/>
      <c r="DYW220" s="12"/>
      <c r="DYX220" s="12"/>
      <c r="DYY220" s="12"/>
      <c r="DYZ220" s="12"/>
      <c r="DZA220" s="12"/>
      <c r="DZB220" s="12"/>
      <c r="DZC220" s="12"/>
      <c r="DZD220" s="12"/>
      <c r="DZE220" s="12"/>
      <c r="DZF220" s="12"/>
      <c r="DZG220" s="12"/>
      <c r="DZH220" s="12"/>
      <c r="DZI220" s="12"/>
      <c r="DZJ220" s="12"/>
      <c r="DZK220" s="12"/>
      <c r="DZL220" s="12"/>
      <c r="DZM220" s="12"/>
      <c r="DZN220" s="12"/>
      <c r="DZO220" s="12"/>
      <c r="DZP220" s="12"/>
      <c r="DZQ220" s="12"/>
      <c r="DZR220" s="12"/>
      <c r="DZS220" s="12"/>
      <c r="DZT220" s="12"/>
      <c r="DZU220" s="12"/>
      <c r="DZV220" s="12"/>
      <c r="DZW220" s="12"/>
      <c r="DZX220" s="12"/>
      <c r="DZY220" s="12"/>
      <c r="DZZ220" s="12"/>
      <c r="EAA220" s="12"/>
      <c r="EAB220" s="12"/>
      <c r="EAC220" s="12"/>
      <c r="EAD220" s="12"/>
      <c r="EAE220" s="12"/>
      <c r="EAF220" s="12"/>
      <c r="EAG220" s="12"/>
      <c r="EAH220" s="12"/>
      <c r="EAI220" s="12"/>
      <c r="EAJ220" s="12"/>
      <c r="EAK220" s="12"/>
      <c r="EAL220" s="12"/>
      <c r="EAM220" s="12"/>
      <c r="EAN220" s="12"/>
      <c r="EAO220" s="12"/>
      <c r="EAP220" s="12"/>
      <c r="EAQ220" s="12"/>
      <c r="EAR220" s="12"/>
      <c r="EAS220" s="12"/>
      <c r="EAT220" s="12"/>
      <c r="EAU220" s="12"/>
      <c r="EAV220" s="12"/>
      <c r="EAW220" s="12"/>
      <c r="EAX220" s="12"/>
      <c r="EAY220" s="12"/>
      <c r="EAZ220" s="12"/>
      <c r="EBA220" s="12"/>
      <c r="EBB220" s="12"/>
      <c r="EBC220" s="12"/>
      <c r="EBD220" s="12"/>
      <c r="EBE220" s="12"/>
      <c r="EBF220" s="12"/>
      <c r="EBG220" s="12"/>
      <c r="EBH220" s="12"/>
      <c r="EBI220" s="12"/>
      <c r="EBJ220" s="12"/>
      <c r="EBK220" s="12"/>
      <c r="EBL220" s="12"/>
      <c r="EBM220" s="12"/>
      <c r="EBN220" s="12"/>
      <c r="EBO220" s="12"/>
      <c r="EBP220" s="12"/>
      <c r="EBQ220" s="12"/>
      <c r="EBR220" s="12"/>
      <c r="EBS220" s="12"/>
      <c r="EBT220" s="12"/>
      <c r="EBU220" s="12"/>
      <c r="EBV220" s="12"/>
      <c r="EBW220" s="12"/>
      <c r="EBX220" s="12"/>
      <c r="EBY220" s="12"/>
      <c r="EBZ220" s="12"/>
      <c r="ECA220" s="12"/>
      <c r="ECB220" s="12"/>
      <c r="ECC220" s="12"/>
      <c r="ECD220" s="12"/>
      <c r="ECE220" s="12"/>
      <c r="ECF220" s="12"/>
      <c r="ECG220" s="12"/>
      <c r="ECH220" s="12"/>
      <c r="ECI220" s="12"/>
      <c r="ECJ220" s="12"/>
      <c r="ECK220" s="12"/>
      <c r="ECL220" s="12"/>
      <c r="ECM220" s="12"/>
      <c r="ECN220" s="12"/>
      <c r="ECO220" s="12"/>
      <c r="ECP220" s="12"/>
      <c r="ECQ220" s="12"/>
      <c r="ECR220" s="12"/>
      <c r="ECS220" s="12"/>
      <c r="ECT220" s="12"/>
      <c r="ECU220" s="12"/>
      <c r="ECV220" s="12"/>
      <c r="ECW220" s="12"/>
      <c r="ECX220" s="12"/>
      <c r="ECY220" s="12"/>
      <c r="ECZ220" s="12"/>
      <c r="EDA220" s="12"/>
      <c r="EDB220" s="12"/>
      <c r="EDC220" s="12"/>
      <c r="EDD220" s="12"/>
      <c r="EDE220" s="12"/>
      <c r="EDF220" s="12"/>
      <c r="EDG220" s="12"/>
      <c r="EDH220" s="12"/>
      <c r="EDI220" s="12"/>
      <c r="EDJ220" s="12"/>
      <c r="EDK220" s="12"/>
      <c r="EDL220" s="12"/>
      <c r="EDM220" s="12"/>
      <c r="EDN220" s="12"/>
      <c r="EDO220" s="12"/>
      <c r="EDP220" s="12"/>
      <c r="EDQ220" s="12"/>
      <c r="EDR220" s="12"/>
      <c r="EDS220" s="12"/>
      <c r="EDT220" s="12"/>
      <c r="EDU220" s="12"/>
      <c r="EDV220" s="12"/>
      <c r="EDW220" s="12"/>
      <c r="EDX220" s="12"/>
      <c r="EDY220" s="12"/>
      <c r="EDZ220" s="12"/>
      <c r="EEA220" s="12"/>
      <c r="EEB220" s="12"/>
      <c r="EEC220" s="12"/>
      <c r="EED220" s="12"/>
      <c r="EEE220" s="12"/>
      <c r="EEF220" s="12"/>
      <c r="EEG220" s="12"/>
      <c r="EEH220" s="12"/>
      <c r="EEI220" s="12"/>
      <c r="EEJ220" s="12"/>
      <c r="EEK220" s="12"/>
      <c r="EEL220" s="12"/>
      <c r="EEM220" s="12"/>
      <c r="EEN220" s="12"/>
      <c r="EEO220" s="12"/>
      <c r="EEP220" s="12"/>
      <c r="EEQ220" s="12"/>
      <c r="EER220" s="12"/>
      <c r="EES220" s="12"/>
      <c r="EET220" s="12"/>
      <c r="EEU220" s="12"/>
      <c r="EEV220" s="12"/>
      <c r="EEW220" s="12"/>
      <c r="EEX220" s="12"/>
      <c r="EEY220" s="12"/>
      <c r="EEZ220" s="12"/>
      <c r="EFA220" s="12"/>
      <c r="EFB220" s="12"/>
      <c r="EFC220" s="12"/>
      <c r="EFD220" s="12"/>
      <c r="EFE220" s="12"/>
      <c r="EFF220" s="12"/>
      <c r="EFG220" s="12"/>
      <c r="EFH220" s="12"/>
      <c r="EFI220" s="12"/>
      <c r="EFJ220" s="12"/>
      <c r="EFK220" s="12"/>
      <c r="EFL220" s="12"/>
      <c r="EFM220" s="12"/>
      <c r="EFN220" s="12"/>
      <c r="EFO220" s="12"/>
      <c r="EFP220" s="12"/>
      <c r="EFQ220" s="12"/>
      <c r="EFR220" s="12"/>
      <c r="EFS220" s="12"/>
      <c r="EFT220" s="12"/>
      <c r="EFU220" s="12"/>
      <c r="EFV220" s="12"/>
      <c r="EFW220" s="12"/>
      <c r="EFX220" s="12"/>
      <c r="EFY220" s="12"/>
      <c r="EFZ220" s="12"/>
      <c r="EGA220" s="12"/>
      <c r="EGB220" s="12"/>
      <c r="EGC220" s="12"/>
      <c r="EGD220" s="12"/>
      <c r="EGE220" s="12"/>
      <c r="EGF220" s="12"/>
      <c r="EGG220" s="12"/>
      <c r="EGH220" s="12"/>
      <c r="EGI220" s="12"/>
      <c r="EGJ220" s="12"/>
      <c r="EGK220" s="12"/>
      <c r="EGL220" s="12"/>
      <c r="EGM220" s="12"/>
      <c r="EGN220" s="12"/>
      <c r="EGO220" s="12"/>
      <c r="EGP220" s="12"/>
      <c r="EGQ220" s="12"/>
      <c r="EGR220" s="12"/>
      <c r="EGS220" s="12"/>
      <c r="EGT220" s="12"/>
      <c r="EGU220" s="12"/>
      <c r="EGV220" s="12"/>
      <c r="EGW220" s="12"/>
      <c r="EGX220" s="12"/>
      <c r="EGY220" s="12"/>
      <c r="EGZ220" s="12"/>
      <c r="EHA220" s="12"/>
      <c r="EHB220" s="12"/>
      <c r="EHC220" s="12"/>
      <c r="EHD220" s="12"/>
      <c r="EHE220" s="12"/>
      <c r="EHF220" s="12"/>
      <c r="EHG220" s="12"/>
      <c r="EHH220" s="12"/>
      <c r="EHI220" s="12"/>
      <c r="EHJ220" s="12"/>
      <c r="EHK220" s="12"/>
      <c r="EHL220" s="12"/>
      <c r="EHM220" s="12"/>
      <c r="EHN220" s="12"/>
      <c r="EHO220" s="12"/>
      <c r="EHP220" s="12"/>
      <c r="EHQ220" s="12"/>
      <c r="EHR220" s="12"/>
      <c r="EHS220" s="12"/>
      <c r="EHT220" s="12"/>
      <c r="EHU220" s="12"/>
      <c r="EHV220" s="12"/>
      <c r="EHW220" s="12"/>
      <c r="EHX220" s="12"/>
      <c r="EHY220" s="12"/>
      <c r="EHZ220" s="12"/>
      <c r="EIA220" s="12"/>
      <c r="EIB220" s="12"/>
      <c r="EIC220" s="12"/>
      <c r="EID220" s="12"/>
      <c r="EIE220" s="12"/>
      <c r="EIF220" s="12"/>
      <c r="EIG220" s="12"/>
      <c r="EIH220" s="12"/>
      <c r="EII220" s="12"/>
      <c r="EIJ220" s="12"/>
      <c r="EIK220" s="12"/>
      <c r="EIL220" s="12"/>
      <c r="EIM220" s="12"/>
      <c r="EIN220" s="12"/>
      <c r="EIO220" s="12"/>
      <c r="EIP220" s="12"/>
      <c r="EIQ220" s="12"/>
      <c r="EIR220" s="12"/>
      <c r="EIS220" s="12"/>
      <c r="EIT220" s="12"/>
      <c r="EIU220" s="12"/>
      <c r="EIV220" s="12"/>
      <c r="EIW220" s="12"/>
      <c r="EIX220" s="12"/>
      <c r="EIY220" s="12"/>
      <c r="EIZ220" s="12"/>
      <c r="EJA220" s="12"/>
      <c r="EJB220" s="12"/>
      <c r="EJC220" s="12"/>
      <c r="EJD220" s="12"/>
      <c r="EJE220" s="12"/>
      <c r="EJF220" s="12"/>
      <c r="EJG220" s="12"/>
      <c r="EJH220" s="12"/>
      <c r="EJI220" s="12"/>
      <c r="EJJ220" s="12"/>
      <c r="EJK220" s="12"/>
      <c r="EJL220" s="12"/>
      <c r="EJM220" s="12"/>
      <c r="EJN220" s="12"/>
      <c r="EJO220" s="12"/>
      <c r="EJP220" s="12"/>
      <c r="EJQ220" s="12"/>
      <c r="EJR220" s="12"/>
      <c r="EJS220" s="12"/>
      <c r="EJT220" s="12"/>
      <c r="EJU220" s="12"/>
      <c r="EJV220" s="12"/>
      <c r="EJW220" s="12"/>
      <c r="EJX220" s="12"/>
      <c r="EJY220" s="12"/>
      <c r="EJZ220" s="12"/>
      <c r="EKA220" s="12"/>
      <c r="EKB220" s="12"/>
      <c r="EKC220" s="12"/>
      <c r="EKD220" s="12"/>
      <c r="EKE220" s="12"/>
      <c r="EKF220" s="12"/>
      <c r="EKG220" s="12"/>
      <c r="EKH220" s="12"/>
      <c r="EKI220" s="12"/>
      <c r="EKJ220" s="12"/>
      <c r="EKK220" s="12"/>
      <c r="EKL220" s="12"/>
      <c r="EKM220" s="12"/>
      <c r="EKN220" s="12"/>
      <c r="EKO220" s="12"/>
      <c r="EKP220" s="12"/>
      <c r="EKQ220" s="12"/>
      <c r="EKR220" s="12"/>
      <c r="EKS220" s="12"/>
      <c r="EKT220" s="12"/>
      <c r="EKU220" s="12"/>
      <c r="EKV220" s="12"/>
      <c r="EKW220" s="12"/>
      <c r="EKX220" s="12"/>
      <c r="EKY220" s="12"/>
      <c r="EKZ220" s="12"/>
      <c r="ELA220" s="12"/>
      <c r="ELB220" s="12"/>
      <c r="ELC220" s="12"/>
      <c r="ELD220" s="12"/>
      <c r="ELE220" s="12"/>
      <c r="ELF220" s="12"/>
      <c r="ELG220" s="12"/>
      <c r="ELH220" s="12"/>
      <c r="ELI220" s="12"/>
      <c r="ELJ220" s="12"/>
      <c r="ELK220" s="12"/>
      <c r="ELL220" s="12"/>
      <c r="ELM220" s="12"/>
      <c r="ELN220" s="12"/>
      <c r="ELO220" s="12"/>
      <c r="ELP220" s="12"/>
      <c r="ELQ220" s="12"/>
      <c r="ELR220" s="12"/>
      <c r="ELS220" s="12"/>
      <c r="ELT220" s="12"/>
      <c r="ELU220" s="12"/>
      <c r="ELV220" s="12"/>
      <c r="ELW220" s="12"/>
      <c r="ELX220" s="12"/>
      <c r="ELY220" s="12"/>
      <c r="ELZ220" s="12"/>
      <c r="EMA220" s="12"/>
      <c r="EMB220" s="12"/>
      <c r="EMC220" s="12"/>
      <c r="EMD220" s="12"/>
      <c r="EME220" s="12"/>
      <c r="EMF220" s="12"/>
      <c r="EMG220" s="12"/>
      <c r="EMH220" s="12"/>
      <c r="EMI220" s="12"/>
      <c r="EMJ220" s="12"/>
      <c r="EMK220" s="12"/>
      <c r="EML220" s="12"/>
      <c r="EMM220" s="12"/>
      <c r="EMN220" s="12"/>
      <c r="EMO220" s="12"/>
      <c r="EMP220" s="12"/>
      <c r="EMQ220" s="12"/>
      <c r="EMR220" s="12"/>
      <c r="EMS220" s="12"/>
      <c r="EMT220" s="12"/>
      <c r="EMU220" s="12"/>
      <c r="EMV220" s="12"/>
      <c r="EMW220" s="12"/>
      <c r="EMX220" s="12"/>
      <c r="EMY220" s="12"/>
      <c r="EMZ220" s="12"/>
      <c r="ENA220" s="12"/>
      <c r="ENB220" s="12"/>
      <c r="ENC220" s="12"/>
      <c r="END220" s="12"/>
      <c r="ENE220" s="12"/>
      <c r="ENF220" s="12"/>
      <c r="ENG220" s="12"/>
      <c r="ENH220" s="12"/>
      <c r="ENI220" s="12"/>
      <c r="ENJ220" s="12"/>
      <c r="ENK220" s="12"/>
      <c r="ENL220" s="12"/>
      <c r="ENM220" s="12"/>
      <c r="ENN220" s="12"/>
      <c r="ENO220" s="12"/>
      <c r="ENP220" s="12"/>
      <c r="ENQ220" s="12"/>
      <c r="ENR220" s="12"/>
      <c r="ENS220" s="12"/>
      <c r="ENT220" s="12"/>
      <c r="ENU220" s="12"/>
      <c r="ENV220" s="12"/>
      <c r="ENW220" s="12"/>
      <c r="ENX220" s="12"/>
      <c r="ENY220" s="12"/>
      <c r="ENZ220" s="12"/>
      <c r="EOA220" s="12"/>
      <c r="EOB220" s="12"/>
      <c r="EOC220" s="12"/>
      <c r="EOD220" s="12"/>
      <c r="EOE220" s="12"/>
      <c r="EOF220" s="12"/>
      <c r="EOG220" s="12"/>
      <c r="EOH220" s="12"/>
      <c r="EOI220" s="12"/>
      <c r="EOJ220" s="12"/>
      <c r="EOK220" s="12"/>
      <c r="EOL220" s="12"/>
      <c r="EOM220" s="12"/>
      <c r="EON220" s="12"/>
      <c r="EOO220" s="12"/>
      <c r="EOP220" s="12"/>
      <c r="EOQ220" s="12"/>
      <c r="EOR220" s="12"/>
      <c r="EOS220" s="12"/>
      <c r="EOT220" s="12"/>
      <c r="EOU220" s="12"/>
      <c r="EOV220" s="12"/>
      <c r="EOW220" s="12"/>
      <c r="EOX220" s="12"/>
      <c r="EOY220" s="12"/>
      <c r="EOZ220" s="12"/>
      <c r="EPA220" s="12"/>
      <c r="EPB220" s="12"/>
      <c r="EPC220" s="12"/>
      <c r="EPD220" s="12"/>
      <c r="EPE220" s="12"/>
      <c r="EPF220" s="12"/>
      <c r="EPG220" s="12"/>
      <c r="EPH220" s="12"/>
      <c r="EPI220" s="12"/>
      <c r="EPJ220" s="12"/>
      <c r="EPK220" s="12"/>
      <c r="EPL220" s="12"/>
      <c r="EPM220" s="12"/>
      <c r="EPN220" s="12"/>
      <c r="EPO220" s="12"/>
      <c r="EPP220" s="12"/>
      <c r="EPQ220" s="12"/>
      <c r="EPR220" s="12"/>
      <c r="EPS220" s="12"/>
      <c r="EPT220" s="12"/>
      <c r="EPU220" s="12"/>
      <c r="EPV220" s="12"/>
      <c r="EPW220" s="12"/>
      <c r="EPX220" s="12"/>
      <c r="EPY220" s="12"/>
      <c r="EPZ220" s="12"/>
      <c r="EQA220" s="12"/>
      <c r="EQB220" s="12"/>
      <c r="EQC220" s="12"/>
      <c r="EQD220" s="12"/>
      <c r="EQE220" s="12"/>
      <c r="EQF220" s="12"/>
      <c r="EQG220" s="12"/>
      <c r="EQH220" s="12"/>
      <c r="EQI220" s="12"/>
      <c r="EQJ220" s="12"/>
      <c r="EQK220" s="12"/>
      <c r="EQL220" s="12"/>
      <c r="EQM220" s="12"/>
      <c r="EQN220" s="12"/>
      <c r="EQO220" s="12"/>
      <c r="EQP220" s="12"/>
      <c r="EQQ220" s="12"/>
      <c r="EQR220" s="12"/>
      <c r="EQS220" s="12"/>
      <c r="EQT220" s="12"/>
      <c r="EQU220" s="12"/>
      <c r="EQV220" s="12"/>
      <c r="EQW220" s="12"/>
      <c r="EQX220" s="12"/>
      <c r="EQY220" s="12"/>
      <c r="EQZ220" s="12"/>
      <c r="ERA220" s="12"/>
      <c r="ERB220" s="12"/>
      <c r="ERC220" s="12"/>
      <c r="ERD220" s="12"/>
      <c r="ERE220" s="12"/>
      <c r="ERF220" s="12"/>
      <c r="ERG220" s="12"/>
      <c r="ERH220" s="12"/>
      <c r="ERI220" s="12"/>
      <c r="ERJ220" s="12"/>
      <c r="ERK220" s="12"/>
      <c r="ERL220" s="12"/>
      <c r="ERM220" s="12"/>
      <c r="ERN220" s="12"/>
      <c r="ERO220" s="12"/>
      <c r="ERP220" s="12"/>
      <c r="ERQ220" s="12"/>
      <c r="ERR220" s="12"/>
      <c r="ERS220" s="12"/>
      <c r="ERT220" s="12"/>
      <c r="ERU220" s="12"/>
      <c r="ERV220" s="12"/>
      <c r="ERW220" s="12"/>
      <c r="ERX220" s="12"/>
      <c r="ERY220" s="12"/>
      <c r="ERZ220" s="12"/>
      <c r="ESA220" s="12"/>
      <c r="ESB220" s="12"/>
      <c r="ESC220" s="12"/>
      <c r="ESD220" s="12"/>
      <c r="ESE220" s="12"/>
      <c r="ESF220" s="12"/>
      <c r="ESG220" s="12"/>
      <c r="ESH220" s="12"/>
      <c r="ESI220" s="12"/>
      <c r="ESJ220" s="12"/>
      <c r="ESK220" s="12"/>
      <c r="ESL220" s="12"/>
      <c r="ESM220" s="12"/>
      <c r="ESN220" s="12"/>
      <c r="ESO220" s="12"/>
      <c r="ESP220" s="12"/>
      <c r="ESQ220" s="12"/>
      <c r="ESR220" s="12"/>
      <c r="ESS220" s="12"/>
      <c r="EST220" s="12"/>
      <c r="ESU220" s="12"/>
      <c r="ESV220" s="12"/>
      <c r="ESW220" s="12"/>
      <c r="ESX220" s="12"/>
      <c r="ESY220" s="12"/>
      <c r="ESZ220" s="12"/>
      <c r="ETA220" s="12"/>
      <c r="ETB220" s="12"/>
      <c r="ETC220" s="12"/>
      <c r="ETD220" s="12"/>
      <c r="ETE220" s="12"/>
      <c r="ETF220" s="12"/>
      <c r="ETG220" s="12"/>
      <c r="ETH220" s="12"/>
      <c r="ETI220" s="12"/>
      <c r="ETJ220" s="12"/>
      <c r="ETK220" s="12"/>
      <c r="ETL220" s="12"/>
      <c r="ETM220" s="12"/>
      <c r="ETN220" s="12"/>
      <c r="ETO220" s="12"/>
      <c r="ETP220" s="12"/>
      <c r="ETQ220" s="12"/>
      <c r="ETR220" s="12"/>
      <c r="ETS220" s="12"/>
      <c r="ETT220" s="12"/>
      <c r="ETU220" s="12"/>
      <c r="ETV220" s="12"/>
      <c r="ETW220" s="12"/>
      <c r="ETX220" s="12"/>
      <c r="ETY220" s="12"/>
      <c r="ETZ220" s="12"/>
      <c r="EUA220" s="12"/>
      <c r="EUB220" s="12"/>
      <c r="EUC220" s="12"/>
      <c r="EUD220" s="12"/>
      <c r="EUE220" s="12"/>
      <c r="EUF220" s="12"/>
      <c r="EUG220" s="12"/>
      <c r="EUH220" s="12"/>
      <c r="EUI220" s="12"/>
      <c r="EUJ220" s="12"/>
      <c r="EUK220" s="12"/>
      <c r="EUL220" s="12"/>
      <c r="EUM220" s="12"/>
      <c r="EUN220" s="12"/>
      <c r="EUO220" s="12"/>
      <c r="EUP220" s="12"/>
      <c r="EUQ220" s="12"/>
      <c r="EUR220" s="12"/>
      <c r="EUS220" s="12"/>
      <c r="EUT220" s="12"/>
      <c r="EUU220" s="12"/>
      <c r="EUV220" s="12"/>
      <c r="EUW220" s="12"/>
      <c r="EUX220" s="12"/>
      <c r="EUY220" s="12"/>
      <c r="EUZ220" s="12"/>
      <c r="EVA220" s="12"/>
      <c r="EVB220" s="12"/>
      <c r="EVC220" s="12"/>
      <c r="EVD220" s="12"/>
      <c r="EVE220" s="12"/>
      <c r="EVF220" s="12"/>
      <c r="EVG220" s="12"/>
      <c r="EVH220" s="12"/>
      <c r="EVI220" s="12"/>
      <c r="EVJ220" s="12"/>
      <c r="EVK220" s="12"/>
      <c r="EVL220" s="12"/>
      <c r="EVM220" s="12"/>
      <c r="EVN220" s="12"/>
      <c r="EVO220" s="12"/>
      <c r="EVP220" s="12"/>
      <c r="EVQ220" s="12"/>
      <c r="EVR220" s="12"/>
      <c r="EVS220" s="12"/>
      <c r="EVT220" s="12"/>
      <c r="EVU220" s="12"/>
      <c r="EVV220" s="12"/>
      <c r="EVW220" s="12"/>
      <c r="EVX220" s="12"/>
      <c r="EVY220" s="12"/>
      <c r="EVZ220" s="12"/>
      <c r="EWA220" s="12"/>
      <c r="EWB220" s="12"/>
      <c r="EWC220" s="12"/>
      <c r="EWD220" s="12"/>
      <c r="EWE220" s="12"/>
      <c r="EWF220" s="12"/>
      <c r="EWG220" s="12"/>
      <c r="EWH220" s="12"/>
      <c r="EWI220" s="12"/>
      <c r="EWJ220" s="12"/>
      <c r="EWK220" s="12"/>
      <c r="EWL220" s="12"/>
      <c r="EWM220" s="12"/>
      <c r="EWN220" s="12"/>
      <c r="EWO220" s="12"/>
      <c r="EWP220" s="12"/>
      <c r="EWQ220" s="12"/>
      <c r="EWR220" s="12"/>
      <c r="EWS220" s="12"/>
      <c r="EWT220" s="12"/>
      <c r="EWU220" s="12"/>
      <c r="EWV220" s="12"/>
      <c r="EWW220" s="12"/>
      <c r="EWX220" s="12"/>
      <c r="EWY220" s="12"/>
      <c r="EWZ220" s="12"/>
      <c r="EXA220" s="12"/>
      <c r="EXB220" s="12"/>
      <c r="EXC220" s="12"/>
      <c r="EXD220" s="12"/>
      <c r="EXE220" s="12"/>
      <c r="EXF220" s="12"/>
      <c r="EXG220" s="12"/>
      <c r="EXH220" s="12"/>
      <c r="EXI220" s="12"/>
      <c r="EXJ220" s="12"/>
      <c r="EXK220" s="12"/>
      <c r="EXL220" s="12"/>
      <c r="EXM220" s="12"/>
      <c r="EXN220" s="12"/>
      <c r="EXO220" s="12"/>
      <c r="EXP220" s="12"/>
      <c r="EXQ220" s="12"/>
      <c r="EXR220" s="12"/>
      <c r="EXS220" s="12"/>
      <c r="EXT220" s="12"/>
      <c r="EXU220" s="12"/>
      <c r="EXV220" s="12"/>
      <c r="EXW220" s="12"/>
      <c r="EXX220" s="12"/>
      <c r="EXY220" s="12"/>
      <c r="EXZ220" s="12"/>
      <c r="EYA220" s="12"/>
      <c r="EYB220" s="12"/>
      <c r="EYC220" s="12"/>
      <c r="EYD220" s="12"/>
      <c r="EYE220" s="12"/>
      <c r="EYF220" s="12"/>
      <c r="EYG220" s="12"/>
      <c r="EYH220" s="12"/>
      <c r="EYI220" s="12"/>
      <c r="EYJ220" s="12"/>
      <c r="EYK220" s="12"/>
      <c r="EYL220" s="12"/>
      <c r="EYM220" s="12"/>
      <c r="EYN220" s="12"/>
      <c r="EYO220" s="12"/>
      <c r="EYP220" s="12"/>
      <c r="EYQ220" s="12"/>
      <c r="EYR220" s="12"/>
      <c r="EYS220" s="12"/>
      <c r="EYT220" s="12"/>
      <c r="EYU220" s="12"/>
      <c r="EYV220" s="12"/>
      <c r="EYW220" s="12"/>
      <c r="EYX220" s="12"/>
      <c r="EYY220" s="12"/>
      <c r="EYZ220" s="12"/>
      <c r="EZA220" s="12"/>
      <c r="EZB220" s="12"/>
      <c r="EZC220" s="12"/>
      <c r="EZD220" s="12"/>
      <c r="EZE220" s="12"/>
      <c r="EZF220" s="12"/>
      <c r="EZG220" s="12"/>
      <c r="EZH220" s="12"/>
      <c r="EZI220" s="12"/>
      <c r="EZJ220" s="12"/>
      <c r="EZK220" s="12"/>
      <c r="EZL220" s="12"/>
      <c r="EZM220" s="12"/>
      <c r="EZN220" s="12"/>
      <c r="EZO220" s="12"/>
      <c r="EZP220" s="12"/>
      <c r="EZQ220" s="12"/>
      <c r="EZR220" s="12"/>
      <c r="EZS220" s="12"/>
      <c r="EZT220" s="12"/>
      <c r="EZU220" s="12"/>
      <c r="EZV220" s="12"/>
      <c r="EZW220" s="12"/>
      <c r="EZX220" s="12"/>
      <c r="EZY220" s="12"/>
      <c r="EZZ220" s="12"/>
      <c r="FAA220" s="12"/>
      <c r="FAB220" s="12"/>
      <c r="FAC220" s="12"/>
      <c r="FAD220" s="12"/>
      <c r="FAE220" s="12"/>
      <c r="FAF220" s="12"/>
      <c r="FAG220" s="12"/>
      <c r="FAH220" s="12"/>
      <c r="FAI220" s="12"/>
      <c r="FAJ220" s="12"/>
      <c r="FAK220" s="12"/>
      <c r="FAL220" s="12"/>
      <c r="FAM220" s="12"/>
      <c r="FAN220" s="12"/>
      <c r="FAO220" s="12"/>
      <c r="FAP220" s="12"/>
      <c r="FAQ220" s="12"/>
      <c r="FAR220" s="12"/>
      <c r="FAS220" s="12"/>
      <c r="FAT220" s="12"/>
      <c r="FAU220" s="12"/>
      <c r="FAV220" s="12"/>
      <c r="FAW220" s="12"/>
      <c r="FAX220" s="12"/>
      <c r="FAY220" s="12"/>
      <c r="FAZ220" s="12"/>
      <c r="FBA220" s="12"/>
      <c r="FBB220" s="12"/>
      <c r="FBC220" s="12"/>
      <c r="FBD220" s="12"/>
      <c r="FBE220" s="12"/>
      <c r="FBF220" s="12"/>
      <c r="FBG220" s="12"/>
      <c r="FBH220" s="12"/>
      <c r="FBI220" s="12"/>
      <c r="FBJ220" s="12"/>
      <c r="FBK220" s="12"/>
      <c r="FBL220" s="12"/>
      <c r="FBM220" s="12"/>
      <c r="FBN220" s="12"/>
      <c r="FBO220" s="12"/>
      <c r="FBP220" s="12"/>
      <c r="FBQ220" s="12"/>
      <c r="FBR220" s="12"/>
      <c r="FBS220" s="12"/>
      <c r="FBT220" s="12"/>
      <c r="FBU220" s="12"/>
      <c r="FBV220" s="12"/>
      <c r="FBW220" s="12"/>
      <c r="FBX220" s="12"/>
      <c r="FBY220" s="12"/>
      <c r="FBZ220" s="12"/>
      <c r="FCA220" s="12"/>
      <c r="FCB220" s="12"/>
      <c r="FCC220" s="12"/>
      <c r="FCD220" s="12"/>
      <c r="FCE220" s="12"/>
      <c r="FCF220" s="12"/>
      <c r="FCG220" s="12"/>
      <c r="FCH220" s="12"/>
      <c r="FCI220" s="12"/>
      <c r="FCJ220" s="12"/>
      <c r="FCK220" s="12"/>
      <c r="FCL220" s="12"/>
      <c r="FCM220" s="12"/>
      <c r="FCN220" s="12"/>
      <c r="FCO220" s="12"/>
      <c r="FCP220" s="12"/>
      <c r="FCQ220" s="12"/>
      <c r="FCR220" s="12"/>
      <c r="FCS220" s="12"/>
      <c r="FCT220" s="12"/>
      <c r="FCU220" s="12"/>
      <c r="FCV220" s="12"/>
      <c r="FCW220" s="12"/>
      <c r="FCX220" s="12"/>
      <c r="FCY220" s="12"/>
      <c r="FCZ220" s="12"/>
      <c r="FDA220" s="12"/>
      <c r="FDB220" s="12"/>
      <c r="FDC220" s="12"/>
      <c r="FDD220" s="12"/>
      <c r="FDE220" s="12"/>
      <c r="FDF220" s="12"/>
      <c r="FDG220" s="12"/>
      <c r="FDH220" s="12"/>
      <c r="FDI220" s="12"/>
      <c r="FDJ220" s="12"/>
      <c r="FDK220" s="12"/>
      <c r="FDL220" s="12"/>
      <c r="FDM220" s="12"/>
      <c r="FDN220" s="12"/>
      <c r="FDO220" s="12"/>
      <c r="FDP220" s="12"/>
      <c r="FDQ220" s="12"/>
      <c r="FDR220" s="12"/>
      <c r="FDS220" s="12"/>
      <c r="FDT220" s="12"/>
      <c r="FDU220" s="12"/>
      <c r="FDV220" s="12"/>
      <c r="FDW220" s="12"/>
      <c r="FDX220" s="12"/>
      <c r="FDY220" s="12"/>
      <c r="FDZ220" s="12"/>
      <c r="FEA220" s="12"/>
      <c r="FEB220" s="12"/>
      <c r="FEC220" s="12"/>
      <c r="FED220" s="12"/>
      <c r="FEE220" s="12"/>
      <c r="FEF220" s="12"/>
      <c r="FEG220" s="12"/>
      <c r="FEH220" s="12"/>
      <c r="FEI220" s="12"/>
      <c r="FEJ220" s="12"/>
      <c r="FEK220" s="12"/>
      <c r="FEL220" s="12"/>
      <c r="FEM220" s="12"/>
      <c r="FEN220" s="12"/>
      <c r="FEO220" s="12"/>
      <c r="FEP220" s="12"/>
      <c r="FEQ220" s="12"/>
      <c r="FER220" s="12"/>
      <c r="FES220" s="12"/>
      <c r="FET220" s="12"/>
      <c r="FEU220" s="12"/>
      <c r="FEV220" s="12"/>
      <c r="FEW220" s="12"/>
      <c r="FEX220" s="12"/>
      <c r="FEY220" s="12"/>
      <c r="FEZ220" s="12"/>
      <c r="FFA220" s="12"/>
      <c r="FFB220" s="12"/>
      <c r="FFC220" s="12"/>
      <c r="FFD220" s="12"/>
      <c r="FFE220" s="12"/>
      <c r="FFF220" s="12"/>
      <c r="FFG220" s="12"/>
      <c r="FFH220" s="12"/>
      <c r="FFI220" s="12"/>
      <c r="FFJ220" s="12"/>
      <c r="FFK220" s="12"/>
      <c r="FFL220" s="12"/>
      <c r="FFM220" s="12"/>
      <c r="FFN220" s="12"/>
      <c r="FFO220" s="12"/>
      <c r="FFP220" s="12"/>
      <c r="FFQ220" s="12"/>
      <c r="FFR220" s="12"/>
      <c r="FFS220" s="12"/>
      <c r="FFT220" s="12"/>
      <c r="FFU220" s="12"/>
      <c r="FFV220" s="12"/>
      <c r="FFW220" s="12"/>
      <c r="FFX220" s="12"/>
      <c r="FFY220" s="12"/>
      <c r="FFZ220" s="12"/>
      <c r="FGA220" s="12"/>
      <c r="FGB220" s="12"/>
      <c r="FGC220" s="12"/>
      <c r="FGD220" s="12"/>
      <c r="FGE220" s="12"/>
      <c r="FGF220" s="12"/>
      <c r="FGG220" s="12"/>
      <c r="FGH220" s="12"/>
      <c r="FGI220" s="12"/>
      <c r="FGJ220" s="12"/>
      <c r="FGK220" s="12"/>
      <c r="FGL220" s="12"/>
      <c r="FGM220" s="12"/>
      <c r="FGN220" s="12"/>
      <c r="FGO220" s="12"/>
      <c r="FGP220" s="12"/>
      <c r="FGQ220" s="12"/>
      <c r="FGR220" s="12"/>
      <c r="FGS220" s="12"/>
      <c r="FGT220" s="12"/>
      <c r="FGU220" s="12"/>
      <c r="FGV220" s="12"/>
      <c r="FGW220" s="12"/>
      <c r="FGX220" s="12"/>
      <c r="FGY220" s="12"/>
      <c r="FGZ220" s="12"/>
      <c r="FHA220" s="12"/>
      <c r="FHB220" s="12"/>
      <c r="FHC220" s="12"/>
      <c r="FHD220" s="12"/>
      <c r="FHE220" s="12"/>
      <c r="FHF220" s="12"/>
      <c r="FHG220" s="12"/>
      <c r="FHH220" s="12"/>
      <c r="FHI220" s="12"/>
      <c r="FHJ220" s="12"/>
      <c r="FHK220" s="12"/>
      <c r="FHL220" s="12"/>
      <c r="FHM220" s="12"/>
      <c r="FHN220" s="12"/>
      <c r="FHO220" s="12"/>
      <c r="FHP220" s="12"/>
      <c r="FHQ220" s="12"/>
      <c r="FHR220" s="12"/>
      <c r="FHS220" s="12"/>
      <c r="FHT220" s="12"/>
      <c r="FHU220" s="12"/>
      <c r="FHV220" s="12"/>
      <c r="FHW220" s="12"/>
      <c r="FHX220" s="12"/>
      <c r="FHY220" s="12"/>
      <c r="FHZ220" s="12"/>
      <c r="FIA220" s="12"/>
      <c r="FIB220" s="12"/>
      <c r="FIC220" s="12"/>
      <c r="FID220" s="12"/>
      <c r="FIE220" s="12"/>
      <c r="FIF220" s="12"/>
      <c r="FIG220" s="12"/>
      <c r="FIH220" s="12"/>
      <c r="FII220" s="12"/>
      <c r="FIJ220" s="12"/>
      <c r="FIK220" s="12"/>
      <c r="FIL220" s="12"/>
      <c r="FIM220" s="12"/>
      <c r="FIN220" s="12"/>
      <c r="FIO220" s="12"/>
      <c r="FIP220" s="12"/>
      <c r="FIQ220" s="12"/>
      <c r="FIR220" s="12"/>
      <c r="FIS220" s="12"/>
      <c r="FIT220" s="12"/>
      <c r="FIU220" s="12"/>
      <c r="FIV220" s="12"/>
      <c r="FIW220" s="12"/>
      <c r="FIX220" s="12"/>
      <c r="FIY220" s="12"/>
      <c r="FIZ220" s="12"/>
      <c r="FJA220" s="12"/>
      <c r="FJB220" s="12"/>
      <c r="FJC220" s="12"/>
      <c r="FJD220" s="12"/>
      <c r="FJE220" s="12"/>
      <c r="FJF220" s="12"/>
      <c r="FJG220" s="12"/>
      <c r="FJH220" s="12"/>
      <c r="FJI220" s="12"/>
      <c r="FJJ220" s="12"/>
      <c r="FJK220" s="12"/>
      <c r="FJL220" s="12"/>
      <c r="FJM220" s="12"/>
      <c r="FJN220" s="12"/>
      <c r="FJO220" s="12"/>
      <c r="FJP220" s="12"/>
      <c r="FJQ220" s="12"/>
      <c r="FJR220" s="12"/>
      <c r="FJS220" s="12"/>
      <c r="FJT220" s="12"/>
      <c r="FJU220" s="12"/>
      <c r="FJV220" s="12"/>
      <c r="FJW220" s="12"/>
      <c r="FJX220" s="12"/>
      <c r="FJY220" s="12"/>
      <c r="FJZ220" s="12"/>
      <c r="FKA220" s="12"/>
      <c r="FKB220" s="12"/>
      <c r="FKC220" s="12"/>
      <c r="FKD220" s="12"/>
      <c r="FKE220" s="12"/>
      <c r="FKF220" s="12"/>
      <c r="FKG220" s="12"/>
      <c r="FKH220" s="12"/>
      <c r="FKI220" s="12"/>
      <c r="FKJ220" s="12"/>
      <c r="FKK220" s="12"/>
      <c r="FKL220" s="12"/>
      <c r="FKM220" s="12"/>
      <c r="FKN220" s="12"/>
      <c r="FKO220" s="12"/>
      <c r="FKP220" s="12"/>
      <c r="FKQ220" s="12"/>
      <c r="FKR220" s="12"/>
      <c r="FKS220" s="12"/>
      <c r="FKT220" s="12"/>
      <c r="FKU220" s="12"/>
      <c r="FKV220" s="12"/>
      <c r="FKW220" s="12"/>
      <c r="FKX220" s="12"/>
      <c r="FKY220" s="12"/>
      <c r="FKZ220" s="12"/>
      <c r="FLA220" s="12"/>
      <c r="FLB220" s="12"/>
      <c r="FLC220" s="12"/>
      <c r="FLD220" s="12"/>
      <c r="FLE220" s="12"/>
      <c r="FLF220" s="12"/>
      <c r="FLG220" s="12"/>
      <c r="FLH220" s="12"/>
      <c r="FLI220" s="12"/>
      <c r="FLJ220" s="12"/>
      <c r="FLK220" s="12"/>
      <c r="FLL220" s="12"/>
      <c r="FLM220" s="12"/>
      <c r="FLN220" s="12"/>
      <c r="FLO220" s="12"/>
      <c r="FLP220" s="12"/>
      <c r="FLQ220" s="12"/>
      <c r="FLR220" s="12"/>
      <c r="FLS220" s="12"/>
      <c r="FLT220" s="12"/>
      <c r="FLU220" s="12"/>
      <c r="FLV220" s="12"/>
      <c r="FLW220" s="12"/>
      <c r="FLX220" s="12"/>
      <c r="FLY220" s="12"/>
      <c r="FLZ220" s="12"/>
      <c r="FMA220" s="12"/>
      <c r="FMB220" s="12"/>
      <c r="FMC220" s="12"/>
      <c r="FMD220" s="12"/>
      <c r="FME220" s="12"/>
      <c r="FMF220" s="12"/>
      <c r="FMG220" s="12"/>
      <c r="FMH220" s="12"/>
      <c r="FMI220" s="12"/>
      <c r="FMJ220" s="12"/>
      <c r="FMK220" s="12"/>
      <c r="FML220" s="12"/>
      <c r="FMM220" s="12"/>
      <c r="FMN220" s="12"/>
      <c r="FMO220" s="12"/>
      <c r="FMP220" s="12"/>
      <c r="FMQ220" s="12"/>
      <c r="FMR220" s="12"/>
      <c r="FMS220" s="12"/>
      <c r="FMT220" s="12"/>
      <c r="FMU220" s="12"/>
      <c r="FMV220" s="12"/>
      <c r="FMW220" s="12"/>
      <c r="FMX220" s="12"/>
      <c r="FMY220" s="12"/>
      <c r="FMZ220" s="12"/>
      <c r="FNA220" s="12"/>
      <c r="FNB220" s="12"/>
      <c r="FNC220" s="12"/>
      <c r="FND220" s="12"/>
      <c r="FNE220" s="12"/>
      <c r="FNF220" s="12"/>
      <c r="FNG220" s="12"/>
      <c r="FNH220" s="12"/>
      <c r="FNI220" s="12"/>
      <c r="FNJ220" s="12"/>
      <c r="FNK220" s="12"/>
      <c r="FNL220" s="12"/>
      <c r="FNM220" s="12"/>
      <c r="FNN220" s="12"/>
      <c r="FNO220" s="12"/>
      <c r="FNP220" s="12"/>
      <c r="FNQ220" s="12"/>
      <c r="FNR220" s="12"/>
      <c r="FNS220" s="12"/>
      <c r="FNT220" s="12"/>
      <c r="FNU220" s="12"/>
      <c r="FNV220" s="12"/>
      <c r="FNW220" s="12"/>
      <c r="FNX220" s="12"/>
      <c r="FNY220" s="12"/>
      <c r="FNZ220" s="12"/>
      <c r="FOA220" s="12"/>
      <c r="FOB220" s="12"/>
      <c r="FOC220" s="12"/>
      <c r="FOD220" s="12"/>
      <c r="FOE220" s="12"/>
      <c r="FOF220" s="12"/>
      <c r="FOG220" s="12"/>
      <c r="FOH220" s="12"/>
      <c r="FOI220" s="12"/>
      <c r="FOJ220" s="12"/>
      <c r="FOK220" s="12"/>
      <c r="FOL220" s="12"/>
      <c r="FOM220" s="12"/>
      <c r="FON220" s="12"/>
      <c r="FOO220" s="12"/>
      <c r="FOP220" s="12"/>
      <c r="FOQ220" s="12"/>
      <c r="FOR220" s="12"/>
      <c r="FOS220" s="12"/>
      <c r="FOT220" s="12"/>
      <c r="FOU220" s="12"/>
      <c r="FOV220" s="12"/>
      <c r="FOW220" s="12"/>
      <c r="FOX220" s="12"/>
      <c r="FOY220" s="12"/>
      <c r="FOZ220" s="12"/>
      <c r="FPA220" s="12"/>
      <c r="FPB220" s="12"/>
      <c r="FPC220" s="12"/>
      <c r="FPD220" s="12"/>
      <c r="FPE220" s="12"/>
      <c r="FPF220" s="12"/>
      <c r="FPG220" s="12"/>
      <c r="FPH220" s="12"/>
      <c r="FPI220" s="12"/>
      <c r="FPJ220" s="12"/>
      <c r="FPK220" s="12"/>
      <c r="FPL220" s="12"/>
      <c r="FPM220" s="12"/>
      <c r="FPN220" s="12"/>
      <c r="FPO220" s="12"/>
      <c r="FPP220" s="12"/>
      <c r="FPQ220" s="12"/>
      <c r="FPR220" s="12"/>
      <c r="FPS220" s="12"/>
      <c r="FPT220" s="12"/>
      <c r="FPU220" s="12"/>
      <c r="FPV220" s="12"/>
      <c r="FPW220" s="12"/>
      <c r="FPX220" s="12"/>
      <c r="FPY220" s="12"/>
      <c r="FPZ220" s="12"/>
      <c r="FQA220" s="12"/>
      <c r="FQB220" s="12"/>
      <c r="FQC220" s="12"/>
      <c r="FQD220" s="12"/>
      <c r="FQE220" s="12"/>
      <c r="FQF220" s="12"/>
      <c r="FQG220" s="12"/>
      <c r="FQH220" s="12"/>
      <c r="FQI220" s="12"/>
      <c r="FQJ220" s="12"/>
      <c r="FQK220" s="12"/>
      <c r="FQL220" s="12"/>
      <c r="FQM220" s="12"/>
      <c r="FQN220" s="12"/>
      <c r="FQO220" s="12"/>
      <c r="FQP220" s="12"/>
      <c r="FQQ220" s="12"/>
      <c r="FQR220" s="12"/>
      <c r="FQS220" s="12"/>
      <c r="FQT220" s="12"/>
      <c r="FQU220" s="12"/>
      <c r="FQV220" s="12"/>
      <c r="FQW220" s="12"/>
      <c r="FQX220" s="12"/>
      <c r="FQY220" s="12"/>
      <c r="FQZ220" s="12"/>
      <c r="FRA220" s="12"/>
      <c r="FRB220" s="12"/>
      <c r="FRC220" s="12"/>
      <c r="FRD220" s="12"/>
      <c r="FRE220" s="12"/>
      <c r="FRF220" s="12"/>
      <c r="FRG220" s="12"/>
      <c r="FRH220" s="12"/>
      <c r="FRI220" s="12"/>
      <c r="FRJ220" s="12"/>
      <c r="FRK220" s="12"/>
      <c r="FRL220" s="12"/>
      <c r="FRM220" s="12"/>
      <c r="FRN220" s="12"/>
      <c r="FRO220" s="12"/>
      <c r="FRP220" s="12"/>
      <c r="FRQ220" s="12"/>
      <c r="FRR220" s="12"/>
      <c r="FRS220" s="12"/>
      <c r="FRT220" s="12"/>
      <c r="FRU220" s="12"/>
      <c r="FRV220" s="12"/>
      <c r="FRW220" s="12"/>
      <c r="FRX220" s="12"/>
      <c r="FRY220" s="12"/>
      <c r="FRZ220" s="12"/>
      <c r="FSA220" s="12"/>
      <c r="FSB220" s="12"/>
      <c r="FSC220" s="12"/>
      <c r="FSD220" s="12"/>
      <c r="FSE220" s="12"/>
      <c r="FSF220" s="12"/>
      <c r="FSG220" s="12"/>
      <c r="FSH220" s="12"/>
      <c r="FSI220" s="12"/>
      <c r="FSJ220" s="12"/>
      <c r="FSK220" s="12"/>
      <c r="FSL220" s="12"/>
      <c r="FSM220" s="12"/>
      <c r="FSN220" s="12"/>
      <c r="FSO220" s="12"/>
      <c r="FSP220" s="12"/>
      <c r="FSQ220" s="12"/>
      <c r="FSR220" s="12"/>
      <c r="FSS220" s="12"/>
      <c r="FST220" s="12"/>
      <c r="FSU220" s="12"/>
      <c r="FSV220" s="12"/>
      <c r="FSW220" s="12"/>
      <c r="FSX220" s="12"/>
      <c r="FSY220" s="12"/>
      <c r="FSZ220" s="12"/>
      <c r="FTA220" s="12"/>
      <c r="FTB220" s="12"/>
      <c r="FTC220" s="12"/>
      <c r="FTD220" s="12"/>
      <c r="FTE220" s="12"/>
      <c r="FTF220" s="12"/>
      <c r="FTG220" s="12"/>
      <c r="FTH220" s="12"/>
      <c r="FTI220" s="12"/>
      <c r="FTJ220" s="12"/>
      <c r="FTK220" s="12"/>
      <c r="FTL220" s="12"/>
      <c r="FTM220" s="12"/>
      <c r="FTN220" s="12"/>
      <c r="FTO220" s="12"/>
      <c r="FTP220" s="12"/>
      <c r="FTQ220" s="12"/>
      <c r="FTR220" s="12"/>
      <c r="FTS220" s="12"/>
      <c r="FTT220" s="12"/>
      <c r="FTU220" s="12"/>
      <c r="FTV220" s="12"/>
      <c r="FTW220" s="12"/>
      <c r="FTX220" s="12"/>
      <c r="FTY220" s="12"/>
      <c r="FTZ220" s="12"/>
      <c r="FUA220" s="12"/>
      <c r="FUB220" s="12"/>
      <c r="FUC220" s="12"/>
      <c r="FUD220" s="12"/>
      <c r="FUE220" s="12"/>
      <c r="FUF220" s="12"/>
      <c r="FUG220" s="12"/>
      <c r="FUH220" s="12"/>
      <c r="FUI220" s="12"/>
      <c r="FUJ220" s="12"/>
      <c r="FUK220" s="12"/>
      <c r="FUL220" s="12"/>
      <c r="FUM220" s="12"/>
      <c r="FUN220" s="12"/>
      <c r="FUO220" s="12"/>
      <c r="FUP220" s="12"/>
      <c r="FUQ220" s="12"/>
      <c r="FUR220" s="12"/>
      <c r="FUS220" s="12"/>
      <c r="FUT220" s="12"/>
      <c r="FUU220" s="12"/>
      <c r="FUV220" s="12"/>
      <c r="FUW220" s="12"/>
      <c r="FUX220" s="12"/>
      <c r="FUY220" s="12"/>
      <c r="FUZ220" s="12"/>
      <c r="FVA220" s="12"/>
      <c r="FVB220" s="12"/>
      <c r="FVC220" s="12"/>
      <c r="FVD220" s="12"/>
      <c r="FVE220" s="12"/>
      <c r="FVF220" s="12"/>
      <c r="FVG220" s="12"/>
      <c r="FVH220" s="12"/>
      <c r="FVI220" s="12"/>
      <c r="FVJ220" s="12"/>
      <c r="FVK220" s="12"/>
      <c r="FVL220" s="12"/>
      <c r="FVM220" s="12"/>
      <c r="FVN220" s="12"/>
      <c r="FVO220" s="12"/>
      <c r="FVP220" s="12"/>
      <c r="FVQ220" s="12"/>
      <c r="FVR220" s="12"/>
      <c r="FVS220" s="12"/>
      <c r="FVT220" s="12"/>
      <c r="FVU220" s="12"/>
      <c r="FVV220" s="12"/>
      <c r="FVW220" s="12"/>
      <c r="FVX220" s="12"/>
      <c r="FVY220" s="12"/>
      <c r="FVZ220" s="12"/>
      <c r="FWA220" s="12"/>
      <c r="FWB220" s="12"/>
      <c r="FWC220" s="12"/>
      <c r="FWD220" s="12"/>
      <c r="FWE220" s="12"/>
      <c r="FWF220" s="12"/>
      <c r="FWG220" s="12"/>
      <c r="FWH220" s="12"/>
      <c r="FWI220" s="12"/>
      <c r="FWJ220" s="12"/>
      <c r="FWK220" s="12"/>
      <c r="FWL220" s="12"/>
      <c r="FWM220" s="12"/>
      <c r="FWN220" s="12"/>
      <c r="FWO220" s="12"/>
      <c r="FWP220" s="12"/>
      <c r="FWQ220" s="12"/>
      <c r="FWR220" s="12"/>
      <c r="FWS220" s="12"/>
      <c r="FWT220" s="12"/>
      <c r="FWU220" s="12"/>
      <c r="FWV220" s="12"/>
      <c r="FWW220" s="12"/>
      <c r="FWX220" s="12"/>
      <c r="FWY220" s="12"/>
      <c r="FWZ220" s="12"/>
      <c r="FXA220" s="12"/>
      <c r="FXB220" s="12"/>
      <c r="FXC220" s="12"/>
      <c r="FXD220" s="12"/>
      <c r="FXE220" s="12"/>
      <c r="FXF220" s="12"/>
      <c r="FXG220" s="12"/>
      <c r="FXH220" s="12"/>
      <c r="FXI220" s="12"/>
      <c r="FXJ220" s="12"/>
      <c r="FXK220" s="12"/>
      <c r="FXL220" s="12"/>
      <c r="FXM220" s="12"/>
      <c r="FXN220" s="12"/>
      <c r="FXO220" s="12"/>
      <c r="FXP220" s="12"/>
      <c r="FXQ220" s="12"/>
      <c r="FXR220" s="12"/>
      <c r="FXS220" s="12"/>
      <c r="FXT220" s="12"/>
      <c r="FXU220" s="12"/>
      <c r="FXV220" s="12"/>
      <c r="FXW220" s="12"/>
      <c r="FXX220" s="12"/>
      <c r="FXY220" s="12"/>
      <c r="FXZ220" s="12"/>
      <c r="FYA220" s="12"/>
      <c r="FYB220" s="12"/>
      <c r="FYC220" s="12"/>
      <c r="FYD220" s="12"/>
      <c r="FYE220" s="12"/>
      <c r="FYF220" s="12"/>
      <c r="FYG220" s="12"/>
      <c r="FYH220" s="12"/>
      <c r="FYI220" s="12"/>
      <c r="FYJ220" s="12"/>
      <c r="FYK220" s="12"/>
      <c r="FYL220" s="12"/>
      <c r="FYM220" s="12"/>
      <c r="FYN220" s="12"/>
      <c r="FYO220" s="12"/>
      <c r="FYP220" s="12"/>
      <c r="FYQ220" s="12"/>
      <c r="FYR220" s="12"/>
      <c r="FYS220" s="12"/>
      <c r="FYT220" s="12"/>
      <c r="FYU220" s="12"/>
      <c r="FYV220" s="12"/>
      <c r="FYW220" s="12"/>
      <c r="FYX220" s="12"/>
      <c r="FYY220" s="12"/>
      <c r="FYZ220" s="12"/>
      <c r="FZA220" s="12"/>
      <c r="FZB220" s="12"/>
      <c r="FZC220" s="12"/>
      <c r="FZD220" s="12"/>
      <c r="FZE220" s="12"/>
      <c r="FZF220" s="12"/>
      <c r="FZG220" s="12"/>
      <c r="FZH220" s="12"/>
      <c r="FZI220" s="12"/>
      <c r="FZJ220" s="12"/>
      <c r="FZK220" s="12"/>
      <c r="FZL220" s="12"/>
      <c r="FZM220" s="12"/>
      <c r="FZN220" s="12"/>
      <c r="FZO220" s="12"/>
      <c r="FZP220" s="12"/>
      <c r="FZQ220" s="12"/>
      <c r="FZR220" s="12"/>
      <c r="FZS220" s="12"/>
      <c r="FZT220" s="12"/>
      <c r="FZU220" s="12"/>
      <c r="FZV220" s="12"/>
      <c r="FZW220" s="12"/>
      <c r="FZX220" s="12"/>
      <c r="FZY220" s="12"/>
      <c r="FZZ220" s="12"/>
      <c r="GAA220" s="12"/>
      <c r="GAB220" s="12"/>
      <c r="GAC220" s="12"/>
      <c r="GAD220" s="12"/>
      <c r="GAE220" s="12"/>
      <c r="GAF220" s="12"/>
      <c r="GAG220" s="12"/>
      <c r="GAH220" s="12"/>
      <c r="GAI220" s="12"/>
      <c r="GAJ220" s="12"/>
      <c r="GAK220" s="12"/>
      <c r="GAL220" s="12"/>
      <c r="GAM220" s="12"/>
      <c r="GAN220" s="12"/>
      <c r="GAO220" s="12"/>
      <c r="GAP220" s="12"/>
      <c r="GAQ220" s="12"/>
      <c r="GAR220" s="12"/>
      <c r="GAS220" s="12"/>
      <c r="GAT220" s="12"/>
      <c r="GAU220" s="12"/>
      <c r="GAV220" s="12"/>
      <c r="GAW220" s="12"/>
      <c r="GAX220" s="12"/>
      <c r="GAY220" s="12"/>
      <c r="GAZ220" s="12"/>
      <c r="GBA220" s="12"/>
      <c r="GBB220" s="12"/>
      <c r="GBC220" s="12"/>
      <c r="GBD220" s="12"/>
      <c r="GBE220" s="12"/>
      <c r="GBF220" s="12"/>
      <c r="GBG220" s="12"/>
      <c r="GBH220" s="12"/>
      <c r="GBI220" s="12"/>
      <c r="GBJ220" s="12"/>
      <c r="GBK220" s="12"/>
      <c r="GBL220" s="12"/>
      <c r="GBM220" s="12"/>
      <c r="GBN220" s="12"/>
      <c r="GBO220" s="12"/>
      <c r="GBP220" s="12"/>
      <c r="GBQ220" s="12"/>
      <c r="GBR220" s="12"/>
      <c r="GBS220" s="12"/>
      <c r="GBT220" s="12"/>
      <c r="GBU220" s="12"/>
      <c r="GBV220" s="12"/>
      <c r="GBW220" s="12"/>
      <c r="GBX220" s="12"/>
      <c r="GBY220" s="12"/>
      <c r="GBZ220" s="12"/>
      <c r="GCA220" s="12"/>
      <c r="GCB220" s="12"/>
      <c r="GCC220" s="12"/>
      <c r="GCD220" s="12"/>
      <c r="GCE220" s="12"/>
      <c r="GCF220" s="12"/>
      <c r="GCG220" s="12"/>
      <c r="GCH220" s="12"/>
      <c r="GCI220" s="12"/>
      <c r="GCJ220" s="12"/>
      <c r="GCK220" s="12"/>
      <c r="GCL220" s="12"/>
      <c r="GCM220" s="12"/>
      <c r="GCN220" s="12"/>
      <c r="GCO220" s="12"/>
      <c r="GCP220" s="12"/>
      <c r="GCQ220" s="12"/>
      <c r="GCR220" s="12"/>
      <c r="GCS220" s="12"/>
      <c r="GCT220" s="12"/>
      <c r="GCU220" s="12"/>
      <c r="GCV220" s="12"/>
      <c r="GCW220" s="12"/>
      <c r="GCX220" s="12"/>
      <c r="GCY220" s="12"/>
      <c r="GCZ220" s="12"/>
      <c r="GDA220" s="12"/>
      <c r="GDB220" s="12"/>
      <c r="GDC220" s="12"/>
      <c r="GDD220" s="12"/>
      <c r="GDE220" s="12"/>
      <c r="GDF220" s="12"/>
      <c r="GDG220" s="12"/>
      <c r="GDH220" s="12"/>
      <c r="GDI220" s="12"/>
      <c r="GDJ220" s="12"/>
      <c r="GDK220" s="12"/>
      <c r="GDL220" s="12"/>
      <c r="GDM220" s="12"/>
      <c r="GDN220" s="12"/>
      <c r="GDO220" s="12"/>
      <c r="GDP220" s="12"/>
      <c r="GDQ220" s="12"/>
      <c r="GDR220" s="12"/>
      <c r="GDS220" s="12"/>
      <c r="GDT220" s="12"/>
      <c r="GDU220" s="12"/>
      <c r="GDV220" s="12"/>
      <c r="GDW220" s="12"/>
      <c r="GDX220" s="12"/>
      <c r="GDY220" s="12"/>
      <c r="GDZ220" s="12"/>
      <c r="GEA220" s="12"/>
      <c r="GEB220" s="12"/>
      <c r="GEC220" s="12"/>
      <c r="GED220" s="12"/>
      <c r="GEE220" s="12"/>
      <c r="GEF220" s="12"/>
      <c r="GEG220" s="12"/>
      <c r="GEH220" s="12"/>
      <c r="GEI220" s="12"/>
      <c r="GEJ220" s="12"/>
      <c r="GEK220" s="12"/>
      <c r="GEL220" s="12"/>
      <c r="GEM220" s="12"/>
      <c r="GEN220" s="12"/>
      <c r="GEO220" s="12"/>
      <c r="GEP220" s="12"/>
      <c r="GEQ220" s="12"/>
      <c r="GER220" s="12"/>
      <c r="GES220" s="12"/>
      <c r="GET220" s="12"/>
      <c r="GEU220" s="12"/>
      <c r="GEV220" s="12"/>
      <c r="GEW220" s="12"/>
      <c r="GEX220" s="12"/>
      <c r="GEY220" s="12"/>
      <c r="GEZ220" s="12"/>
      <c r="GFA220" s="12"/>
      <c r="GFB220" s="12"/>
      <c r="GFC220" s="12"/>
      <c r="GFD220" s="12"/>
      <c r="GFE220" s="12"/>
      <c r="GFF220" s="12"/>
      <c r="GFG220" s="12"/>
      <c r="GFH220" s="12"/>
      <c r="GFI220" s="12"/>
      <c r="GFJ220" s="12"/>
      <c r="GFK220" s="12"/>
      <c r="GFL220" s="12"/>
      <c r="GFM220" s="12"/>
      <c r="GFN220" s="12"/>
      <c r="GFO220" s="12"/>
      <c r="GFP220" s="12"/>
      <c r="GFQ220" s="12"/>
      <c r="GFR220" s="12"/>
      <c r="GFS220" s="12"/>
      <c r="GFT220" s="12"/>
      <c r="GFU220" s="12"/>
      <c r="GFV220" s="12"/>
      <c r="GFW220" s="12"/>
      <c r="GFX220" s="12"/>
      <c r="GFY220" s="12"/>
      <c r="GFZ220" s="12"/>
      <c r="GGA220" s="12"/>
      <c r="GGB220" s="12"/>
      <c r="GGC220" s="12"/>
      <c r="GGD220" s="12"/>
      <c r="GGE220" s="12"/>
      <c r="GGF220" s="12"/>
      <c r="GGG220" s="12"/>
      <c r="GGH220" s="12"/>
      <c r="GGI220" s="12"/>
      <c r="GGJ220" s="12"/>
      <c r="GGK220" s="12"/>
      <c r="GGL220" s="12"/>
      <c r="GGM220" s="12"/>
      <c r="GGN220" s="12"/>
      <c r="GGO220" s="12"/>
      <c r="GGP220" s="12"/>
      <c r="GGQ220" s="12"/>
      <c r="GGR220" s="12"/>
      <c r="GGS220" s="12"/>
      <c r="GGT220" s="12"/>
      <c r="GGU220" s="12"/>
      <c r="GGV220" s="12"/>
      <c r="GGW220" s="12"/>
      <c r="GGX220" s="12"/>
      <c r="GGY220" s="12"/>
      <c r="GGZ220" s="12"/>
      <c r="GHA220" s="12"/>
      <c r="GHB220" s="12"/>
      <c r="GHC220" s="12"/>
      <c r="GHD220" s="12"/>
      <c r="GHE220" s="12"/>
      <c r="GHF220" s="12"/>
      <c r="GHG220" s="12"/>
      <c r="GHH220" s="12"/>
      <c r="GHI220" s="12"/>
      <c r="GHJ220" s="12"/>
      <c r="GHK220" s="12"/>
      <c r="GHL220" s="12"/>
      <c r="GHM220" s="12"/>
      <c r="GHN220" s="12"/>
      <c r="GHO220" s="12"/>
      <c r="GHP220" s="12"/>
      <c r="GHQ220" s="12"/>
      <c r="GHR220" s="12"/>
      <c r="GHS220" s="12"/>
      <c r="GHT220" s="12"/>
      <c r="GHU220" s="12"/>
      <c r="GHV220" s="12"/>
      <c r="GHW220" s="12"/>
      <c r="GHX220" s="12"/>
      <c r="GHY220" s="12"/>
      <c r="GHZ220" s="12"/>
      <c r="GIA220" s="12"/>
      <c r="GIB220" s="12"/>
      <c r="GIC220" s="12"/>
      <c r="GID220" s="12"/>
      <c r="GIE220" s="12"/>
      <c r="GIF220" s="12"/>
      <c r="GIG220" s="12"/>
      <c r="GIH220" s="12"/>
      <c r="GII220" s="12"/>
      <c r="GIJ220" s="12"/>
      <c r="GIK220" s="12"/>
      <c r="GIL220" s="12"/>
      <c r="GIM220" s="12"/>
      <c r="GIN220" s="12"/>
      <c r="GIO220" s="12"/>
      <c r="GIP220" s="12"/>
      <c r="GIQ220" s="12"/>
      <c r="GIR220" s="12"/>
      <c r="GIS220" s="12"/>
      <c r="GIT220" s="12"/>
      <c r="GIU220" s="12"/>
      <c r="GIV220" s="12"/>
      <c r="GIW220" s="12"/>
      <c r="GIX220" s="12"/>
      <c r="GIY220" s="12"/>
      <c r="GIZ220" s="12"/>
      <c r="GJA220" s="12"/>
      <c r="GJB220" s="12"/>
      <c r="GJC220" s="12"/>
      <c r="GJD220" s="12"/>
      <c r="GJE220" s="12"/>
      <c r="GJF220" s="12"/>
      <c r="GJG220" s="12"/>
      <c r="GJH220" s="12"/>
      <c r="GJI220" s="12"/>
      <c r="GJJ220" s="12"/>
      <c r="GJK220" s="12"/>
      <c r="GJL220" s="12"/>
      <c r="GJM220" s="12"/>
      <c r="GJN220" s="12"/>
      <c r="GJO220" s="12"/>
      <c r="GJP220" s="12"/>
      <c r="GJQ220" s="12"/>
      <c r="GJR220" s="12"/>
      <c r="GJS220" s="12"/>
      <c r="GJT220" s="12"/>
      <c r="GJU220" s="12"/>
      <c r="GJV220" s="12"/>
      <c r="GJW220" s="12"/>
      <c r="GJX220" s="12"/>
      <c r="GJY220" s="12"/>
      <c r="GJZ220" s="12"/>
      <c r="GKA220" s="12"/>
      <c r="GKB220" s="12"/>
      <c r="GKC220" s="12"/>
      <c r="GKD220" s="12"/>
      <c r="GKE220" s="12"/>
      <c r="GKF220" s="12"/>
      <c r="GKG220" s="12"/>
      <c r="GKH220" s="12"/>
      <c r="GKI220" s="12"/>
      <c r="GKJ220" s="12"/>
      <c r="GKK220" s="12"/>
      <c r="GKL220" s="12"/>
      <c r="GKM220" s="12"/>
      <c r="GKN220" s="12"/>
      <c r="GKO220" s="12"/>
      <c r="GKP220" s="12"/>
      <c r="GKQ220" s="12"/>
      <c r="GKR220" s="12"/>
      <c r="GKS220" s="12"/>
      <c r="GKT220" s="12"/>
      <c r="GKU220" s="12"/>
      <c r="GKV220" s="12"/>
      <c r="GKW220" s="12"/>
      <c r="GKX220" s="12"/>
      <c r="GKY220" s="12"/>
      <c r="GKZ220" s="12"/>
      <c r="GLA220" s="12"/>
      <c r="GLB220" s="12"/>
      <c r="GLC220" s="12"/>
      <c r="GLD220" s="12"/>
      <c r="GLE220" s="12"/>
      <c r="GLF220" s="12"/>
      <c r="GLG220" s="12"/>
      <c r="GLH220" s="12"/>
      <c r="GLI220" s="12"/>
      <c r="GLJ220" s="12"/>
      <c r="GLK220" s="12"/>
      <c r="GLL220" s="12"/>
      <c r="GLM220" s="12"/>
      <c r="GLN220" s="12"/>
      <c r="GLO220" s="12"/>
      <c r="GLP220" s="12"/>
      <c r="GLQ220" s="12"/>
      <c r="GLR220" s="12"/>
      <c r="GLS220" s="12"/>
      <c r="GLT220" s="12"/>
      <c r="GLU220" s="12"/>
      <c r="GLV220" s="12"/>
      <c r="GLW220" s="12"/>
      <c r="GLX220" s="12"/>
      <c r="GLY220" s="12"/>
      <c r="GLZ220" s="12"/>
      <c r="GMA220" s="12"/>
      <c r="GMB220" s="12"/>
      <c r="GMC220" s="12"/>
      <c r="GMD220" s="12"/>
      <c r="GME220" s="12"/>
      <c r="GMF220" s="12"/>
      <c r="GMG220" s="12"/>
      <c r="GMH220" s="12"/>
      <c r="GMI220" s="12"/>
      <c r="GMJ220" s="12"/>
      <c r="GMK220" s="12"/>
      <c r="GML220" s="12"/>
      <c r="GMM220" s="12"/>
      <c r="GMN220" s="12"/>
      <c r="GMO220" s="12"/>
      <c r="GMP220" s="12"/>
      <c r="GMQ220" s="12"/>
      <c r="GMR220" s="12"/>
      <c r="GMS220" s="12"/>
      <c r="GMT220" s="12"/>
      <c r="GMU220" s="12"/>
      <c r="GMV220" s="12"/>
      <c r="GMW220" s="12"/>
      <c r="GMX220" s="12"/>
      <c r="GMY220" s="12"/>
      <c r="GMZ220" s="12"/>
      <c r="GNA220" s="12"/>
      <c r="GNB220" s="12"/>
      <c r="GNC220" s="12"/>
      <c r="GND220" s="12"/>
      <c r="GNE220" s="12"/>
      <c r="GNF220" s="12"/>
      <c r="GNG220" s="12"/>
      <c r="GNH220" s="12"/>
      <c r="GNI220" s="12"/>
      <c r="GNJ220" s="12"/>
      <c r="GNK220" s="12"/>
      <c r="GNL220" s="12"/>
      <c r="GNM220" s="12"/>
      <c r="GNN220" s="12"/>
      <c r="GNO220" s="12"/>
      <c r="GNP220" s="12"/>
      <c r="GNQ220" s="12"/>
      <c r="GNR220" s="12"/>
      <c r="GNS220" s="12"/>
      <c r="GNT220" s="12"/>
      <c r="GNU220" s="12"/>
      <c r="GNV220" s="12"/>
      <c r="GNW220" s="12"/>
      <c r="GNX220" s="12"/>
      <c r="GNY220" s="12"/>
      <c r="GNZ220" s="12"/>
      <c r="GOA220" s="12"/>
      <c r="GOB220" s="12"/>
      <c r="GOC220" s="12"/>
      <c r="GOD220" s="12"/>
      <c r="GOE220" s="12"/>
      <c r="GOF220" s="12"/>
      <c r="GOG220" s="12"/>
      <c r="GOH220" s="12"/>
      <c r="GOI220" s="12"/>
      <c r="GOJ220" s="12"/>
      <c r="GOK220" s="12"/>
      <c r="GOL220" s="12"/>
      <c r="GOM220" s="12"/>
      <c r="GON220" s="12"/>
      <c r="GOO220" s="12"/>
      <c r="GOP220" s="12"/>
      <c r="GOQ220" s="12"/>
      <c r="GOR220" s="12"/>
      <c r="GOS220" s="12"/>
      <c r="GOT220" s="12"/>
      <c r="GOU220" s="12"/>
      <c r="GOV220" s="12"/>
      <c r="GOW220" s="12"/>
      <c r="GOX220" s="12"/>
      <c r="GOY220" s="12"/>
      <c r="GOZ220" s="12"/>
      <c r="GPA220" s="12"/>
      <c r="GPB220" s="12"/>
      <c r="GPC220" s="12"/>
      <c r="GPD220" s="12"/>
      <c r="GPE220" s="12"/>
      <c r="GPF220" s="12"/>
      <c r="GPG220" s="12"/>
      <c r="GPH220" s="12"/>
      <c r="GPI220" s="12"/>
      <c r="GPJ220" s="12"/>
      <c r="GPK220" s="12"/>
      <c r="GPL220" s="12"/>
      <c r="GPM220" s="12"/>
      <c r="GPN220" s="12"/>
      <c r="GPO220" s="12"/>
      <c r="GPP220" s="12"/>
      <c r="GPQ220" s="12"/>
      <c r="GPR220" s="12"/>
      <c r="GPS220" s="12"/>
      <c r="GPT220" s="12"/>
      <c r="GPU220" s="12"/>
      <c r="GPV220" s="12"/>
      <c r="GPW220" s="12"/>
      <c r="GPX220" s="12"/>
      <c r="GPY220" s="12"/>
      <c r="GPZ220" s="12"/>
      <c r="GQA220" s="12"/>
      <c r="GQB220" s="12"/>
      <c r="GQC220" s="12"/>
      <c r="GQD220" s="12"/>
      <c r="GQE220" s="12"/>
      <c r="GQF220" s="12"/>
      <c r="GQG220" s="12"/>
      <c r="GQH220" s="12"/>
      <c r="GQI220" s="12"/>
      <c r="GQJ220" s="12"/>
      <c r="GQK220" s="12"/>
      <c r="GQL220" s="12"/>
      <c r="GQM220" s="12"/>
      <c r="GQN220" s="12"/>
      <c r="GQO220" s="12"/>
      <c r="GQP220" s="12"/>
      <c r="GQQ220" s="12"/>
      <c r="GQR220" s="12"/>
      <c r="GQS220" s="12"/>
      <c r="GQT220" s="12"/>
      <c r="GQU220" s="12"/>
      <c r="GQV220" s="12"/>
      <c r="GQW220" s="12"/>
      <c r="GQX220" s="12"/>
      <c r="GQY220" s="12"/>
      <c r="GQZ220" s="12"/>
      <c r="GRA220" s="12"/>
      <c r="GRB220" s="12"/>
      <c r="GRC220" s="12"/>
      <c r="GRD220" s="12"/>
      <c r="GRE220" s="12"/>
      <c r="GRF220" s="12"/>
      <c r="GRG220" s="12"/>
      <c r="GRH220" s="12"/>
      <c r="GRI220" s="12"/>
      <c r="GRJ220" s="12"/>
      <c r="GRK220" s="12"/>
      <c r="GRL220" s="12"/>
      <c r="GRM220" s="12"/>
      <c r="GRN220" s="12"/>
      <c r="GRO220" s="12"/>
      <c r="GRP220" s="12"/>
      <c r="GRQ220" s="12"/>
      <c r="GRR220" s="12"/>
      <c r="GRS220" s="12"/>
      <c r="GRT220" s="12"/>
      <c r="GRU220" s="12"/>
      <c r="GRV220" s="12"/>
      <c r="GRW220" s="12"/>
      <c r="GRX220" s="12"/>
      <c r="GRY220" s="12"/>
      <c r="GRZ220" s="12"/>
      <c r="GSA220" s="12"/>
      <c r="GSB220" s="12"/>
      <c r="GSC220" s="12"/>
      <c r="GSD220" s="12"/>
      <c r="GSE220" s="12"/>
      <c r="GSF220" s="12"/>
      <c r="GSG220" s="12"/>
      <c r="GSH220" s="12"/>
      <c r="GSI220" s="12"/>
      <c r="GSJ220" s="12"/>
      <c r="GSK220" s="12"/>
      <c r="GSL220" s="12"/>
      <c r="GSM220" s="12"/>
      <c r="GSN220" s="12"/>
      <c r="GSO220" s="12"/>
      <c r="GSP220" s="12"/>
      <c r="GSQ220" s="12"/>
      <c r="GSR220" s="12"/>
      <c r="GSS220" s="12"/>
      <c r="GST220" s="12"/>
      <c r="GSU220" s="12"/>
      <c r="GSV220" s="12"/>
      <c r="GSW220" s="12"/>
      <c r="GSX220" s="12"/>
      <c r="GSY220" s="12"/>
      <c r="GSZ220" s="12"/>
      <c r="GTA220" s="12"/>
      <c r="GTB220" s="12"/>
      <c r="GTC220" s="12"/>
      <c r="GTD220" s="12"/>
      <c r="GTE220" s="12"/>
      <c r="GTF220" s="12"/>
      <c r="GTG220" s="12"/>
      <c r="GTH220" s="12"/>
      <c r="GTI220" s="12"/>
      <c r="GTJ220" s="12"/>
      <c r="GTK220" s="12"/>
      <c r="GTL220" s="12"/>
      <c r="GTM220" s="12"/>
      <c r="GTN220" s="12"/>
      <c r="GTO220" s="12"/>
      <c r="GTP220" s="12"/>
      <c r="GTQ220" s="12"/>
      <c r="GTR220" s="12"/>
      <c r="GTS220" s="12"/>
      <c r="GTT220" s="12"/>
      <c r="GTU220" s="12"/>
      <c r="GTV220" s="12"/>
      <c r="GTW220" s="12"/>
      <c r="GTX220" s="12"/>
      <c r="GTY220" s="12"/>
      <c r="GTZ220" s="12"/>
      <c r="GUA220" s="12"/>
      <c r="GUB220" s="12"/>
      <c r="GUC220" s="12"/>
      <c r="GUD220" s="12"/>
      <c r="GUE220" s="12"/>
      <c r="GUF220" s="12"/>
      <c r="GUG220" s="12"/>
      <c r="GUH220" s="12"/>
      <c r="GUI220" s="12"/>
      <c r="GUJ220" s="12"/>
      <c r="GUK220" s="12"/>
      <c r="GUL220" s="12"/>
      <c r="GUM220" s="12"/>
      <c r="GUN220" s="12"/>
      <c r="GUO220" s="12"/>
      <c r="GUP220" s="12"/>
      <c r="GUQ220" s="12"/>
      <c r="GUR220" s="12"/>
      <c r="GUS220" s="12"/>
      <c r="GUT220" s="12"/>
      <c r="GUU220" s="12"/>
      <c r="GUV220" s="12"/>
      <c r="GUW220" s="12"/>
      <c r="GUX220" s="12"/>
      <c r="GUY220" s="12"/>
      <c r="GUZ220" s="12"/>
      <c r="GVA220" s="12"/>
      <c r="GVB220" s="12"/>
      <c r="GVC220" s="12"/>
      <c r="GVD220" s="12"/>
      <c r="GVE220" s="12"/>
      <c r="GVF220" s="12"/>
      <c r="GVG220" s="12"/>
      <c r="GVH220" s="12"/>
      <c r="GVI220" s="12"/>
      <c r="GVJ220" s="12"/>
      <c r="GVK220" s="12"/>
      <c r="GVL220" s="12"/>
      <c r="GVM220" s="12"/>
      <c r="GVN220" s="12"/>
      <c r="GVO220" s="12"/>
      <c r="GVP220" s="12"/>
      <c r="GVQ220" s="12"/>
      <c r="GVR220" s="12"/>
      <c r="GVS220" s="12"/>
      <c r="GVT220" s="12"/>
      <c r="GVU220" s="12"/>
      <c r="GVV220" s="12"/>
      <c r="GVW220" s="12"/>
      <c r="GVX220" s="12"/>
      <c r="GVY220" s="12"/>
      <c r="GVZ220" s="12"/>
      <c r="GWA220" s="12"/>
      <c r="GWB220" s="12"/>
      <c r="GWC220" s="12"/>
      <c r="GWD220" s="12"/>
      <c r="GWE220" s="12"/>
      <c r="GWF220" s="12"/>
      <c r="GWG220" s="12"/>
      <c r="GWH220" s="12"/>
      <c r="GWI220" s="12"/>
      <c r="GWJ220" s="12"/>
      <c r="GWK220" s="12"/>
      <c r="GWL220" s="12"/>
      <c r="GWM220" s="12"/>
      <c r="GWN220" s="12"/>
      <c r="GWO220" s="12"/>
      <c r="GWP220" s="12"/>
      <c r="GWQ220" s="12"/>
      <c r="GWR220" s="12"/>
      <c r="GWS220" s="12"/>
      <c r="GWT220" s="12"/>
      <c r="GWU220" s="12"/>
      <c r="GWV220" s="12"/>
      <c r="GWW220" s="12"/>
      <c r="GWX220" s="12"/>
      <c r="GWY220" s="12"/>
      <c r="GWZ220" s="12"/>
      <c r="GXA220" s="12"/>
      <c r="GXB220" s="12"/>
      <c r="GXC220" s="12"/>
      <c r="GXD220" s="12"/>
      <c r="GXE220" s="12"/>
      <c r="GXF220" s="12"/>
      <c r="GXG220" s="12"/>
      <c r="GXH220" s="12"/>
      <c r="GXI220" s="12"/>
      <c r="GXJ220" s="12"/>
      <c r="GXK220" s="12"/>
      <c r="GXL220" s="12"/>
      <c r="GXM220" s="12"/>
      <c r="GXN220" s="12"/>
      <c r="GXO220" s="12"/>
      <c r="GXP220" s="12"/>
      <c r="GXQ220" s="12"/>
      <c r="GXR220" s="12"/>
      <c r="GXS220" s="12"/>
      <c r="GXT220" s="12"/>
      <c r="GXU220" s="12"/>
      <c r="GXV220" s="12"/>
      <c r="GXW220" s="12"/>
      <c r="GXX220" s="12"/>
      <c r="GXY220" s="12"/>
      <c r="GXZ220" s="12"/>
      <c r="GYA220" s="12"/>
      <c r="GYB220" s="12"/>
      <c r="GYC220" s="12"/>
      <c r="GYD220" s="12"/>
      <c r="GYE220" s="12"/>
      <c r="GYF220" s="12"/>
      <c r="GYG220" s="12"/>
      <c r="GYH220" s="12"/>
      <c r="GYI220" s="12"/>
      <c r="GYJ220" s="12"/>
      <c r="GYK220" s="12"/>
      <c r="GYL220" s="12"/>
      <c r="GYM220" s="12"/>
      <c r="GYN220" s="12"/>
      <c r="GYO220" s="12"/>
      <c r="GYP220" s="12"/>
      <c r="GYQ220" s="12"/>
      <c r="GYR220" s="12"/>
      <c r="GYS220" s="12"/>
      <c r="GYT220" s="12"/>
      <c r="GYU220" s="12"/>
      <c r="GYV220" s="12"/>
      <c r="GYW220" s="12"/>
      <c r="GYX220" s="12"/>
      <c r="GYY220" s="12"/>
      <c r="GYZ220" s="12"/>
      <c r="GZA220" s="12"/>
      <c r="GZB220" s="12"/>
      <c r="GZC220" s="12"/>
      <c r="GZD220" s="12"/>
      <c r="GZE220" s="12"/>
      <c r="GZF220" s="12"/>
      <c r="GZG220" s="12"/>
      <c r="GZH220" s="12"/>
      <c r="GZI220" s="12"/>
      <c r="GZJ220" s="12"/>
      <c r="GZK220" s="12"/>
      <c r="GZL220" s="12"/>
      <c r="GZM220" s="12"/>
      <c r="GZN220" s="12"/>
      <c r="GZO220" s="12"/>
      <c r="GZP220" s="12"/>
      <c r="GZQ220" s="12"/>
      <c r="GZR220" s="12"/>
      <c r="GZS220" s="12"/>
      <c r="GZT220" s="12"/>
      <c r="GZU220" s="12"/>
      <c r="GZV220" s="12"/>
      <c r="GZW220" s="12"/>
      <c r="GZX220" s="12"/>
      <c r="GZY220" s="12"/>
      <c r="GZZ220" s="12"/>
      <c r="HAA220" s="12"/>
      <c r="HAB220" s="12"/>
      <c r="HAC220" s="12"/>
      <c r="HAD220" s="12"/>
      <c r="HAE220" s="12"/>
      <c r="HAF220" s="12"/>
      <c r="HAG220" s="12"/>
      <c r="HAH220" s="12"/>
      <c r="HAI220" s="12"/>
      <c r="HAJ220" s="12"/>
      <c r="HAK220" s="12"/>
      <c r="HAL220" s="12"/>
      <c r="HAM220" s="12"/>
      <c r="HAN220" s="12"/>
      <c r="HAO220" s="12"/>
      <c r="HAP220" s="12"/>
      <c r="HAQ220" s="12"/>
      <c r="HAR220" s="12"/>
      <c r="HAS220" s="12"/>
      <c r="HAT220" s="12"/>
      <c r="HAU220" s="12"/>
      <c r="HAV220" s="12"/>
      <c r="HAW220" s="12"/>
      <c r="HAX220" s="12"/>
      <c r="HAY220" s="12"/>
      <c r="HAZ220" s="12"/>
      <c r="HBA220" s="12"/>
      <c r="HBB220" s="12"/>
      <c r="HBC220" s="12"/>
      <c r="HBD220" s="12"/>
      <c r="HBE220" s="12"/>
      <c r="HBF220" s="12"/>
      <c r="HBG220" s="12"/>
      <c r="HBH220" s="12"/>
      <c r="HBI220" s="12"/>
      <c r="HBJ220" s="12"/>
      <c r="HBK220" s="12"/>
      <c r="HBL220" s="12"/>
      <c r="HBM220" s="12"/>
      <c r="HBN220" s="12"/>
      <c r="HBO220" s="12"/>
      <c r="HBP220" s="12"/>
      <c r="HBQ220" s="12"/>
      <c r="HBR220" s="12"/>
      <c r="HBS220" s="12"/>
      <c r="HBT220" s="12"/>
      <c r="HBU220" s="12"/>
      <c r="HBV220" s="12"/>
      <c r="HBW220" s="12"/>
      <c r="HBX220" s="12"/>
      <c r="HBY220" s="12"/>
      <c r="HBZ220" s="12"/>
      <c r="HCA220" s="12"/>
      <c r="HCB220" s="12"/>
      <c r="HCC220" s="12"/>
      <c r="HCD220" s="12"/>
      <c r="HCE220" s="12"/>
      <c r="HCF220" s="12"/>
      <c r="HCG220" s="12"/>
      <c r="HCH220" s="12"/>
      <c r="HCI220" s="12"/>
      <c r="HCJ220" s="12"/>
      <c r="HCK220" s="12"/>
      <c r="HCL220" s="12"/>
      <c r="HCM220" s="12"/>
      <c r="HCN220" s="12"/>
      <c r="HCO220" s="12"/>
      <c r="HCP220" s="12"/>
      <c r="HCQ220" s="12"/>
      <c r="HCR220" s="12"/>
      <c r="HCS220" s="12"/>
      <c r="HCT220" s="12"/>
      <c r="HCU220" s="12"/>
      <c r="HCV220" s="12"/>
      <c r="HCW220" s="12"/>
      <c r="HCX220" s="12"/>
      <c r="HCY220" s="12"/>
      <c r="HCZ220" s="12"/>
      <c r="HDA220" s="12"/>
      <c r="HDB220" s="12"/>
      <c r="HDC220" s="12"/>
      <c r="HDD220" s="12"/>
      <c r="HDE220" s="12"/>
      <c r="HDF220" s="12"/>
      <c r="HDG220" s="12"/>
      <c r="HDH220" s="12"/>
      <c r="HDI220" s="12"/>
      <c r="HDJ220" s="12"/>
      <c r="HDK220" s="12"/>
      <c r="HDL220" s="12"/>
      <c r="HDM220" s="12"/>
      <c r="HDN220" s="12"/>
      <c r="HDO220" s="12"/>
      <c r="HDP220" s="12"/>
      <c r="HDQ220" s="12"/>
      <c r="HDR220" s="12"/>
      <c r="HDS220" s="12"/>
      <c r="HDT220" s="12"/>
      <c r="HDU220" s="12"/>
      <c r="HDV220" s="12"/>
      <c r="HDW220" s="12"/>
      <c r="HDX220" s="12"/>
      <c r="HDY220" s="12"/>
      <c r="HDZ220" s="12"/>
      <c r="HEA220" s="12"/>
      <c r="HEB220" s="12"/>
      <c r="HEC220" s="12"/>
      <c r="HED220" s="12"/>
      <c r="HEE220" s="12"/>
      <c r="HEF220" s="12"/>
      <c r="HEG220" s="12"/>
      <c r="HEH220" s="12"/>
      <c r="HEI220" s="12"/>
      <c r="HEJ220" s="12"/>
      <c r="HEK220" s="12"/>
      <c r="HEL220" s="12"/>
      <c r="HEM220" s="12"/>
      <c r="HEN220" s="12"/>
      <c r="HEO220" s="12"/>
      <c r="HEP220" s="12"/>
      <c r="HEQ220" s="12"/>
      <c r="HER220" s="12"/>
      <c r="HES220" s="12"/>
      <c r="HET220" s="12"/>
      <c r="HEU220" s="12"/>
      <c r="HEV220" s="12"/>
      <c r="HEW220" s="12"/>
      <c r="HEX220" s="12"/>
      <c r="HEY220" s="12"/>
      <c r="HEZ220" s="12"/>
      <c r="HFA220" s="12"/>
      <c r="HFB220" s="12"/>
      <c r="HFC220" s="12"/>
      <c r="HFD220" s="12"/>
      <c r="HFE220" s="12"/>
      <c r="HFF220" s="12"/>
      <c r="HFG220" s="12"/>
      <c r="HFH220" s="12"/>
      <c r="HFI220" s="12"/>
      <c r="HFJ220" s="12"/>
      <c r="HFK220" s="12"/>
      <c r="HFL220" s="12"/>
      <c r="HFM220" s="12"/>
      <c r="HFN220" s="12"/>
      <c r="HFO220" s="12"/>
      <c r="HFP220" s="12"/>
      <c r="HFQ220" s="12"/>
      <c r="HFR220" s="12"/>
      <c r="HFS220" s="12"/>
      <c r="HFT220" s="12"/>
      <c r="HFU220" s="12"/>
      <c r="HFV220" s="12"/>
      <c r="HFW220" s="12"/>
      <c r="HFX220" s="12"/>
      <c r="HFY220" s="12"/>
      <c r="HFZ220" s="12"/>
      <c r="HGA220" s="12"/>
      <c r="HGB220" s="12"/>
      <c r="HGC220" s="12"/>
      <c r="HGD220" s="12"/>
      <c r="HGE220" s="12"/>
      <c r="HGF220" s="12"/>
      <c r="HGG220" s="12"/>
      <c r="HGH220" s="12"/>
      <c r="HGI220" s="12"/>
      <c r="HGJ220" s="12"/>
      <c r="HGK220" s="12"/>
      <c r="HGL220" s="12"/>
      <c r="HGM220" s="12"/>
      <c r="HGN220" s="12"/>
      <c r="HGO220" s="12"/>
      <c r="HGP220" s="12"/>
      <c r="HGQ220" s="12"/>
      <c r="HGR220" s="12"/>
      <c r="HGS220" s="12"/>
      <c r="HGT220" s="12"/>
      <c r="HGU220" s="12"/>
      <c r="HGV220" s="12"/>
      <c r="HGW220" s="12"/>
      <c r="HGX220" s="12"/>
      <c r="HGY220" s="12"/>
      <c r="HGZ220" s="12"/>
      <c r="HHA220" s="12"/>
      <c r="HHB220" s="12"/>
      <c r="HHC220" s="12"/>
      <c r="HHD220" s="12"/>
      <c r="HHE220" s="12"/>
      <c r="HHF220" s="12"/>
      <c r="HHG220" s="12"/>
      <c r="HHH220" s="12"/>
      <c r="HHI220" s="12"/>
      <c r="HHJ220" s="12"/>
      <c r="HHK220" s="12"/>
      <c r="HHL220" s="12"/>
      <c r="HHM220" s="12"/>
      <c r="HHN220" s="12"/>
      <c r="HHO220" s="12"/>
      <c r="HHP220" s="12"/>
      <c r="HHQ220" s="12"/>
      <c r="HHR220" s="12"/>
      <c r="HHS220" s="12"/>
      <c r="HHT220" s="12"/>
      <c r="HHU220" s="12"/>
      <c r="HHV220" s="12"/>
      <c r="HHW220" s="12"/>
      <c r="HHX220" s="12"/>
      <c r="HHY220" s="12"/>
      <c r="HHZ220" s="12"/>
      <c r="HIA220" s="12"/>
      <c r="HIB220" s="12"/>
      <c r="HIC220" s="12"/>
      <c r="HID220" s="12"/>
      <c r="HIE220" s="12"/>
      <c r="HIF220" s="12"/>
      <c r="HIG220" s="12"/>
      <c r="HIH220" s="12"/>
      <c r="HII220" s="12"/>
      <c r="HIJ220" s="12"/>
      <c r="HIK220" s="12"/>
      <c r="HIL220" s="12"/>
      <c r="HIM220" s="12"/>
      <c r="HIN220" s="12"/>
      <c r="HIO220" s="12"/>
      <c r="HIP220" s="12"/>
      <c r="HIQ220" s="12"/>
      <c r="HIR220" s="12"/>
      <c r="HIS220" s="12"/>
      <c r="HIT220" s="12"/>
      <c r="HIU220" s="12"/>
      <c r="HIV220" s="12"/>
      <c r="HIW220" s="12"/>
      <c r="HIX220" s="12"/>
      <c r="HIY220" s="12"/>
      <c r="HIZ220" s="12"/>
      <c r="HJA220" s="12"/>
      <c r="HJB220" s="12"/>
      <c r="HJC220" s="12"/>
      <c r="HJD220" s="12"/>
      <c r="HJE220" s="12"/>
      <c r="HJF220" s="12"/>
      <c r="HJG220" s="12"/>
      <c r="HJH220" s="12"/>
      <c r="HJI220" s="12"/>
      <c r="HJJ220" s="12"/>
      <c r="HJK220" s="12"/>
      <c r="HJL220" s="12"/>
      <c r="HJM220" s="12"/>
      <c r="HJN220" s="12"/>
      <c r="HJO220" s="12"/>
      <c r="HJP220" s="12"/>
      <c r="HJQ220" s="12"/>
      <c r="HJR220" s="12"/>
      <c r="HJS220" s="12"/>
      <c r="HJT220" s="12"/>
      <c r="HJU220" s="12"/>
      <c r="HJV220" s="12"/>
      <c r="HJW220" s="12"/>
      <c r="HJX220" s="12"/>
      <c r="HJY220" s="12"/>
      <c r="HJZ220" s="12"/>
      <c r="HKA220" s="12"/>
      <c r="HKB220" s="12"/>
      <c r="HKC220" s="12"/>
      <c r="HKD220" s="12"/>
      <c r="HKE220" s="12"/>
      <c r="HKF220" s="12"/>
      <c r="HKG220" s="12"/>
      <c r="HKH220" s="12"/>
      <c r="HKI220" s="12"/>
      <c r="HKJ220" s="12"/>
      <c r="HKK220" s="12"/>
      <c r="HKL220" s="12"/>
      <c r="HKM220" s="12"/>
      <c r="HKN220" s="12"/>
      <c r="HKO220" s="12"/>
      <c r="HKP220" s="12"/>
      <c r="HKQ220" s="12"/>
      <c r="HKR220" s="12"/>
      <c r="HKS220" s="12"/>
      <c r="HKT220" s="12"/>
      <c r="HKU220" s="12"/>
      <c r="HKV220" s="12"/>
      <c r="HKW220" s="12"/>
      <c r="HKX220" s="12"/>
      <c r="HKY220" s="12"/>
      <c r="HKZ220" s="12"/>
      <c r="HLA220" s="12"/>
      <c r="HLB220" s="12"/>
      <c r="HLC220" s="12"/>
      <c r="HLD220" s="12"/>
      <c r="HLE220" s="12"/>
      <c r="HLF220" s="12"/>
      <c r="HLG220" s="12"/>
      <c r="HLH220" s="12"/>
      <c r="HLI220" s="12"/>
      <c r="HLJ220" s="12"/>
      <c r="HLK220" s="12"/>
      <c r="HLL220" s="12"/>
      <c r="HLM220" s="12"/>
      <c r="HLN220" s="12"/>
      <c r="HLO220" s="12"/>
      <c r="HLP220" s="12"/>
      <c r="HLQ220" s="12"/>
      <c r="HLR220" s="12"/>
      <c r="HLS220" s="12"/>
      <c r="HLT220" s="12"/>
      <c r="HLU220" s="12"/>
      <c r="HLV220" s="12"/>
      <c r="HLW220" s="12"/>
      <c r="HLX220" s="12"/>
      <c r="HLY220" s="12"/>
      <c r="HLZ220" s="12"/>
      <c r="HMA220" s="12"/>
      <c r="HMB220" s="12"/>
      <c r="HMC220" s="12"/>
      <c r="HMD220" s="12"/>
      <c r="HME220" s="12"/>
      <c r="HMF220" s="12"/>
      <c r="HMG220" s="12"/>
      <c r="HMH220" s="12"/>
      <c r="HMI220" s="12"/>
      <c r="HMJ220" s="12"/>
      <c r="HMK220" s="12"/>
      <c r="HML220" s="12"/>
      <c r="HMM220" s="12"/>
      <c r="HMN220" s="12"/>
      <c r="HMO220" s="12"/>
      <c r="HMP220" s="12"/>
      <c r="HMQ220" s="12"/>
      <c r="HMR220" s="12"/>
      <c r="HMS220" s="12"/>
      <c r="HMT220" s="12"/>
      <c r="HMU220" s="12"/>
      <c r="HMV220" s="12"/>
      <c r="HMW220" s="12"/>
      <c r="HMX220" s="12"/>
      <c r="HMY220" s="12"/>
      <c r="HMZ220" s="12"/>
      <c r="HNA220" s="12"/>
      <c r="HNB220" s="12"/>
      <c r="HNC220" s="12"/>
      <c r="HND220" s="12"/>
      <c r="HNE220" s="12"/>
      <c r="HNF220" s="12"/>
      <c r="HNG220" s="12"/>
      <c r="HNH220" s="12"/>
      <c r="HNI220" s="12"/>
      <c r="HNJ220" s="12"/>
      <c r="HNK220" s="12"/>
      <c r="HNL220" s="12"/>
      <c r="HNM220" s="12"/>
      <c r="HNN220" s="12"/>
      <c r="HNO220" s="12"/>
      <c r="HNP220" s="12"/>
      <c r="HNQ220" s="12"/>
      <c r="HNR220" s="12"/>
      <c r="HNS220" s="12"/>
      <c r="HNT220" s="12"/>
      <c r="HNU220" s="12"/>
      <c r="HNV220" s="12"/>
      <c r="HNW220" s="12"/>
      <c r="HNX220" s="12"/>
      <c r="HNY220" s="12"/>
      <c r="HNZ220" s="12"/>
      <c r="HOA220" s="12"/>
      <c r="HOB220" s="12"/>
      <c r="HOC220" s="12"/>
      <c r="HOD220" s="12"/>
      <c r="HOE220" s="12"/>
      <c r="HOF220" s="12"/>
      <c r="HOG220" s="12"/>
      <c r="HOH220" s="12"/>
      <c r="HOI220" s="12"/>
      <c r="HOJ220" s="12"/>
      <c r="HOK220" s="12"/>
      <c r="HOL220" s="12"/>
      <c r="HOM220" s="12"/>
      <c r="HON220" s="12"/>
      <c r="HOO220" s="12"/>
      <c r="HOP220" s="12"/>
      <c r="HOQ220" s="12"/>
      <c r="HOR220" s="12"/>
      <c r="HOS220" s="12"/>
      <c r="HOT220" s="12"/>
      <c r="HOU220" s="12"/>
      <c r="HOV220" s="12"/>
      <c r="HOW220" s="12"/>
      <c r="HOX220" s="12"/>
      <c r="HOY220" s="12"/>
      <c r="HOZ220" s="12"/>
      <c r="HPA220" s="12"/>
      <c r="HPB220" s="12"/>
      <c r="HPC220" s="12"/>
      <c r="HPD220" s="12"/>
      <c r="HPE220" s="12"/>
      <c r="HPF220" s="12"/>
      <c r="HPG220" s="12"/>
      <c r="HPH220" s="12"/>
      <c r="HPI220" s="12"/>
      <c r="HPJ220" s="12"/>
      <c r="HPK220" s="12"/>
      <c r="HPL220" s="12"/>
      <c r="HPM220" s="12"/>
      <c r="HPN220" s="12"/>
      <c r="HPO220" s="12"/>
      <c r="HPP220" s="12"/>
      <c r="HPQ220" s="12"/>
      <c r="HPR220" s="12"/>
      <c r="HPS220" s="12"/>
      <c r="HPT220" s="12"/>
      <c r="HPU220" s="12"/>
      <c r="HPV220" s="12"/>
      <c r="HPW220" s="12"/>
      <c r="HPX220" s="12"/>
      <c r="HPY220" s="12"/>
      <c r="HPZ220" s="12"/>
      <c r="HQA220" s="12"/>
      <c r="HQB220" s="12"/>
      <c r="HQC220" s="12"/>
      <c r="HQD220" s="12"/>
      <c r="HQE220" s="12"/>
      <c r="HQF220" s="12"/>
      <c r="HQG220" s="12"/>
      <c r="HQH220" s="12"/>
      <c r="HQI220" s="12"/>
      <c r="HQJ220" s="12"/>
      <c r="HQK220" s="12"/>
      <c r="HQL220" s="12"/>
      <c r="HQM220" s="12"/>
      <c r="HQN220" s="12"/>
      <c r="HQO220" s="12"/>
      <c r="HQP220" s="12"/>
      <c r="HQQ220" s="12"/>
      <c r="HQR220" s="12"/>
      <c r="HQS220" s="12"/>
      <c r="HQT220" s="12"/>
      <c r="HQU220" s="12"/>
      <c r="HQV220" s="12"/>
      <c r="HQW220" s="12"/>
      <c r="HQX220" s="12"/>
      <c r="HQY220" s="12"/>
      <c r="HQZ220" s="12"/>
      <c r="HRA220" s="12"/>
      <c r="HRB220" s="12"/>
      <c r="HRC220" s="12"/>
      <c r="HRD220" s="12"/>
      <c r="HRE220" s="12"/>
      <c r="HRF220" s="12"/>
      <c r="HRG220" s="12"/>
      <c r="HRH220" s="12"/>
      <c r="HRI220" s="12"/>
      <c r="HRJ220" s="12"/>
      <c r="HRK220" s="12"/>
      <c r="HRL220" s="12"/>
      <c r="HRM220" s="12"/>
      <c r="HRN220" s="12"/>
      <c r="HRO220" s="12"/>
      <c r="HRP220" s="12"/>
      <c r="HRQ220" s="12"/>
      <c r="HRR220" s="12"/>
      <c r="HRS220" s="12"/>
      <c r="HRT220" s="12"/>
      <c r="HRU220" s="12"/>
      <c r="HRV220" s="12"/>
      <c r="HRW220" s="12"/>
      <c r="HRX220" s="12"/>
      <c r="HRY220" s="12"/>
      <c r="HRZ220" s="12"/>
      <c r="HSA220" s="12"/>
      <c r="HSB220" s="12"/>
      <c r="HSC220" s="12"/>
      <c r="HSD220" s="12"/>
      <c r="HSE220" s="12"/>
      <c r="HSF220" s="12"/>
      <c r="HSG220" s="12"/>
      <c r="HSH220" s="12"/>
      <c r="HSI220" s="12"/>
      <c r="HSJ220" s="12"/>
      <c r="HSK220" s="12"/>
      <c r="HSL220" s="12"/>
      <c r="HSM220" s="12"/>
      <c r="HSN220" s="12"/>
      <c r="HSO220" s="12"/>
      <c r="HSP220" s="12"/>
      <c r="HSQ220" s="12"/>
      <c r="HSR220" s="12"/>
      <c r="HSS220" s="12"/>
      <c r="HST220" s="12"/>
      <c r="HSU220" s="12"/>
      <c r="HSV220" s="12"/>
      <c r="HSW220" s="12"/>
      <c r="HSX220" s="12"/>
      <c r="HSY220" s="12"/>
      <c r="HSZ220" s="12"/>
      <c r="HTA220" s="12"/>
      <c r="HTB220" s="12"/>
      <c r="HTC220" s="12"/>
      <c r="HTD220" s="12"/>
      <c r="HTE220" s="12"/>
      <c r="HTF220" s="12"/>
      <c r="HTG220" s="12"/>
      <c r="HTH220" s="12"/>
      <c r="HTI220" s="12"/>
      <c r="HTJ220" s="12"/>
      <c r="HTK220" s="12"/>
      <c r="HTL220" s="12"/>
      <c r="HTM220" s="12"/>
      <c r="HTN220" s="12"/>
      <c r="HTO220" s="12"/>
      <c r="HTP220" s="12"/>
      <c r="HTQ220" s="12"/>
      <c r="HTR220" s="12"/>
      <c r="HTS220" s="12"/>
      <c r="HTT220" s="12"/>
      <c r="HTU220" s="12"/>
      <c r="HTV220" s="12"/>
      <c r="HTW220" s="12"/>
      <c r="HTX220" s="12"/>
      <c r="HTY220" s="12"/>
      <c r="HTZ220" s="12"/>
      <c r="HUA220" s="12"/>
      <c r="HUB220" s="12"/>
      <c r="HUC220" s="12"/>
      <c r="HUD220" s="12"/>
      <c r="HUE220" s="12"/>
      <c r="HUF220" s="12"/>
      <c r="HUG220" s="12"/>
      <c r="HUH220" s="12"/>
      <c r="HUI220" s="12"/>
      <c r="HUJ220" s="12"/>
      <c r="HUK220" s="12"/>
      <c r="HUL220" s="12"/>
      <c r="HUM220" s="12"/>
      <c r="HUN220" s="12"/>
      <c r="HUO220" s="12"/>
      <c r="HUP220" s="12"/>
      <c r="HUQ220" s="12"/>
      <c r="HUR220" s="12"/>
      <c r="HUS220" s="12"/>
      <c r="HUT220" s="12"/>
      <c r="HUU220" s="12"/>
      <c r="HUV220" s="12"/>
      <c r="HUW220" s="12"/>
      <c r="HUX220" s="12"/>
      <c r="HUY220" s="12"/>
      <c r="HUZ220" s="12"/>
      <c r="HVA220" s="12"/>
      <c r="HVB220" s="12"/>
      <c r="HVC220" s="12"/>
      <c r="HVD220" s="12"/>
      <c r="HVE220" s="12"/>
      <c r="HVF220" s="12"/>
      <c r="HVG220" s="12"/>
      <c r="HVH220" s="12"/>
      <c r="HVI220" s="12"/>
      <c r="HVJ220" s="12"/>
      <c r="HVK220" s="12"/>
      <c r="HVL220" s="12"/>
      <c r="HVM220" s="12"/>
      <c r="HVN220" s="12"/>
      <c r="HVO220" s="12"/>
      <c r="HVP220" s="12"/>
      <c r="HVQ220" s="12"/>
      <c r="HVR220" s="12"/>
      <c r="HVS220" s="12"/>
      <c r="HVT220" s="12"/>
      <c r="HVU220" s="12"/>
      <c r="HVV220" s="12"/>
      <c r="HVW220" s="12"/>
      <c r="HVX220" s="12"/>
      <c r="HVY220" s="12"/>
      <c r="HVZ220" s="12"/>
      <c r="HWA220" s="12"/>
      <c r="HWB220" s="12"/>
      <c r="HWC220" s="12"/>
      <c r="HWD220" s="12"/>
      <c r="HWE220" s="12"/>
      <c r="HWF220" s="12"/>
      <c r="HWG220" s="12"/>
      <c r="HWH220" s="12"/>
      <c r="HWI220" s="12"/>
      <c r="HWJ220" s="12"/>
      <c r="HWK220" s="12"/>
      <c r="HWL220" s="12"/>
      <c r="HWM220" s="12"/>
      <c r="HWN220" s="12"/>
      <c r="HWO220" s="12"/>
      <c r="HWP220" s="12"/>
      <c r="HWQ220" s="12"/>
      <c r="HWR220" s="12"/>
      <c r="HWS220" s="12"/>
      <c r="HWT220" s="12"/>
      <c r="HWU220" s="12"/>
      <c r="HWV220" s="12"/>
      <c r="HWW220" s="12"/>
      <c r="HWX220" s="12"/>
      <c r="HWY220" s="12"/>
      <c r="HWZ220" s="12"/>
      <c r="HXA220" s="12"/>
      <c r="HXB220" s="12"/>
      <c r="HXC220" s="12"/>
      <c r="HXD220" s="12"/>
      <c r="HXE220" s="12"/>
      <c r="HXF220" s="12"/>
      <c r="HXG220" s="12"/>
      <c r="HXH220" s="12"/>
      <c r="HXI220" s="12"/>
      <c r="HXJ220" s="12"/>
      <c r="HXK220" s="12"/>
      <c r="HXL220" s="12"/>
      <c r="HXM220" s="12"/>
      <c r="HXN220" s="12"/>
      <c r="HXO220" s="12"/>
      <c r="HXP220" s="12"/>
      <c r="HXQ220" s="12"/>
      <c r="HXR220" s="12"/>
      <c r="HXS220" s="12"/>
      <c r="HXT220" s="12"/>
      <c r="HXU220" s="12"/>
      <c r="HXV220" s="12"/>
      <c r="HXW220" s="12"/>
      <c r="HXX220" s="12"/>
      <c r="HXY220" s="12"/>
      <c r="HXZ220" s="12"/>
      <c r="HYA220" s="12"/>
      <c r="HYB220" s="12"/>
      <c r="HYC220" s="12"/>
      <c r="HYD220" s="12"/>
      <c r="HYE220" s="12"/>
      <c r="HYF220" s="12"/>
      <c r="HYG220" s="12"/>
      <c r="HYH220" s="12"/>
      <c r="HYI220" s="12"/>
      <c r="HYJ220" s="12"/>
      <c r="HYK220" s="12"/>
      <c r="HYL220" s="12"/>
      <c r="HYM220" s="12"/>
      <c r="HYN220" s="12"/>
      <c r="HYO220" s="12"/>
      <c r="HYP220" s="12"/>
      <c r="HYQ220" s="12"/>
      <c r="HYR220" s="12"/>
      <c r="HYS220" s="12"/>
      <c r="HYT220" s="12"/>
      <c r="HYU220" s="12"/>
      <c r="HYV220" s="12"/>
      <c r="HYW220" s="12"/>
      <c r="HYX220" s="12"/>
      <c r="HYY220" s="12"/>
      <c r="HYZ220" s="12"/>
      <c r="HZA220" s="12"/>
      <c r="HZB220" s="12"/>
      <c r="HZC220" s="12"/>
      <c r="HZD220" s="12"/>
      <c r="HZE220" s="12"/>
      <c r="HZF220" s="12"/>
      <c r="HZG220" s="12"/>
      <c r="HZH220" s="12"/>
      <c r="HZI220" s="12"/>
      <c r="HZJ220" s="12"/>
      <c r="HZK220" s="12"/>
      <c r="HZL220" s="12"/>
      <c r="HZM220" s="12"/>
      <c r="HZN220" s="12"/>
      <c r="HZO220" s="12"/>
      <c r="HZP220" s="12"/>
      <c r="HZQ220" s="12"/>
      <c r="HZR220" s="12"/>
      <c r="HZS220" s="12"/>
      <c r="HZT220" s="12"/>
      <c r="HZU220" s="12"/>
      <c r="HZV220" s="12"/>
      <c r="HZW220" s="12"/>
      <c r="HZX220" s="12"/>
      <c r="HZY220" s="12"/>
      <c r="HZZ220" s="12"/>
      <c r="IAA220" s="12"/>
      <c r="IAB220" s="12"/>
      <c r="IAC220" s="12"/>
      <c r="IAD220" s="12"/>
      <c r="IAE220" s="12"/>
      <c r="IAF220" s="12"/>
      <c r="IAG220" s="12"/>
      <c r="IAH220" s="12"/>
      <c r="IAI220" s="12"/>
      <c r="IAJ220" s="12"/>
      <c r="IAK220" s="12"/>
      <c r="IAL220" s="12"/>
      <c r="IAM220" s="12"/>
      <c r="IAN220" s="12"/>
      <c r="IAO220" s="12"/>
      <c r="IAP220" s="12"/>
      <c r="IAQ220" s="12"/>
      <c r="IAR220" s="12"/>
      <c r="IAS220" s="12"/>
      <c r="IAT220" s="12"/>
      <c r="IAU220" s="12"/>
      <c r="IAV220" s="12"/>
      <c r="IAW220" s="12"/>
      <c r="IAX220" s="12"/>
      <c r="IAY220" s="12"/>
      <c r="IAZ220" s="12"/>
      <c r="IBA220" s="12"/>
      <c r="IBB220" s="12"/>
      <c r="IBC220" s="12"/>
      <c r="IBD220" s="12"/>
      <c r="IBE220" s="12"/>
      <c r="IBF220" s="12"/>
      <c r="IBG220" s="12"/>
      <c r="IBH220" s="12"/>
      <c r="IBI220" s="12"/>
      <c r="IBJ220" s="12"/>
      <c r="IBK220" s="12"/>
      <c r="IBL220" s="12"/>
      <c r="IBM220" s="12"/>
      <c r="IBN220" s="12"/>
      <c r="IBO220" s="12"/>
      <c r="IBP220" s="12"/>
      <c r="IBQ220" s="12"/>
      <c r="IBR220" s="12"/>
      <c r="IBS220" s="12"/>
      <c r="IBT220" s="12"/>
      <c r="IBU220" s="12"/>
      <c r="IBV220" s="12"/>
      <c r="IBW220" s="12"/>
      <c r="IBX220" s="12"/>
      <c r="IBY220" s="12"/>
      <c r="IBZ220" s="12"/>
      <c r="ICA220" s="12"/>
      <c r="ICB220" s="12"/>
      <c r="ICC220" s="12"/>
      <c r="ICD220" s="12"/>
      <c r="ICE220" s="12"/>
      <c r="ICF220" s="12"/>
      <c r="ICG220" s="12"/>
      <c r="ICH220" s="12"/>
      <c r="ICI220" s="12"/>
      <c r="ICJ220" s="12"/>
      <c r="ICK220" s="12"/>
      <c r="ICL220" s="12"/>
      <c r="ICM220" s="12"/>
      <c r="ICN220" s="12"/>
      <c r="ICO220" s="12"/>
      <c r="ICP220" s="12"/>
      <c r="ICQ220" s="12"/>
      <c r="ICR220" s="12"/>
      <c r="ICS220" s="12"/>
      <c r="ICT220" s="12"/>
      <c r="ICU220" s="12"/>
      <c r="ICV220" s="12"/>
      <c r="ICW220" s="12"/>
      <c r="ICX220" s="12"/>
      <c r="ICY220" s="12"/>
      <c r="ICZ220" s="12"/>
      <c r="IDA220" s="12"/>
      <c r="IDB220" s="12"/>
      <c r="IDC220" s="12"/>
      <c r="IDD220" s="12"/>
      <c r="IDE220" s="12"/>
      <c r="IDF220" s="12"/>
      <c r="IDG220" s="12"/>
      <c r="IDH220" s="12"/>
      <c r="IDI220" s="12"/>
      <c r="IDJ220" s="12"/>
      <c r="IDK220" s="12"/>
      <c r="IDL220" s="12"/>
      <c r="IDM220" s="12"/>
      <c r="IDN220" s="12"/>
      <c r="IDO220" s="12"/>
      <c r="IDP220" s="12"/>
      <c r="IDQ220" s="12"/>
      <c r="IDR220" s="12"/>
      <c r="IDS220" s="12"/>
      <c r="IDT220" s="12"/>
      <c r="IDU220" s="12"/>
      <c r="IDV220" s="12"/>
      <c r="IDW220" s="12"/>
      <c r="IDX220" s="12"/>
      <c r="IDY220" s="12"/>
      <c r="IDZ220" s="12"/>
      <c r="IEA220" s="12"/>
      <c r="IEB220" s="12"/>
      <c r="IEC220" s="12"/>
      <c r="IED220" s="12"/>
      <c r="IEE220" s="12"/>
      <c r="IEF220" s="12"/>
      <c r="IEG220" s="12"/>
      <c r="IEH220" s="12"/>
      <c r="IEI220" s="12"/>
      <c r="IEJ220" s="12"/>
      <c r="IEK220" s="12"/>
      <c r="IEL220" s="12"/>
      <c r="IEM220" s="12"/>
      <c r="IEN220" s="12"/>
      <c r="IEO220" s="12"/>
      <c r="IEP220" s="12"/>
      <c r="IEQ220" s="12"/>
      <c r="IER220" s="12"/>
      <c r="IES220" s="12"/>
      <c r="IET220" s="12"/>
      <c r="IEU220" s="12"/>
      <c r="IEV220" s="12"/>
      <c r="IEW220" s="12"/>
      <c r="IEX220" s="12"/>
      <c r="IEY220" s="12"/>
      <c r="IEZ220" s="12"/>
      <c r="IFA220" s="12"/>
      <c r="IFB220" s="12"/>
      <c r="IFC220" s="12"/>
      <c r="IFD220" s="12"/>
      <c r="IFE220" s="12"/>
      <c r="IFF220" s="12"/>
      <c r="IFG220" s="12"/>
      <c r="IFH220" s="12"/>
      <c r="IFI220" s="12"/>
      <c r="IFJ220" s="12"/>
      <c r="IFK220" s="12"/>
      <c r="IFL220" s="12"/>
      <c r="IFM220" s="12"/>
      <c r="IFN220" s="12"/>
      <c r="IFO220" s="12"/>
      <c r="IFP220" s="12"/>
      <c r="IFQ220" s="12"/>
      <c r="IFR220" s="12"/>
      <c r="IFS220" s="12"/>
      <c r="IFT220" s="12"/>
      <c r="IFU220" s="12"/>
      <c r="IFV220" s="12"/>
      <c r="IFW220" s="12"/>
      <c r="IFX220" s="12"/>
      <c r="IFY220" s="12"/>
      <c r="IFZ220" s="12"/>
      <c r="IGA220" s="12"/>
      <c r="IGB220" s="12"/>
      <c r="IGC220" s="12"/>
      <c r="IGD220" s="12"/>
      <c r="IGE220" s="12"/>
      <c r="IGF220" s="12"/>
      <c r="IGG220" s="12"/>
      <c r="IGH220" s="12"/>
      <c r="IGI220" s="12"/>
      <c r="IGJ220" s="12"/>
      <c r="IGK220" s="12"/>
      <c r="IGL220" s="12"/>
      <c r="IGM220" s="12"/>
      <c r="IGN220" s="12"/>
      <c r="IGO220" s="12"/>
      <c r="IGP220" s="12"/>
      <c r="IGQ220" s="12"/>
      <c r="IGR220" s="12"/>
      <c r="IGS220" s="12"/>
      <c r="IGT220" s="12"/>
      <c r="IGU220" s="12"/>
      <c r="IGV220" s="12"/>
      <c r="IGW220" s="12"/>
      <c r="IGX220" s="12"/>
      <c r="IGY220" s="12"/>
      <c r="IGZ220" s="12"/>
      <c r="IHA220" s="12"/>
      <c r="IHB220" s="12"/>
      <c r="IHC220" s="12"/>
      <c r="IHD220" s="12"/>
      <c r="IHE220" s="12"/>
      <c r="IHF220" s="12"/>
      <c r="IHG220" s="12"/>
      <c r="IHH220" s="12"/>
      <c r="IHI220" s="12"/>
      <c r="IHJ220" s="12"/>
      <c r="IHK220" s="12"/>
      <c r="IHL220" s="12"/>
      <c r="IHM220" s="12"/>
      <c r="IHN220" s="12"/>
      <c r="IHO220" s="12"/>
      <c r="IHP220" s="12"/>
      <c r="IHQ220" s="12"/>
      <c r="IHR220" s="12"/>
      <c r="IHS220" s="12"/>
      <c r="IHT220" s="12"/>
      <c r="IHU220" s="12"/>
      <c r="IHV220" s="12"/>
      <c r="IHW220" s="12"/>
      <c r="IHX220" s="12"/>
      <c r="IHY220" s="12"/>
      <c r="IHZ220" s="12"/>
      <c r="IIA220" s="12"/>
      <c r="IIB220" s="12"/>
      <c r="IIC220" s="12"/>
      <c r="IID220" s="12"/>
      <c r="IIE220" s="12"/>
      <c r="IIF220" s="12"/>
      <c r="IIG220" s="12"/>
      <c r="IIH220" s="12"/>
      <c r="III220" s="12"/>
      <c r="IIJ220" s="12"/>
      <c r="IIK220" s="12"/>
      <c r="IIL220" s="12"/>
      <c r="IIM220" s="12"/>
      <c r="IIN220" s="12"/>
      <c r="IIO220" s="12"/>
      <c r="IIP220" s="12"/>
      <c r="IIQ220" s="12"/>
      <c r="IIR220" s="12"/>
      <c r="IIS220" s="12"/>
      <c r="IIT220" s="12"/>
      <c r="IIU220" s="12"/>
      <c r="IIV220" s="12"/>
      <c r="IIW220" s="12"/>
      <c r="IIX220" s="12"/>
      <c r="IIY220" s="12"/>
      <c r="IIZ220" s="12"/>
      <c r="IJA220" s="12"/>
      <c r="IJB220" s="12"/>
      <c r="IJC220" s="12"/>
      <c r="IJD220" s="12"/>
      <c r="IJE220" s="12"/>
      <c r="IJF220" s="12"/>
      <c r="IJG220" s="12"/>
      <c r="IJH220" s="12"/>
      <c r="IJI220" s="12"/>
      <c r="IJJ220" s="12"/>
      <c r="IJK220" s="12"/>
      <c r="IJL220" s="12"/>
      <c r="IJM220" s="12"/>
      <c r="IJN220" s="12"/>
      <c r="IJO220" s="12"/>
      <c r="IJP220" s="12"/>
      <c r="IJQ220" s="12"/>
      <c r="IJR220" s="12"/>
      <c r="IJS220" s="12"/>
      <c r="IJT220" s="12"/>
      <c r="IJU220" s="12"/>
      <c r="IJV220" s="12"/>
      <c r="IJW220" s="12"/>
      <c r="IJX220" s="12"/>
      <c r="IJY220" s="12"/>
      <c r="IJZ220" s="12"/>
      <c r="IKA220" s="12"/>
      <c r="IKB220" s="12"/>
      <c r="IKC220" s="12"/>
      <c r="IKD220" s="12"/>
      <c r="IKE220" s="12"/>
      <c r="IKF220" s="12"/>
      <c r="IKG220" s="12"/>
      <c r="IKH220" s="12"/>
      <c r="IKI220" s="12"/>
      <c r="IKJ220" s="12"/>
      <c r="IKK220" s="12"/>
      <c r="IKL220" s="12"/>
      <c r="IKM220" s="12"/>
      <c r="IKN220" s="12"/>
      <c r="IKO220" s="12"/>
      <c r="IKP220" s="12"/>
      <c r="IKQ220" s="12"/>
      <c r="IKR220" s="12"/>
      <c r="IKS220" s="12"/>
      <c r="IKT220" s="12"/>
      <c r="IKU220" s="12"/>
      <c r="IKV220" s="12"/>
      <c r="IKW220" s="12"/>
      <c r="IKX220" s="12"/>
      <c r="IKY220" s="12"/>
      <c r="IKZ220" s="12"/>
      <c r="ILA220" s="12"/>
      <c r="ILB220" s="12"/>
      <c r="ILC220" s="12"/>
      <c r="ILD220" s="12"/>
      <c r="ILE220" s="12"/>
      <c r="ILF220" s="12"/>
      <c r="ILG220" s="12"/>
      <c r="ILH220" s="12"/>
      <c r="ILI220" s="12"/>
      <c r="ILJ220" s="12"/>
      <c r="ILK220" s="12"/>
      <c r="ILL220" s="12"/>
      <c r="ILM220" s="12"/>
      <c r="ILN220" s="12"/>
      <c r="ILO220" s="12"/>
      <c r="ILP220" s="12"/>
      <c r="ILQ220" s="12"/>
      <c r="ILR220" s="12"/>
      <c r="ILS220" s="12"/>
      <c r="ILT220" s="12"/>
      <c r="ILU220" s="12"/>
      <c r="ILV220" s="12"/>
      <c r="ILW220" s="12"/>
      <c r="ILX220" s="12"/>
      <c r="ILY220" s="12"/>
      <c r="ILZ220" s="12"/>
      <c r="IMA220" s="12"/>
      <c r="IMB220" s="12"/>
      <c r="IMC220" s="12"/>
      <c r="IMD220" s="12"/>
      <c r="IME220" s="12"/>
      <c r="IMF220" s="12"/>
      <c r="IMG220" s="12"/>
      <c r="IMH220" s="12"/>
      <c r="IMI220" s="12"/>
      <c r="IMJ220" s="12"/>
      <c r="IMK220" s="12"/>
      <c r="IML220" s="12"/>
      <c r="IMM220" s="12"/>
      <c r="IMN220" s="12"/>
      <c r="IMO220" s="12"/>
      <c r="IMP220" s="12"/>
      <c r="IMQ220" s="12"/>
      <c r="IMR220" s="12"/>
      <c r="IMS220" s="12"/>
      <c r="IMT220" s="12"/>
      <c r="IMU220" s="12"/>
      <c r="IMV220" s="12"/>
      <c r="IMW220" s="12"/>
      <c r="IMX220" s="12"/>
      <c r="IMY220" s="12"/>
      <c r="IMZ220" s="12"/>
      <c r="INA220" s="12"/>
      <c r="INB220" s="12"/>
      <c r="INC220" s="12"/>
      <c r="IND220" s="12"/>
      <c r="INE220" s="12"/>
      <c r="INF220" s="12"/>
      <c r="ING220" s="12"/>
      <c r="INH220" s="12"/>
      <c r="INI220" s="12"/>
      <c r="INJ220" s="12"/>
      <c r="INK220" s="12"/>
      <c r="INL220" s="12"/>
      <c r="INM220" s="12"/>
      <c r="INN220" s="12"/>
      <c r="INO220" s="12"/>
      <c r="INP220" s="12"/>
      <c r="INQ220" s="12"/>
      <c r="INR220" s="12"/>
      <c r="INS220" s="12"/>
      <c r="INT220" s="12"/>
      <c r="INU220" s="12"/>
      <c r="INV220" s="12"/>
      <c r="INW220" s="12"/>
      <c r="INX220" s="12"/>
      <c r="INY220" s="12"/>
      <c r="INZ220" s="12"/>
      <c r="IOA220" s="12"/>
      <c r="IOB220" s="12"/>
      <c r="IOC220" s="12"/>
      <c r="IOD220" s="12"/>
      <c r="IOE220" s="12"/>
      <c r="IOF220" s="12"/>
      <c r="IOG220" s="12"/>
      <c r="IOH220" s="12"/>
      <c r="IOI220" s="12"/>
      <c r="IOJ220" s="12"/>
      <c r="IOK220" s="12"/>
      <c r="IOL220" s="12"/>
      <c r="IOM220" s="12"/>
      <c r="ION220" s="12"/>
      <c r="IOO220" s="12"/>
      <c r="IOP220" s="12"/>
      <c r="IOQ220" s="12"/>
      <c r="IOR220" s="12"/>
      <c r="IOS220" s="12"/>
      <c r="IOT220" s="12"/>
      <c r="IOU220" s="12"/>
      <c r="IOV220" s="12"/>
      <c r="IOW220" s="12"/>
      <c r="IOX220" s="12"/>
      <c r="IOY220" s="12"/>
      <c r="IOZ220" s="12"/>
      <c r="IPA220" s="12"/>
      <c r="IPB220" s="12"/>
      <c r="IPC220" s="12"/>
      <c r="IPD220" s="12"/>
      <c r="IPE220" s="12"/>
      <c r="IPF220" s="12"/>
      <c r="IPG220" s="12"/>
      <c r="IPH220" s="12"/>
      <c r="IPI220" s="12"/>
      <c r="IPJ220" s="12"/>
      <c r="IPK220" s="12"/>
      <c r="IPL220" s="12"/>
      <c r="IPM220" s="12"/>
      <c r="IPN220" s="12"/>
      <c r="IPO220" s="12"/>
      <c r="IPP220" s="12"/>
      <c r="IPQ220" s="12"/>
      <c r="IPR220" s="12"/>
      <c r="IPS220" s="12"/>
      <c r="IPT220" s="12"/>
      <c r="IPU220" s="12"/>
      <c r="IPV220" s="12"/>
      <c r="IPW220" s="12"/>
      <c r="IPX220" s="12"/>
      <c r="IPY220" s="12"/>
      <c r="IPZ220" s="12"/>
      <c r="IQA220" s="12"/>
      <c r="IQB220" s="12"/>
      <c r="IQC220" s="12"/>
      <c r="IQD220" s="12"/>
      <c r="IQE220" s="12"/>
      <c r="IQF220" s="12"/>
      <c r="IQG220" s="12"/>
      <c r="IQH220" s="12"/>
      <c r="IQI220" s="12"/>
      <c r="IQJ220" s="12"/>
      <c r="IQK220" s="12"/>
      <c r="IQL220" s="12"/>
      <c r="IQM220" s="12"/>
      <c r="IQN220" s="12"/>
      <c r="IQO220" s="12"/>
      <c r="IQP220" s="12"/>
      <c r="IQQ220" s="12"/>
      <c r="IQR220" s="12"/>
      <c r="IQS220" s="12"/>
      <c r="IQT220" s="12"/>
      <c r="IQU220" s="12"/>
      <c r="IQV220" s="12"/>
      <c r="IQW220" s="12"/>
      <c r="IQX220" s="12"/>
      <c r="IQY220" s="12"/>
      <c r="IQZ220" s="12"/>
      <c r="IRA220" s="12"/>
      <c r="IRB220" s="12"/>
      <c r="IRC220" s="12"/>
      <c r="IRD220" s="12"/>
      <c r="IRE220" s="12"/>
      <c r="IRF220" s="12"/>
      <c r="IRG220" s="12"/>
      <c r="IRH220" s="12"/>
      <c r="IRI220" s="12"/>
      <c r="IRJ220" s="12"/>
      <c r="IRK220" s="12"/>
      <c r="IRL220" s="12"/>
      <c r="IRM220" s="12"/>
      <c r="IRN220" s="12"/>
      <c r="IRO220" s="12"/>
      <c r="IRP220" s="12"/>
      <c r="IRQ220" s="12"/>
      <c r="IRR220" s="12"/>
      <c r="IRS220" s="12"/>
      <c r="IRT220" s="12"/>
      <c r="IRU220" s="12"/>
      <c r="IRV220" s="12"/>
      <c r="IRW220" s="12"/>
      <c r="IRX220" s="12"/>
      <c r="IRY220" s="12"/>
      <c r="IRZ220" s="12"/>
      <c r="ISA220" s="12"/>
      <c r="ISB220" s="12"/>
      <c r="ISC220" s="12"/>
      <c r="ISD220" s="12"/>
      <c r="ISE220" s="12"/>
      <c r="ISF220" s="12"/>
      <c r="ISG220" s="12"/>
      <c r="ISH220" s="12"/>
      <c r="ISI220" s="12"/>
      <c r="ISJ220" s="12"/>
      <c r="ISK220" s="12"/>
      <c r="ISL220" s="12"/>
      <c r="ISM220" s="12"/>
      <c r="ISN220" s="12"/>
      <c r="ISO220" s="12"/>
      <c r="ISP220" s="12"/>
      <c r="ISQ220" s="12"/>
      <c r="ISR220" s="12"/>
      <c r="ISS220" s="12"/>
      <c r="IST220" s="12"/>
      <c r="ISU220" s="12"/>
      <c r="ISV220" s="12"/>
      <c r="ISW220" s="12"/>
      <c r="ISX220" s="12"/>
      <c r="ISY220" s="12"/>
      <c r="ISZ220" s="12"/>
      <c r="ITA220" s="12"/>
      <c r="ITB220" s="12"/>
      <c r="ITC220" s="12"/>
      <c r="ITD220" s="12"/>
      <c r="ITE220" s="12"/>
      <c r="ITF220" s="12"/>
      <c r="ITG220" s="12"/>
      <c r="ITH220" s="12"/>
      <c r="ITI220" s="12"/>
      <c r="ITJ220" s="12"/>
      <c r="ITK220" s="12"/>
      <c r="ITL220" s="12"/>
      <c r="ITM220" s="12"/>
      <c r="ITN220" s="12"/>
      <c r="ITO220" s="12"/>
      <c r="ITP220" s="12"/>
      <c r="ITQ220" s="12"/>
      <c r="ITR220" s="12"/>
      <c r="ITS220" s="12"/>
      <c r="ITT220" s="12"/>
      <c r="ITU220" s="12"/>
      <c r="ITV220" s="12"/>
      <c r="ITW220" s="12"/>
      <c r="ITX220" s="12"/>
      <c r="ITY220" s="12"/>
      <c r="ITZ220" s="12"/>
      <c r="IUA220" s="12"/>
      <c r="IUB220" s="12"/>
      <c r="IUC220" s="12"/>
      <c r="IUD220" s="12"/>
      <c r="IUE220" s="12"/>
      <c r="IUF220" s="12"/>
      <c r="IUG220" s="12"/>
      <c r="IUH220" s="12"/>
      <c r="IUI220" s="12"/>
      <c r="IUJ220" s="12"/>
      <c r="IUK220" s="12"/>
      <c r="IUL220" s="12"/>
      <c r="IUM220" s="12"/>
      <c r="IUN220" s="12"/>
      <c r="IUO220" s="12"/>
      <c r="IUP220" s="12"/>
      <c r="IUQ220" s="12"/>
      <c r="IUR220" s="12"/>
      <c r="IUS220" s="12"/>
      <c r="IUT220" s="12"/>
      <c r="IUU220" s="12"/>
      <c r="IUV220" s="12"/>
      <c r="IUW220" s="12"/>
      <c r="IUX220" s="12"/>
      <c r="IUY220" s="12"/>
      <c r="IUZ220" s="12"/>
      <c r="IVA220" s="12"/>
      <c r="IVB220" s="12"/>
      <c r="IVC220" s="12"/>
      <c r="IVD220" s="12"/>
      <c r="IVE220" s="12"/>
      <c r="IVF220" s="12"/>
      <c r="IVG220" s="12"/>
      <c r="IVH220" s="12"/>
      <c r="IVI220" s="12"/>
      <c r="IVJ220" s="12"/>
      <c r="IVK220" s="12"/>
      <c r="IVL220" s="12"/>
      <c r="IVM220" s="12"/>
      <c r="IVN220" s="12"/>
      <c r="IVO220" s="12"/>
      <c r="IVP220" s="12"/>
      <c r="IVQ220" s="12"/>
      <c r="IVR220" s="12"/>
      <c r="IVS220" s="12"/>
      <c r="IVT220" s="12"/>
      <c r="IVU220" s="12"/>
      <c r="IVV220" s="12"/>
      <c r="IVW220" s="12"/>
      <c r="IVX220" s="12"/>
      <c r="IVY220" s="12"/>
      <c r="IVZ220" s="12"/>
      <c r="IWA220" s="12"/>
      <c r="IWB220" s="12"/>
      <c r="IWC220" s="12"/>
      <c r="IWD220" s="12"/>
      <c r="IWE220" s="12"/>
      <c r="IWF220" s="12"/>
      <c r="IWG220" s="12"/>
      <c r="IWH220" s="12"/>
      <c r="IWI220" s="12"/>
      <c r="IWJ220" s="12"/>
      <c r="IWK220" s="12"/>
      <c r="IWL220" s="12"/>
      <c r="IWM220" s="12"/>
      <c r="IWN220" s="12"/>
      <c r="IWO220" s="12"/>
      <c r="IWP220" s="12"/>
      <c r="IWQ220" s="12"/>
      <c r="IWR220" s="12"/>
      <c r="IWS220" s="12"/>
      <c r="IWT220" s="12"/>
      <c r="IWU220" s="12"/>
      <c r="IWV220" s="12"/>
      <c r="IWW220" s="12"/>
      <c r="IWX220" s="12"/>
      <c r="IWY220" s="12"/>
      <c r="IWZ220" s="12"/>
      <c r="IXA220" s="12"/>
      <c r="IXB220" s="12"/>
      <c r="IXC220" s="12"/>
      <c r="IXD220" s="12"/>
      <c r="IXE220" s="12"/>
      <c r="IXF220" s="12"/>
      <c r="IXG220" s="12"/>
      <c r="IXH220" s="12"/>
      <c r="IXI220" s="12"/>
      <c r="IXJ220" s="12"/>
      <c r="IXK220" s="12"/>
      <c r="IXL220" s="12"/>
      <c r="IXM220" s="12"/>
      <c r="IXN220" s="12"/>
      <c r="IXO220" s="12"/>
      <c r="IXP220" s="12"/>
      <c r="IXQ220" s="12"/>
      <c r="IXR220" s="12"/>
      <c r="IXS220" s="12"/>
      <c r="IXT220" s="12"/>
      <c r="IXU220" s="12"/>
      <c r="IXV220" s="12"/>
      <c r="IXW220" s="12"/>
      <c r="IXX220" s="12"/>
      <c r="IXY220" s="12"/>
      <c r="IXZ220" s="12"/>
      <c r="IYA220" s="12"/>
      <c r="IYB220" s="12"/>
      <c r="IYC220" s="12"/>
      <c r="IYD220" s="12"/>
      <c r="IYE220" s="12"/>
      <c r="IYF220" s="12"/>
      <c r="IYG220" s="12"/>
      <c r="IYH220" s="12"/>
      <c r="IYI220" s="12"/>
      <c r="IYJ220" s="12"/>
      <c r="IYK220" s="12"/>
      <c r="IYL220" s="12"/>
      <c r="IYM220" s="12"/>
      <c r="IYN220" s="12"/>
      <c r="IYO220" s="12"/>
      <c r="IYP220" s="12"/>
      <c r="IYQ220" s="12"/>
      <c r="IYR220" s="12"/>
      <c r="IYS220" s="12"/>
      <c r="IYT220" s="12"/>
      <c r="IYU220" s="12"/>
      <c r="IYV220" s="12"/>
      <c r="IYW220" s="12"/>
      <c r="IYX220" s="12"/>
      <c r="IYY220" s="12"/>
      <c r="IYZ220" s="12"/>
      <c r="IZA220" s="12"/>
      <c r="IZB220" s="12"/>
      <c r="IZC220" s="12"/>
      <c r="IZD220" s="12"/>
      <c r="IZE220" s="12"/>
      <c r="IZF220" s="12"/>
      <c r="IZG220" s="12"/>
      <c r="IZH220" s="12"/>
      <c r="IZI220" s="12"/>
      <c r="IZJ220" s="12"/>
      <c r="IZK220" s="12"/>
      <c r="IZL220" s="12"/>
      <c r="IZM220" s="12"/>
      <c r="IZN220" s="12"/>
      <c r="IZO220" s="12"/>
      <c r="IZP220" s="12"/>
      <c r="IZQ220" s="12"/>
      <c r="IZR220" s="12"/>
      <c r="IZS220" s="12"/>
      <c r="IZT220" s="12"/>
      <c r="IZU220" s="12"/>
      <c r="IZV220" s="12"/>
      <c r="IZW220" s="12"/>
      <c r="IZX220" s="12"/>
      <c r="IZY220" s="12"/>
      <c r="IZZ220" s="12"/>
      <c r="JAA220" s="12"/>
      <c r="JAB220" s="12"/>
      <c r="JAC220" s="12"/>
      <c r="JAD220" s="12"/>
      <c r="JAE220" s="12"/>
      <c r="JAF220" s="12"/>
      <c r="JAG220" s="12"/>
      <c r="JAH220" s="12"/>
      <c r="JAI220" s="12"/>
      <c r="JAJ220" s="12"/>
      <c r="JAK220" s="12"/>
      <c r="JAL220" s="12"/>
      <c r="JAM220" s="12"/>
      <c r="JAN220" s="12"/>
      <c r="JAO220" s="12"/>
      <c r="JAP220" s="12"/>
      <c r="JAQ220" s="12"/>
      <c r="JAR220" s="12"/>
      <c r="JAS220" s="12"/>
      <c r="JAT220" s="12"/>
      <c r="JAU220" s="12"/>
      <c r="JAV220" s="12"/>
      <c r="JAW220" s="12"/>
      <c r="JAX220" s="12"/>
      <c r="JAY220" s="12"/>
      <c r="JAZ220" s="12"/>
      <c r="JBA220" s="12"/>
      <c r="JBB220" s="12"/>
      <c r="JBC220" s="12"/>
      <c r="JBD220" s="12"/>
      <c r="JBE220" s="12"/>
      <c r="JBF220" s="12"/>
      <c r="JBG220" s="12"/>
      <c r="JBH220" s="12"/>
      <c r="JBI220" s="12"/>
      <c r="JBJ220" s="12"/>
      <c r="JBK220" s="12"/>
      <c r="JBL220" s="12"/>
      <c r="JBM220" s="12"/>
      <c r="JBN220" s="12"/>
      <c r="JBO220" s="12"/>
      <c r="JBP220" s="12"/>
      <c r="JBQ220" s="12"/>
      <c r="JBR220" s="12"/>
      <c r="JBS220" s="12"/>
      <c r="JBT220" s="12"/>
      <c r="JBU220" s="12"/>
      <c r="JBV220" s="12"/>
      <c r="JBW220" s="12"/>
      <c r="JBX220" s="12"/>
      <c r="JBY220" s="12"/>
      <c r="JBZ220" s="12"/>
      <c r="JCA220" s="12"/>
      <c r="JCB220" s="12"/>
      <c r="JCC220" s="12"/>
      <c r="JCD220" s="12"/>
      <c r="JCE220" s="12"/>
      <c r="JCF220" s="12"/>
      <c r="JCG220" s="12"/>
      <c r="JCH220" s="12"/>
      <c r="JCI220" s="12"/>
      <c r="JCJ220" s="12"/>
      <c r="JCK220" s="12"/>
      <c r="JCL220" s="12"/>
      <c r="JCM220" s="12"/>
      <c r="JCN220" s="12"/>
      <c r="JCO220" s="12"/>
      <c r="JCP220" s="12"/>
      <c r="JCQ220" s="12"/>
      <c r="JCR220" s="12"/>
      <c r="JCS220" s="12"/>
      <c r="JCT220" s="12"/>
      <c r="JCU220" s="12"/>
      <c r="JCV220" s="12"/>
      <c r="JCW220" s="12"/>
      <c r="JCX220" s="12"/>
      <c r="JCY220" s="12"/>
      <c r="JCZ220" s="12"/>
      <c r="JDA220" s="12"/>
      <c r="JDB220" s="12"/>
      <c r="JDC220" s="12"/>
      <c r="JDD220" s="12"/>
      <c r="JDE220" s="12"/>
      <c r="JDF220" s="12"/>
      <c r="JDG220" s="12"/>
      <c r="JDH220" s="12"/>
      <c r="JDI220" s="12"/>
      <c r="JDJ220" s="12"/>
      <c r="JDK220" s="12"/>
      <c r="JDL220" s="12"/>
      <c r="JDM220" s="12"/>
      <c r="JDN220" s="12"/>
      <c r="JDO220" s="12"/>
      <c r="JDP220" s="12"/>
      <c r="JDQ220" s="12"/>
      <c r="JDR220" s="12"/>
      <c r="JDS220" s="12"/>
      <c r="JDT220" s="12"/>
      <c r="JDU220" s="12"/>
      <c r="JDV220" s="12"/>
      <c r="JDW220" s="12"/>
      <c r="JDX220" s="12"/>
      <c r="JDY220" s="12"/>
      <c r="JDZ220" s="12"/>
      <c r="JEA220" s="12"/>
      <c r="JEB220" s="12"/>
      <c r="JEC220" s="12"/>
      <c r="JED220" s="12"/>
      <c r="JEE220" s="12"/>
      <c r="JEF220" s="12"/>
      <c r="JEG220" s="12"/>
      <c r="JEH220" s="12"/>
      <c r="JEI220" s="12"/>
      <c r="JEJ220" s="12"/>
      <c r="JEK220" s="12"/>
      <c r="JEL220" s="12"/>
      <c r="JEM220" s="12"/>
      <c r="JEN220" s="12"/>
      <c r="JEO220" s="12"/>
      <c r="JEP220" s="12"/>
      <c r="JEQ220" s="12"/>
      <c r="JER220" s="12"/>
      <c r="JES220" s="12"/>
      <c r="JET220" s="12"/>
      <c r="JEU220" s="12"/>
      <c r="JEV220" s="12"/>
      <c r="JEW220" s="12"/>
      <c r="JEX220" s="12"/>
      <c r="JEY220" s="12"/>
      <c r="JEZ220" s="12"/>
      <c r="JFA220" s="12"/>
      <c r="JFB220" s="12"/>
      <c r="JFC220" s="12"/>
      <c r="JFD220" s="12"/>
      <c r="JFE220" s="12"/>
      <c r="JFF220" s="12"/>
      <c r="JFG220" s="12"/>
      <c r="JFH220" s="12"/>
      <c r="JFI220" s="12"/>
      <c r="JFJ220" s="12"/>
      <c r="JFK220" s="12"/>
      <c r="JFL220" s="12"/>
      <c r="JFM220" s="12"/>
      <c r="JFN220" s="12"/>
      <c r="JFO220" s="12"/>
      <c r="JFP220" s="12"/>
      <c r="JFQ220" s="12"/>
      <c r="JFR220" s="12"/>
      <c r="JFS220" s="12"/>
      <c r="JFT220" s="12"/>
      <c r="JFU220" s="12"/>
      <c r="JFV220" s="12"/>
      <c r="JFW220" s="12"/>
      <c r="JFX220" s="12"/>
      <c r="JFY220" s="12"/>
      <c r="JFZ220" s="12"/>
      <c r="JGA220" s="12"/>
      <c r="JGB220" s="12"/>
      <c r="JGC220" s="12"/>
      <c r="JGD220" s="12"/>
      <c r="JGE220" s="12"/>
      <c r="JGF220" s="12"/>
      <c r="JGG220" s="12"/>
      <c r="JGH220" s="12"/>
      <c r="JGI220" s="12"/>
      <c r="JGJ220" s="12"/>
      <c r="JGK220" s="12"/>
      <c r="JGL220" s="12"/>
      <c r="JGM220" s="12"/>
      <c r="JGN220" s="12"/>
      <c r="JGO220" s="12"/>
      <c r="JGP220" s="12"/>
      <c r="JGQ220" s="12"/>
      <c r="JGR220" s="12"/>
      <c r="JGS220" s="12"/>
      <c r="JGT220" s="12"/>
      <c r="JGU220" s="12"/>
      <c r="JGV220" s="12"/>
      <c r="JGW220" s="12"/>
      <c r="JGX220" s="12"/>
      <c r="JGY220" s="12"/>
      <c r="JGZ220" s="12"/>
      <c r="JHA220" s="12"/>
      <c r="JHB220" s="12"/>
      <c r="JHC220" s="12"/>
      <c r="JHD220" s="12"/>
      <c r="JHE220" s="12"/>
      <c r="JHF220" s="12"/>
      <c r="JHG220" s="12"/>
      <c r="JHH220" s="12"/>
      <c r="JHI220" s="12"/>
      <c r="JHJ220" s="12"/>
      <c r="JHK220" s="12"/>
      <c r="JHL220" s="12"/>
      <c r="JHM220" s="12"/>
      <c r="JHN220" s="12"/>
      <c r="JHO220" s="12"/>
      <c r="JHP220" s="12"/>
      <c r="JHQ220" s="12"/>
      <c r="JHR220" s="12"/>
      <c r="JHS220" s="12"/>
      <c r="JHT220" s="12"/>
      <c r="JHU220" s="12"/>
      <c r="JHV220" s="12"/>
      <c r="JHW220" s="12"/>
      <c r="JHX220" s="12"/>
      <c r="JHY220" s="12"/>
      <c r="JHZ220" s="12"/>
      <c r="JIA220" s="12"/>
      <c r="JIB220" s="12"/>
      <c r="JIC220" s="12"/>
      <c r="JID220" s="12"/>
      <c r="JIE220" s="12"/>
      <c r="JIF220" s="12"/>
      <c r="JIG220" s="12"/>
      <c r="JIH220" s="12"/>
      <c r="JII220" s="12"/>
      <c r="JIJ220" s="12"/>
      <c r="JIK220" s="12"/>
      <c r="JIL220" s="12"/>
      <c r="JIM220" s="12"/>
      <c r="JIN220" s="12"/>
      <c r="JIO220" s="12"/>
      <c r="JIP220" s="12"/>
      <c r="JIQ220" s="12"/>
      <c r="JIR220" s="12"/>
      <c r="JIS220" s="12"/>
      <c r="JIT220" s="12"/>
      <c r="JIU220" s="12"/>
      <c r="JIV220" s="12"/>
      <c r="JIW220" s="12"/>
      <c r="JIX220" s="12"/>
      <c r="JIY220" s="12"/>
      <c r="JIZ220" s="12"/>
      <c r="JJA220" s="12"/>
      <c r="JJB220" s="12"/>
      <c r="JJC220" s="12"/>
      <c r="JJD220" s="12"/>
      <c r="JJE220" s="12"/>
      <c r="JJF220" s="12"/>
      <c r="JJG220" s="12"/>
      <c r="JJH220" s="12"/>
      <c r="JJI220" s="12"/>
      <c r="JJJ220" s="12"/>
      <c r="JJK220" s="12"/>
      <c r="JJL220" s="12"/>
      <c r="JJM220" s="12"/>
      <c r="JJN220" s="12"/>
      <c r="JJO220" s="12"/>
      <c r="JJP220" s="12"/>
      <c r="JJQ220" s="12"/>
      <c r="JJR220" s="12"/>
      <c r="JJS220" s="12"/>
      <c r="JJT220" s="12"/>
      <c r="JJU220" s="12"/>
      <c r="JJV220" s="12"/>
      <c r="JJW220" s="12"/>
      <c r="JJX220" s="12"/>
      <c r="JJY220" s="12"/>
      <c r="JJZ220" s="12"/>
      <c r="JKA220" s="12"/>
      <c r="JKB220" s="12"/>
      <c r="JKC220" s="12"/>
      <c r="JKD220" s="12"/>
      <c r="JKE220" s="12"/>
      <c r="JKF220" s="12"/>
      <c r="JKG220" s="12"/>
      <c r="JKH220" s="12"/>
      <c r="JKI220" s="12"/>
      <c r="JKJ220" s="12"/>
      <c r="JKK220" s="12"/>
      <c r="JKL220" s="12"/>
      <c r="JKM220" s="12"/>
      <c r="JKN220" s="12"/>
      <c r="JKO220" s="12"/>
      <c r="JKP220" s="12"/>
      <c r="JKQ220" s="12"/>
      <c r="JKR220" s="12"/>
      <c r="JKS220" s="12"/>
      <c r="JKT220" s="12"/>
      <c r="JKU220" s="12"/>
      <c r="JKV220" s="12"/>
      <c r="JKW220" s="12"/>
      <c r="JKX220" s="12"/>
      <c r="JKY220" s="12"/>
      <c r="JKZ220" s="12"/>
      <c r="JLA220" s="12"/>
      <c r="JLB220" s="12"/>
      <c r="JLC220" s="12"/>
      <c r="JLD220" s="12"/>
      <c r="JLE220" s="12"/>
      <c r="JLF220" s="12"/>
      <c r="JLG220" s="12"/>
      <c r="JLH220" s="12"/>
      <c r="JLI220" s="12"/>
      <c r="JLJ220" s="12"/>
      <c r="JLK220" s="12"/>
      <c r="JLL220" s="12"/>
      <c r="JLM220" s="12"/>
      <c r="JLN220" s="12"/>
      <c r="JLO220" s="12"/>
      <c r="JLP220" s="12"/>
      <c r="JLQ220" s="12"/>
      <c r="JLR220" s="12"/>
      <c r="JLS220" s="12"/>
      <c r="JLT220" s="12"/>
      <c r="JLU220" s="12"/>
      <c r="JLV220" s="12"/>
      <c r="JLW220" s="12"/>
      <c r="JLX220" s="12"/>
      <c r="JLY220" s="12"/>
      <c r="JLZ220" s="12"/>
      <c r="JMA220" s="12"/>
      <c r="JMB220" s="12"/>
      <c r="JMC220" s="12"/>
      <c r="JMD220" s="12"/>
      <c r="JME220" s="12"/>
      <c r="JMF220" s="12"/>
      <c r="JMG220" s="12"/>
      <c r="JMH220" s="12"/>
      <c r="JMI220" s="12"/>
      <c r="JMJ220" s="12"/>
      <c r="JMK220" s="12"/>
      <c r="JML220" s="12"/>
      <c r="JMM220" s="12"/>
      <c r="JMN220" s="12"/>
      <c r="JMO220" s="12"/>
      <c r="JMP220" s="12"/>
      <c r="JMQ220" s="12"/>
      <c r="JMR220" s="12"/>
      <c r="JMS220" s="12"/>
      <c r="JMT220" s="12"/>
      <c r="JMU220" s="12"/>
      <c r="JMV220" s="12"/>
      <c r="JMW220" s="12"/>
      <c r="JMX220" s="12"/>
      <c r="JMY220" s="12"/>
      <c r="JMZ220" s="12"/>
      <c r="JNA220" s="12"/>
      <c r="JNB220" s="12"/>
      <c r="JNC220" s="12"/>
      <c r="JND220" s="12"/>
      <c r="JNE220" s="12"/>
      <c r="JNF220" s="12"/>
      <c r="JNG220" s="12"/>
      <c r="JNH220" s="12"/>
      <c r="JNI220" s="12"/>
      <c r="JNJ220" s="12"/>
      <c r="JNK220" s="12"/>
      <c r="JNL220" s="12"/>
      <c r="JNM220" s="12"/>
      <c r="JNN220" s="12"/>
      <c r="JNO220" s="12"/>
      <c r="JNP220" s="12"/>
      <c r="JNQ220" s="12"/>
      <c r="JNR220" s="12"/>
      <c r="JNS220" s="12"/>
      <c r="JNT220" s="12"/>
      <c r="JNU220" s="12"/>
      <c r="JNV220" s="12"/>
      <c r="JNW220" s="12"/>
      <c r="JNX220" s="12"/>
      <c r="JNY220" s="12"/>
      <c r="JNZ220" s="12"/>
      <c r="JOA220" s="12"/>
      <c r="JOB220" s="12"/>
      <c r="JOC220" s="12"/>
      <c r="JOD220" s="12"/>
      <c r="JOE220" s="12"/>
      <c r="JOF220" s="12"/>
      <c r="JOG220" s="12"/>
      <c r="JOH220" s="12"/>
      <c r="JOI220" s="12"/>
      <c r="JOJ220" s="12"/>
      <c r="JOK220" s="12"/>
      <c r="JOL220" s="12"/>
      <c r="JOM220" s="12"/>
      <c r="JON220" s="12"/>
      <c r="JOO220" s="12"/>
      <c r="JOP220" s="12"/>
      <c r="JOQ220" s="12"/>
      <c r="JOR220" s="12"/>
      <c r="JOS220" s="12"/>
      <c r="JOT220" s="12"/>
      <c r="JOU220" s="12"/>
      <c r="JOV220" s="12"/>
      <c r="JOW220" s="12"/>
      <c r="JOX220" s="12"/>
      <c r="JOY220" s="12"/>
      <c r="JOZ220" s="12"/>
      <c r="JPA220" s="12"/>
      <c r="JPB220" s="12"/>
      <c r="JPC220" s="12"/>
      <c r="JPD220" s="12"/>
      <c r="JPE220" s="12"/>
      <c r="JPF220" s="12"/>
      <c r="JPG220" s="12"/>
      <c r="JPH220" s="12"/>
      <c r="JPI220" s="12"/>
      <c r="JPJ220" s="12"/>
      <c r="JPK220" s="12"/>
      <c r="JPL220" s="12"/>
      <c r="JPM220" s="12"/>
      <c r="JPN220" s="12"/>
      <c r="JPO220" s="12"/>
      <c r="JPP220" s="12"/>
      <c r="JPQ220" s="12"/>
      <c r="JPR220" s="12"/>
      <c r="JPS220" s="12"/>
      <c r="JPT220" s="12"/>
      <c r="JPU220" s="12"/>
      <c r="JPV220" s="12"/>
      <c r="JPW220" s="12"/>
      <c r="JPX220" s="12"/>
      <c r="JPY220" s="12"/>
      <c r="JPZ220" s="12"/>
      <c r="JQA220" s="12"/>
      <c r="JQB220" s="12"/>
      <c r="JQC220" s="12"/>
      <c r="JQD220" s="12"/>
      <c r="JQE220" s="12"/>
      <c r="JQF220" s="12"/>
      <c r="JQG220" s="12"/>
      <c r="JQH220" s="12"/>
      <c r="JQI220" s="12"/>
      <c r="JQJ220" s="12"/>
      <c r="JQK220" s="12"/>
      <c r="JQL220" s="12"/>
      <c r="JQM220" s="12"/>
      <c r="JQN220" s="12"/>
      <c r="JQO220" s="12"/>
      <c r="JQP220" s="12"/>
      <c r="JQQ220" s="12"/>
      <c r="JQR220" s="12"/>
      <c r="JQS220" s="12"/>
      <c r="JQT220" s="12"/>
      <c r="JQU220" s="12"/>
      <c r="JQV220" s="12"/>
      <c r="JQW220" s="12"/>
      <c r="JQX220" s="12"/>
      <c r="JQY220" s="12"/>
      <c r="JQZ220" s="12"/>
      <c r="JRA220" s="12"/>
      <c r="JRB220" s="12"/>
      <c r="JRC220" s="12"/>
      <c r="JRD220" s="12"/>
      <c r="JRE220" s="12"/>
      <c r="JRF220" s="12"/>
      <c r="JRG220" s="12"/>
      <c r="JRH220" s="12"/>
      <c r="JRI220" s="12"/>
      <c r="JRJ220" s="12"/>
      <c r="JRK220" s="12"/>
      <c r="JRL220" s="12"/>
      <c r="JRM220" s="12"/>
      <c r="JRN220" s="12"/>
      <c r="JRO220" s="12"/>
      <c r="JRP220" s="12"/>
      <c r="JRQ220" s="12"/>
      <c r="JRR220" s="12"/>
      <c r="JRS220" s="12"/>
      <c r="JRT220" s="12"/>
      <c r="JRU220" s="12"/>
      <c r="JRV220" s="12"/>
      <c r="JRW220" s="12"/>
      <c r="JRX220" s="12"/>
      <c r="JRY220" s="12"/>
      <c r="JRZ220" s="12"/>
      <c r="JSA220" s="12"/>
      <c r="JSB220" s="12"/>
      <c r="JSC220" s="12"/>
      <c r="JSD220" s="12"/>
      <c r="JSE220" s="12"/>
      <c r="JSF220" s="12"/>
      <c r="JSG220" s="12"/>
      <c r="JSH220" s="12"/>
      <c r="JSI220" s="12"/>
      <c r="JSJ220" s="12"/>
      <c r="JSK220" s="12"/>
      <c r="JSL220" s="12"/>
      <c r="JSM220" s="12"/>
      <c r="JSN220" s="12"/>
      <c r="JSO220" s="12"/>
      <c r="JSP220" s="12"/>
      <c r="JSQ220" s="12"/>
      <c r="JSR220" s="12"/>
      <c r="JSS220" s="12"/>
      <c r="JST220" s="12"/>
      <c r="JSU220" s="12"/>
      <c r="JSV220" s="12"/>
      <c r="JSW220" s="12"/>
      <c r="JSX220" s="12"/>
      <c r="JSY220" s="12"/>
      <c r="JSZ220" s="12"/>
      <c r="JTA220" s="12"/>
      <c r="JTB220" s="12"/>
      <c r="JTC220" s="12"/>
      <c r="JTD220" s="12"/>
      <c r="JTE220" s="12"/>
      <c r="JTF220" s="12"/>
      <c r="JTG220" s="12"/>
      <c r="JTH220" s="12"/>
      <c r="JTI220" s="12"/>
      <c r="JTJ220" s="12"/>
      <c r="JTK220" s="12"/>
      <c r="JTL220" s="12"/>
      <c r="JTM220" s="12"/>
      <c r="JTN220" s="12"/>
      <c r="JTO220" s="12"/>
      <c r="JTP220" s="12"/>
      <c r="JTQ220" s="12"/>
      <c r="JTR220" s="12"/>
      <c r="JTS220" s="12"/>
      <c r="JTT220" s="12"/>
      <c r="JTU220" s="12"/>
      <c r="JTV220" s="12"/>
      <c r="JTW220" s="12"/>
      <c r="JTX220" s="12"/>
      <c r="JTY220" s="12"/>
      <c r="JTZ220" s="12"/>
      <c r="JUA220" s="12"/>
      <c r="JUB220" s="12"/>
      <c r="JUC220" s="12"/>
      <c r="JUD220" s="12"/>
      <c r="JUE220" s="12"/>
      <c r="JUF220" s="12"/>
      <c r="JUG220" s="12"/>
      <c r="JUH220" s="12"/>
      <c r="JUI220" s="12"/>
      <c r="JUJ220" s="12"/>
      <c r="JUK220" s="12"/>
      <c r="JUL220" s="12"/>
      <c r="JUM220" s="12"/>
      <c r="JUN220" s="12"/>
      <c r="JUO220" s="12"/>
      <c r="JUP220" s="12"/>
      <c r="JUQ220" s="12"/>
      <c r="JUR220" s="12"/>
      <c r="JUS220" s="12"/>
      <c r="JUT220" s="12"/>
      <c r="JUU220" s="12"/>
      <c r="JUV220" s="12"/>
      <c r="JUW220" s="12"/>
      <c r="JUX220" s="12"/>
      <c r="JUY220" s="12"/>
      <c r="JUZ220" s="12"/>
      <c r="JVA220" s="12"/>
      <c r="JVB220" s="12"/>
      <c r="JVC220" s="12"/>
      <c r="JVD220" s="12"/>
      <c r="JVE220" s="12"/>
      <c r="JVF220" s="12"/>
      <c r="JVG220" s="12"/>
      <c r="JVH220" s="12"/>
      <c r="JVI220" s="12"/>
      <c r="JVJ220" s="12"/>
      <c r="JVK220" s="12"/>
      <c r="JVL220" s="12"/>
      <c r="JVM220" s="12"/>
      <c r="JVN220" s="12"/>
      <c r="JVO220" s="12"/>
      <c r="JVP220" s="12"/>
      <c r="JVQ220" s="12"/>
      <c r="JVR220" s="12"/>
      <c r="JVS220" s="12"/>
      <c r="JVT220" s="12"/>
      <c r="JVU220" s="12"/>
      <c r="JVV220" s="12"/>
      <c r="JVW220" s="12"/>
      <c r="JVX220" s="12"/>
      <c r="JVY220" s="12"/>
      <c r="JVZ220" s="12"/>
      <c r="JWA220" s="12"/>
      <c r="JWB220" s="12"/>
      <c r="JWC220" s="12"/>
      <c r="JWD220" s="12"/>
      <c r="JWE220" s="12"/>
      <c r="JWF220" s="12"/>
      <c r="JWG220" s="12"/>
      <c r="JWH220" s="12"/>
      <c r="JWI220" s="12"/>
      <c r="JWJ220" s="12"/>
      <c r="JWK220" s="12"/>
      <c r="JWL220" s="12"/>
      <c r="JWM220" s="12"/>
      <c r="JWN220" s="12"/>
      <c r="JWO220" s="12"/>
      <c r="JWP220" s="12"/>
      <c r="JWQ220" s="12"/>
      <c r="JWR220" s="12"/>
      <c r="JWS220" s="12"/>
      <c r="JWT220" s="12"/>
      <c r="JWU220" s="12"/>
      <c r="JWV220" s="12"/>
      <c r="JWW220" s="12"/>
      <c r="JWX220" s="12"/>
      <c r="JWY220" s="12"/>
      <c r="JWZ220" s="12"/>
      <c r="JXA220" s="12"/>
      <c r="JXB220" s="12"/>
      <c r="JXC220" s="12"/>
      <c r="JXD220" s="12"/>
      <c r="JXE220" s="12"/>
      <c r="JXF220" s="12"/>
      <c r="JXG220" s="12"/>
      <c r="JXH220" s="12"/>
      <c r="JXI220" s="12"/>
      <c r="JXJ220" s="12"/>
      <c r="JXK220" s="12"/>
      <c r="JXL220" s="12"/>
      <c r="JXM220" s="12"/>
      <c r="JXN220" s="12"/>
      <c r="JXO220" s="12"/>
      <c r="JXP220" s="12"/>
      <c r="JXQ220" s="12"/>
      <c r="JXR220" s="12"/>
      <c r="JXS220" s="12"/>
      <c r="JXT220" s="12"/>
      <c r="JXU220" s="12"/>
      <c r="JXV220" s="12"/>
      <c r="JXW220" s="12"/>
      <c r="JXX220" s="12"/>
      <c r="JXY220" s="12"/>
      <c r="JXZ220" s="12"/>
      <c r="JYA220" s="12"/>
      <c r="JYB220" s="12"/>
      <c r="JYC220" s="12"/>
      <c r="JYD220" s="12"/>
      <c r="JYE220" s="12"/>
      <c r="JYF220" s="12"/>
      <c r="JYG220" s="12"/>
      <c r="JYH220" s="12"/>
      <c r="JYI220" s="12"/>
      <c r="JYJ220" s="12"/>
      <c r="JYK220" s="12"/>
      <c r="JYL220" s="12"/>
      <c r="JYM220" s="12"/>
      <c r="JYN220" s="12"/>
      <c r="JYO220" s="12"/>
      <c r="JYP220" s="12"/>
      <c r="JYQ220" s="12"/>
      <c r="JYR220" s="12"/>
      <c r="JYS220" s="12"/>
      <c r="JYT220" s="12"/>
      <c r="JYU220" s="12"/>
      <c r="JYV220" s="12"/>
      <c r="JYW220" s="12"/>
      <c r="JYX220" s="12"/>
      <c r="JYY220" s="12"/>
      <c r="JYZ220" s="12"/>
      <c r="JZA220" s="12"/>
      <c r="JZB220" s="12"/>
      <c r="JZC220" s="12"/>
      <c r="JZD220" s="12"/>
      <c r="JZE220" s="12"/>
      <c r="JZF220" s="12"/>
      <c r="JZG220" s="12"/>
      <c r="JZH220" s="12"/>
      <c r="JZI220" s="12"/>
      <c r="JZJ220" s="12"/>
      <c r="JZK220" s="12"/>
      <c r="JZL220" s="12"/>
      <c r="JZM220" s="12"/>
      <c r="JZN220" s="12"/>
      <c r="JZO220" s="12"/>
      <c r="JZP220" s="12"/>
      <c r="JZQ220" s="12"/>
      <c r="JZR220" s="12"/>
      <c r="JZS220" s="12"/>
      <c r="JZT220" s="12"/>
      <c r="JZU220" s="12"/>
      <c r="JZV220" s="12"/>
      <c r="JZW220" s="12"/>
      <c r="JZX220" s="12"/>
      <c r="JZY220" s="12"/>
      <c r="JZZ220" s="12"/>
      <c r="KAA220" s="12"/>
      <c r="KAB220" s="12"/>
      <c r="KAC220" s="12"/>
      <c r="KAD220" s="12"/>
      <c r="KAE220" s="12"/>
      <c r="KAF220" s="12"/>
      <c r="KAG220" s="12"/>
      <c r="KAH220" s="12"/>
      <c r="KAI220" s="12"/>
      <c r="KAJ220" s="12"/>
      <c r="KAK220" s="12"/>
      <c r="KAL220" s="12"/>
      <c r="KAM220" s="12"/>
      <c r="KAN220" s="12"/>
      <c r="KAO220" s="12"/>
      <c r="KAP220" s="12"/>
      <c r="KAQ220" s="12"/>
      <c r="KAR220" s="12"/>
      <c r="KAS220" s="12"/>
      <c r="KAT220" s="12"/>
      <c r="KAU220" s="12"/>
      <c r="KAV220" s="12"/>
      <c r="KAW220" s="12"/>
      <c r="KAX220" s="12"/>
      <c r="KAY220" s="12"/>
      <c r="KAZ220" s="12"/>
      <c r="KBA220" s="12"/>
      <c r="KBB220" s="12"/>
      <c r="KBC220" s="12"/>
      <c r="KBD220" s="12"/>
      <c r="KBE220" s="12"/>
      <c r="KBF220" s="12"/>
      <c r="KBG220" s="12"/>
      <c r="KBH220" s="12"/>
      <c r="KBI220" s="12"/>
      <c r="KBJ220" s="12"/>
      <c r="KBK220" s="12"/>
      <c r="KBL220" s="12"/>
      <c r="KBM220" s="12"/>
      <c r="KBN220" s="12"/>
      <c r="KBO220" s="12"/>
      <c r="KBP220" s="12"/>
      <c r="KBQ220" s="12"/>
      <c r="KBR220" s="12"/>
      <c r="KBS220" s="12"/>
      <c r="KBT220" s="12"/>
      <c r="KBU220" s="12"/>
      <c r="KBV220" s="12"/>
      <c r="KBW220" s="12"/>
      <c r="KBX220" s="12"/>
      <c r="KBY220" s="12"/>
      <c r="KBZ220" s="12"/>
      <c r="KCA220" s="12"/>
      <c r="KCB220" s="12"/>
      <c r="KCC220" s="12"/>
      <c r="KCD220" s="12"/>
      <c r="KCE220" s="12"/>
      <c r="KCF220" s="12"/>
      <c r="KCG220" s="12"/>
      <c r="KCH220" s="12"/>
      <c r="KCI220" s="12"/>
      <c r="KCJ220" s="12"/>
      <c r="KCK220" s="12"/>
      <c r="KCL220" s="12"/>
      <c r="KCM220" s="12"/>
      <c r="KCN220" s="12"/>
      <c r="KCO220" s="12"/>
      <c r="KCP220" s="12"/>
      <c r="KCQ220" s="12"/>
      <c r="KCR220" s="12"/>
      <c r="KCS220" s="12"/>
      <c r="KCT220" s="12"/>
      <c r="KCU220" s="12"/>
      <c r="KCV220" s="12"/>
      <c r="KCW220" s="12"/>
      <c r="KCX220" s="12"/>
      <c r="KCY220" s="12"/>
      <c r="KCZ220" s="12"/>
      <c r="KDA220" s="12"/>
      <c r="KDB220" s="12"/>
      <c r="KDC220" s="12"/>
      <c r="KDD220" s="12"/>
      <c r="KDE220" s="12"/>
      <c r="KDF220" s="12"/>
      <c r="KDG220" s="12"/>
      <c r="KDH220" s="12"/>
      <c r="KDI220" s="12"/>
      <c r="KDJ220" s="12"/>
      <c r="KDK220" s="12"/>
      <c r="KDL220" s="12"/>
      <c r="KDM220" s="12"/>
      <c r="KDN220" s="12"/>
      <c r="KDO220" s="12"/>
      <c r="KDP220" s="12"/>
      <c r="KDQ220" s="12"/>
      <c r="KDR220" s="12"/>
      <c r="KDS220" s="12"/>
      <c r="KDT220" s="12"/>
      <c r="KDU220" s="12"/>
      <c r="KDV220" s="12"/>
      <c r="KDW220" s="12"/>
      <c r="KDX220" s="12"/>
      <c r="KDY220" s="12"/>
      <c r="KDZ220" s="12"/>
      <c r="KEA220" s="12"/>
      <c r="KEB220" s="12"/>
      <c r="KEC220" s="12"/>
      <c r="KED220" s="12"/>
      <c r="KEE220" s="12"/>
      <c r="KEF220" s="12"/>
      <c r="KEG220" s="12"/>
      <c r="KEH220" s="12"/>
      <c r="KEI220" s="12"/>
      <c r="KEJ220" s="12"/>
      <c r="KEK220" s="12"/>
      <c r="KEL220" s="12"/>
      <c r="KEM220" s="12"/>
      <c r="KEN220" s="12"/>
      <c r="KEO220" s="12"/>
      <c r="KEP220" s="12"/>
      <c r="KEQ220" s="12"/>
      <c r="KER220" s="12"/>
      <c r="KES220" s="12"/>
      <c r="KET220" s="12"/>
      <c r="KEU220" s="12"/>
      <c r="KEV220" s="12"/>
      <c r="KEW220" s="12"/>
      <c r="KEX220" s="12"/>
      <c r="KEY220" s="12"/>
      <c r="KEZ220" s="12"/>
      <c r="KFA220" s="12"/>
      <c r="KFB220" s="12"/>
      <c r="KFC220" s="12"/>
      <c r="KFD220" s="12"/>
      <c r="KFE220" s="12"/>
      <c r="KFF220" s="12"/>
      <c r="KFG220" s="12"/>
      <c r="KFH220" s="12"/>
      <c r="KFI220" s="12"/>
      <c r="KFJ220" s="12"/>
      <c r="KFK220" s="12"/>
      <c r="KFL220" s="12"/>
      <c r="KFM220" s="12"/>
      <c r="KFN220" s="12"/>
      <c r="KFO220" s="12"/>
      <c r="KFP220" s="12"/>
      <c r="KFQ220" s="12"/>
      <c r="KFR220" s="12"/>
      <c r="KFS220" s="12"/>
      <c r="KFT220" s="12"/>
      <c r="KFU220" s="12"/>
      <c r="KFV220" s="12"/>
      <c r="KFW220" s="12"/>
      <c r="KFX220" s="12"/>
      <c r="KFY220" s="12"/>
      <c r="KFZ220" s="12"/>
      <c r="KGA220" s="12"/>
      <c r="KGB220" s="12"/>
      <c r="KGC220" s="12"/>
      <c r="KGD220" s="12"/>
      <c r="KGE220" s="12"/>
      <c r="KGF220" s="12"/>
      <c r="KGG220" s="12"/>
      <c r="KGH220" s="12"/>
      <c r="KGI220" s="12"/>
      <c r="KGJ220" s="12"/>
      <c r="KGK220" s="12"/>
      <c r="KGL220" s="12"/>
      <c r="KGM220" s="12"/>
      <c r="KGN220" s="12"/>
      <c r="KGO220" s="12"/>
      <c r="KGP220" s="12"/>
      <c r="KGQ220" s="12"/>
      <c r="KGR220" s="12"/>
      <c r="KGS220" s="12"/>
      <c r="KGT220" s="12"/>
      <c r="KGU220" s="12"/>
      <c r="KGV220" s="12"/>
      <c r="KGW220" s="12"/>
      <c r="KGX220" s="12"/>
      <c r="KGY220" s="12"/>
      <c r="KGZ220" s="12"/>
      <c r="KHA220" s="12"/>
      <c r="KHB220" s="12"/>
      <c r="KHC220" s="12"/>
      <c r="KHD220" s="12"/>
      <c r="KHE220" s="12"/>
      <c r="KHF220" s="12"/>
      <c r="KHG220" s="12"/>
      <c r="KHH220" s="12"/>
      <c r="KHI220" s="12"/>
      <c r="KHJ220" s="12"/>
      <c r="KHK220" s="12"/>
      <c r="KHL220" s="12"/>
      <c r="KHM220" s="12"/>
      <c r="KHN220" s="12"/>
      <c r="KHO220" s="12"/>
      <c r="KHP220" s="12"/>
      <c r="KHQ220" s="12"/>
      <c r="KHR220" s="12"/>
      <c r="KHS220" s="12"/>
      <c r="KHT220" s="12"/>
      <c r="KHU220" s="12"/>
      <c r="KHV220" s="12"/>
      <c r="KHW220" s="12"/>
      <c r="KHX220" s="12"/>
      <c r="KHY220" s="12"/>
      <c r="KHZ220" s="12"/>
      <c r="KIA220" s="12"/>
      <c r="KIB220" s="12"/>
      <c r="KIC220" s="12"/>
      <c r="KID220" s="12"/>
      <c r="KIE220" s="12"/>
      <c r="KIF220" s="12"/>
      <c r="KIG220" s="12"/>
      <c r="KIH220" s="12"/>
      <c r="KII220" s="12"/>
      <c r="KIJ220" s="12"/>
      <c r="KIK220" s="12"/>
      <c r="KIL220" s="12"/>
      <c r="KIM220" s="12"/>
      <c r="KIN220" s="12"/>
      <c r="KIO220" s="12"/>
      <c r="KIP220" s="12"/>
      <c r="KIQ220" s="12"/>
      <c r="KIR220" s="12"/>
      <c r="KIS220" s="12"/>
      <c r="KIT220" s="12"/>
      <c r="KIU220" s="12"/>
      <c r="KIV220" s="12"/>
      <c r="KIW220" s="12"/>
      <c r="KIX220" s="12"/>
      <c r="KIY220" s="12"/>
      <c r="KIZ220" s="12"/>
      <c r="KJA220" s="12"/>
      <c r="KJB220" s="12"/>
      <c r="KJC220" s="12"/>
      <c r="KJD220" s="12"/>
      <c r="KJE220" s="12"/>
      <c r="KJF220" s="12"/>
      <c r="KJG220" s="12"/>
      <c r="KJH220" s="12"/>
      <c r="KJI220" s="12"/>
      <c r="KJJ220" s="12"/>
      <c r="KJK220" s="12"/>
      <c r="KJL220" s="12"/>
      <c r="KJM220" s="12"/>
      <c r="KJN220" s="12"/>
      <c r="KJO220" s="12"/>
      <c r="KJP220" s="12"/>
      <c r="KJQ220" s="12"/>
      <c r="KJR220" s="12"/>
      <c r="KJS220" s="12"/>
      <c r="KJT220" s="12"/>
      <c r="KJU220" s="12"/>
      <c r="KJV220" s="12"/>
      <c r="KJW220" s="12"/>
      <c r="KJX220" s="12"/>
      <c r="KJY220" s="12"/>
      <c r="KJZ220" s="12"/>
      <c r="KKA220" s="12"/>
      <c r="KKB220" s="12"/>
      <c r="KKC220" s="12"/>
      <c r="KKD220" s="12"/>
      <c r="KKE220" s="12"/>
      <c r="KKF220" s="12"/>
      <c r="KKG220" s="12"/>
      <c r="KKH220" s="12"/>
      <c r="KKI220" s="12"/>
      <c r="KKJ220" s="12"/>
      <c r="KKK220" s="12"/>
      <c r="KKL220" s="12"/>
      <c r="KKM220" s="12"/>
      <c r="KKN220" s="12"/>
      <c r="KKO220" s="12"/>
      <c r="KKP220" s="12"/>
      <c r="KKQ220" s="12"/>
      <c r="KKR220" s="12"/>
      <c r="KKS220" s="12"/>
      <c r="KKT220" s="12"/>
      <c r="KKU220" s="12"/>
      <c r="KKV220" s="12"/>
      <c r="KKW220" s="12"/>
      <c r="KKX220" s="12"/>
      <c r="KKY220" s="12"/>
      <c r="KKZ220" s="12"/>
      <c r="KLA220" s="12"/>
      <c r="KLB220" s="12"/>
      <c r="KLC220" s="12"/>
      <c r="KLD220" s="12"/>
      <c r="KLE220" s="12"/>
      <c r="KLF220" s="12"/>
      <c r="KLG220" s="12"/>
      <c r="KLH220" s="12"/>
      <c r="KLI220" s="12"/>
      <c r="KLJ220" s="12"/>
      <c r="KLK220" s="12"/>
      <c r="KLL220" s="12"/>
      <c r="KLM220" s="12"/>
      <c r="KLN220" s="12"/>
      <c r="KLO220" s="12"/>
      <c r="KLP220" s="12"/>
      <c r="KLQ220" s="12"/>
      <c r="KLR220" s="12"/>
      <c r="KLS220" s="12"/>
      <c r="KLT220" s="12"/>
      <c r="KLU220" s="12"/>
      <c r="KLV220" s="12"/>
      <c r="KLW220" s="12"/>
      <c r="KLX220" s="12"/>
      <c r="KLY220" s="12"/>
      <c r="KLZ220" s="12"/>
      <c r="KMA220" s="12"/>
      <c r="KMB220" s="12"/>
      <c r="KMC220" s="12"/>
      <c r="KMD220" s="12"/>
      <c r="KME220" s="12"/>
      <c r="KMF220" s="12"/>
      <c r="KMG220" s="12"/>
      <c r="KMH220" s="12"/>
      <c r="KMI220" s="12"/>
      <c r="KMJ220" s="12"/>
      <c r="KMK220" s="12"/>
      <c r="KML220" s="12"/>
      <c r="KMM220" s="12"/>
      <c r="KMN220" s="12"/>
      <c r="KMO220" s="12"/>
      <c r="KMP220" s="12"/>
      <c r="KMQ220" s="12"/>
      <c r="KMR220" s="12"/>
      <c r="KMS220" s="12"/>
      <c r="KMT220" s="12"/>
      <c r="KMU220" s="12"/>
      <c r="KMV220" s="12"/>
      <c r="KMW220" s="12"/>
      <c r="KMX220" s="12"/>
      <c r="KMY220" s="12"/>
      <c r="KMZ220" s="12"/>
      <c r="KNA220" s="12"/>
      <c r="KNB220" s="12"/>
      <c r="KNC220" s="12"/>
      <c r="KND220" s="12"/>
      <c r="KNE220" s="12"/>
      <c r="KNF220" s="12"/>
      <c r="KNG220" s="12"/>
      <c r="KNH220" s="12"/>
      <c r="KNI220" s="12"/>
      <c r="KNJ220" s="12"/>
      <c r="KNK220" s="12"/>
      <c r="KNL220" s="12"/>
      <c r="KNM220" s="12"/>
      <c r="KNN220" s="12"/>
      <c r="KNO220" s="12"/>
      <c r="KNP220" s="12"/>
      <c r="KNQ220" s="12"/>
      <c r="KNR220" s="12"/>
      <c r="KNS220" s="12"/>
      <c r="KNT220" s="12"/>
      <c r="KNU220" s="12"/>
      <c r="KNV220" s="12"/>
      <c r="KNW220" s="12"/>
      <c r="KNX220" s="12"/>
      <c r="KNY220" s="12"/>
      <c r="KNZ220" s="12"/>
      <c r="KOA220" s="12"/>
      <c r="KOB220" s="12"/>
      <c r="KOC220" s="12"/>
      <c r="KOD220" s="12"/>
      <c r="KOE220" s="12"/>
      <c r="KOF220" s="12"/>
      <c r="KOG220" s="12"/>
      <c r="KOH220" s="12"/>
      <c r="KOI220" s="12"/>
      <c r="KOJ220" s="12"/>
      <c r="KOK220" s="12"/>
      <c r="KOL220" s="12"/>
      <c r="KOM220" s="12"/>
      <c r="KON220" s="12"/>
      <c r="KOO220" s="12"/>
      <c r="KOP220" s="12"/>
      <c r="KOQ220" s="12"/>
      <c r="KOR220" s="12"/>
      <c r="KOS220" s="12"/>
      <c r="KOT220" s="12"/>
      <c r="KOU220" s="12"/>
      <c r="KOV220" s="12"/>
      <c r="KOW220" s="12"/>
      <c r="KOX220" s="12"/>
      <c r="KOY220" s="12"/>
      <c r="KOZ220" s="12"/>
      <c r="KPA220" s="12"/>
      <c r="KPB220" s="12"/>
      <c r="KPC220" s="12"/>
      <c r="KPD220" s="12"/>
      <c r="KPE220" s="12"/>
      <c r="KPF220" s="12"/>
      <c r="KPG220" s="12"/>
      <c r="KPH220" s="12"/>
      <c r="KPI220" s="12"/>
      <c r="KPJ220" s="12"/>
      <c r="KPK220" s="12"/>
      <c r="KPL220" s="12"/>
      <c r="KPM220" s="12"/>
      <c r="KPN220" s="12"/>
      <c r="KPO220" s="12"/>
      <c r="KPP220" s="12"/>
      <c r="KPQ220" s="12"/>
      <c r="KPR220" s="12"/>
      <c r="KPS220" s="12"/>
      <c r="KPT220" s="12"/>
      <c r="KPU220" s="12"/>
      <c r="KPV220" s="12"/>
      <c r="KPW220" s="12"/>
      <c r="KPX220" s="12"/>
      <c r="KPY220" s="12"/>
      <c r="KPZ220" s="12"/>
      <c r="KQA220" s="12"/>
      <c r="KQB220" s="12"/>
      <c r="KQC220" s="12"/>
      <c r="KQD220" s="12"/>
      <c r="KQE220" s="12"/>
      <c r="KQF220" s="12"/>
      <c r="KQG220" s="12"/>
      <c r="KQH220" s="12"/>
      <c r="KQI220" s="12"/>
      <c r="KQJ220" s="12"/>
      <c r="KQK220" s="12"/>
      <c r="KQL220" s="12"/>
      <c r="KQM220" s="12"/>
      <c r="KQN220" s="12"/>
      <c r="KQO220" s="12"/>
      <c r="KQP220" s="12"/>
      <c r="KQQ220" s="12"/>
      <c r="KQR220" s="12"/>
      <c r="KQS220" s="12"/>
      <c r="KQT220" s="12"/>
      <c r="KQU220" s="12"/>
      <c r="KQV220" s="12"/>
      <c r="KQW220" s="12"/>
      <c r="KQX220" s="12"/>
      <c r="KQY220" s="12"/>
      <c r="KQZ220" s="12"/>
      <c r="KRA220" s="12"/>
      <c r="KRB220" s="12"/>
      <c r="KRC220" s="12"/>
      <c r="KRD220" s="12"/>
      <c r="KRE220" s="12"/>
      <c r="KRF220" s="12"/>
      <c r="KRG220" s="12"/>
      <c r="KRH220" s="12"/>
      <c r="KRI220" s="12"/>
      <c r="KRJ220" s="12"/>
      <c r="KRK220" s="12"/>
      <c r="KRL220" s="12"/>
      <c r="KRM220" s="12"/>
      <c r="KRN220" s="12"/>
      <c r="KRO220" s="12"/>
      <c r="KRP220" s="12"/>
      <c r="KRQ220" s="12"/>
      <c r="KRR220" s="12"/>
      <c r="KRS220" s="12"/>
      <c r="KRT220" s="12"/>
      <c r="KRU220" s="12"/>
      <c r="KRV220" s="12"/>
      <c r="KRW220" s="12"/>
      <c r="KRX220" s="12"/>
      <c r="KRY220" s="12"/>
      <c r="KRZ220" s="12"/>
      <c r="KSA220" s="12"/>
      <c r="KSB220" s="12"/>
      <c r="KSC220" s="12"/>
      <c r="KSD220" s="12"/>
      <c r="KSE220" s="12"/>
      <c r="KSF220" s="12"/>
      <c r="KSG220" s="12"/>
      <c r="KSH220" s="12"/>
      <c r="KSI220" s="12"/>
      <c r="KSJ220" s="12"/>
      <c r="KSK220" s="12"/>
      <c r="KSL220" s="12"/>
      <c r="KSM220" s="12"/>
      <c r="KSN220" s="12"/>
      <c r="KSO220" s="12"/>
      <c r="KSP220" s="12"/>
      <c r="KSQ220" s="12"/>
      <c r="KSR220" s="12"/>
      <c r="KSS220" s="12"/>
      <c r="KST220" s="12"/>
      <c r="KSU220" s="12"/>
      <c r="KSV220" s="12"/>
      <c r="KSW220" s="12"/>
      <c r="KSX220" s="12"/>
      <c r="KSY220" s="12"/>
      <c r="KSZ220" s="12"/>
      <c r="KTA220" s="12"/>
      <c r="KTB220" s="12"/>
      <c r="KTC220" s="12"/>
      <c r="KTD220" s="12"/>
      <c r="KTE220" s="12"/>
      <c r="KTF220" s="12"/>
      <c r="KTG220" s="12"/>
      <c r="KTH220" s="12"/>
      <c r="KTI220" s="12"/>
      <c r="KTJ220" s="12"/>
      <c r="KTK220" s="12"/>
      <c r="KTL220" s="12"/>
      <c r="KTM220" s="12"/>
      <c r="KTN220" s="12"/>
      <c r="KTO220" s="12"/>
      <c r="KTP220" s="12"/>
      <c r="KTQ220" s="12"/>
      <c r="KTR220" s="12"/>
      <c r="KTS220" s="12"/>
      <c r="KTT220" s="12"/>
      <c r="KTU220" s="12"/>
      <c r="KTV220" s="12"/>
      <c r="KTW220" s="12"/>
      <c r="KTX220" s="12"/>
      <c r="KTY220" s="12"/>
      <c r="KTZ220" s="12"/>
      <c r="KUA220" s="12"/>
      <c r="KUB220" s="12"/>
      <c r="KUC220" s="12"/>
      <c r="KUD220" s="12"/>
      <c r="KUE220" s="12"/>
      <c r="KUF220" s="12"/>
      <c r="KUG220" s="12"/>
      <c r="KUH220" s="12"/>
      <c r="KUI220" s="12"/>
      <c r="KUJ220" s="12"/>
      <c r="KUK220" s="12"/>
      <c r="KUL220" s="12"/>
      <c r="KUM220" s="12"/>
      <c r="KUN220" s="12"/>
      <c r="KUO220" s="12"/>
      <c r="KUP220" s="12"/>
      <c r="KUQ220" s="12"/>
      <c r="KUR220" s="12"/>
      <c r="KUS220" s="12"/>
      <c r="KUT220" s="12"/>
      <c r="KUU220" s="12"/>
      <c r="KUV220" s="12"/>
      <c r="KUW220" s="12"/>
      <c r="KUX220" s="12"/>
      <c r="KUY220" s="12"/>
      <c r="KUZ220" s="12"/>
      <c r="KVA220" s="12"/>
      <c r="KVB220" s="12"/>
      <c r="KVC220" s="12"/>
      <c r="KVD220" s="12"/>
      <c r="KVE220" s="12"/>
      <c r="KVF220" s="12"/>
      <c r="KVG220" s="12"/>
      <c r="KVH220" s="12"/>
      <c r="KVI220" s="12"/>
      <c r="KVJ220" s="12"/>
      <c r="KVK220" s="12"/>
      <c r="KVL220" s="12"/>
      <c r="KVM220" s="12"/>
      <c r="KVN220" s="12"/>
      <c r="KVO220" s="12"/>
      <c r="KVP220" s="12"/>
      <c r="KVQ220" s="12"/>
      <c r="KVR220" s="12"/>
      <c r="KVS220" s="12"/>
      <c r="KVT220" s="12"/>
      <c r="KVU220" s="12"/>
      <c r="KVV220" s="12"/>
      <c r="KVW220" s="12"/>
      <c r="KVX220" s="12"/>
      <c r="KVY220" s="12"/>
      <c r="KVZ220" s="12"/>
      <c r="KWA220" s="12"/>
      <c r="KWB220" s="12"/>
      <c r="KWC220" s="12"/>
      <c r="KWD220" s="12"/>
      <c r="KWE220" s="12"/>
      <c r="KWF220" s="12"/>
      <c r="KWG220" s="12"/>
      <c r="KWH220" s="12"/>
      <c r="KWI220" s="12"/>
      <c r="KWJ220" s="12"/>
      <c r="KWK220" s="12"/>
      <c r="KWL220" s="12"/>
      <c r="KWM220" s="12"/>
      <c r="KWN220" s="12"/>
      <c r="KWO220" s="12"/>
      <c r="KWP220" s="12"/>
      <c r="KWQ220" s="12"/>
      <c r="KWR220" s="12"/>
      <c r="KWS220" s="12"/>
      <c r="KWT220" s="12"/>
      <c r="KWU220" s="12"/>
      <c r="KWV220" s="12"/>
      <c r="KWW220" s="12"/>
      <c r="KWX220" s="12"/>
      <c r="KWY220" s="12"/>
      <c r="KWZ220" s="12"/>
      <c r="KXA220" s="12"/>
      <c r="KXB220" s="12"/>
      <c r="KXC220" s="12"/>
      <c r="KXD220" s="12"/>
      <c r="KXE220" s="12"/>
      <c r="KXF220" s="12"/>
      <c r="KXG220" s="12"/>
      <c r="KXH220" s="12"/>
      <c r="KXI220" s="12"/>
      <c r="KXJ220" s="12"/>
      <c r="KXK220" s="12"/>
      <c r="KXL220" s="12"/>
      <c r="KXM220" s="12"/>
      <c r="KXN220" s="12"/>
      <c r="KXO220" s="12"/>
      <c r="KXP220" s="12"/>
      <c r="KXQ220" s="12"/>
      <c r="KXR220" s="12"/>
      <c r="KXS220" s="12"/>
      <c r="KXT220" s="12"/>
      <c r="KXU220" s="12"/>
      <c r="KXV220" s="12"/>
      <c r="KXW220" s="12"/>
      <c r="KXX220" s="12"/>
      <c r="KXY220" s="12"/>
      <c r="KXZ220" s="12"/>
      <c r="KYA220" s="12"/>
      <c r="KYB220" s="12"/>
      <c r="KYC220" s="12"/>
      <c r="KYD220" s="12"/>
      <c r="KYE220" s="12"/>
      <c r="KYF220" s="12"/>
      <c r="KYG220" s="12"/>
      <c r="KYH220" s="12"/>
      <c r="KYI220" s="12"/>
      <c r="KYJ220" s="12"/>
      <c r="KYK220" s="12"/>
      <c r="KYL220" s="12"/>
      <c r="KYM220" s="12"/>
      <c r="KYN220" s="12"/>
      <c r="KYO220" s="12"/>
      <c r="KYP220" s="12"/>
      <c r="KYQ220" s="12"/>
      <c r="KYR220" s="12"/>
      <c r="KYS220" s="12"/>
      <c r="KYT220" s="12"/>
      <c r="KYU220" s="12"/>
      <c r="KYV220" s="12"/>
      <c r="KYW220" s="12"/>
      <c r="KYX220" s="12"/>
      <c r="KYY220" s="12"/>
      <c r="KYZ220" s="12"/>
      <c r="KZA220" s="12"/>
      <c r="KZB220" s="12"/>
      <c r="KZC220" s="12"/>
      <c r="KZD220" s="12"/>
      <c r="KZE220" s="12"/>
      <c r="KZF220" s="12"/>
      <c r="KZG220" s="12"/>
      <c r="KZH220" s="12"/>
      <c r="KZI220" s="12"/>
      <c r="KZJ220" s="12"/>
      <c r="KZK220" s="12"/>
      <c r="KZL220" s="12"/>
      <c r="KZM220" s="12"/>
      <c r="KZN220" s="12"/>
      <c r="KZO220" s="12"/>
      <c r="KZP220" s="12"/>
      <c r="KZQ220" s="12"/>
      <c r="KZR220" s="12"/>
      <c r="KZS220" s="12"/>
      <c r="KZT220" s="12"/>
      <c r="KZU220" s="12"/>
      <c r="KZV220" s="12"/>
      <c r="KZW220" s="12"/>
      <c r="KZX220" s="12"/>
      <c r="KZY220" s="12"/>
      <c r="KZZ220" s="12"/>
      <c r="LAA220" s="12"/>
      <c r="LAB220" s="12"/>
      <c r="LAC220" s="12"/>
      <c r="LAD220" s="12"/>
      <c r="LAE220" s="12"/>
      <c r="LAF220" s="12"/>
      <c r="LAG220" s="12"/>
      <c r="LAH220" s="12"/>
      <c r="LAI220" s="12"/>
      <c r="LAJ220" s="12"/>
      <c r="LAK220" s="12"/>
      <c r="LAL220" s="12"/>
      <c r="LAM220" s="12"/>
      <c r="LAN220" s="12"/>
      <c r="LAO220" s="12"/>
      <c r="LAP220" s="12"/>
      <c r="LAQ220" s="12"/>
      <c r="LAR220" s="12"/>
      <c r="LAS220" s="12"/>
      <c r="LAT220" s="12"/>
      <c r="LAU220" s="12"/>
      <c r="LAV220" s="12"/>
      <c r="LAW220" s="12"/>
      <c r="LAX220" s="12"/>
      <c r="LAY220" s="12"/>
      <c r="LAZ220" s="12"/>
      <c r="LBA220" s="12"/>
      <c r="LBB220" s="12"/>
      <c r="LBC220" s="12"/>
      <c r="LBD220" s="12"/>
      <c r="LBE220" s="12"/>
      <c r="LBF220" s="12"/>
      <c r="LBG220" s="12"/>
      <c r="LBH220" s="12"/>
      <c r="LBI220" s="12"/>
      <c r="LBJ220" s="12"/>
      <c r="LBK220" s="12"/>
      <c r="LBL220" s="12"/>
      <c r="LBM220" s="12"/>
      <c r="LBN220" s="12"/>
      <c r="LBO220" s="12"/>
      <c r="LBP220" s="12"/>
      <c r="LBQ220" s="12"/>
      <c r="LBR220" s="12"/>
      <c r="LBS220" s="12"/>
      <c r="LBT220" s="12"/>
      <c r="LBU220" s="12"/>
      <c r="LBV220" s="12"/>
      <c r="LBW220" s="12"/>
      <c r="LBX220" s="12"/>
      <c r="LBY220" s="12"/>
      <c r="LBZ220" s="12"/>
      <c r="LCA220" s="12"/>
      <c r="LCB220" s="12"/>
      <c r="LCC220" s="12"/>
      <c r="LCD220" s="12"/>
      <c r="LCE220" s="12"/>
      <c r="LCF220" s="12"/>
      <c r="LCG220" s="12"/>
      <c r="LCH220" s="12"/>
      <c r="LCI220" s="12"/>
      <c r="LCJ220" s="12"/>
      <c r="LCK220" s="12"/>
      <c r="LCL220" s="12"/>
      <c r="LCM220" s="12"/>
      <c r="LCN220" s="12"/>
      <c r="LCO220" s="12"/>
      <c r="LCP220" s="12"/>
      <c r="LCQ220" s="12"/>
      <c r="LCR220" s="12"/>
      <c r="LCS220" s="12"/>
      <c r="LCT220" s="12"/>
      <c r="LCU220" s="12"/>
      <c r="LCV220" s="12"/>
      <c r="LCW220" s="12"/>
      <c r="LCX220" s="12"/>
      <c r="LCY220" s="12"/>
      <c r="LCZ220" s="12"/>
      <c r="LDA220" s="12"/>
      <c r="LDB220" s="12"/>
      <c r="LDC220" s="12"/>
      <c r="LDD220" s="12"/>
      <c r="LDE220" s="12"/>
      <c r="LDF220" s="12"/>
      <c r="LDG220" s="12"/>
      <c r="LDH220" s="12"/>
      <c r="LDI220" s="12"/>
      <c r="LDJ220" s="12"/>
      <c r="LDK220" s="12"/>
      <c r="LDL220" s="12"/>
      <c r="LDM220" s="12"/>
      <c r="LDN220" s="12"/>
      <c r="LDO220" s="12"/>
      <c r="LDP220" s="12"/>
      <c r="LDQ220" s="12"/>
      <c r="LDR220" s="12"/>
      <c r="LDS220" s="12"/>
      <c r="LDT220" s="12"/>
      <c r="LDU220" s="12"/>
      <c r="LDV220" s="12"/>
      <c r="LDW220" s="12"/>
      <c r="LDX220" s="12"/>
      <c r="LDY220" s="12"/>
      <c r="LDZ220" s="12"/>
      <c r="LEA220" s="12"/>
      <c r="LEB220" s="12"/>
      <c r="LEC220" s="12"/>
      <c r="LED220" s="12"/>
      <c r="LEE220" s="12"/>
      <c r="LEF220" s="12"/>
      <c r="LEG220" s="12"/>
      <c r="LEH220" s="12"/>
      <c r="LEI220" s="12"/>
      <c r="LEJ220" s="12"/>
      <c r="LEK220" s="12"/>
      <c r="LEL220" s="12"/>
      <c r="LEM220" s="12"/>
      <c r="LEN220" s="12"/>
      <c r="LEO220" s="12"/>
      <c r="LEP220" s="12"/>
      <c r="LEQ220" s="12"/>
      <c r="LER220" s="12"/>
      <c r="LES220" s="12"/>
      <c r="LET220" s="12"/>
      <c r="LEU220" s="12"/>
      <c r="LEV220" s="12"/>
      <c r="LEW220" s="12"/>
      <c r="LEX220" s="12"/>
      <c r="LEY220" s="12"/>
      <c r="LEZ220" s="12"/>
      <c r="LFA220" s="12"/>
      <c r="LFB220" s="12"/>
      <c r="LFC220" s="12"/>
      <c r="LFD220" s="12"/>
      <c r="LFE220" s="12"/>
      <c r="LFF220" s="12"/>
      <c r="LFG220" s="12"/>
      <c r="LFH220" s="12"/>
      <c r="LFI220" s="12"/>
      <c r="LFJ220" s="12"/>
      <c r="LFK220" s="12"/>
      <c r="LFL220" s="12"/>
      <c r="LFM220" s="12"/>
      <c r="LFN220" s="12"/>
      <c r="LFO220" s="12"/>
      <c r="LFP220" s="12"/>
      <c r="LFQ220" s="12"/>
      <c r="LFR220" s="12"/>
      <c r="LFS220" s="12"/>
      <c r="LFT220" s="12"/>
      <c r="LFU220" s="12"/>
      <c r="LFV220" s="12"/>
      <c r="LFW220" s="12"/>
      <c r="LFX220" s="12"/>
      <c r="LFY220" s="12"/>
      <c r="LFZ220" s="12"/>
      <c r="LGA220" s="12"/>
      <c r="LGB220" s="12"/>
      <c r="LGC220" s="12"/>
      <c r="LGD220" s="12"/>
      <c r="LGE220" s="12"/>
      <c r="LGF220" s="12"/>
      <c r="LGG220" s="12"/>
      <c r="LGH220" s="12"/>
      <c r="LGI220" s="12"/>
      <c r="LGJ220" s="12"/>
      <c r="LGK220" s="12"/>
      <c r="LGL220" s="12"/>
      <c r="LGM220" s="12"/>
      <c r="LGN220" s="12"/>
      <c r="LGO220" s="12"/>
      <c r="LGP220" s="12"/>
      <c r="LGQ220" s="12"/>
      <c r="LGR220" s="12"/>
      <c r="LGS220" s="12"/>
      <c r="LGT220" s="12"/>
      <c r="LGU220" s="12"/>
      <c r="LGV220" s="12"/>
      <c r="LGW220" s="12"/>
      <c r="LGX220" s="12"/>
      <c r="LGY220" s="12"/>
      <c r="LGZ220" s="12"/>
      <c r="LHA220" s="12"/>
      <c r="LHB220" s="12"/>
      <c r="LHC220" s="12"/>
      <c r="LHD220" s="12"/>
      <c r="LHE220" s="12"/>
      <c r="LHF220" s="12"/>
      <c r="LHG220" s="12"/>
      <c r="LHH220" s="12"/>
      <c r="LHI220" s="12"/>
      <c r="LHJ220" s="12"/>
      <c r="LHK220" s="12"/>
      <c r="LHL220" s="12"/>
      <c r="LHM220" s="12"/>
      <c r="LHN220" s="12"/>
      <c r="LHO220" s="12"/>
      <c r="LHP220" s="12"/>
      <c r="LHQ220" s="12"/>
      <c r="LHR220" s="12"/>
      <c r="LHS220" s="12"/>
      <c r="LHT220" s="12"/>
      <c r="LHU220" s="12"/>
      <c r="LHV220" s="12"/>
      <c r="LHW220" s="12"/>
      <c r="LHX220" s="12"/>
      <c r="LHY220" s="12"/>
      <c r="LHZ220" s="12"/>
      <c r="LIA220" s="12"/>
      <c r="LIB220" s="12"/>
      <c r="LIC220" s="12"/>
      <c r="LID220" s="12"/>
      <c r="LIE220" s="12"/>
      <c r="LIF220" s="12"/>
      <c r="LIG220" s="12"/>
      <c r="LIH220" s="12"/>
      <c r="LII220" s="12"/>
      <c r="LIJ220" s="12"/>
      <c r="LIK220" s="12"/>
      <c r="LIL220" s="12"/>
      <c r="LIM220" s="12"/>
      <c r="LIN220" s="12"/>
      <c r="LIO220" s="12"/>
      <c r="LIP220" s="12"/>
      <c r="LIQ220" s="12"/>
      <c r="LIR220" s="12"/>
      <c r="LIS220" s="12"/>
      <c r="LIT220" s="12"/>
      <c r="LIU220" s="12"/>
      <c r="LIV220" s="12"/>
      <c r="LIW220" s="12"/>
      <c r="LIX220" s="12"/>
      <c r="LIY220" s="12"/>
      <c r="LIZ220" s="12"/>
      <c r="LJA220" s="12"/>
      <c r="LJB220" s="12"/>
      <c r="LJC220" s="12"/>
      <c r="LJD220" s="12"/>
      <c r="LJE220" s="12"/>
      <c r="LJF220" s="12"/>
      <c r="LJG220" s="12"/>
      <c r="LJH220" s="12"/>
      <c r="LJI220" s="12"/>
      <c r="LJJ220" s="12"/>
      <c r="LJK220" s="12"/>
      <c r="LJL220" s="12"/>
      <c r="LJM220" s="12"/>
      <c r="LJN220" s="12"/>
      <c r="LJO220" s="12"/>
      <c r="LJP220" s="12"/>
      <c r="LJQ220" s="12"/>
      <c r="LJR220" s="12"/>
      <c r="LJS220" s="12"/>
      <c r="LJT220" s="12"/>
      <c r="LJU220" s="12"/>
      <c r="LJV220" s="12"/>
      <c r="LJW220" s="12"/>
      <c r="LJX220" s="12"/>
      <c r="LJY220" s="12"/>
      <c r="LJZ220" s="12"/>
      <c r="LKA220" s="12"/>
      <c r="LKB220" s="12"/>
      <c r="LKC220" s="12"/>
      <c r="LKD220" s="12"/>
      <c r="LKE220" s="12"/>
      <c r="LKF220" s="12"/>
      <c r="LKG220" s="12"/>
      <c r="LKH220" s="12"/>
      <c r="LKI220" s="12"/>
      <c r="LKJ220" s="12"/>
      <c r="LKK220" s="12"/>
      <c r="LKL220" s="12"/>
      <c r="LKM220" s="12"/>
      <c r="LKN220" s="12"/>
      <c r="LKO220" s="12"/>
      <c r="LKP220" s="12"/>
      <c r="LKQ220" s="12"/>
      <c r="LKR220" s="12"/>
      <c r="LKS220" s="12"/>
      <c r="LKT220" s="12"/>
      <c r="LKU220" s="12"/>
      <c r="LKV220" s="12"/>
      <c r="LKW220" s="12"/>
      <c r="LKX220" s="12"/>
      <c r="LKY220" s="12"/>
      <c r="LKZ220" s="12"/>
      <c r="LLA220" s="12"/>
      <c r="LLB220" s="12"/>
      <c r="LLC220" s="12"/>
      <c r="LLD220" s="12"/>
      <c r="LLE220" s="12"/>
      <c r="LLF220" s="12"/>
      <c r="LLG220" s="12"/>
      <c r="LLH220" s="12"/>
      <c r="LLI220" s="12"/>
      <c r="LLJ220" s="12"/>
      <c r="LLK220" s="12"/>
      <c r="LLL220" s="12"/>
      <c r="LLM220" s="12"/>
      <c r="LLN220" s="12"/>
      <c r="LLO220" s="12"/>
      <c r="LLP220" s="12"/>
      <c r="LLQ220" s="12"/>
      <c r="LLR220" s="12"/>
      <c r="LLS220" s="12"/>
      <c r="LLT220" s="12"/>
      <c r="LLU220" s="12"/>
      <c r="LLV220" s="12"/>
      <c r="LLW220" s="12"/>
      <c r="LLX220" s="12"/>
      <c r="LLY220" s="12"/>
      <c r="LLZ220" s="12"/>
      <c r="LMA220" s="12"/>
      <c r="LMB220" s="12"/>
      <c r="LMC220" s="12"/>
      <c r="LMD220" s="12"/>
      <c r="LME220" s="12"/>
      <c r="LMF220" s="12"/>
      <c r="LMG220" s="12"/>
      <c r="LMH220" s="12"/>
      <c r="LMI220" s="12"/>
      <c r="LMJ220" s="12"/>
      <c r="LMK220" s="12"/>
      <c r="LML220" s="12"/>
      <c r="LMM220" s="12"/>
      <c r="LMN220" s="12"/>
      <c r="LMO220" s="12"/>
      <c r="LMP220" s="12"/>
      <c r="LMQ220" s="12"/>
      <c r="LMR220" s="12"/>
      <c r="LMS220" s="12"/>
      <c r="LMT220" s="12"/>
      <c r="LMU220" s="12"/>
      <c r="LMV220" s="12"/>
      <c r="LMW220" s="12"/>
      <c r="LMX220" s="12"/>
      <c r="LMY220" s="12"/>
      <c r="LMZ220" s="12"/>
      <c r="LNA220" s="12"/>
      <c r="LNB220" s="12"/>
      <c r="LNC220" s="12"/>
      <c r="LND220" s="12"/>
      <c r="LNE220" s="12"/>
      <c r="LNF220" s="12"/>
      <c r="LNG220" s="12"/>
      <c r="LNH220" s="12"/>
      <c r="LNI220" s="12"/>
      <c r="LNJ220" s="12"/>
      <c r="LNK220" s="12"/>
      <c r="LNL220" s="12"/>
      <c r="LNM220" s="12"/>
      <c r="LNN220" s="12"/>
      <c r="LNO220" s="12"/>
      <c r="LNP220" s="12"/>
      <c r="LNQ220" s="12"/>
      <c r="LNR220" s="12"/>
      <c r="LNS220" s="12"/>
      <c r="LNT220" s="12"/>
      <c r="LNU220" s="12"/>
      <c r="LNV220" s="12"/>
      <c r="LNW220" s="12"/>
      <c r="LNX220" s="12"/>
      <c r="LNY220" s="12"/>
      <c r="LNZ220" s="12"/>
      <c r="LOA220" s="12"/>
      <c r="LOB220" s="12"/>
      <c r="LOC220" s="12"/>
      <c r="LOD220" s="12"/>
      <c r="LOE220" s="12"/>
      <c r="LOF220" s="12"/>
      <c r="LOG220" s="12"/>
      <c r="LOH220" s="12"/>
      <c r="LOI220" s="12"/>
      <c r="LOJ220" s="12"/>
      <c r="LOK220" s="12"/>
      <c r="LOL220" s="12"/>
      <c r="LOM220" s="12"/>
      <c r="LON220" s="12"/>
      <c r="LOO220" s="12"/>
      <c r="LOP220" s="12"/>
      <c r="LOQ220" s="12"/>
      <c r="LOR220" s="12"/>
      <c r="LOS220" s="12"/>
      <c r="LOT220" s="12"/>
      <c r="LOU220" s="12"/>
      <c r="LOV220" s="12"/>
      <c r="LOW220" s="12"/>
      <c r="LOX220" s="12"/>
      <c r="LOY220" s="12"/>
      <c r="LOZ220" s="12"/>
      <c r="LPA220" s="12"/>
      <c r="LPB220" s="12"/>
      <c r="LPC220" s="12"/>
      <c r="LPD220" s="12"/>
      <c r="LPE220" s="12"/>
      <c r="LPF220" s="12"/>
      <c r="LPG220" s="12"/>
      <c r="LPH220" s="12"/>
      <c r="LPI220" s="12"/>
      <c r="LPJ220" s="12"/>
      <c r="LPK220" s="12"/>
      <c r="LPL220" s="12"/>
      <c r="LPM220" s="12"/>
      <c r="LPN220" s="12"/>
      <c r="LPO220" s="12"/>
      <c r="LPP220" s="12"/>
      <c r="LPQ220" s="12"/>
      <c r="LPR220" s="12"/>
      <c r="LPS220" s="12"/>
      <c r="LPT220" s="12"/>
      <c r="LPU220" s="12"/>
      <c r="LPV220" s="12"/>
      <c r="LPW220" s="12"/>
      <c r="LPX220" s="12"/>
      <c r="LPY220" s="12"/>
      <c r="LPZ220" s="12"/>
      <c r="LQA220" s="12"/>
      <c r="LQB220" s="12"/>
      <c r="LQC220" s="12"/>
      <c r="LQD220" s="12"/>
      <c r="LQE220" s="12"/>
      <c r="LQF220" s="12"/>
      <c r="LQG220" s="12"/>
      <c r="LQH220" s="12"/>
      <c r="LQI220" s="12"/>
      <c r="LQJ220" s="12"/>
      <c r="LQK220" s="12"/>
      <c r="LQL220" s="12"/>
      <c r="LQM220" s="12"/>
      <c r="LQN220" s="12"/>
      <c r="LQO220" s="12"/>
      <c r="LQP220" s="12"/>
      <c r="LQQ220" s="12"/>
      <c r="LQR220" s="12"/>
      <c r="LQS220" s="12"/>
      <c r="LQT220" s="12"/>
      <c r="LQU220" s="12"/>
      <c r="LQV220" s="12"/>
      <c r="LQW220" s="12"/>
      <c r="LQX220" s="12"/>
      <c r="LQY220" s="12"/>
      <c r="LQZ220" s="12"/>
      <c r="LRA220" s="12"/>
      <c r="LRB220" s="12"/>
      <c r="LRC220" s="12"/>
      <c r="LRD220" s="12"/>
      <c r="LRE220" s="12"/>
      <c r="LRF220" s="12"/>
      <c r="LRG220" s="12"/>
      <c r="LRH220" s="12"/>
      <c r="LRI220" s="12"/>
      <c r="LRJ220" s="12"/>
      <c r="LRK220" s="12"/>
      <c r="LRL220" s="12"/>
      <c r="LRM220" s="12"/>
      <c r="LRN220" s="12"/>
      <c r="LRO220" s="12"/>
      <c r="LRP220" s="12"/>
      <c r="LRQ220" s="12"/>
      <c r="LRR220" s="12"/>
      <c r="LRS220" s="12"/>
      <c r="LRT220" s="12"/>
      <c r="LRU220" s="12"/>
      <c r="LRV220" s="12"/>
      <c r="LRW220" s="12"/>
      <c r="LRX220" s="12"/>
      <c r="LRY220" s="12"/>
      <c r="LRZ220" s="12"/>
      <c r="LSA220" s="12"/>
      <c r="LSB220" s="12"/>
      <c r="LSC220" s="12"/>
      <c r="LSD220" s="12"/>
      <c r="LSE220" s="12"/>
      <c r="LSF220" s="12"/>
      <c r="LSG220" s="12"/>
      <c r="LSH220" s="12"/>
      <c r="LSI220" s="12"/>
      <c r="LSJ220" s="12"/>
      <c r="LSK220" s="12"/>
      <c r="LSL220" s="12"/>
      <c r="LSM220" s="12"/>
      <c r="LSN220" s="12"/>
      <c r="LSO220" s="12"/>
      <c r="LSP220" s="12"/>
      <c r="LSQ220" s="12"/>
      <c r="LSR220" s="12"/>
      <c r="LSS220" s="12"/>
      <c r="LST220" s="12"/>
      <c r="LSU220" s="12"/>
      <c r="LSV220" s="12"/>
      <c r="LSW220" s="12"/>
      <c r="LSX220" s="12"/>
      <c r="LSY220" s="12"/>
      <c r="LSZ220" s="12"/>
      <c r="LTA220" s="12"/>
      <c r="LTB220" s="12"/>
      <c r="LTC220" s="12"/>
      <c r="LTD220" s="12"/>
      <c r="LTE220" s="12"/>
      <c r="LTF220" s="12"/>
      <c r="LTG220" s="12"/>
      <c r="LTH220" s="12"/>
      <c r="LTI220" s="12"/>
      <c r="LTJ220" s="12"/>
      <c r="LTK220" s="12"/>
      <c r="LTL220" s="12"/>
      <c r="LTM220" s="12"/>
      <c r="LTN220" s="12"/>
      <c r="LTO220" s="12"/>
      <c r="LTP220" s="12"/>
      <c r="LTQ220" s="12"/>
      <c r="LTR220" s="12"/>
      <c r="LTS220" s="12"/>
      <c r="LTT220" s="12"/>
      <c r="LTU220" s="12"/>
      <c r="LTV220" s="12"/>
      <c r="LTW220" s="12"/>
      <c r="LTX220" s="12"/>
      <c r="LTY220" s="12"/>
      <c r="LTZ220" s="12"/>
      <c r="LUA220" s="12"/>
      <c r="LUB220" s="12"/>
      <c r="LUC220" s="12"/>
      <c r="LUD220" s="12"/>
      <c r="LUE220" s="12"/>
      <c r="LUF220" s="12"/>
      <c r="LUG220" s="12"/>
      <c r="LUH220" s="12"/>
      <c r="LUI220" s="12"/>
      <c r="LUJ220" s="12"/>
      <c r="LUK220" s="12"/>
      <c r="LUL220" s="12"/>
      <c r="LUM220" s="12"/>
      <c r="LUN220" s="12"/>
      <c r="LUO220" s="12"/>
      <c r="LUP220" s="12"/>
      <c r="LUQ220" s="12"/>
      <c r="LUR220" s="12"/>
      <c r="LUS220" s="12"/>
      <c r="LUT220" s="12"/>
      <c r="LUU220" s="12"/>
      <c r="LUV220" s="12"/>
      <c r="LUW220" s="12"/>
      <c r="LUX220" s="12"/>
      <c r="LUY220" s="12"/>
      <c r="LUZ220" s="12"/>
      <c r="LVA220" s="12"/>
      <c r="LVB220" s="12"/>
      <c r="LVC220" s="12"/>
      <c r="LVD220" s="12"/>
      <c r="LVE220" s="12"/>
      <c r="LVF220" s="12"/>
      <c r="LVG220" s="12"/>
      <c r="LVH220" s="12"/>
      <c r="LVI220" s="12"/>
      <c r="LVJ220" s="12"/>
      <c r="LVK220" s="12"/>
      <c r="LVL220" s="12"/>
      <c r="LVM220" s="12"/>
      <c r="LVN220" s="12"/>
      <c r="LVO220" s="12"/>
      <c r="LVP220" s="12"/>
      <c r="LVQ220" s="12"/>
      <c r="LVR220" s="12"/>
      <c r="LVS220" s="12"/>
      <c r="LVT220" s="12"/>
      <c r="LVU220" s="12"/>
      <c r="LVV220" s="12"/>
      <c r="LVW220" s="12"/>
      <c r="LVX220" s="12"/>
      <c r="LVY220" s="12"/>
      <c r="LVZ220" s="12"/>
      <c r="LWA220" s="12"/>
      <c r="LWB220" s="12"/>
      <c r="LWC220" s="12"/>
      <c r="LWD220" s="12"/>
      <c r="LWE220" s="12"/>
      <c r="LWF220" s="12"/>
      <c r="LWG220" s="12"/>
      <c r="LWH220" s="12"/>
      <c r="LWI220" s="12"/>
      <c r="LWJ220" s="12"/>
      <c r="LWK220" s="12"/>
      <c r="LWL220" s="12"/>
      <c r="LWM220" s="12"/>
      <c r="LWN220" s="12"/>
      <c r="LWO220" s="12"/>
      <c r="LWP220" s="12"/>
      <c r="LWQ220" s="12"/>
      <c r="LWR220" s="12"/>
      <c r="LWS220" s="12"/>
      <c r="LWT220" s="12"/>
      <c r="LWU220" s="12"/>
      <c r="LWV220" s="12"/>
      <c r="LWW220" s="12"/>
      <c r="LWX220" s="12"/>
      <c r="LWY220" s="12"/>
      <c r="LWZ220" s="12"/>
      <c r="LXA220" s="12"/>
      <c r="LXB220" s="12"/>
      <c r="LXC220" s="12"/>
      <c r="LXD220" s="12"/>
      <c r="LXE220" s="12"/>
      <c r="LXF220" s="12"/>
      <c r="LXG220" s="12"/>
      <c r="LXH220" s="12"/>
      <c r="LXI220" s="12"/>
      <c r="LXJ220" s="12"/>
      <c r="LXK220" s="12"/>
      <c r="LXL220" s="12"/>
      <c r="LXM220" s="12"/>
      <c r="LXN220" s="12"/>
      <c r="LXO220" s="12"/>
      <c r="LXP220" s="12"/>
      <c r="LXQ220" s="12"/>
      <c r="LXR220" s="12"/>
      <c r="LXS220" s="12"/>
      <c r="LXT220" s="12"/>
      <c r="LXU220" s="12"/>
      <c r="LXV220" s="12"/>
      <c r="LXW220" s="12"/>
      <c r="LXX220" s="12"/>
      <c r="LXY220" s="12"/>
      <c r="LXZ220" s="12"/>
      <c r="LYA220" s="12"/>
      <c r="LYB220" s="12"/>
      <c r="LYC220" s="12"/>
      <c r="LYD220" s="12"/>
      <c r="LYE220" s="12"/>
      <c r="LYF220" s="12"/>
      <c r="LYG220" s="12"/>
      <c r="LYH220" s="12"/>
      <c r="LYI220" s="12"/>
      <c r="LYJ220" s="12"/>
      <c r="LYK220" s="12"/>
      <c r="LYL220" s="12"/>
      <c r="LYM220" s="12"/>
      <c r="LYN220" s="12"/>
      <c r="LYO220" s="12"/>
      <c r="LYP220" s="12"/>
      <c r="LYQ220" s="12"/>
      <c r="LYR220" s="12"/>
      <c r="LYS220" s="12"/>
      <c r="LYT220" s="12"/>
      <c r="LYU220" s="12"/>
      <c r="LYV220" s="12"/>
      <c r="LYW220" s="12"/>
      <c r="LYX220" s="12"/>
      <c r="LYY220" s="12"/>
      <c r="LYZ220" s="12"/>
      <c r="LZA220" s="12"/>
      <c r="LZB220" s="12"/>
      <c r="LZC220" s="12"/>
      <c r="LZD220" s="12"/>
      <c r="LZE220" s="12"/>
      <c r="LZF220" s="12"/>
      <c r="LZG220" s="12"/>
      <c r="LZH220" s="12"/>
      <c r="LZI220" s="12"/>
      <c r="LZJ220" s="12"/>
      <c r="LZK220" s="12"/>
      <c r="LZL220" s="12"/>
      <c r="LZM220" s="12"/>
      <c r="LZN220" s="12"/>
      <c r="LZO220" s="12"/>
      <c r="LZP220" s="12"/>
      <c r="LZQ220" s="12"/>
      <c r="LZR220" s="12"/>
      <c r="LZS220" s="12"/>
      <c r="LZT220" s="12"/>
      <c r="LZU220" s="12"/>
      <c r="LZV220" s="12"/>
      <c r="LZW220" s="12"/>
      <c r="LZX220" s="12"/>
      <c r="LZY220" s="12"/>
      <c r="LZZ220" s="12"/>
      <c r="MAA220" s="12"/>
      <c r="MAB220" s="12"/>
      <c r="MAC220" s="12"/>
      <c r="MAD220" s="12"/>
      <c r="MAE220" s="12"/>
      <c r="MAF220" s="12"/>
      <c r="MAG220" s="12"/>
      <c r="MAH220" s="12"/>
      <c r="MAI220" s="12"/>
      <c r="MAJ220" s="12"/>
      <c r="MAK220" s="12"/>
      <c r="MAL220" s="12"/>
      <c r="MAM220" s="12"/>
      <c r="MAN220" s="12"/>
      <c r="MAO220" s="12"/>
      <c r="MAP220" s="12"/>
      <c r="MAQ220" s="12"/>
      <c r="MAR220" s="12"/>
      <c r="MAS220" s="12"/>
      <c r="MAT220" s="12"/>
      <c r="MAU220" s="12"/>
      <c r="MAV220" s="12"/>
      <c r="MAW220" s="12"/>
      <c r="MAX220" s="12"/>
      <c r="MAY220" s="12"/>
      <c r="MAZ220" s="12"/>
      <c r="MBA220" s="12"/>
      <c r="MBB220" s="12"/>
      <c r="MBC220" s="12"/>
      <c r="MBD220" s="12"/>
      <c r="MBE220" s="12"/>
      <c r="MBF220" s="12"/>
      <c r="MBG220" s="12"/>
      <c r="MBH220" s="12"/>
      <c r="MBI220" s="12"/>
      <c r="MBJ220" s="12"/>
      <c r="MBK220" s="12"/>
      <c r="MBL220" s="12"/>
      <c r="MBM220" s="12"/>
      <c r="MBN220" s="12"/>
      <c r="MBO220" s="12"/>
      <c r="MBP220" s="12"/>
      <c r="MBQ220" s="12"/>
      <c r="MBR220" s="12"/>
      <c r="MBS220" s="12"/>
      <c r="MBT220" s="12"/>
      <c r="MBU220" s="12"/>
      <c r="MBV220" s="12"/>
      <c r="MBW220" s="12"/>
      <c r="MBX220" s="12"/>
      <c r="MBY220" s="12"/>
      <c r="MBZ220" s="12"/>
      <c r="MCA220" s="12"/>
      <c r="MCB220" s="12"/>
      <c r="MCC220" s="12"/>
      <c r="MCD220" s="12"/>
      <c r="MCE220" s="12"/>
      <c r="MCF220" s="12"/>
      <c r="MCG220" s="12"/>
      <c r="MCH220" s="12"/>
      <c r="MCI220" s="12"/>
      <c r="MCJ220" s="12"/>
      <c r="MCK220" s="12"/>
      <c r="MCL220" s="12"/>
      <c r="MCM220" s="12"/>
      <c r="MCN220" s="12"/>
      <c r="MCO220" s="12"/>
      <c r="MCP220" s="12"/>
      <c r="MCQ220" s="12"/>
      <c r="MCR220" s="12"/>
      <c r="MCS220" s="12"/>
      <c r="MCT220" s="12"/>
      <c r="MCU220" s="12"/>
      <c r="MCV220" s="12"/>
      <c r="MCW220" s="12"/>
      <c r="MCX220" s="12"/>
      <c r="MCY220" s="12"/>
      <c r="MCZ220" s="12"/>
      <c r="MDA220" s="12"/>
      <c r="MDB220" s="12"/>
      <c r="MDC220" s="12"/>
      <c r="MDD220" s="12"/>
      <c r="MDE220" s="12"/>
      <c r="MDF220" s="12"/>
      <c r="MDG220" s="12"/>
      <c r="MDH220" s="12"/>
      <c r="MDI220" s="12"/>
      <c r="MDJ220" s="12"/>
      <c r="MDK220" s="12"/>
      <c r="MDL220" s="12"/>
      <c r="MDM220" s="12"/>
      <c r="MDN220" s="12"/>
      <c r="MDO220" s="12"/>
      <c r="MDP220" s="12"/>
      <c r="MDQ220" s="12"/>
      <c r="MDR220" s="12"/>
      <c r="MDS220" s="12"/>
      <c r="MDT220" s="12"/>
      <c r="MDU220" s="12"/>
      <c r="MDV220" s="12"/>
      <c r="MDW220" s="12"/>
      <c r="MDX220" s="12"/>
      <c r="MDY220" s="12"/>
      <c r="MDZ220" s="12"/>
      <c r="MEA220" s="12"/>
      <c r="MEB220" s="12"/>
      <c r="MEC220" s="12"/>
      <c r="MED220" s="12"/>
      <c r="MEE220" s="12"/>
      <c r="MEF220" s="12"/>
      <c r="MEG220" s="12"/>
      <c r="MEH220" s="12"/>
      <c r="MEI220" s="12"/>
      <c r="MEJ220" s="12"/>
      <c r="MEK220" s="12"/>
      <c r="MEL220" s="12"/>
      <c r="MEM220" s="12"/>
      <c r="MEN220" s="12"/>
      <c r="MEO220" s="12"/>
      <c r="MEP220" s="12"/>
      <c r="MEQ220" s="12"/>
      <c r="MER220" s="12"/>
      <c r="MES220" s="12"/>
      <c r="MET220" s="12"/>
      <c r="MEU220" s="12"/>
      <c r="MEV220" s="12"/>
      <c r="MEW220" s="12"/>
      <c r="MEX220" s="12"/>
      <c r="MEY220" s="12"/>
      <c r="MEZ220" s="12"/>
      <c r="MFA220" s="12"/>
      <c r="MFB220" s="12"/>
      <c r="MFC220" s="12"/>
      <c r="MFD220" s="12"/>
      <c r="MFE220" s="12"/>
      <c r="MFF220" s="12"/>
      <c r="MFG220" s="12"/>
      <c r="MFH220" s="12"/>
      <c r="MFI220" s="12"/>
      <c r="MFJ220" s="12"/>
      <c r="MFK220" s="12"/>
      <c r="MFL220" s="12"/>
      <c r="MFM220" s="12"/>
      <c r="MFN220" s="12"/>
      <c r="MFO220" s="12"/>
      <c r="MFP220" s="12"/>
      <c r="MFQ220" s="12"/>
      <c r="MFR220" s="12"/>
      <c r="MFS220" s="12"/>
      <c r="MFT220" s="12"/>
      <c r="MFU220" s="12"/>
      <c r="MFV220" s="12"/>
      <c r="MFW220" s="12"/>
      <c r="MFX220" s="12"/>
      <c r="MFY220" s="12"/>
      <c r="MFZ220" s="12"/>
      <c r="MGA220" s="12"/>
      <c r="MGB220" s="12"/>
      <c r="MGC220" s="12"/>
      <c r="MGD220" s="12"/>
      <c r="MGE220" s="12"/>
      <c r="MGF220" s="12"/>
      <c r="MGG220" s="12"/>
      <c r="MGH220" s="12"/>
      <c r="MGI220" s="12"/>
      <c r="MGJ220" s="12"/>
      <c r="MGK220" s="12"/>
      <c r="MGL220" s="12"/>
      <c r="MGM220" s="12"/>
      <c r="MGN220" s="12"/>
      <c r="MGO220" s="12"/>
      <c r="MGP220" s="12"/>
      <c r="MGQ220" s="12"/>
      <c r="MGR220" s="12"/>
      <c r="MGS220" s="12"/>
      <c r="MGT220" s="12"/>
      <c r="MGU220" s="12"/>
      <c r="MGV220" s="12"/>
      <c r="MGW220" s="12"/>
      <c r="MGX220" s="12"/>
      <c r="MGY220" s="12"/>
      <c r="MGZ220" s="12"/>
      <c r="MHA220" s="12"/>
      <c r="MHB220" s="12"/>
      <c r="MHC220" s="12"/>
      <c r="MHD220" s="12"/>
      <c r="MHE220" s="12"/>
      <c r="MHF220" s="12"/>
      <c r="MHG220" s="12"/>
      <c r="MHH220" s="12"/>
      <c r="MHI220" s="12"/>
      <c r="MHJ220" s="12"/>
      <c r="MHK220" s="12"/>
      <c r="MHL220" s="12"/>
      <c r="MHM220" s="12"/>
      <c r="MHN220" s="12"/>
      <c r="MHO220" s="12"/>
      <c r="MHP220" s="12"/>
      <c r="MHQ220" s="12"/>
      <c r="MHR220" s="12"/>
      <c r="MHS220" s="12"/>
      <c r="MHT220" s="12"/>
      <c r="MHU220" s="12"/>
      <c r="MHV220" s="12"/>
      <c r="MHW220" s="12"/>
      <c r="MHX220" s="12"/>
      <c r="MHY220" s="12"/>
      <c r="MHZ220" s="12"/>
      <c r="MIA220" s="12"/>
      <c r="MIB220" s="12"/>
      <c r="MIC220" s="12"/>
      <c r="MID220" s="12"/>
      <c r="MIE220" s="12"/>
      <c r="MIF220" s="12"/>
      <c r="MIG220" s="12"/>
      <c r="MIH220" s="12"/>
      <c r="MII220" s="12"/>
      <c r="MIJ220" s="12"/>
      <c r="MIK220" s="12"/>
      <c r="MIL220" s="12"/>
      <c r="MIM220" s="12"/>
      <c r="MIN220" s="12"/>
      <c r="MIO220" s="12"/>
      <c r="MIP220" s="12"/>
      <c r="MIQ220" s="12"/>
      <c r="MIR220" s="12"/>
      <c r="MIS220" s="12"/>
      <c r="MIT220" s="12"/>
      <c r="MIU220" s="12"/>
      <c r="MIV220" s="12"/>
      <c r="MIW220" s="12"/>
      <c r="MIX220" s="12"/>
      <c r="MIY220" s="12"/>
      <c r="MIZ220" s="12"/>
      <c r="MJA220" s="12"/>
      <c r="MJB220" s="12"/>
      <c r="MJC220" s="12"/>
      <c r="MJD220" s="12"/>
      <c r="MJE220" s="12"/>
      <c r="MJF220" s="12"/>
      <c r="MJG220" s="12"/>
      <c r="MJH220" s="12"/>
      <c r="MJI220" s="12"/>
      <c r="MJJ220" s="12"/>
      <c r="MJK220" s="12"/>
      <c r="MJL220" s="12"/>
      <c r="MJM220" s="12"/>
      <c r="MJN220" s="12"/>
      <c r="MJO220" s="12"/>
      <c r="MJP220" s="12"/>
      <c r="MJQ220" s="12"/>
      <c r="MJR220" s="12"/>
      <c r="MJS220" s="12"/>
      <c r="MJT220" s="12"/>
      <c r="MJU220" s="12"/>
      <c r="MJV220" s="12"/>
      <c r="MJW220" s="12"/>
      <c r="MJX220" s="12"/>
      <c r="MJY220" s="12"/>
      <c r="MJZ220" s="12"/>
      <c r="MKA220" s="12"/>
      <c r="MKB220" s="12"/>
      <c r="MKC220" s="12"/>
      <c r="MKD220" s="12"/>
      <c r="MKE220" s="12"/>
      <c r="MKF220" s="12"/>
      <c r="MKG220" s="12"/>
      <c r="MKH220" s="12"/>
      <c r="MKI220" s="12"/>
      <c r="MKJ220" s="12"/>
      <c r="MKK220" s="12"/>
      <c r="MKL220" s="12"/>
      <c r="MKM220" s="12"/>
      <c r="MKN220" s="12"/>
      <c r="MKO220" s="12"/>
      <c r="MKP220" s="12"/>
      <c r="MKQ220" s="12"/>
      <c r="MKR220" s="12"/>
      <c r="MKS220" s="12"/>
      <c r="MKT220" s="12"/>
      <c r="MKU220" s="12"/>
      <c r="MKV220" s="12"/>
      <c r="MKW220" s="12"/>
      <c r="MKX220" s="12"/>
      <c r="MKY220" s="12"/>
      <c r="MKZ220" s="12"/>
      <c r="MLA220" s="12"/>
      <c r="MLB220" s="12"/>
      <c r="MLC220" s="12"/>
      <c r="MLD220" s="12"/>
      <c r="MLE220" s="12"/>
      <c r="MLF220" s="12"/>
      <c r="MLG220" s="12"/>
      <c r="MLH220" s="12"/>
      <c r="MLI220" s="12"/>
      <c r="MLJ220" s="12"/>
      <c r="MLK220" s="12"/>
      <c r="MLL220" s="12"/>
      <c r="MLM220" s="12"/>
      <c r="MLN220" s="12"/>
      <c r="MLO220" s="12"/>
      <c r="MLP220" s="12"/>
      <c r="MLQ220" s="12"/>
      <c r="MLR220" s="12"/>
      <c r="MLS220" s="12"/>
      <c r="MLT220" s="12"/>
      <c r="MLU220" s="12"/>
      <c r="MLV220" s="12"/>
      <c r="MLW220" s="12"/>
      <c r="MLX220" s="12"/>
      <c r="MLY220" s="12"/>
      <c r="MLZ220" s="12"/>
      <c r="MMA220" s="12"/>
      <c r="MMB220" s="12"/>
      <c r="MMC220" s="12"/>
      <c r="MMD220" s="12"/>
      <c r="MME220" s="12"/>
      <c r="MMF220" s="12"/>
      <c r="MMG220" s="12"/>
      <c r="MMH220" s="12"/>
      <c r="MMI220" s="12"/>
      <c r="MMJ220" s="12"/>
      <c r="MMK220" s="12"/>
      <c r="MML220" s="12"/>
      <c r="MMM220" s="12"/>
      <c r="MMN220" s="12"/>
      <c r="MMO220" s="12"/>
      <c r="MMP220" s="12"/>
      <c r="MMQ220" s="12"/>
      <c r="MMR220" s="12"/>
      <c r="MMS220" s="12"/>
      <c r="MMT220" s="12"/>
      <c r="MMU220" s="12"/>
      <c r="MMV220" s="12"/>
      <c r="MMW220" s="12"/>
      <c r="MMX220" s="12"/>
      <c r="MMY220" s="12"/>
      <c r="MMZ220" s="12"/>
      <c r="MNA220" s="12"/>
      <c r="MNB220" s="12"/>
      <c r="MNC220" s="12"/>
      <c r="MND220" s="12"/>
      <c r="MNE220" s="12"/>
      <c r="MNF220" s="12"/>
      <c r="MNG220" s="12"/>
      <c r="MNH220" s="12"/>
      <c r="MNI220" s="12"/>
      <c r="MNJ220" s="12"/>
      <c r="MNK220" s="12"/>
      <c r="MNL220" s="12"/>
      <c r="MNM220" s="12"/>
      <c r="MNN220" s="12"/>
      <c r="MNO220" s="12"/>
      <c r="MNP220" s="12"/>
      <c r="MNQ220" s="12"/>
      <c r="MNR220" s="12"/>
      <c r="MNS220" s="12"/>
      <c r="MNT220" s="12"/>
      <c r="MNU220" s="12"/>
      <c r="MNV220" s="12"/>
      <c r="MNW220" s="12"/>
      <c r="MNX220" s="12"/>
      <c r="MNY220" s="12"/>
      <c r="MNZ220" s="12"/>
      <c r="MOA220" s="12"/>
      <c r="MOB220" s="12"/>
      <c r="MOC220" s="12"/>
      <c r="MOD220" s="12"/>
      <c r="MOE220" s="12"/>
      <c r="MOF220" s="12"/>
      <c r="MOG220" s="12"/>
      <c r="MOH220" s="12"/>
      <c r="MOI220" s="12"/>
      <c r="MOJ220" s="12"/>
      <c r="MOK220" s="12"/>
      <c r="MOL220" s="12"/>
      <c r="MOM220" s="12"/>
      <c r="MON220" s="12"/>
      <c r="MOO220" s="12"/>
      <c r="MOP220" s="12"/>
      <c r="MOQ220" s="12"/>
      <c r="MOR220" s="12"/>
      <c r="MOS220" s="12"/>
      <c r="MOT220" s="12"/>
      <c r="MOU220" s="12"/>
      <c r="MOV220" s="12"/>
      <c r="MOW220" s="12"/>
      <c r="MOX220" s="12"/>
      <c r="MOY220" s="12"/>
      <c r="MOZ220" s="12"/>
      <c r="MPA220" s="12"/>
      <c r="MPB220" s="12"/>
      <c r="MPC220" s="12"/>
      <c r="MPD220" s="12"/>
      <c r="MPE220" s="12"/>
      <c r="MPF220" s="12"/>
      <c r="MPG220" s="12"/>
      <c r="MPH220" s="12"/>
      <c r="MPI220" s="12"/>
      <c r="MPJ220" s="12"/>
      <c r="MPK220" s="12"/>
      <c r="MPL220" s="12"/>
      <c r="MPM220" s="12"/>
      <c r="MPN220" s="12"/>
      <c r="MPO220" s="12"/>
      <c r="MPP220" s="12"/>
      <c r="MPQ220" s="12"/>
      <c r="MPR220" s="12"/>
      <c r="MPS220" s="12"/>
      <c r="MPT220" s="12"/>
      <c r="MPU220" s="12"/>
      <c r="MPV220" s="12"/>
      <c r="MPW220" s="12"/>
      <c r="MPX220" s="12"/>
      <c r="MPY220" s="12"/>
      <c r="MPZ220" s="12"/>
      <c r="MQA220" s="12"/>
      <c r="MQB220" s="12"/>
      <c r="MQC220" s="12"/>
      <c r="MQD220" s="12"/>
      <c r="MQE220" s="12"/>
      <c r="MQF220" s="12"/>
      <c r="MQG220" s="12"/>
      <c r="MQH220" s="12"/>
      <c r="MQI220" s="12"/>
      <c r="MQJ220" s="12"/>
      <c r="MQK220" s="12"/>
      <c r="MQL220" s="12"/>
      <c r="MQM220" s="12"/>
      <c r="MQN220" s="12"/>
      <c r="MQO220" s="12"/>
      <c r="MQP220" s="12"/>
      <c r="MQQ220" s="12"/>
      <c r="MQR220" s="12"/>
      <c r="MQS220" s="12"/>
      <c r="MQT220" s="12"/>
      <c r="MQU220" s="12"/>
      <c r="MQV220" s="12"/>
      <c r="MQW220" s="12"/>
      <c r="MQX220" s="12"/>
      <c r="MQY220" s="12"/>
      <c r="MQZ220" s="12"/>
      <c r="MRA220" s="12"/>
      <c r="MRB220" s="12"/>
      <c r="MRC220" s="12"/>
      <c r="MRD220" s="12"/>
      <c r="MRE220" s="12"/>
      <c r="MRF220" s="12"/>
      <c r="MRG220" s="12"/>
      <c r="MRH220" s="12"/>
      <c r="MRI220" s="12"/>
      <c r="MRJ220" s="12"/>
      <c r="MRK220" s="12"/>
      <c r="MRL220" s="12"/>
      <c r="MRM220" s="12"/>
      <c r="MRN220" s="12"/>
      <c r="MRO220" s="12"/>
      <c r="MRP220" s="12"/>
      <c r="MRQ220" s="12"/>
      <c r="MRR220" s="12"/>
      <c r="MRS220" s="12"/>
      <c r="MRT220" s="12"/>
      <c r="MRU220" s="12"/>
      <c r="MRV220" s="12"/>
      <c r="MRW220" s="12"/>
      <c r="MRX220" s="12"/>
      <c r="MRY220" s="12"/>
      <c r="MRZ220" s="12"/>
      <c r="MSA220" s="12"/>
      <c r="MSB220" s="12"/>
      <c r="MSC220" s="12"/>
      <c r="MSD220" s="12"/>
      <c r="MSE220" s="12"/>
      <c r="MSF220" s="12"/>
      <c r="MSG220" s="12"/>
      <c r="MSH220" s="12"/>
      <c r="MSI220" s="12"/>
      <c r="MSJ220" s="12"/>
      <c r="MSK220" s="12"/>
      <c r="MSL220" s="12"/>
      <c r="MSM220" s="12"/>
      <c r="MSN220" s="12"/>
      <c r="MSO220" s="12"/>
      <c r="MSP220" s="12"/>
      <c r="MSQ220" s="12"/>
      <c r="MSR220" s="12"/>
      <c r="MSS220" s="12"/>
      <c r="MST220" s="12"/>
      <c r="MSU220" s="12"/>
      <c r="MSV220" s="12"/>
      <c r="MSW220" s="12"/>
      <c r="MSX220" s="12"/>
      <c r="MSY220" s="12"/>
      <c r="MSZ220" s="12"/>
      <c r="MTA220" s="12"/>
      <c r="MTB220" s="12"/>
      <c r="MTC220" s="12"/>
      <c r="MTD220" s="12"/>
      <c r="MTE220" s="12"/>
      <c r="MTF220" s="12"/>
      <c r="MTG220" s="12"/>
      <c r="MTH220" s="12"/>
      <c r="MTI220" s="12"/>
      <c r="MTJ220" s="12"/>
      <c r="MTK220" s="12"/>
      <c r="MTL220" s="12"/>
      <c r="MTM220" s="12"/>
      <c r="MTN220" s="12"/>
      <c r="MTO220" s="12"/>
      <c r="MTP220" s="12"/>
      <c r="MTQ220" s="12"/>
      <c r="MTR220" s="12"/>
      <c r="MTS220" s="12"/>
      <c r="MTT220" s="12"/>
      <c r="MTU220" s="12"/>
      <c r="MTV220" s="12"/>
      <c r="MTW220" s="12"/>
      <c r="MTX220" s="12"/>
      <c r="MTY220" s="12"/>
      <c r="MTZ220" s="12"/>
      <c r="MUA220" s="12"/>
      <c r="MUB220" s="12"/>
      <c r="MUC220" s="12"/>
      <c r="MUD220" s="12"/>
      <c r="MUE220" s="12"/>
      <c r="MUF220" s="12"/>
      <c r="MUG220" s="12"/>
      <c r="MUH220" s="12"/>
      <c r="MUI220" s="12"/>
      <c r="MUJ220" s="12"/>
      <c r="MUK220" s="12"/>
      <c r="MUL220" s="12"/>
      <c r="MUM220" s="12"/>
      <c r="MUN220" s="12"/>
      <c r="MUO220" s="12"/>
      <c r="MUP220" s="12"/>
      <c r="MUQ220" s="12"/>
      <c r="MUR220" s="12"/>
      <c r="MUS220" s="12"/>
      <c r="MUT220" s="12"/>
      <c r="MUU220" s="12"/>
      <c r="MUV220" s="12"/>
      <c r="MUW220" s="12"/>
      <c r="MUX220" s="12"/>
      <c r="MUY220" s="12"/>
      <c r="MUZ220" s="12"/>
      <c r="MVA220" s="12"/>
      <c r="MVB220" s="12"/>
      <c r="MVC220" s="12"/>
      <c r="MVD220" s="12"/>
      <c r="MVE220" s="12"/>
      <c r="MVF220" s="12"/>
      <c r="MVG220" s="12"/>
      <c r="MVH220" s="12"/>
      <c r="MVI220" s="12"/>
      <c r="MVJ220" s="12"/>
      <c r="MVK220" s="12"/>
      <c r="MVL220" s="12"/>
      <c r="MVM220" s="12"/>
      <c r="MVN220" s="12"/>
      <c r="MVO220" s="12"/>
      <c r="MVP220" s="12"/>
      <c r="MVQ220" s="12"/>
      <c r="MVR220" s="12"/>
      <c r="MVS220" s="12"/>
      <c r="MVT220" s="12"/>
      <c r="MVU220" s="12"/>
      <c r="MVV220" s="12"/>
      <c r="MVW220" s="12"/>
      <c r="MVX220" s="12"/>
      <c r="MVY220" s="12"/>
      <c r="MVZ220" s="12"/>
      <c r="MWA220" s="12"/>
      <c r="MWB220" s="12"/>
      <c r="MWC220" s="12"/>
      <c r="MWD220" s="12"/>
      <c r="MWE220" s="12"/>
      <c r="MWF220" s="12"/>
      <c r="MWG220" s="12"/>
      <c r="MWH220" s="12"/>
      <c r="MWI220" s="12"/>
      <c r="MWJ220" s="12"/>
      <c r="MWK220" s="12"/>
      <c r="MWL220" s="12"/>
      <c r="MWM220" s="12"/>
      <c r="MWN220" s="12"/>
      <c r="MWO220" s="12"/>
      <c r="MWP220" s="12"/>
      <c r="MWQ220" s="12"/>
      <c r="MWR220" s="12"/>
      <c r="MWS220" s="12"/>
      <c r="MWT220" s="12"/>
      <c r="MWU220" s="12"/>
      <c r="MWV220" s="12"/>
      <c r="MWW220" s="12"/>
      <c r="MWX220" s="12"/>
      <c r="MWY220" s="12"/>
      <c r="MWZ220" s="12"/>
      <c r="MXA220" s="12"/>
      <c r="MXB220" s="12"/>
      <c r="MXC220" s="12"/>
      <c r="MXD220" s="12"/>
      <c r="MXE220" s="12"/>
      <c r="MXF220" s="12"/>
      <c r="MXG220" s="12"/>
      <c r="MXH220" s="12"/>
      <c r="MXI220" s="12"/>
      <c r="MXJ220" s="12"/>
      <c r="MXK220" s="12"/>
      <c r="MXL220" s="12"/>
      <c r="MXM220" s="12"/>
      <c r="MXN220" s="12"/>
      <c r="MXO220" s="12"/>
      <c r="MXP220" s="12"/>
      <c r="MXQ220" s="12"/>
      <c r="MXR220" s="12"/>
      <c r="MXS220" s="12"/>
      <c r="MXT220" s="12"/>
      <c r="MXU220" s="12"/>
      <c r="MXV220" s="12"/>
      <c r="MXW220" s="12"/>
      <c r="MXX220" s="12"/>
      <c r="MXY220" s="12"/>
      <c r="MXZ220" s="12"/>
      <c r="MYA220" s="12"/>
      <c r="MYB220" s="12"/>
      <c r="MYC220" s="12"/>
      <c r="MYD220" s="12"/>
      <c r="MYE220" s="12"/>
      <c r="MYF220" s="12"/>
      <c r="MYG220" s="12"/>
      <c r="MYH220" s="12"/>
      <c r="MYI220" s="12"/>
      <c r="MYJ220" s="12"/>
      <c r="MYK220" s="12"/>
      <c r="MYL220" s="12"/>
      <c r="MYM220" s="12"/>
      <c r="MYN220" s="12"/>
      <c r="MYO220" s="12"/>
      <c r="MYP220" s="12"/>
      <c r="MYQ220" s="12"/>
      <c r="MYR220" s="12"/>
      <c r="MYS220" s="12"/>
      <c r="MYT220" s="12"/>
      <c r="MYU220" s="12"/>
      <c r="MYV220" s="12"/>
      <c r="MYW220" s="12"/>
      <c r="MYX220" s="12"/>
      <c r="MYY220" s="12"/>
      <c r="MYZ220" s="12"/>
      <c r="MZA220" s="12"/>
      <c r="MZB220" s="12"/>
      <c r="MZC220" s="12"/>
      <c r="MZD220" s="12"/>
      <c r="MZE220" s="12"/>
      <c r="MZF220" s="12"/>
      <c r="MZG220" s="12"/>
      <c r="MZH220" s="12"/>
      <c r="MZI220" s="12"/>
      <c r="MZJ220" s="12"/>
      <c r="MZK220" s="12"/>
      <c r="MZL220" s="12"/>
      <c r="MZM220" s="12"/>
      <c r="MZN220" s="12"/>
      <c r="MZO220" s="12"/>
      <c r="MZP220" s="12"/>
      <c r="MZQ220" s="12"/>
      <c r="MZR220" s="12"/>
      <c r="MZS220" s="12"/>
      <c r="MZT220" s="12"/>
      <c r="MZU220" s="12"/>
      <c r="MZV220" s="12"/>
      <c r="MZW220" s="12"/>
      <c r="MZX220" s="12"/>
      <c r="MZY220" s="12"/>
      <c r="MZZ220" s="12"/>
      <c r="NAA220" s="12"/>
      <c r="NAB220" s="12"/>
      <c r="NAC220" s="12"/>
      <c r="NAD220" s="12"/>
      <c r="NAE220" s="12"/>
      <c r="NAF220" s="12"/>
      <c r="NAG220" s="12"/>
      <c r="NAH220" s="12"/>
      <c r="NAI220" s="12"/>
      <c r="NAJ220" s="12"/>
      <c r="NAK220" s="12"/>
      <c r="NAL220" s="12"/>
      <c r="NAM220" s="12"/>
      <c r="NAN220" s="12"/>
      <c r="NAO220" s="12"/>
      <c r="NAP220" s="12"/>
      <c r="NAQ220" s="12"/>
      <c r="NAR220" s="12"/>
      <c r="NAS220" s="12"/>
      <c r="NAT220" s="12"/>
      <c r="NAU220" s="12"/>
      <c r="NAV220" s="12"/>
      <c r="NAW220" s="12"/>
      <c r="NAX220" s="12"/>
      <c r="NAY220" s="12"/>
      <c r="NAZ220" s="12"/>
      <c r="NBA220" s="12"/>
      <c r="NBB220" s="12"/>
      <c r="NBC220" s="12"/>
      <c r="NBD220" s="12"/>
      <c r="NBE220" s="12"/>
      <c r="NBF220" s="12"/>
      <c r="NBG220" s="12"/>
      <c r="NBH220" s="12"/>
      <c r="NBI220" s="12"/>
      <c r="NBJ220" s="12"/>
      <c r="NBK220" s="12"/>
      <c r="NBL220" s="12"/>
      <c r="NBM220" s="12"/>
      <c r="NBN220" s="12"/>
      <c r="NBO220" s="12"/>
      <c r="NBP220" s="12"/>
      <c r="NBQ220" s="12"/>
      <c r="NBR220" s="12"/>
      <c r="NBS220" s="12"/>
      <c r="NBT220" s="12"/>
      <c r="NBU220" s="12"/>
      <c r="NBV220" s="12"/>
      <c r="NBW220" s="12"/>
      <c r="NBX220" s="12"/>
      <c r="NBY220" s="12"/>
      <c r="NBZ220" s="12"/>
      <c r="NCA220" s="12"/>
      <c r="NCB220" s="12"/>
      <c r="NCC220" s="12"/>
      <c r="NCD220" s="12"/>
      <c r="NCE220" s="12"/>
      <c r="NCF220" s="12"/>
      <c r="NCG220" s="12"/>
      <c r="NCH220" s="12"/>
      <c r="NCI220" s="12"/>
      <c r="NCJ220" s="12"/>
      <c r="NCK220" s="12"/>
      <c r="NCL220" s="12"/>
      <c r="NCM220" s="12"/>
      <c r="NCN220" s="12"/>
      <c r="NCO220" s="12"/>
      <c r="NCP220" s="12"/>
      <c r="NCQ220" s="12"/>
      <c r="NCR220" s="12"/>
      <c r="NCS220" s="12"/>
      <c r="NCT220" s="12"/>
      <c r="NCU220" s="12"/>
      <c r="NCV220" s="12"/>
      <c r="NCW220" s="12"/>
      <c r="NCX220" s="12"/>
      <c r="NCY220" s="12"/>
      <c r="NCZ220" s="12"/>
      <c r="NDA220" s="12"/>
      <c r="NDB220" s="12"/>
      <c r="NDC220" s="12"/>
      <c r="NDD220" s="12"/>
      <c r="NDE220" s="12"/>
      <c r="NDF220" s="12"/>
      <c r="NDG220" s="12"/>
      <c r="NDH220" s="12"/>
      <c r="NDI220" s="12"/>
      <c r="NDJ220" s="12"/>
      <c r="NDK220" s="12"/>
      <c r="NDL220" s="12"/>
      <c r="NDM220" s="12"/>
      <c r="NDN220" s="12"/>
      <c r="NDO220" s="12"/>
      <c r="NDP220" s="12"/>
      <c r="NDQ220" s="12"/>
      <c r="NDR220" s="12"/>
      <c r="NDS220" s="12"/>
      <c r="NDT220" s="12"/>
      <c r="NDU220" s="12"/>
      <c r="NDV220" s="12"/>
      <c r="NDW220" s="12"/>
      <c r="NDX220" s="12"/>
      <c r="NDY220" s="12"/>
      <c r="NDZ220" s="12"/>
      <c r="NEA220" s="12"/>
      <c r="NEB220" s="12"/>
      <c r="NEC220" s="12"/>
      <c r="NED220" s="12"/>
      <c r="NEE220" s="12"/>
      <c r="NEF220" s="12"/>
      <c r="NEG220" s="12"/>
      <c r="NEH220" s="12"/>
      <c r="NEI220" s="12"/>
      <c r="NEJ220" s="12"/>
      <c r="NEK220" s="12"/>
      <c r="NEL220" s="12"/>
      <c r="NEM220" s="12"/>
      <c r="NEN220" s="12"/>
      <c r="NEO220" s="12"/>
      <c r="NEP220" s="12"/>
      <c r="NEQ220" s="12"/>
      <c r="NER220" s="12"/>
      <c r="NES220" s="12"/>
      <c r="NET220" s="12"/>
      <c r="NEU220" s="12"/>
      <c r="NEV220" s="12"/>
      <c r="NEW220" s="12"/>
      <c r="NEX220" s="12"/>
      <c r="NEY220" s="12"/>
      <c r="NEZ220" s="12"/>
      <c r="NFA220" s="12"/>
      <c r="NFB220" s="12"/>
      <c r="NFC220" s="12"/>
      <c r="NFD220" s="12"/>
      <c r="NFE220" s="12"/>
      <c r="NFF220" s="12"/>
      <c r="NFG220" s="12"/>
      <c r="NFH220" s="12"/>
      <c r="NFI220" s="12"/>
      <c r="NFJ220" s="12"/>
      <c r="NFK220" s="12"/>
      <c r="NFL220" s="12"/>
      <c r="NFM220" s="12"/>
      <c r="NFN220" s="12"/>
      <c r="NFO220" s="12"/>
      <c r="NFP220" s="12"/>
      <c r="NFQ220" s="12"/>
      <c r="NFR220" s="12"/>
      <c r="NFS220" s="12"/>
      <c r="NFT220" s="12"/>
      <c r="NFU220" s="12"/>
      <c r="NFV220" s="12"/>
      <c r="NFW220" s="12"/>
      <c r="NFX220" s="12"/>
      <c r="NFY220" s="12"/>
      <c r="NFZ220" s="12"/>
      <c r="NGA220" s="12"/>
      <c r="NGB220" s="12"/>
      <c r="NGC220" s="12"/>
      <c r="NGD220" s="12"/>
      <c r="NGE220" s="12"/>
      <c r="NGF220" s="12"/>
      <c r="NGG220" s="12"/>
      <c r="NGH220" s="12"/>
      <c r="NGI220" s="12"/>
      <c r="NGJ220" s="12"/>
      <c r="NGK220" s="12"/>
      <c r="NGL220" s="12"/>
      <c r="NGM220" s="12"/>
      <c r="NGN220" s="12"/>
      <c r="NGO220" s="12"/>
      <c r="NGP220" s="12"/>
      <c r="NGQ220" s="12"/>
      <c r="NGR220" s="12"/>
      <c r="NGS220" s="12"/>
      <c r="NGT220" s="12"/>
      <c r="NGU220" s="12"/>
      <c r="NGV220" s="12"/>
      <c r="NGW220" s="12"/>
      <c r="NGX220" s="12"/>
      <c r="NGY220" s="12"/>
      <c r="NGZ220" s="12"/>
      <c r="NHA220" s="12"/>
      <c r="NHB220" s="12"/>
      <c r="NHC220" s="12"/>
      <c r="NHD220" s="12"/>
      <c r="NHE220" s="12"/>
      <c r="NHF220" s="12"/>
      <c r="NHG220" s="12"/>
      <c r="NHH220" s="12"/>
      <c r="NHI220" s="12"/>
      <c r="NHJ220" s="12"/>
      <c r="NHK220" s="12"/>
      <c r="NHL220" s="12"/>
      <c r="NHM220" s="12"/>
      <c r="NHN220" s="12"/>
      <c r="NHO220" s="12"/>
      <c r="NHP220" s="12"/>
      <c r="NHQ220" s="12"/>
      <c r="NHR220" s="12"/>
      <c r="NHS220" s="12"/>
      <c r="NHT220" s="12"/>
      <c r="NHU220" s="12"/>
      <c r="NHV220" s="12"/>
      <c r="NHW220" s="12"/>
      <c r="NHX220" s="12"/>
      <c r="NHY220" s="12"/>
      <c r="NHZ220" s="12"/>
      <c r="NIA220" s="12"/>
      <c r="NIB220" s="12"/>
      <c r="NIC220" s="12"/>
      <c r="NID220" s="12"/>
      <c r="NIE220" s="12"/>
      <c r="NIF220" s="12"/>
      <c r="NIG220" s="12"/>
      <c r="NIH220" s="12"/>
      <c r="NII220" s="12"/>
      <c r="NIJ220" s="12"/>
      <c r="NIK220" s="12"/>
      <c r="NIL220" s="12"/>
      <c r="NIM220" s="12"/>
      <c r="NIN220" s="12"/>
      <c r="NIO220" s="12"/>
      <c r="NIP220" s="12"/>
      <c r="NIQ220" s="12"/>
      <c r="NIR220" s="12"/>
      <c r="NIS220" s="12"/>
      <c r="NIT220" s="12"/>
      <c r="NIU220" s="12"/>
      <c r="NIV220" s="12"/>
      <c r="NIW220" s="12"/>
      <c r="NIX220" s="12"/>
      <c r="NIY220" s="12"/>
      <c r="NIZ220" s="12"/>
      <c r="NJA220" s="12"/>
      <c r="NJB220" s="12"/>
      <c r="NJC220" s="12"/>
      <c r="NJD220" s="12"/>
      <c r="NJE220" s="12"/>
      <c r="NJF220" s="12"/>
      <c r="NJG220" s="12"/>
      <c r="NJH220" s="12"/>
      <c r="NJI220" s="12"/>
      <c r="NJJ220" s="12"/>
      <c r="NJK220" s="12"/>
      <c r="NJL220" s="12"/>
      <c r="NJM220" s="12"/>
      <c r="NJN220" s="12"/>
      <c r="NJO220" s="12"/>
      <c r="NJP220" s="12"/>
      <c r="NJQ220" s="12"/>
      <c r="NJR220" s="12"/>
      <c r="NJS220" s="12"/>
      <c r="NJT220" s="12"/>
      <c r="NJU220" s="12"/>
      <c r="NJV220" s="12"/>
      <c r="NJW220" s="12"/>
      <c r="NJX220" s="12"/>
      <c r="NJY220" s="12"/>
      <c r="NJZ220" s="12"/>
      <c r="NKA220" s="12"/>
      <c r="NKB220" s="12"/>
      <c r="NKC220" s="12"/>
      <c r="NKD220" s="12"/>
      <c r="NKE220" s="12"/>
      <c r="NKF220" s="12"/>
      <c r="NKG220" s="12"/>
      <c r="NKH220" s="12"/>
      <c r="NKI220" s="12"/>
      <c r="NKJ220" s="12"/>
      <c r="NKK220" s="12"/>
      <c r="NKL220" s="12"/>
      <c r="NKM220" s="12"/>
      <c r="NKN220" s="12"/>
      <c r="NKO220" s="12"/>
      <c r="NKP220" s="12"/>
      <c r="NKQ220" s="12"/>
      <c r="NKR220" s="12"/>
      <c r="NKS220" s="12"/>
      <c r="NKT220" s="12"/>
      <c r="NKU220" s="12"/>
      <c r="NKV220" s="12"/>
      <c r="NKW220" s="12"/>
      <c r="NKX220" s="12"/>
      <c r="NKY220" s="12"/>
      <c r="NKZ220" s="12"/>
      <c r="NLA220" s="12"/>
      <c r="NLB220" s="12"/>
      <c r="NLC220" s="12"/>
      <c r="NLD220" s="12"/>
      <c r="NLE220" s="12"/>
      <c r="NLF220" s="12"/>
      <c r="NLG220" s="12"/>
      <c r="NLH220" s="12"/>
      <c r="NLI220" s="12"/>
      <c r="NLJ220" s="12"/>
      <c r="NLK220" s="12"/>
      <c r="NLL220" s="12"/>
      <c r="NLM220" s="12"/>
      <c r="NLN220" s="12"/>
      <c r="NLO220" s="12"/>
      <c r="NLP220" s="12"/>
      <c r="NLQ220" s="12"/>
      <c r="NLR220" s="12"/>
      <c r="NLS220" s="12"/>
      <c r="NLT220" s="12"/>
      <c r="NLU220" s="12"/>
      <c r="NLV220" s="12"/>
      <c r="NLW220" s="12"/>
      <c r="NLX220" s="12"/>
      <c r="NLY220" s="12"/>
      <c r="NLZ220" s="12"/>
      <c r="NMA220" s="12"/>
      <c r="NMB220" s="12"/>
      <c r="NMC220" s="12"/>
      <c r="NMD220" s="12"/>
      <c r="NME220" s="12"/>
      <c r="NMF220" s="12"/>
      <c r="NMG220" s="12"/>
      <c r="NMH220" s="12"/>
      <c r="NMI220" s="12"/>
      <c r="NMJ220" s="12"/>
      <c r="NMK220" s="12"/>
      <c r="NML220" s="12"/>
      <c r="NMM220" s="12"/>
      <c r="NMN220" s="12"/>
      <c r="NMO220" s="12"/>
      <c r="NMP220" s="12"/>
      <c r="NMQ220" s="12"/>
      <c r="NMR220" s="12"/>
      <c r="NMS220" s="12"/>
      <c r="NMT220" s="12"/>
      <c r="NMU220" s="12"/>
      <c r="NMV220" s="12"/>
      <c r="NMW220" s="12"/>
      <c r="NMX220" s="12"/>
      <c r="NMY220" s="12"/>
      <c r="NMZ220" s="12"/>
      <c r="NNA220" s="12"/>
      <c r="NNB220" s="12"/>
      <c r="NNC220" s="12"/>
      <c r="NND220" s="12"/>
      <c r="NNE220" s="12"/>
      <c r="NNF220" s="12"/>
      <c r="NNG220" s="12"/>
      <c r="NNH220" s="12"/>
      <c r="NNI220" s="12"/>
      <c r="NNJ220" s="12"/>
      <c r="NNK220" s="12"/>
      <c r="NNL220" s="12"/>
      <c r="NNM220" s="12"/>
      <c r="NNN220" s="12"/>
      <c r="NNO220" s="12"/>
      <c r="NNP220" s="12"/>
      <c r="NNQ220" s="12"/>
      <c r="NNR220" s="12"/>
      <c r="NNS220" s="12"/>
      <c r="NNT220" s="12"/>
      <c r="NNU220" s="12"/>
      <c r="NNV220" s="12"/>
      <c r="NNW220" s="12"/>
      <c r="NNX220" s="12"/>
      <c r="NNY220" s="12"/>
      <c r="NNZ220" s="12"/>
      <c r="NOA220" s="12"/>
      <c r="NOB220" s="12"/>
      <c r="NOC220" s="12"/>
      <c r="NOD220" s="12"/>
      <c r="NOE220" s="12"/>
      <c r="NOF220" s="12"/>
      <c r="NOG220" s="12"/>
      <c r="NOH220" s="12"/>
      <c r="NOI220" s="12"/>
      <c r="NOJ220" s="12"/>
      <c r="NOK220" s="12"/>
      <c r="NOL220" s="12"/>
      <c r="NOM220" s="12"/>
      <c r="NON220" s="12"/>
      <c r="NOO220" s="12"/>
      <c r="NOP220" s="12"/>
      <c r="NOQ220" s="12"/>
      <c r="NOR220" s="12"/>
      <c r="NOS220" s="12"/>
      <c r="NOT220" s="12"/>
      <c r="NOU220" s="12"/>
      <c r="NOV220" s="12"/>
      <c r="NOW220" s="12"/>
      <c r="NOX220" s="12"/>
      <c r="NOY220" s="12"/>
      <c r="NOZ220" s="12"/>
      <c r="NPA220" s="12"/>
      <c r="NPB220" s="12"/>
      <c r="NPC220" s="12"/>
      <c r="NPD220" s="12"/>
      <c r="NPE220" s="12"/>
      <c r="NPF220" s="12"/>
      <c r="NPG220" s="12"/>
      <c r="NPH220" s="12"/>
      <c r="NPI220" s="12"/>
      <c r="NPJ220" s="12"/>
      <c r="NPK220" s="12"/>
      <c r="NPL220" s="12"/>
      <c r="NPM220" s="12"/>
      <c r="NPN220" s="12"/>
      <c r="NPO220" s="12"/>
      <c r="NPP220" s="12"/>
      <c r="NPQ220" s="12"/>
      <c r="NPR220" s="12"/>
      <c r="NPS220" s="12"/>
      <c r="NPT220" s="12"/>
      <c r="NPU220" s="12"/>
      <c r="NPV220" s="12"/>
      <c r="NPW220" s="12"/>
      <c r="NPX220" s="12"/>
      <c r="NPY220" s="12"/>
      <c r="NPZ220" s="12"/>
      <c r="NQA220" s="12"/>
      <c r="NQB220" s="12"/>
      <c r="NQC220" s="12"/>
      <c r="NQD220" s="12"/>
      <c r="NQE220" s="12"/>
      <c r="NQF220" s="12"/>
      <c r="NQG220" s="12"/>
      <c r="NQH220" s="12"/>
      <c r="NQI220" s="12"/>
      <c r="NQJ220" s="12"/>
      <c r="NQK220" s="12"/>
      <c r="NQL220" s="12"/>
      <c r="NQM220" s="12"/>
      <c r="NQN220" s="12"/>
      <c r="NQO220" s="12"/>
      <c r="NQP220" s="12"/>
      <c r="NQQ220" s="12"/>
      <c r="NQR220" s="12"/>
      <c r="NQS220" s="12"/>
      <c r="NQT220" s="12"/>
      <c r="NQU220" s="12"/>
      <c r="NQV220" s="12"/>
      <c r="NQW220" s="12"/>
      <c r="NQX220" s="12"/>
      <c r="NQY220" s="12"/>
      <c r="NQZ220" s="12"/>
      <c r="NRA220" s="12"/>
      <c r="NRB220" s="12"/>
      <c r="NRC220" s="12"/>
      <c r="NRD220" s="12"/>
      <c r="NRE220" s="12"/>
      <c r="NRF220" s="12"/>
      <c r="NRG220" s="12"/>
      <c r="NRH220" s="12"/>
      <c r="NRI220" s="12"/>
      <c r="NRJ220" s="12"/>
      <c r="NRK220" s="12"/>
      <c r="NRL220" s="12"/>
      <c r="NRM220" s="12"/>
      <c r="NRN220" s="12"/>
      <c r="NRO220" s="12"/>
      <c r="NRP220" s="12"/>
      <c r="NRQ220" s="12"/>
      <c r="NRR220" s="12"/>
      <c r="NRS220" s="12"/>
      <c r="NRT220" s="12"/>
      <c r="NRU220" s="12"/>
      <c r="NRV220" s="12"/>
      <c r="NRW220" s="12"/>
      <c r="NRX220" s="12"/>
      <c r="NRY220" s="12"/>
      <c r="NRZ220" s="12"/>
      <c r="NSA220" s="12"/>
      <c r="NSB220" s="12"/>
      <c r="NSC220" s="12"/>
      <c r="NSD220" s="12"/>
      <c r="NSE220" s="12"/>
      <c r="NSF220" s="12"/>
      <c r="NSG220" s="12"/>
      <c r="NSH220" s="12"/>
      <c r="NSI220" s="12"/>
      <c r="NSJ220" s="12"/>
      <c r="NSK220" s="12"/>
      <c r="NSL220" s="12"/>
      <c r="NSM220" s="12"/>
      <c r="NSN220" s="12"/>
      <c r="NSO220" s="12"/>
      <c r="NSP220" s="12"/>
      <c r="NSQ220" s="12"/>
      <c r="NSR220" s="12"/>
      <c r="NSS220" s="12"/>
      <c r="NST220" s="12"/>
      <c r="NSU220" s="12"/>
      <c r="NSV220" s="12"/>
      <c r="NSW220" s="12"/>
      <c r="NSX220" s="12"/>
      <c r="NSY220" s="12"/>
      <c r="NSZ220" s="12"/>
      <c r="NTA220" s="12"/>
      <c r="NTB220" s="12"/>
      <c r="NTC220" s="12"/>
      <c r="NTD220" s="12"/>
      <c r="NTE220" s="12"/>
      <c r="NTF220" s="12"/>
      <c r="NTG220" s="12"/>
      <c r="NTH220" s="12"/>
      <c r="NTI220" s="12"/>
      <c r="NTJ220" s="12"/>
      <c r="NTK220" s="12"/>
      <c r="NTL220" s="12"/>
      <c r="NTM220" s="12"/>
      <c r="NTN220" s="12"/>
      <c r="NTO220" s="12"/>
      <c r="NTP220" s="12"/>
      <c r="NTQ220" s="12"/>
      <c r="NTR220" s="12"/>
      <c r="NTS220" s="12"/>
      <c r="NTT220" s="12"/>
      <c r="NTU220" s="12"/>
      <c r="NTV220" s="12"/>
      <c r="NTW220" s="12"/>
      <c r="NTX220" s="12"/>
      <c r="NTY220" s="12"/>
      <c r="NTZ220" s="12"/>
      <c r="NUA220" s="12"/>
      <c r="NUB220" s="12"/>
      <c r="NUC220" s="12"/>
      <c r="NUD220" s="12"/>
      <c r="NUE220" s="12"/>
      <c r="NUF220" s="12"/>
      <c r="NUG220" s="12"/>
      <c r="NUH220" s="12"/>
      <c r="NUI220" s="12"/>
      <c r="NUJ220" s="12"/>
      <c r="NUK220" s="12"/>
      <c r="NUL220" s="12"/>
      <c r="NUM220" s="12"/>
      <c r="NUN220" s="12"/>
      <c r="NUO220" s="12"/>
      <c r="NUP220" s="12"/>
      <c r="NUQ220" s="12"/>
      <c r="NUR220" s="12"/>
      <c r="NUS220" s="12"/>
      <c r="NUT220" s="12"/>
      <c r="NUU220" s="12"/>
      <c r="NUV220" s="12"/>
      <c r="NUW220" s="12"/>
      <c r="NUX220" s="12"/>
      <c r="NUY220" s="12"/>
      <c r="NUZ220" s="12"/>
      <c r="NVA220" s="12"/>
      <c r="NVB220" s="12"/>
      <c r="NVC220" s="12"/>
      <c r="NVD220" s="12"/>
      <c r="NVE220" s="12"/>
      <c r="NVF220" s="12"/>
      <c r="NVG220" s="12"/>
      <c r="NVH220" s="12"/>
      <c r="NVI220" s="12"/>
      <c r="NVJ220" s="12"/>
      <c r="NVK220" s="12"/>
      <c r="NVL220" s="12"/>
      <c r="NVM220" s="12"/>
      <c r="NVN220" s="12"/>
      <c r="NVO220" s="12"/>
      <c r="NVP220" s="12"/>
      <c r="NVQ220" s="12"/>
      <c r="NVR220" s="12"/>
      <c r="NVS220" s="12"/>
      <c r="NVT220" s="12"/>
      <c r="NVU220" s="12"/>
      <c r="NVV220" s="12"/>
      <c r="NVW220" s="12"/>
      <c r="NVX220" s="12"/>
      <c r="NVY220" s="12"/>
      <c r="NVZ220" s="12"/>
      <c r="NWA220" s="12"/>
      <c r="NWB220" s="12"/>
      <c r="NWC220" s="12"/>
      <c r="NWD220" s="12"/>
      <c r="NWE220" s="12"/>
      <c r="NWF220" s="12"/>
      <c r="NWG220" s="12"/>
      <c r="NWH220" s="12"/>
      <c r="NWI220" s="12"/>
      <c r="NWJ220" s="12"/>
      <c r="NWK220" s="12"/>
      <c r="NWL220" s="12"/>
      <c r="NWM220" s="12"/>
      <c r="NWN220" s="12"/>
      <c r="NWO220" s="12"/>
      <c r="NWP220" s="12"/>
      <c r="NWQ220" s="12"/>
      <c r="NWR220" s="12"/>
      <c r="NWS220" s="12"/>
      <c r="NWT220" s="12"/>
      <c r="NWU220" s="12"/>
      <c r="NWV220" s="12"/>
      <c r="NWW220" s="12"/>
      <c r="NWX220" s="12"/>
      <c r="NWY220" s="12"/>
      <c r="NWZ220" s="12"/>
      <c r="NXA220" s="12"/>
      <c r="NXB220" s="12"/>
      <c r="NXC220" s="12"/>
      <c r="NXD220" s="12"/>
      <c r="NXE220" s="12"/>
      <c r="NXF220" s="12"/>
      <c r="NXG220" s="12"/>
      <c r="NXH220" s="12"/>
      <c r="NXI220" s="12"/>
      <c r="NXJ220" s="12"/>
      <c r="NXK220" s="12"/>
      <c r="NXL220" s="12"/>
      <c r="NXM220" s="12"/>
      <c r="NXN220" s="12"/>
      <c r="NXO220" s="12"/>
      <c r="NXP220" s="12"/>
      <c r="NXQ220" s="12"/>
      <c r="NXR220" s="12"/>
      <c r="NXS220" s="12"/>
      <c r="NXT220" s="12"/>
      <c r="NXU220" s="12"/>
      <c r="NXV220" s="12"/>
      <c r="NXW220" s="12"/>
      <c r="NXX220" s="12"/>
      <c r="NXY220" s="12"/>
      <c r="NXZ220" s="12"/>
      <c r="NYA220" s="12"/>
      <c r="NYB220" s="12"/>
      <c r="NYC220" s="12"/>
      <c r="NYD220" s="12"/>
      <c r="NYE220" s="12"/>
      <c r="NYF220" s="12"/>
      <c r="NYG220" s="12"/>
      <c r="NYH220" s="12"/>
      <c r="NYI220" s="12"/>
      <c r="NYJ220" s="12"/>
      <c r="NYK220" s="12"/>
      <c r="NYL220" s="12"/>
      <c r="NYM220" s="12"/>
      <c r="NYN220" s="12"/>
      <c r="NYO220" s="12"/>
      <c r="NYP220" s="12"/>
      <c r="NYQ220" s="12"/>
      <c r="NYR220" s="12"/>
      <c r="NYS220" s="12"/>
      <c r="NYT220" s="12"/>
      <c r="NYU220" s="12"/>
      <c r="NYV220" s="12"/>
      <c r="NYW220" s="12"/>
      <c r="NYX220" s="12"/>
      <c r="NYY220" s="12"/>
      <c r="NYZ220" s="12"/>
      <c r="NZA220" s="12"/>
      <c r="NZB220" s="12"/>
      <c r="NZC220" s="12"/>
      <c r="NZD220" s="12"/>
      <c r="NZE220" s="12"/>
      <c r="NZF220" s="12"/>
      <c r="NZG220" s="12"/>
      <c r="NZH220" s="12"/>
      <c r="NZI220" s="12"/>
      <c r="NZJ220" s="12"/>
      <c r="NZK220" s="12"/>
      <c r="NZL220" s="12"/>
      <c r="NZM220" s="12"/>
      <c r="NZN220" s="12"/>
      <c r="NZO220" s="12"/>
      <c r="NZP220" s="12"/>
      <c r="NZQ220" s="12"/>
      <c r="NZR220" s="12"/>
      <c r="NZS220" s="12"/>
      <c r="NZT220" s="12"/>
      <c r="NZU220" s="12"/>
      <c r="NZV220" s="12"/>
      <c r="NZW220" s="12"/>
      <c r="NZX220" s="12"/>
      <c r="NZY220" s="12"/>
      <c r="NZZ220" s="12"/>
      <c r="OAA220" s="12"/>
      <c r="OAB220" s="12"/>
      <c r="OAC220" s="12"/>
      <c r="OAD220" s="12"/>
      <c r="OAE220" s="12"/>
      <c r="OAF220" s="12"/>
      <c r="OAG220" s="12"/>
      <c r="OAH220" s="12"/>
      <c r="OAI220" s="12"/>
      <c r="OAJ220" s="12"/>
      <c r="OAK220" s="12"/>
      <c r="OAL220" s="12"/>
      <c r="OAM220" s="12"/>
      <c r="OAN220" s="12"/>
      <c r="OAO220" s="12"/>
      <c r="OAP220" s="12"/>
      <c r="OAQ220" s="12"/>
      <c r="OAR220" s="12"/>
      <c r="OAS220" s="12"/>
      <c r="OAT220" s="12"/>
      <c r="OAU220" s="12"/>
      <c r="OAV220" s="12"/>
      <c r="OAW220" s="12"/>
      <c r="OAX220" s="12"/>
      <c r="OAY220" s="12"/>
      <c r="OAZ220" s="12"/>
      <c r="OBA220" s="12"/>
      <c r="OBB220" s="12"/>
      <c r="OBC220" s="12"/>
      <c r="OBD220" s="12"/>
      <c r="OBE220" s="12"/>
      <c r="OBF220" s="12"/>
      <c r="OBG220" s="12"/>
      <c r="OBH220" s="12"/>
      <c r="OBI220" s="12"/>
      <c r="OBJ220" s="12"/>
      <c r="OBK220" s="12"/>
      <c r="OBL220" s="12"/>
      <c r="OBM220" s="12"/>
      <c r="OBN220" s="12"/>
      <c r="OBO220" s="12"/>
      <c r="OBP220" s="12"/>
      <c r="OBQ220" s="12"/>
      <c r="OBR220" s="12"/>
      <c r="OBS220" s="12"/>
      <c r="OBT220" s="12"/>
      <c r="OBU220" s="12"/>
      <c r="OBV220" s="12"/>
      <c r="OBW220" s="12"/>
      <c r="OBX220" s="12"/>
      <c r="OBY220" s="12"/>
      <c r="OBZ220" s="12"/>
      <c r="OCA220" s="12"/>
      <c r="OCB220" s="12"/>
      <c r="OCC220" s="12"/>
      <c r="OCD220" s="12"/>
      <c r="OCE220" s="12"/>
      <c r="OCF220" s="12"/>
      <c r="OCG220" s="12"/>
      <c r="OCH220" s="12"/>
      <c r="OCI220" s="12"/>
      <c r="OCJ220" s="12"/>
      <c r="OCK220" s="12"/>
      <c r="OCL220" s="12"/>
      <c r="OCM220" s="12"/>
      <c r="OCN220" s="12"/>
      <c r="OCO220" s="12"/>
      <c r="OCP220" s="12"/>
      <c r="OCQ220" s="12"/>
      <c r="OCR220" s="12"/>
      <c r="OCS220" s="12"/>
      <c r="OCT220" s="12"/>
      <c r="OCU220" s="12"/>
      <c r="OCV220" s="12"/>
      <c r="OCW220" s="12"/>
      <c r="OCX220" s="12"/>
      <c r="OCY220" s="12"/>
      <c r="OCZ220" s="12"/>
      <c r="ODA220" s="12"/>
      <c r="ODB220" s="12"/>
      <c r="ODC220" s="12"/>
      <c r="ODD220" s="12"/>
      <c r="ODE220" s="12"/>
      <c r="ODF220" s="12"/>
      <c r="ODG220" s="12"/>
      <c r="ODH220" s="12"/>
      <c r="ODI220" s="12"/>
      <c r="ODJ220" s="12"/>
      <c r="ODK220" s="12"/>
      <c r="ODL220" s="12"/>
      <c r="ODM220" s="12"/>
      <c r="ODN220" s="12"/>
      <c r="ODO220" s="12"/>
      <c r="ODP220" s="12"/>
      <c r="ODQ220" s="12"/>
      <c r="ODR220" s="12"/>
      <c r="ODS220" s="12"/>
      <c r="ODT220" s="12"/>
      <c r="ODU220" s="12"/>
      <c r="ODV220" s="12"/>
      <c r="ODW220" s="12"/>
      <c r="ODX220" s="12"/>
      <c r="ODY220" s="12"/>
      <c r="ODZ220" s="12"/>
      <c r="OEA220" s="12"/>
      <c r="OEB220" s="12"/>
      <c r="OEC220" s="12"/>
      <c r="OED220" s="12"/>
      <c r="OEE220" s="12"/>
      <c r="OEF220" s="12"/>
      <c r="OEG220" s="12"/>
      <c r="OEH220" s="12"/>
      <c r="OEI220" s="12"/>
      <c r="OEJ220" s="12"/>
      <c r="OEK220" s="12"/>
      <c r="OEL220" s="12"/>
      <c r="OEM220" s="12"/>
      <c r="OEN220" s="12"/>
      <c r="OEO220" s="12"/>
      <c r="OEP220" s="12"/>
      <c r="OEQ220" s="12"/>
      <c r="OER220" s="12"/>
      <c r="OES220" s="12"/>
      <c r="OET220" s="12"/>
      <c r="OEU220" s="12"/>
      <c r="OEV220" s="12"/>
      <c r="OEW220" s="12"/>
      <c r="OEX220" s="12"/>
      <c r="OEY220" s="12"/>
      <c r="OEZ220" s="12"/>
      <c r="OFA220" s="12"/>
      <c r="OFB220" s="12"/>
      <c r="OFC220" s="12"/>
      <c r="OFD220" s="12"/>
      <c r="OFE220" s="12"/>
      <c r="OFF220" s="12"/>
      <c r="OFG220" s="12"/>
      <c r="OFH220" s="12"/>
      <c r="OFI220" s="12"/>
      <c r="OFJ220" s="12"/>
      <c r="OFK220" s="12"/>
      <c r="OFL220" s="12"/>
      <c r="OFM220" s="12"/>
      <c r="OFN220" s="12"/>
      <c r="OFO220" s="12"/>
      <c r="OFP220" s="12"/>
      <c r="OFQ220" s="12"/>
      <c r="OFR220" s="12"/>
      <c r="OFS220" s="12"/>
      <c r="OFT220" s="12"/>
      <c r="OFU220" s="12"/>
      <c r="OFV220" s="12"/>
      <c r="OFW220" s="12"/>
      <c r="OFX220" s="12"/>
      <c r="OFY220" s="12"/>
      <c r="OFZ220" s="12"/>
      <c r="OGA220" s="12"/>
      <c r="OGB220" s="12"/>
      <c r="OGC220" s="12"/>
      <c r="OGD220" s="12"/>
      <c r="OGE220" s="12"/>
      <c r="OGF220" s="12"/>
      <c r="OGG220" s="12"/>
      <c r="OGH220" s="12"/>
      <c r="OGI220" s="12"/>
      <c r="OGJ220" s="12"/>
      <c r="OGK220" s="12"/>
      <c r="OGL220" s="12"/>
      <c r="OGM220" s="12"/>
      <c r="OGN220" s="12"/>
      <c r="OGO220" s="12"/>
      <c r="OGP220" s="12"/>
      <c r="OGQ220" s="12"/>
      <c r="OGR220" s="12"/>
      <c r="OGS220" s="12"/>
      <c r="OGT220" s="12"/>
      <c r="OGU220" s="12"/>
      <c r="OGV220" s="12"/>
      <c r="OGW220" s="12"/>
      <c r="OGX220" s="12"/>
      <c r="OGY220" s="12"/>
      <c r="OGZ220" s="12"/>
      <c r="OHA220" s="12"/>
      <c r="OHB220" s="12"/>
      <c r="OHC220" s="12"/>
      <c r="OHD220" s="12"/>
      <c r="OHE220" s="12"/>
      <c r="OHF220" s="12"/>
      <c r="OHG220" s="12"/>
      <c r="OHH220" s="12"/>
      <c r="OHI220" s="12"/>
      <c r="OHJ220" s="12"/>
      <c r="OHK220" s="12"/>
      <c r="OHL220" s="12"/>
      <c r="OHM220" s="12"/>
      <c r="OHN220" s="12"/>
      <c r="OHO220" s="12"/>
      <c r="OHP220" s="12"/>
      <c r="OHQ220" s="12"/>
      <c r="OHR220" s="12"/>
      <c r="OHS220" s="12"/>
      <c r="OHT220" s="12"/>
      <c r="OHU220" s="12"/>
      <c r="OHV220" s="12"/>
      <c r="OHW220" s="12"/>
      <c r="OHX220" s="12"/>
      <c r="OHY220" s="12"/>
      <c r="OHZ220" s="12"/>
      <c r="OIA220" s="12"/>
      <c r="OIB220" s="12"/>
      <c r="OIC220" s="12"/>
      <c r="OID220" s="12"/>
      <c r="OIE220" s="12"/>
      <c r="OIF220" s="12"/>
      <c r="OIG220" s="12"/>
      <c r="OIH220" s="12"/>
      <c r="OII220" s="12"/>
      <c r="OIJ220" s="12"/>
      <c r="OIK220" s="12"/>
      <c r="OIL220" s="12"/>
      <c r="OIM220" s="12"/>
      <c r="OIN220" s="12"/>
      <c r="OIO220" s="12"/>
      <c r="OIP220" s="12"/>
      <c r="OIQ220" s="12"/>
      <c r="OIR220" s="12"/>
      <c r="OIS220" s="12"/>
      <c r="OIT220" s="12"/>
      <c r="OIU220" s="12"/>
      <c r="OIV220" s="12"/>
      <c r="OIW220" s="12"/>
      <c r="OIX220" s="12"/>
      <c r="OIY220" s="12"/>
      <c r="OIZ220" s="12"/>
      <c r="OJA220" s="12"/>
      <c r="OJB220" s="12"/>
      <c r="OJC220" s="12"/>
      <c r="OJD220" s="12"/>
      <c r="OJE220" s="12"/>
      <c r="OJF220" s="12"/>
      <c r="OJG220" s="12"/>
      <c r="OJH220" s="12"/>
      <c r="OJI220" s="12"/>
      <c r="OJJ220" s="12"/>
      <c r="OJK220" s="12"/>
      <c r="OJL220" s="12"/>
      <c r="OJM220" s="12"/>
      <c r="OJN220" s="12"/>
      <c r="OJO220" s="12"/>
      <c r="OJP220" s="12"/>
      <c r="OJQ220" s="12"/>
      <c r="OJR220" s="12"/>
      <c r="OJS220" s="12"/>
      <c r="OJT220" s="12"/>
      <c r="OJU220" s="12"/>
      <c r="OJV220" s="12"/>
      <c r="OJW220" s="12"/>
      <c r="OJX220" s="12"/>
      <c r="OJY220" s="12"/>
      <c r="OJZ220" s="12"/>
      <c r="OKA220" s="12"/>
      <c r="OKB220" s="12"/>
      <c r="OKC220" s="12"/>
      <c r="OKD220" s="12"/>
      <c r="OKE220" s="12"/>
      <c r="OKF220" s="12"/>
      <c r="OKG220" s="12"/>
      <c r="OKH220" s="12"/>
      <c r="OKI220" s="12"/>
      <c r="OKJ220" s="12"/>
      <c r="OKK220" s="12"/>
      <c r="OKL220" s="12"/>
      <c r="OKM220" s="12"/>
      <c r="OKN220" s="12"/>
      <c r="OKO220" s="12"/>
      <c r="OKP220" s="12"/>
      <c r="OKQ220" s="12"/>
      <c r="OKR220" s="12"/>
      <c r="OKS220" s="12"/>
      <c r="OKT220" s="12"/>
      <c r="OKU220" s="12"/>
      <c r="OKV220" s="12"/>
      <c r="OKW220" s="12"/>
      <c r="OKX220" s="12"/>
      <c r="OKY220" s="12"/>
      <c r="OKZ220" s="12"/>
      <c r="OLA220" s="12"/>
      <c r="OLB220" s="12"/>
      <c r="OLC220" s="12"/>
      <c r="OLD220" s="12"/>
      <c r="OLE220" s="12"/>
      <c r="OLF220" s="12"/>
      <c r="OLG220" s="12"/>
      <c r="OLH220" s="12"/>
      <c r="OLI220" s="12"/>
      <c r="OLJ220" s="12"/>
      <c r="OLK220" s="12"/>
      <c r="OLL220" s="12"/>
      <c r="OLM220" s="12"/>
      <c r="OLN220" s="12"/>
      <c r="OLO220" s="12"/>
      <c r="OLP220" s="12"/>
      <c r="OLQ220" s="12"/>
      <c r="OLR220" s="12"/>
      <c r="OLS220" s="12"/>
      <c r="OLT220" s="12"/>
      <c r="OLU220" s="12"/>
      <c r="OLV220" s="12"/>
      <c r="OLW220" s="12"/>
      <c r="OLX220" s="12"/>
      <c r="OLY220" s="12"/>
      <c r="OLZ220" s="12"/>
      <c r="OMA220" s="12"/>
      <c r="OMB220" s="12"/>
      <c r="OMC220" s="12"/>
      <c r="OMD220" s="12"/>
      <c r="OME220" s="12"/>
      <c r="OMF220" s="12"/>
      <c r="OMG220" s="12"/>
      <c r="OMH220" s="12"/>
      <c r="OMI220" s="12"/>
      <c r="OMJ220" s="12"/>
      <c r="OMK220" s="12"/>
      <c r="OML220" s="12"/>
      <c r="OMM220" s="12"/>
      <c r="OMN220" s="12"/>
      <c r="OMO220" s="12"/>
      <c r="OMP220" s="12"/>
      <c r="OMQ220" s="12"/>
      <c r="OMR220" s="12"/>
      <c r="OMS220" s="12"/>
      <c r="OMT220" s="12"/>
      <c r="OMU220" s="12"/>
      <c r="OMV220" s="12"/>
      <c r="OMW220" s="12"/>
      <c r="OMX220" s="12"/>
      <c r="OMY220" s="12"/>
      <c r="OMZ220" s="12"/>
      <c r="ONA220" s="12"/>
      <c r="ONB220" s="12"/>
      <c r="ONC220" s="12"/>
      <c r="OND220" s="12"/>
      <c r="ONE220" s="12"/>
      <c r="ONF220" s="12"/>
      <c r="ONG220" s="12"/>
      <c r="ONH220" s="12"/>
      <c r="ONI220" s="12"/>
      <c r="ONJ220" s="12"/>
      <c r="ONK220" s="12"/>
      <c r="ONL220" s="12"/>
      <c r="ONM220" s="12"/>
      <c r="ONN220" s="12"/>
      <c r="ONO220" s="12"/>
      <c r="ONP220" s="12"/>
      <c r="ONQ220" s="12"/>
      <c r="ONR220" s="12"/>
      <c r="ONS220" s="12"/>
      <c r="ONT220" s="12"/>
      <c r="ONU220" s="12"/>
      <c r="ONV220" s="12"/>
      <c r="ONW220" s="12"/>
      <c r="ONX220" s="12"/>
      <c r="ONY220" s="12"/>
      <c r="ONZ220" s="12"/>
      <c r="OOA220" s="12"/>
      <c r="OOB220" s="12"/>
      <c r="OOC220" s="12"/>
      <c r="OOD220" s="12"/>
      <c r="OOE220" s="12"/>
      <c r="OOF220" s="12"/>
      <c r="OOG220" s="12"/>
      <c r="OOH220" s="12"/>
      <c r="OOI220" s="12"/>
      <c r="OOJ220" s="12"/>
      <c r="OOK220" s="12"/>
      <c r="OOL220" s="12"/>
      <c r="OOM220" s="12"/>
      <c r="OON220" s="12"/>
      <c r="OOO220" s="12"/>
      <c r="OOP220" s="12"/>
      <c r="OOQ220" s="12"/>
      <c r="OOR220" s="12"/>
      <c r="OOS220" s="12"/>
      <c r="OOT220" s="12"/>
      <c r="OOU220" s="12"/>
      <c r="OOV220" s="12"/>
      <c r="OOW220" s="12"/>
      <c r="OOX220" s="12"/>
      <c r="OOY220" s="12"/>
      <c r="OOZ220" s="12"/>
      <c r="OPA220" s="12"/>
      <c r="OPB220" s="12"/>
      <c r="OPC220" s="12"/>
      <c r="OPD220" s="12"/>
      <c r="OPE220" s="12"/>
      <c r="OPF220" s="12"/>
      <c r="OPG220" s="12"/>
      <c r="OPH220" s="12"/>
      <c r="OPI220" s="12"/>
      <c r="OPJ220" s="12"/>
      <c r="OPK220" s="12"/>
      <c r="OPL220" s="12"/>
      <c r="OPM220" s="12"/>
      <c r="OPN220" s="12"/>
      <c r="OPO220" s="12"/>
      <c r="OPP220" s="12"/>
      <c r="OPQ220" s="12"/>
      <c r="OPR220" s="12"/>
      <c r="OPS220" s="12"/>
      <c r="OPT220" s="12"/>
      <c r="OPU220" s="12"/>
      <c r="OPV220" s="12"/>
      <c r="OPW220" s="12"/>
      <c r="OPX220" s="12"/>
      <c r="OPY220" s="12"/>
      <c r="OPZ220" s="12"/>
      <c r="OQA220" s="12"/>
      <c r="OQB220" s="12"/>
      <c r="OQC220" s="12"/>
      <c r="OQD220" s="12"/>
      <c r="OQE220" s="12"/>
      <c r="OQF220" s="12"/>
      <c r="OQG220" s="12"/>
      <c r="OQH220" s="12"/>
      <c r="OQI220" s="12"/>
      <c r="OQJ220" s="12"/>
      <c r="OQK220" s="12"/>
      <c r="OQL220" s="12"/>
      <c r="OQM220" s="12"/>
      <c r="OQN220" s="12"/>
      <c r="OQO220" s="12"/>
      <c r="OQP220" s="12"/>
      <c r="OQQ220" s="12"/>
      <c r="OQR220" s="12"/>
      <c r="OQS220" s="12"/>
      <c r="OQT220" s="12"/>
      <c r="OQU220" s="12"/>
      <c r="OQV220" s="12"/>
      <c r="OQW220" s="12"/>
      <c r="OQX220" s="12"/>
      <c r="OQY220" s="12"/>
      <c r="OQZ220" s="12"/>
      <c r="ORA220" s="12"/>
      <c r="ORB220" s="12"/>
      <c r="ORC220" s="12"/>
      <c r="ORD220" s="12"/>
      <c r="ORE220" s="12"/>
      <c r="ORF220" s="12"/>
      <c r="ORG220" s="12"/>
      <c r="ORH220" s="12"/>
      <c r="ORI220" s="12"/>
      <c r="ORJ220" s="12"/>
      <c r="ORK220" s="12"/>
      <c r="ORL220" s="12"/>
      <c r="ORM220" s="12"/>
      <c r="ORN220" s="12"/>
      <c r="ORO220" s="12"/>
      <c r="ORP220" s="12"/>
      <c r="ORQ220" s="12"/>
      <c r="ORR220" s="12"/>
      <c r="ORS220" s="12"/>
      <c r="ORT220" s="12"/>
      <c r="ORU220" s="12"/>
      <c r="ORV220" s="12"/>
      <c r="ORW220" s="12"/>
      <c r="ORX220" s="12"/>
      <c r="ORY220" s="12"/>
      <c r="ORZ220" s="12"/>
      <c r="OSA220" s="12"/>
      <c r="OSB220" s="12"/>
      <c r="OSC220" s="12"/>
      <c r="OSD220" s="12"/>
      <c r="OSE220" s="12"/>
      <c r="OSF220" s="12"/>
      <c r="OSG220" s="12"/>
      <c r="OSH220" s="12"/>
      <c r="OSI220" s="12"/>
      <c r="OSJ220" s="12"/>
      <c r="OSK220" s="12"/>
      <c r="OSL220" s="12"/>
      <c r="OSM220" s="12"/>
      <c r="OSN220" s="12"/>
      <c r="OSO220" s="12"/>
      <c r="OSP220" s="12"/>
      <c r="OSQ220" s="12"/>
      <c r="OSR220" s="12"/>
      <c r="OSS220" s="12"/>
      <c r="OST220" s="12"/>
      <c r="OSU220" s="12"/>
      <c r="OSV220" s="12"/>
      <c r="OSW220" s="12"/>
      <c r="OSX220" s="12"/>
      <c r="OSY220" s="12"/>
      <c r="OSZ220" s="12"/>
      <c r="OTA220" s="12"/>
      <c r="OTB220" s="12"/>
      <c r="OTC220" s="12"/>
      <c r="OTD220" s="12"/>
      <c r="OTE220" s="12"/>
      <c r="OTF220" s="12"/>
      <c r="OTG220" s="12"/>
      <c r="OTH220" s="12"/>
      <c r="OTI220" s="12"/>
      <c r="OTJ220" s="12"/>
      <c r="OTK220" s="12"/>
      <c r="OTL220" s="12"/>
      <c r="OTM220" s="12"/>
      <c r="OTN220" s="12"/>
      <c r="OTO220" s="12"/>
      <c r="OTP220" s="12"/>
      <c r="OTQ220" s="12"/>
      <c r="OTR220" s="12"/>
      <c r="OTS220" s="12"/>
      <c r="OTT220" s="12"/>
      <c r="OTU220" s="12"/>
      <c r="OTV220" s="12"/>
      <c r="OTW220" s="12"/>
      <c r="OTX220" s="12"/>
      <c r="OTY220" s="12"/>
      <c r="OTZ220" s="12"/>
      <c r="OUA220" s="12"/>
      <c r="OUB220" s="12"/>
      <c r="OUC220" s="12"/>
      <c r="OUD220" s="12"/>
      <c r="OUE220" s="12"/>
      <c r="OUF220" s="12"/>
      <c r="OUG220" s="12"/>
      <c r="OUH220" s="12"/>
      <c r="OUI220" s="12"/>
      <c r="OUJ220" s="12"/>
      <c r="OUK220" s="12"/>
      <c r="OUL220" s="12"/>
      <c r="OUM220" s="12"/>
      <c r="OUN220" s="12"/>
      <c r="OUO220" s="12"/>
      <c r="OUP220" s="12"/>
      <c r="OUQ220" s="12"/>
      <c r="OUR220" s="12"/>
      <c r="OUS220" s="12"/>
      <c r="OUT220" s="12"/>
      <c r="OUU220" s="12"/>
      <c r="OUV220" s="12"/>
      <c r="OUW220" s="12"/>
      <c r="OUX220" s="12"/>
      <c r="OUY220" s="12"/>
      <c r="OUZ220" s="12"/>
      <c r="OVA220" s="12"/>
      <c r="OVB220" s="12"/>
      <c r="OVC220" s="12"/>
      <c r="OVD220" s="12"/>
      <c r="OVE220" s="12"/>
      <c r="OVF220" s="12"/>
      <c r="OVG220" s="12"/>
      <c r="OVH220" s="12"/>
      <c r="OVI220" s="12"/>
      <c r="OVJ220" s="12"/>
      <c r="OVK220" s="12"/>
      <c r="OVL220" s="12"/>
      <c r="OVM220" s="12"/>
      <c r="OVN220" s="12"/>
      <c r="OVO220" s="12"/>
      <c r="OVP220" s="12"/>
      <c r="OVQ220" s="12"/>
      <c r="OVR220" s="12"/>
      <c r="OVS220" s="12"/>
      <c r="OVT220" s="12"/>
      <c r="OVU220" s="12"/>
      <c r="OVV220" s="12"/>
      <c r="OVW220" s="12"/>
      <c r="OVX220" s="12"/>
      <c r="OVY220" s="12"/>
      <c r="OVZ220" s="12"/>
      <c r="OWA220" s="12"/>
      <c r="OWB220" s="12"/>
      <c r="OWC220" s="12"/>
      <c r="OWD220" s="12"/>
      <c r="OWE220" s="12"/>
      <c r="OWF220" s="12"/>
      <c r="OWG220" s="12"/>
      <c r="OWH220" s="12"/>
      <c r="OWI220" s="12"/>
      <c r="OWJ220" s="12"/>
      <c r="OWK220" s="12"/>
      <c r="OWL220" s="12"/>
      <c r="OWM220" s="12"/>
      <c r="OWN220" s="12"/>
      <c r="OWO220" s="12"/>
      <c r="OWP220" s="12"/>
      <c r="OWQ220" s="12"/>
      <c r="OWR220" s="12"/>
      <c r="OWS220" s="12"/>
      <c r="OWT220" s="12"/>
      <c r="OWU220" s="12"/>
      <c r="OWV220" s="12"/>
      <c r="OWW220" s="12"/>
      <c r="OWX220" s="12"/>
      <c r="OWY220" s="12"/>
      <c r="OWZ220" s="12"/>
      <c r="OXA220" s="12"/>
      <c r="OXB220" s="12"/>
      <c r="OXC220" s="12"/>
      <c r="OXD220" s="12"/>
      <c r="OXE220" s="12"/>
      <c r="OXF220" s="12"/>
      <c r="OXG220" s="12"/>
      <c r="OXH220" s="12"/>
      <c r="OXI220" s="12"/>
      <c r="OXJ220" s="12"/>
      <c r="OXK220" s="12"/>
      <c r="OXL220" s="12"/>
      <c r="OXM220" s="12"/>
      <c r="OXN220" s="12"/>
      <c r="OXO220" s="12"/>
      <c r="OXP220" s="12"/>
      <c r="OXQ220" s="12"/>
      <c r="OXR220" s="12"/>
      <c r="OXS220" s="12"/>
      <c r="OXT220" s="12"/>
      <c r="OXU220" s="12"/>
      <c r="OXV220" s="12"/>
      <c r="OXW220" s="12"/>
      <c r="OXX220" s="12"/>
      <c r="OXY220" s="12"/>
      <c r="OXZ220" s="12"/>
      <c r="OYA220" s="12"/>
      <c r="OYB220" s="12"/>
      <c r="OYC220" s="12"/>
      <c r="OYD220" s="12"/>
      <c r="OYE220" s="12"/>
      <c r="OYF220" s="12"/>
      <c r="OYG220" s="12"/>
      <c r="OYH220" s="12"/>
      <c r="OYI220" s="12"/>
      <c r="OYJ220" s="12"/>
      <c r="OYK220" s="12"/>
      <c r="OYL220" s="12"/>
      <c r="OYM220" s="12"/>
      <c r="OYN220" s="12"/>
      <c r="OYO220" s="12"/>
      <c r="OYP220" s="12"/>
      <c r="OYQ220" s="12"/>
      <c r="OYR220" s="12"/>
      <c r="OYS220" s="12"/>
      <c r="OYT220" s="12"/>
      <c r="OYU220" s="12"/>
      <c r="OYV220" s="12"/>
      <c r="OYW220" s="12"/>
      <c r="OYX220" s="12"/>
      <c r="OYY220" s="12"/>
      <c r="OYZ220" s="12"/>
      <c r="OZA220" s="12"/>
      <c r="OZB220" s="12"/>
      <c r="OZC220" s="12"/>
      <c r="OZD220" s="12"/>
      <c r="OZE220" s="12"/>
      <c r="OZF220" s="12"/>
      <c r="OZG220" s="12"/>
      <c r="OZH220" s="12"/>
      <c r="OZI220" s="12"/>
      <c r="OZJ220" s="12"/>
      <c r="OZK220" s="12"/>
      <c r="OZL220" s="12"/>
      <c r="OZM220" s="12"/>
      <c r="OZN220" s="12"/>
      <c r="OZO220" s="12"/>
      <c r="OZP220" s="12"/>
      <c r="OZQ220" s="12"/>
      <c r="OZR220" s="12"/>
      <c r="OZS220" s="12"/>
      <c r="OZT220" s="12"/>
      <c r="OZU220" s="12"/>
      <c r="OZV220" s="12"/>
      <c r="OZW220" s="12"/>
      <c r="OZX220" s="12"/>
      <c r="OZY220" s="12"/>
      <c r="OZZ220" s="12"/>
      <c r="PAA220" s="12"/>
      <c r="PAB220" s="12"/>
      <c r="PAC220" s="12"/>
      <c r="PAD220" s="12"/>
      <c r="PAE220" s="12"/>
      <c r="PAF220" s="12"/>
      <c r="PAG220" s="12"/>
      <c r="PAH220" s="12"/>
      <c r="PAI220" s="12"/>
      <c r="PAJ220" s="12"/>
      <c r="PAK220" s="12"/>
      <c r="PAL220" s="12"/>
      <c r="PAM220" s="12"/>
      <c r="PAN220" s="12"/>
      <c r="PAO220" s="12"/>
      <c r="PAP220" s="12"/>
      <c r="PAQ220" s="12"/>
      <c r="PAR220" s="12"/>
      <c r="PAS220" s="12"/>
      <c r="PAT220" s="12"/>
      <c r="PAU220" s="12"/>
      <c r="PAV220" s="12"/>
      <c r="PAW220" s="12"/>
      <c r="PAX220" s="12"/>
      <c r="PAY220" s="12"/>
      <c r="PAZ220" s="12"/>
      <c r="PBA220" s="12"/>
      <c r="PBB220" s="12"/>
      <c r="PBC220" s="12"/>
      <c r="PBD220" s="12"/>
      <c r="PBE220" s="12"/>
      <c r="PBF220" s="12"/>
      <c r="PBG220" s="12"/>
      <c r="PBH220" s="12"/>
      <c r="PBI220" s="12"/>
      <c r="PBJ220" s="12"/>
      <c r="PBK220" s="12"/>
      <c r="PBL220" s="12"/>
      <c r="PBM220" s="12"/>
      <c r="PBN220" s="12"/>
      <c r="PBO220" s="12"/>
      <c r="PBP220" s="12"/>
      <c r="PBQ220" s="12"/>
      <c r="PBR220" s="12"/>
      <c r="PBS220" s="12"/>
      <c r="PBT220" s="12"/>
      <c r="PBU220" s="12"/>
      <c r="PBV220" s="12"/>
      <c r="PBW220" s="12"/>
      <c r="PBX220" s="12"/>
      <c r="PBY220" s="12"/>
      <c r="PBZ220" s="12"/>
      <c r="PCA220" s="12"/>
      <c r="PCB220" s="12"/>
      <c r="PCC220" s="12"/>
      <c r="PCD220" s="12"/>
      <c r="PCE220" s="12"/>
      <c r="PCF220" s="12"/>
      <c r="PCG220" s="12"/>
      <c r="PCH220" s="12"/>
      <c r="PCI220" s="12"/>
      <c r="PCJ220" s="12"/>
      <c r="PCK220" s="12"/>
      <c r="PCL220" s="12"/>
      <c r="PCM220" s="12"/>
      <c r="PCN220" s="12"/>
      <c r="PCO220" s="12"/>
      <c r="PCP220" s="12"/>
      <c r="PCQ220" s="12"/>
      <c r="PCR220" s="12"/>
      <c r="PCS220" s="12"/>
      <c r="PCT220" s="12"/>
      <c r="PCU220" s="12"/>
      <c r="PCV220" s="12"/>
      <c r="PCW220" s="12"/>
      <c r="PCX220" s="12"/>
      <c r="PCY220" s="12"/>
      <c r="PCZ220" s="12"/>
      <c r="PDA220" s="12"/>
      <c r="PDB220" s="12"/>
      <c r="PDC220" s="12"/>
      <c r="PDD220" s="12"/>
      <c r="PDE220" s="12"/>
      <c r="PDF220" s="12"/>
      <c r="PDG220" s="12"/>
      <c r="PDH220" s="12"/>
      <c r="PDI220" s="12"/>
      <c r="PDJ220" s="12"/>
      <c r="PDK220" s="12"/>
      <c r="PDL220" s="12"/>
      <c r="PDM220" s="12"/>
      <c r="PDN220" s="12"/>
      <c r="PDO220" s="12"/>
      <c r="PDP220" s="12"/>
      <c r="PDQ220" s="12"/>
      <c r="PDR220" s="12"/>
      <c r="PDS220" s="12"/>
      <c r="PDT220" s="12"/>
      <c r="PDU220" s="12"/>
      <c r="PDV220" s="12"/>
      <c r="PDW220" s="12"/>
      <c r="PDX220" s="12"/>
      <c r="PDY220" s="12"/>
      <c r="PDZ220" s="12"/>
      <c r="PEA220" s="12"/>
      <c r="PEB220" s="12"/>
      <c r="PEC220" s="12"/>
      <c r="PED220" s="12"/>
      <c r="PEE220" s="12"/>
      <c r="PEF220" s="12"/>
      <c r="PEG220" s="12"/>
      <c r="PEH220" s="12"/>
      <c r="PEI220" s="12"/>
      <c r="PEJ220" s="12"/>
      <c r="PEK220" s="12"/>
      <c r="PEL220" s="12"/>
      <c r="PEM220" s="12"/>
      <c r="PEN220" s="12"/>
      <c r="PEO220" s="12"/>
      <c r="PEP220" s="12"/>
      <c r="PEQ220" s="12"/>
      <c r="PER220" s="12"/>
      <c r="PES220" s="12"/>
      <c r="PET220" s="12"/>
      <c r="PEU220" s="12"/>
      <c r="PEV220" s="12"/>
      <c r="PEW220" s="12"/>
      <c r="PEX220" s="12"/>
      <c r="PEY220" s="12"/>
      <c r="PEZ220" s="12"/>
      <c r="PFA220" s="12"/>
      <c r="PFB220" s="12"/>
      <c r="PFC220" s="12"/>
      <c r="PFD220" s="12"/>
      <c r="PFE220" s="12"/>
      <c r="PFF220" s="12"/>
      <c r="PFG220" s="12"/>
      <c r="PFH220" s="12"/>
      <c r="PFI220" s="12"/>
      <c r="PFJ220" s="12"/>
      <c r="PFK220" s="12"/>
      <c r="PFL220" s="12"/>
      <c r="PFM220" s="12"/>
      <c r="PFN220" s="12"/>
      <c r="PFO220" s="12"/>
      <c r="PFP220" s="12"/>
      <c r="PFQ220" s="12"/>
      <c r="PFR220" s="12"/>
      <c r="PFS220" s="12"/>
      <c r="PFT220" s="12"/>
      <c r="PFU220" s="12"/>
      <c r="PFV220" s="12"/>
      <c r="PFW220" s="12"/>
      <c r="PFX220" s="12"/>
      <c r="PFY220" s="12"/>
      <c r="PFZ220" s="12"/>
      <c r="PGA220" s="12"/>
      <c r="PGB220" s="12"/>
      <c r="PGC220" s="12"/>
      <c r="PGD220" s="12"/>
      <c r="PGE220" s="12"/>
      <c r="PGF220" s="12"/>
      <c r="PGG220" s="12"/>
      <c r="PGH220" s="12"/>
      <c r="PGI220" s="12"/>
      <c r="PGJ220" s="12"/>
      <c r="PGK220" s="12"/>
      <c r="PGL220" s="12"/>
      <c r="PGM220" s="12"/>
      <c r="PGN220" s="12"/>
      <c r="PGO220" s="12"/>
      <c r="PGP220" s="12"/>
      <c r="PGQ220" s="12"/>
      <c r="PGR220" s="12"/>
      <c r="PGS220" s="12"/>
      <c r="PGT220" s="12"/>
      <c r="PGU220" s="12"/>
      <c r="PGV220" s="12"/>
      <c r="PGW220" s="12"/>
      <c r="PGX220" s="12"/>
      <c r="PGY220" s="12"/>
      <c r="PGZ220" s="12"/>
      <c r="PHA220" s="12"/>
      <c r="PHB220" s="12"/>
      <c r="PHC220" s="12"/>
      <c r="PHD220" s="12"/>
      <c r="PHE220" s="12"/>
      <c r="PHF220" s="12"/>
      <c r="PHG220" s="12"/>
      <c r="PHH220" s="12"/>
      <c r="PHI220" s="12"/>
      <c r="PHJ220" s="12"/>
      <c r="PHK220" s="12"/>
      <c r="PHL220" s="12"/>
      <c r="PHM220" s="12"/>
      <c r="PHN220" s="12"/>
      <c r="PHO220" s="12"/>
      <c r="PHP220" s="12"/>
      <c r="PHQ220" s="12"/>
      <c r="PHR220" s="12"/>
      <c r="PHS220" s="12"/>
      <c r="PHT220" s="12"/>
      <c r="PHU220" s="12"/>
      <c r="PHV220" s="12"/>
      <c r="PHW220" s="12"/>
      <c r="PHX220" s="12"/>
      <c r="PHY220" s="12"/>
      <c r="PHZ220" s="12"/>
      <c r="PIA220" s="12"/>
      <c r="PIB220" s="12"/>
      <c r="PIC220" s="12"/>
      <c r="PID220" s="12"/>
      <c r="PIE220" s="12"/>
      <c r="PIF220" s="12"/>
      <c r="PIG220" s="12"/>
      <c r="PIH220" s="12"/>
      <c r="PII220" s="12"/>
      <c r="PIJ220" s="12"/>
      <c r="PIK220" s="12"/>
      <c r="PIL220" s="12"/>
      <c r="PIM220" s="12"/>
      <c r="PIN220" s="12"/>
      <c r="PIO220" s="12"/>
      <c r="PIP220" s="12"/>
      <c r="PIQ220" s="12"/>
      <c r="PIR220" s="12"/>
      <c r="PIS220" s="12"/>
      <c r="PIT220" s="12"/>
      <c r="PIU220" s="12"/>
      <c r="PIV220" s="12"/>
      <c r="PIW220" s="12"/>
      <c r="PIX220" s="12"/>
      <c r="PIY220" s="12"/>
      <c r="PIZ220" s="12"/>
      <c r="PJA220" s="12"/>
      <c r="PJB220" s="12"/>
      <c r="PJC220" s="12"/>
      <c r="PJD220" s="12"/>
      <c r="PJE220" s="12"/>
      <c r="PJF220" s="12"/>
      <c r="PJG220" s="12"/>
      <c r="PJH220" s="12"/>
      <c r="PJI220" s="12"/>
      <c r="PJJ220" s="12"/>
      <c r="PJK220" s="12"/>
      <c r="PJL220" s="12"/>
      <c r="PJM220" s="12"/>
      <c r="PJN220" s="12"/>
      <c r="PJO220" s="12"/>
      <c r="PJP220" s="12"/>
      <c r="PJQ220" s="12"/>
      <c r="PJR220" s="12"/>
      <c r="PJS220" s="12"/>
      <c r="PJT220" s="12"/>
      <c r="PJU220" s="12"/>
      <c r="PJV220" s="12"/>
      <c r="PJW220" s="12"/>
      <c r="PJX220" s="12"/>
      <c r="PJY220" s="12"/>
      <c r="PJZ220" s="12"/>
      <c r="PKA220" s="12"/>
      <c r="PKB220" s="12"/>
      <c r="PKC220" s="12"/>
      <c r="PKD220" s="12"/>
      <c r="PKE220" s="12"/>
      <c r="PKF220" s="12"/>
      <c r="PKG220" s="12"/>
      <c r="PKH220" s="12"/>
      <c r="PKI220" s="12"/>
      <c r="PKJ220" s="12"/>
      <c r="PKK220" s="12"/>
      <c r="PKL220" s="12"/>
      <c r="PKM220" s="12"/>
      <c r="PKN220" s="12"/>
      <c r="PKO220" s="12"/>
      <c r="PKP220" s="12"/>
      <c r="PKQ220" s="12"/>
      <c r="PKR220" s="12"/>
      <c r="PKS220" s="12"/>
      <c r="PKT220" s="12"/>
      <c r="PKU220" s="12"/>
      <c r="PKV220" s="12"/>
      <c r="PKW220" s="12"/>
      <c r="PKX220" s="12"/>
      <c r="PKY220" s="12"/>
      <c r="PKZ220" s="12"/>
      <c r="PLA220" s="12"/>
      <c r="PLB220" s="12"/>
      <c r="PLC220" s="12"/>
      <c r="PLD220" s="12"/>
      <c r="PLE220" s="12"/>
      <c r="PLF220" s="12"/>
      <c r="PLG220" s="12"/>
      <c r="PLH220" s="12"/>
      <c r="PLI220" s="12"/>
      <c r="PLJ220" s="12"/>
      <c r="PLK220" s="12"/>
      <c r="PLL220" s="12"/>
      <c r="PLM220" s="12"/>
      <c r="PLN220" s="12"/>
      <c r="PLO220" s="12"/>
      <c r="PLP220" s="12"/>
      <c r="PLQ220" s="12"/>
      <c r="PLR220" s="12"/>
      <c r="PLS220" s="12"/>
      <c r="PLT220" s="12"/>
      <c r="PLU220" s="12"/>
      <c r="PLV220" s="12"/>
      <c r="PLW220" s="12"/>
      <c r="PLX220" s="12"/>
      <c r="PLY220" s="12"/>
      <c r="PLZ220" s="12"/>
      <c r="PMA220" s="12"/>
      <c r="PMB220" s="12"/>
      <c r="PMC220" s="12"/>
      <c r="PMD220" s="12"/>
      <c r="PME220" s="12"/>
      <c r="PMF220" s="12"/>
      <c r="PMG220" s="12"/>
      <c r="PMH220" s="12"/>
      <c r="PMI220" s="12"/>
      <c r="PMJ220" s="12"/>
      <c r="PMK220" s="12"/>
      <c r="PML220" s="12"/>
      <c r="PMM220" s="12"/>
      <c r="PMN220" s="12"/>
      <c r="PMO220" s="12"/>
      <c r="PMP220" s="12"/>
      <c r="PMQ220" s="12"/>
      <c r="PMR220" s="12"/>
      <c r="PMS220" s="12"/>
      <c r="PMT220" s="12"/>
      <c r="PMU220" s="12"/>
      <c r="PMV220" s="12"/>
      <c r="PMW220" s="12"/>
      <c r="PMX220" s="12"/>
      <c r="PMY220" s="12"/>
      <c r="PMZ220" s="12"/>
      <c r="PNA220" s="12"/>
      <c r="PNB220" s="12"/>
      <c r="PNC220" s="12"/>
      <c r="PND220" s="12"/>
      <c r="PNE220" s="12"/>
      <c r="PNF220" s="12"/>
      <c r="PNG220" s="12"/>
      <c r="PNH220" s="12"/>
      <c r="PNI220" s="12"/>
      <c r="PNJ220" s="12"/>
      <c r="PNK220" s="12"/>
      <c r="PNL220" s="12"/>
      <c r="PNM220" s="12"/>
      <c r="PNN220" s="12"/>
      <c r="PNO220" s="12"/>
      <c r="PNP220" s="12"/>
      <c r="PNQ220" s="12"/>
      <c r="PNR220" s="12"/>
      <c r="PNS220" s="12"/>
      <c r="PNT220" s="12"/>
      <c r="PNU220" s="12"/>
      <c r="PNV220" s="12"/>
      <c r="PNW220" s="12"/>
      <c r="PNX220" s="12"/>
      <c r="PNY220" s="12"/>
      <c r="PNZ220" s="12"/>
      <c r="POA220" s="12"/>
      <c r="POB220" s="12"/>
      <c r="POC220" s="12"/>
      <c r="POD220" s="12"/>
      <c r="POE220" s="12"/>
      <c r="POF220" s="12"/>
      <c r="POG220" s="12"/>
      <c r="POH220" s="12"/>
      <c r="POI220" s="12"/>
      <c r="POJ220" s="12"/>
      <c r="POK220" s="12"/>
      <c r="POL220" s="12"/>
      <c r="POM220" s="12"/>
      <c r="PON220" s="12"/>
      <c r="POO220" s="12"/>
      <c r="POP220" s="12"/>
      <c r="POQ220" s="12"/>
      <c r="POR220" s="12"/>
      <c r="POS220" s="12"/>
      <c r="POT220" s="12"/>
      <c r="POU220" s="12"/>
      <c r="POV220" s="12"/>
      <c r="POW220" s="12"/>
      <c r="POX220" s="12"/>
      <c r="POY220" s="12"/>
      <c r="POZ220" s="12"/>
      <c r="PPA220" s="12"/>
      <c r="PPB220" s="12"/>
      <c r="PPC220" s="12"/>
      <c r="PPD220" s="12"/>
      <c r="PPE220" s="12"/>
      <c r="PPF220" s="12"/>
      <c r="PPG220" s="12"/>
      <c r="PPH220" s="12"/>
      <c r="PPI220" s="12"/>
      <c r="PPJ220" s="12"/>
      <c r="PPK220" s="12"/>
      <c r="PPL220" s="12"/>
      <c r="PPM220" s="12"/>
      <c r="PPN220" s="12"/>
      <c r="PPO220" s="12"/>
      <c r="PPP220" s="12"/>
      <c r="PPQ220" s="12"/>
      <c r="PPR220" s="12"/>
      <c r="PPS220" s="12"/>
      <c r="PPT220" s="12"/>
      <c r="PPU220" s="12"/>
      <c r="PPV220" s="12"/>
      <c r="PPW220" s="12"/>
      <c r="PPX220" s="12"/>
      <c r="PPY220" s="12"/>
      <c r="PPZ220" s="12"/>
      <c r="PQA220" s="12"/>
      <c r="PQB220" s="12"/>
      <c r="PQC220" s="12"/>
      <c r="PQD220" s="12"/>
      <c r="PQE220" s="12"/>
      <c r="PQF220" s="12"/>
      <c r="PQG220" s="12"/>
      <c r="PQH220" s="12"/>
      <c r="PQI220" s="12"/>
      <c r="PQJ220" s="12"/>
      <c r="PQK220" s="12"/>
      <c r="PQL220" s="12"/>
      <c r="PQM220" s="12"/>
      <c r="PQN220" s="12"/>
      <c r="PQO220" s="12"/>
      <c r="PQP220" s="12"/>
      <c r="PQQ220" s="12"/>
      <c r="PQR220" s="12"/>
      <c r="PQS220" s="12"/>
      <c r="PQT220" s="12"/>
      <c r="PQU220" s="12"/>
      <c r="PQV220" s="12"/>
      <c r="PQW220" s="12"/>
      <c r="PQX220" s="12"/>
      <c r="PQY220" s="12"/>
      <c r="PQZ220" s="12"/>
      <c r="PRA220" s="12"/>
      <c r="PRB220" s="12"/>
      <c r="PRC220" s="12"/>
      <c r="PRD220" s="12"/>
      <c r="PRE220" s="12"/>
      <c r="PRF220" s="12"/>
      <c r="PRG220" s="12"/>
      <c r="PRH220" s="12"/>
      <c r="PRI220" s="12"/>
      <c r="PRJ220" s="12"/>
      <c r="PRK220" s="12"/>
      <c r="PRL220" s="12"/>
      <c r="PRM220" s="12"/>
      <c r="PRN220" s="12"/>
      <c r="PRO220" s="12"/>
      <c r="PRP220" s="12"/>
      <c r="PRQ220" s="12"/>
      <c r="PRR220" s="12"/>
      <c r="PRS220" s="12"/>
      <c r="PRT220" s="12"/>
      <c r="PRU220" s="12"/>
      <c r="PRV220" s="12"/>
      <c r="PRW220" s="12"/>
      <c r="PRX220" s="12"/>
      <c r="PRY220" s="12"/>
      <c r="PRZ220" s="12"/>
      <c r="PSA220" s="12"/>
      <c r="PSB220" s="12"/>
      <c r="PSC220" s="12"/>
      <c r="PSD220" s="12"/>
      <c r="PSE220" s="12"/>
      <c r="PSF220" s="12"/>
      <c r="PSG220" s="12"/>
      <c r="PSH220" s="12"/>
      <c r="PSI220" s="12"/>
      <c r="PSJ220" s="12"/>
      <c r="PSK220" s="12"/>
      <c r="PSL220" s="12"/>
      <c r="PSM220" s="12"/>
      <c r="PSN220" s="12"/>
      <c r="PSO220" s="12"/>
      <c r="PSP220" s="12"/>
      <c r="PSQ220" s="12"/>
      <c r="PSR220" s="12"/>
      <c r="PSS220" s="12"/>
      <c r="PST220" s="12"/>
      <c r="PSU220" s="12"/>
      <c r="PSV220" s="12"/>
      <c r="PSW220" s="12"/>
      <c r="PSX220" s="12"/>
      <c r="PSY220" s="12"/>
      <c r="PSZ220" s="12"/>
      <c r="PTA220" s="12"/>
      <c r="PTB220" s="12"/>
      <c r="PTC220" s="12"/>
      <c r="PTD220" s="12"/>
      <c r="PTE220" s="12"/>
      <c r="PTF220" s="12"/>
      <c r="PTG220" s="12"/>
      <c r="PTH220" s="12"/>
      <c r="PTI220" s="12"/>
      <c r="PTJ220" s="12"/>
      <c r="PTK220" s="12"/>
      <c r="PTL220" s="12"/>
      <c r="PTM220" s="12"/>
      <c r="PTN220" s="12"/>
      <c r="PTO220" s="12"/>
      <c r="PTP220" s="12"/>
      <c r="PTQ220" s="12"/>
      <c r="PTR220" s="12"/>
      <c r="PTS220" s="12"/>
      <c r="PTT220" s="12"/>
      <c r="PTU220" s="12"/>
      <c r="PTV220" s="12"/>
      <c r="PTW220" s="12"/>
      <c r="PTX220" s="12"/>
      <c r="PTY220" s="12"/>
      <c r="PTZ220" s="12"/>
      <c r="PUA220" s="12"/>
      <c r="PUB220" s="12"/>
      <c r="PUC220" s="12"/>
      <c r="PUD220" s="12"/>
      <c r="PUE220" s="12"/>
      <c r="PUF220" s="12"/>
      <c r="PUG220" s="12"/>
      <c r="PUH220" s="12"/>
      <c r="PUI220" s="12"/>
      <c r="PUJ220" s="12"/>
      <c r="PUK220" s="12"/>
      <c r="PUL220" s="12"/>
      <c r="PUM220" s="12"/>
      <c r="PUN220" s="12"/>
      <c r="PUO220" s="12"/>
      <c r="PUP220" s="12"/>
      <c r="PUQ220" s="12"/>
      <c r="PUR220" s="12"/>
      <c r="PUS220" s="12"/>
      <c r="PUT220" s="12"/>
      <c r="PUU220" s="12"/>
      <c r="PUV220" s="12"/>
      <c r="PUW220" s="12"/>
      <c r="PUX220" s="12"/>
      <c r="PUY220" s="12"/>
      <c r="PUZ220" s="12"/>
      <c r="PVA220" s="12"/>
      <c r="PVB220" s="12"/>
      <c r="PVC220" s="12"/>
      <c r="PVD220" s="12"/>
      <c r="PVE220" s="12"/>
      <c r="PVF220" s="12"/>
      <c r="PVG220" s="12"/>
      <c r="PVH220" s="12"/>
      <c r="PVI220" s="12"/>
      <c r="PVJ220" s="12"/>
      <c r="PVK220" s="12"/>
      <c r="PVL220" s="12"/>
      <c r="PVM220" s="12"/>
      <c r="PVN220" s="12"/>
      <c r="PVO220" s="12"/>
      <c r="PVP220" s="12"/>
      <c r="PVQ220" s="12"/>
      <c r="PVR220" s="12"/>
      <c r="PVS220" s="12"/>
      <c r="PVT220" s="12"/>
      <c r="PVU220" s="12"/>
      <c r="PVV220" s="12"/>
      <c r="PVW220" s="12"/>
      <c r="PVX220" s="12"/>
      <c r="PVY220" s="12"/>
      <c r="PVZ220" s="12"/>
      <c r="PWA220" s="12"/>
      <c r="PWB220" s="12"/>
      <c r="PWC220" s="12"/>
      <c r="PWD220" s="12"/>
      <c r="PWE220" s="12"/>
      <c r="PWF220" s="12"/>
      <c r="PWG220" s="12"/>
      <c r="PWH220" s="12"/>
      <c r="PWI220" s="12"/>
      <c r="PWJ220" s="12"/>
      <c r="PWK220" s="12"/>
      <c r="PWL220" s="12"/>
      <c r="PWM220" s="12"/>
      <c r="PWN220" s="12"/>
      <c r="PWO220" s="12"/>
      <c r="PWP220" s="12"/>
      <c r="PWQ220" s="12"/>
      <c r="PWR220" s="12"/>
      <c r="PWS220" s="12"/>
      <c r="PWT220" s="12"/>
      <c r="PWU220" s="12"/>
      <c r="PWV220" s="12"/>
      <c r="PWW220" s="12"/>
      <c r="PWX220" s="12"/>
      <c r="PWY220" s="12"/>
      <c r="PWZ220" s="12"/>
      <c r="PXA220" s="12"/>
      <c r="PXB220" s="12"/>
      <c r="PXC220" s="12"/>
      <c r="PXD220" s="12"/>
      <c r="PXE220" s="12"/>
      <c r="PXF220" s="12"/>
      <c r="PXG220" s="12"/>
      <c r="PXH220" s="12"/>
      <c r="PXI220" s="12"/>
      <c r="PXJ220" s="12"/>
      <c r="PXK220" s="12"/>
      <c r="PXL220" s="12"/>
      <c r="PXM220" s="12"/>
      <c r="PXN220" s="12"/>
      <c r="PXO220" s="12"/>
      <c r="PXP220" s="12"/>
      <c r="PXQ220" s="12"/>
      <c r="PXR220" s="12"/>
      <c r="PXS220" s="12"/>
      <c r="PXT220" s="12"/>
      <c r="PXU220" s="12"/>
      <c r="PXV220" s="12"/>
      <c r="PXW220" s="12"/>
      <c r="PXX220" s="12"/>
      <c r="PXY220" s="12"/>
      <c r="PXZ220" s="12"/>
      <c r="PYA220" s="12"/>
      <c r="PYB220" s="12"/>
      <c r="PYC220" s="12"/>
      <c r="PYD220" s="12"/>
      <c r="PYE220" s="12"/>
      <c r="PYF220" s="12"/>
      <c r="PYG220" s="12"/>
      <c r="PYH220" s="12"/>
      <c r="PYI220" s="12"/>
      <c r="PYJ220" s="12"/>
      <c r="PYK220" s="12"/>
      <c r="PYL220" s="12"/>
      <c r="PYM220" s="12"/>
      <c r="PYN220" s="12"/>
      <c r="PYO220" s="12"/>
      <c r="PYP220" s="12"/>
      <c r="PYQ220" s="12"/>
      <c r="PYR220" s="12"/>
      <c r="PYS220" s="12"/>
      <c r="PYT220" s="12"/>
      <c r="PYU220" s="12"/>
      <c r="PYV220" s="12"/>
      <c r="PYW220" s="12"/>
      <c r="PYX220" s="12"/>
      <c r="PYY220" s="12"/>
      <c r="PYZ220" s="12"/>
      <c r="PZA220" s="12"/>
      <c r="PZB220" s="12"/>
      <c r="PZC220" s="12"/>
      <c r="PZD220" s="12"/>
      <c r="PZE220" s="12"/>
      <c r="PZF220" s="12"/>
      <c r="PZG220" s="12"/>
      <c r="PZH220" s="12"/>
      <c r="PZI220" s="12"/>
      <c r="PZJ220" s="12"/>
      <c r="PZK220" s="12"/>
      <c r="PZL220" s="12"/>
      <c r="PZM220" s="12"/>
      <c r="PZN220" s="12"/>
      <c r="PZO220" s="12"/>
      <c r="PZP220" s="12"/>
      <c r="PZQ220" s="12"/>
      <c r="PZR220" s="12"/>
      <c r="PZS220" s="12"/>
      <c r="PZT220" s="12"/>
      <c r="PZU220" s="12"/>
      <c r="PZV220" s="12"/>
      <c r="PZW220" s="12"/>
      <c r="PZX220" s="12"/>
      <c r="PZY220" s="12"/>
      <c r="PZZ220" s="12"/>
      <c r="QAA220" s="12"/>
      <c r="QAB220" s="12"/>
      <c r="QAC220" s="12"/>
      <c r="QAD220" s="12"/>
      <c r="QAE220" s="12"/>
      <c r="QAF220" s="12"/>
      <c r="QAG220" s="12"/>
      <c r="QAH220" s="12"/>
      <c r="QAI220" s="12"/>
      <c r="QAJ220" s="12"/>
      <c r="QAK220" s="12"/>
      <c r="QAL220" s="12"/>
      <c r="QAM220" s="12"/>
      <c r="QAN220" s="12"/>
      <c r="QAO220" s="12"/>
      <c r="QAP220" s="12"/>
      <c r="QAQ220" s="12"/>
      <c r="QAR220" s="12"/>
      <c r="QAS220" s="12"/>
      <c r="QAT220" s="12"/>
      <c r="QAU220" s="12"/>
      <c r="QAV220" s="12"/>
      <c r="QAW220" s="12"/>
      <c r="QAX220" s="12"/>
      <c r="QAY220" s="12"/>
      <c r="QAZ220" s="12"/>
      <c r="QBA220" s="12"/>
      <c r="QBB220" s="12"/>
      <c r="QBC220" s="12"/>
      <c r="QBD220" s="12"/>
      <c r="QBE220" s="12"/>
      <c r="QBF220" s="12"/>
      <c r="QBG220" s="12"/>
      <c r="QBH220" s="12"/>
      <c r="QBI220" s="12"/>
      <c r="QBJ220" s="12"/>
      <c r="QBK220" s="12"/>
      <c r="QBL220" s="12"/>
      <c r="QBM220" s="12"/>
      <c r="QBN220" s="12"/>
      <c r="QBO220" s="12"/>
      <c r="QBP220" s="12"/>
      <c r="QBQ220" s="12"/>
      <c r="QBR220" s="12"/>
      <c r="QBS220" s="12"/>
      <c r="QBT220" s="12"/>
      <c r="QBU220" s="12"/>
      <c r="QBV220" s="12"/>
      <c r="QBW220" s="12"/>
      <c r="QBX220" s="12"/>
      <c r="QBY220" s="12"/>
      <c r="QBZ220" s="12"/>
      <c r="QCA220" s="12"/>
      <c r="QCB220" s="12"/>
      <c r="QCC220" s="12"/>
      <c r="QCD220" s="12"/>
      <c r="QCE220" s="12"/>
      <c r="QCF220" s="12"/>
      <c r="QCG220" s="12"/>
      <c r="QCH220" s="12"/>
      <c r="QCI220" s="12"/>
      <c r="QCJ220" s="12"/>
      <c r="QCK220" s="12"/>
      <c r="QCL220" s="12"/>
      <c r="QCM220" s="12"/>
      <c r="QCN220" s="12"/>
      <c r="QCO220" s="12"/>
      <c r="QCP220" s="12"/>
      <c r="QCQ220" s="12"/>
      <c r="QCR220" s="12"/>
      <c r="QCS220" s="12"/>
      <c r="QCT220" s="12"/>
      <c r="QCU220" s="12"/>
      <c r="QCV220" s="12"/>
      <c r="QCW220" s="12"/>
      <c r="QCX220" s="12"/>
      <c r="QCY220" s="12"/>
      <c r="QCZ220" s="12"/>
      <c r="QDA220" s="12"/>
      <c r="QDB220" s="12"/>
      <c r="QDC220" s="12"/>
      <c r="QDD220" s="12"/>
      <c r="QDE220" s="12"/>
      <c r="QDF220" s="12"/>
      <c r="QDG220" s="12"/>
      <c r="QDH220" s="12"/>
      <c r="QDI220" s="12"/>
      <c r="QDJ220" s="12"/>
      <c r="QDK220" s="12"/>
      <c r="QDL220" s="12"/>
      <c r="QDM220" s="12"/>
      <c r="QDN220" s="12"/>
      <c r="QDO220" s="12"/>
      <c r="QDP220" s="12"/>
      <c r="QDQ220" s="12"/>
      <c r="QDR220" s="12"/>
      <c r="QDS220" s="12"/>
      <c r="QDT220" s="12"/>
      <c r="QDU220" s="12"/>
      <c r="QDV220" s="12"/>
      <c r="QDW220" s="12"/>
      <c r="QDX220" s="12"/>
      <c r="QDY220" s="12"/>
      <c r="QDZ220" s="12"/>
      <c r="QEA220" s="12"/>
      <c r="QEB220" s="12"/>
      <c r="QEC220" s="12"/>
      <c r="QED220" s="12"/>
      <c r="QEE220" s="12"/>
      <c r="QEF220" s="12"/>
      <c r="QEG220" s="12"/>
      <c r="QEH220" s="12"/>
      <c r="QEI220" s="12"/>
      <c r="QEJ220" s="12"/>
      <c r="QEK220" s="12"/>
      <c r="QEL220" s="12"/>
      <c r="QEM220" s="12"/>
      <c r="QEN220" s="12"/>
      <c r="QEO220" s="12"/>
      <c r="QEP220" s="12"/>
      <c r="QEQ220" s="12"/>
      <c r="QER220" s="12"/>
      <c r="QES220" s="12"/>
      <c r="QET220" s="12"/>
      <c r="QEU220" s="12"/>
      <c r="QEV220" s="12"/>
      <c r="QEW220" s="12"/>
      <c r="QEX220" s="12"/>
      <c r="QEY220" s="12"/>
      <c r="QEZ220" s="12"/>
      <c r="QFA220" s="12"/>
      <c r="QFB220" s="12"/>
      <c r="QFC220" s="12"/>
      <c r="QFD220" s="12"/>
      <c r="QFE220" s="12"/>
      <c r="QFF220" s="12"/>
      <c r="QFG220" s="12"/>
      <c r="QFH220" s="12"/>
      <c r="QFI220" s="12"/>
      <c r="QFJ220" s="12"/>
      <c r="QFK220" s="12"/>
      <c r="QFL220" s="12"/>
      <c r="QFM220" s="12"/>
      <c r="QFN220" s="12"/>
      <c r="QFO220" s="12"/>
      <c r="QFP220" s="12"/>
      <c r="QFQ220" s="12"/>
      <c r="QFR220" s="12"/>
      <c r="QFS220" s="12"/>
      <c r="QFT220" s="12"/>
      <c r="QFU220" s="12"/>
      <c r="QFV220" s="12"/>
      <c r="QFW220" s="12"/>
      <c r="QFX220" s="12"/>
      <c r="QFY220" s="12"/>
      <c r="QFZ220" s="12"/>
      <c r="QGA220" s="12"/>
      <c r="QGB220" s="12"/>
      <c r="QGC220" s="12"/>
      <c r="QGD220" s="12"/>
      <c r="QGE220" s="12"/>
      <c r="QGF220" s="12"/>
      <c r="QGG220" s="12"/>
      <c r="QGH220" s="12"/>
      <c r="QGI220" s="12"/>
      <c r="QGJ220" s="12"/>
      <c r="QGK220" s="12"/>
      <c r="QGL220" s="12"/>
      <c r="QGM220" s="12"/>
      <c r="QGN220" s="12"/>
      <c r="QGO220" s="12"/>
      <c r="QGP220" s="12"/>
      <c r="QGQ220" s="12"/>
      <c r="QGR220" s="12"/>
      <c r="QGS220" s="12"/>
      <c r="QGT220" s="12"/>
      <c r="QGU220" s="12"/>
      <c r="QGV220" s="12"/>
      <c r="QGW220" s="12"/>
      <c r="QGX220" s="12"/>
      <c r="QGY220" s="12"/>
      <c r="QGZ220" s="12"/>
      <c r="QHA220" s="12"/>
      <c r="QHB220" s="12"/>
      <c r="QHC220" s="12"/>
      <c r="QHD220" s="12"/>
      <c r="QHE220" s="12"/>
      <c r="QHF220" s="12"/>
      <c r="QHG220" s="12"/>
      <c r="QHH220" s="12"/>
      <c r="QHI220" s="12"/>
      <c r="QHJ220" s="12"/>
      <c r="QHK220" s="12"/>
      <c r="QHL220" s="12"/>
      <c r="QHM220" s="12"/>
      <c r="QHN220" s="12"/>
      <c r="QHO220" s="12"/>
      <c r="QHP220" s="12"/>
      <c r="QHQ220" s="12"/>
      <c r="QHR220" s="12"/>
      <c r="QHS220" s="12"/>
      <c r="QHT220" s="12"/>
      <c r="QHU220" s="12"/>
      <c r="QHV220" s="12"/>
      <c r="QHW220" s="12"/>
      <c r="QHX220" s="12"/>
      <c r="QHY220" s="12"/>
      <c r="QHZ220" s="12"/>
      <c r="QIA220" s="12"/>
      <c r="QIB220" s="12"/>
      <c r="QIC220" s="12"/>
      <c r="QID220" s="12"/>
      <c r="QIE220" s="12"/>
      <c r="QIF220" s="12"/>
      <c r="QIG220" s="12"/>
      <c r="QIH220" s="12"/>
      <c r="QII220" s="12"/>
      <c r="QIJ220" s="12"/>
      <c r="QIK220" s="12"/>
      <c r="QIL220" s="12"/>
      <c r="QIM220" s="12"/>
      <c r="QIN220" s="12"/>
      <c r="QIO220" s="12"/>
      <c r="QIP220" s="12"/>
      <c r="QIQ220" s="12"/>
      <c r="QIR220" s="12"/>
      <c r="QIS220" s="12"/>
      <c r="QIT220" s="12"/>
      <c r="QIU220" s="12"/>
      <c r="QIV220" s="12"/>
      <c r="QIW220" s="12"/>
      <c r="QIX220" s="12"/>
      <c r="QIY220" s="12"/>
      <c r="QIZ220" s="12"/>
      <c r="QJA220" s="12"/>
      <c r="QJB220" s="12"/>
      <c r="QJC220" s="12"/>
      <c r="QJD220" s="12"/>
      <c r="QJE220" s="12"/>
      <c r="QJF220" s="12"/>
      <c r="QJG220" s="12"/>
      <c r="QJH220" s="12"/>
      <c r="QJI220" s="12"/>
      <c r="QJJ220" s="12"/>
      <c r="QJK220" s="12"/>
      <c r="QJL220" s="12"/>
      <c r="QJM220" s="12"/>
      <c r="QJN220" s="12"/>
      <c r="QJO220" s="12"/>
      <c r="QJP220" s="12"/>
      <c r="QJQ220" s="12"/>
      <c r="QJR220" s="12"/>
      <c r="QJS220" s="12"/>
      <c r="QJT220" s="12"/>
      <c r="QJU220" s="12"/>
      <c r="QJV220" s="12"/>
      <c r="QJW220" s="12"/>
      <c r="QJX220" s="12"/>
      <c r="QJY220" s="12"/>
      <c r="QJZ220" s="12"/>
      <c r="QKA220" s="12"/>
      <c r="QKB220" s="12"/>
      <c r="QKC220" s="12"/>
      <c r="QKD220" s="12"/>
      <c r="QKE220" s="12"/>
      <c r="QKF220" s="12"/>
      <c r="QKG220" s="12"/>
      <c r="QKH220" s="12"/>
      <c r="QKI220" s="12"/>
      <c r="QKJ220" s="12"/>
      <c r="QKK220" s="12"/>
      <c r="QKL220" s="12"/>
      <c r="QKM220" s="12"/>
      <c r="QKN220" s="12"/>
      <c r="QKO220" s="12"/>
      <c r="QKP220" s="12"/>
      <c r="QKQ220" s="12"/>
      <c r="QKR220" s="12"/>
      <c r="QKS220" s="12"/>
      <c r="QKT220" s="12"/>
      <c r="QKU220" s="12"/>
      <c r="QKV220" s="12"/>
      <c r="QKW220" s="12"/>
      <c r="QKX220" s="12"/>
      <c r="QKY220" s="12"/>
      <c r="QKZ220" s="12"/>
      <c r="QLA220" s="12"/>
      <c r="QLB220" s="12"/>
      <c r="QLC220" s="12"/>
      <c r="QLD220" s="12"/>
      <c r="QLE220" s="12"/>
      <c r="QLF220" s="12"/>
      <c r="QLG220" s="12"/>
      <c r="QLH220" s="12"/>
      <c r="QLI220" s="12"/>
      <c r="QLJ220" s="12"/>
      <c r="QLK220" s="12"/>
      <c r="QLL220" s="12"/>
      <c r="QLM220" s="12"/>
      <c r="QLN220" s="12"/>
      <c r="QLO220" s="12"/>
      <c r="QLP220" s="12"/>
      <c r="QLQ220" s="12"/>
      <c r="QLR220" s="12"/>
      <c r="QLS220" s="12"/>
      <c r="QLT220" s="12"/>
      <c r="QLU220" s="12"/>
      <c r="QLV220" s="12"/>
      <c r="QLW220" s="12"/>
      <c r="QLX220" s="12"/>
      <c r="QLY220" s="12"/>
      <c r="QLZ220" s="12"/>
      <c r="QMA220" s="12"/>
      <c r="QMB220" s="12"/>
      <c r="QMC220" s="12"/>
      <c r="QMD220" s="12"/>
      <c r="QME220" s="12"/>
      <c r="QMF220" s="12"/>
      <c r="QMG220" s="12"/>
      <c r="QMH220" s="12"/>
      <c r="QMI220" s="12"/>
      <c r="QMJ220" s="12"/>
      <c r="QMK220" s="12"/>
      <c r="QML220" s="12"/>
      <c r="QMM220" s="12"/>
      <c r="QMN220" s="12"/>
      <c r="QMO220" s="12"/>
      <c r="QMP220" s="12"/>
      <c r="QMQ220" s="12"/>
      <c r="QMR220" s="12"/>
      <c r="QMS220" s="12"/>
      <c r="QMT220" s="12"/>
      <c r="QMU220" s="12"/>
      <c r="QMV220" s="12"/>
      <c r="QMW220" s="12"/>
      <c r="QMX220" s="12"/>
      <c r="QMY220" s="12"/>
      <c r="QMZ220" s="12"/>
      <c r="QNA220" s="12"/>
      <c r="QNB220" s="12"/>
      <c r="QNC220" s="12"/>
      <c r="QND220" s="12"/>
      <c r="QNE220" s="12"/>
      <c r="QNF220" s="12"/>
      <c r="QNG220" s="12"/>
      <c r="QNH220" s="12"/>
      <c r="QNI220" s="12"/>
      <c r="QNJ220" s="12"/>
      <c r="QNK220" s="12"/>
      <c r="QNL220" s="12"/>
      <c r="QNM220" s="12"/>
      <c r="QNN220" s="12"/>
      <c r="QNO220" s="12"/>
      <c r="QNP220" s="12"/>
      <c r="QNQ220" s="12"/>
      <c r="QNR220" s="12"/>
      <c r="QNS220" s="12"/>
      <c r="QNT220" s="12"/>
      <c r="QNU220" s="12"/>
      <c r="QNV220" s="12"/>
      <c r="QNW220" s="12"/>
      <c r="QNX220" s="12"/>
      <c r="QNY220" s="12"/>
      <c r="QNZ220" s="12"/>
      <c r="QOA220" s="12"/>
      <c r="QOB220" s="12"/>
      <c r="QOC220" s="12"/>
      <c r="QOD220" s="12"/>
      <c r="QOE220" s="12"/>
      <c r="QOF220" s="12"/>
      <c r="QOG220" s="12"/>
      <c r="QOH220" s="12"/>
      <c r="QOI220" s="12"/>
      <c r="QOJ220" s="12"/>
      <c r="QOK220" s="12"/>
      <c r="QOL220" s="12"/>
      <c r="QOM220" s="12"/>
      <c r="QON220" s="12"/>
      <c r="QOO220" s="12"/>
      <c r="QOP220" s="12"/>
      <c r="QOQ220" s="12"/>
      <c r="QOR220" s="12"/>
      <c r="QOS220" s="12"/>
      <c r="QOT220" s="12"/>
      <c r="QOU220" s="12"/>
      <c r="QOV220" s="12"/>
      <c r="QOW220" s="12"/>
      <c r="QOX220" s="12"/>
      <c r="QOY220" s="12"/>
      <c r="QOZ220" s="12"/>
      <c r="QPA220" s="12"/>
      <c r="QPB220" s="12"/>
      <c r="QPC220" s="12"/>
      <c r="QPD220" s="12"/>
      <c r="QPE220" s="12"/>
      <c r="QPF220" s="12"/>
      <c r="QPG220" s="12"/>
      <c r="QPH220" s="12"/>
      <c r="QPI220" s="12"/>
      <c r="QPJ220" s="12"/>
      <c r="QPK220" s="12"/>
      <c r="QPL220" s="12"/>
      <c r="QPM220" s="12"/>
      <c r="QPN220" s="12"/>
      <c r="QPO220" s="12"/>
      <c r="QPP220" s="12"/>
      <c r="QPQ220" s="12"/>
      <c r="QPR220" s="12"/>
      <c r="QPS220" s="12"/>
      <c r="QPT220" s="12"/>
      <c r="QPU220" s="12"/>
      <c r="QPV220" s="12"/>
      <c r="QPW220" s="12"/>
      <c r="QPX220" s="12"/>
      <c r="QPY220" s="12"/>
      <c r="QPZ220" s="12"/>
      <c r="QQA220" s="12"/>
      <c r="QQB220" s="12"/>
      <c r="QQC220" s="12"/>
      <c r="QQD220" s="12"/>
      <c r="QQE220" s="12"/>
      <c r="QQF220" s="12"/>
      <c r="QQG220" s="12"/>
      <c r="QQH220" s="12"/>
      <c r="QQI220" s="12"/>
      <c r="QQJ220" s="12"/>
      <c r="QQK220" s="12"/>
      <c r="QQL220" s="12"/>
      <c r="QQM220" s="12"/>
      <c r="QQN220" s="12"/>
      <c r="QQO220" s="12"/>
      <c r="QQP220" s="12"/>
      <c r="QQQ220" s="12"/>
      <c r="QQR220" s="12"/>
      <c r="QQS220" s="12"/>
      <c r="QQT220" s="12"/>
      <c r="QQU220" s="12"/>
      <c r="QQV220" s="12"/>
      <c r="QQW220" s="12"/>
      <c r="QQX220" s="12"/>
      <c r="QQY220" s="12"/>
      <c r="QQZ220" s="12"/>
      <c r="QRA220" s="12"/>
      <c r="QRB220" s="12"/>
      <c r="QRC220" s="12"/>
      <c r="QRD220" s="12"/>
      <c r="QRE220" s="12"/>
      <c r="QRF220" s="12"/>
      <c r="QRG220" s="12"/>
      <c r="QRH220" s="12"/>
      <c r="QRI220" s="12"/>
      <c r="QRJ220" s="12"/>
      <c r="QRK220" s="12"/>
      <c r="QRL220" s="12"/>
      <c r="QRM220" s="12"/>
      <c r="QRN220" s="12"/>
      <c r="QRO220" s="12"/>
      <c r="QRP220" s="12"/>
      <c r="QRQ220" s="12"/>
      <c r="QRR220" s="12"/>
      <c r="QRS220" s="12"/>
      <c r="QRT220" s="12"/>
      <c r="QRU220" s="12"/>
      <c r="QRV220" s="12"/>
      <c r="QRW220" s="12"/>
      <c r="QRX220" s="12"/>
      <c r="QRY220" s="12"/>
      <c r="QRZ220" s="12"/>
      <c r="QSA220" s="12"/>
      <c r="QSB220" s="12"/>
      <c r="QSC220" s="12"/>
      <c r="QSD220" s="12"/>
      <c r="QSE220" s="12"/>
      <c r="QSF220" s="12"/>
      <c r="QSG220" s="12"/>
      <c r="QSH220" s="12"/>
      <c r="QSI220" s="12"/>
      <c r="QSJ220" s="12"/>
      <c r="QSK220" s="12"/>
      <c r="QSL220" s="12"/>
      <c r="QSM220" s="12"/>
      <c r="QSN220" s="12"/>
      <c r="QSO220" s="12"/>
      <c r="QSP220" s="12"/>
      <c r="QSQ220" s="12"/>
      <c r="QSR220" s="12"/>
      <c r="QSS220" s="12"/>
      <c r="QST220" s="12"/>
      <c r="QSU220" s="12"/>
      <c r="QSV220" s="12"/>
      <c r="QSW220" s="12"/>
      <c r="QSX220" s="12"/>
      <c r="QSY220" s="12"/>
      <c r="QSZ220" s="12"/>
      <c r="QTA220" s="12"/>
      <c r="QTB220" s="12"/>
      <c r="QTC220" s="12"/>
      <c r="QTD220" s="12"/>
      <c r="QTE220" s="12"/>
      <c r="QTF220" s="12"/>
      <c r="QTG220" s="12"/>
      <c r="QTH220" s="12"/>
      <c r="QTI220" s="12"/>
      <c r="QTJ220" s="12"/>
      <c r="QTK220" s="12"/>
      <c r="QTL220" s="12"/>
      <c r="QTM220" s="12"/>
      <c r="QTN220" s="12"/>
      <c r="QTO220" s="12"/>
      <c r="QTP220" s="12"/>
      <c r="QTQ220" s="12"/>
      <c r="QTR220" s="12"/>
      <c r="QTS220" s="12"/>
      <c r="QTT220" s="12"/>
      <c r="QTU220" s="12"/>
      <c r="QTV220" s="12"/>
      <c r="QTW220" s="12"/>
      <c r="QTX220" s="12"/>
      <c r="QTY220" s="12"/>
      <c r="QTZ220" s="12"/>
      <c r="QUA220" s="12"/>
      <c r="QUB220" s="12"/>
      <c r="QUC220" s="12"/>
      <c r="QUD220" s="12"/>
      <c r="QUE220" s="12"/>
      <c r="QUF220" s="12"/>
      <c r="QUG220" s="12"/>
      <c r="QUH220" s="12"/>
      <c r="QUI220" s="12"/>
      <c r="QUJ220" s="12"/>
      <c r="QUK220" s="12"/>
      <c r="QUL220" s="12"/>
      <c r="QUM220" s="12"/>
      <c r="QUN220" s="12"/>
      <c r="QUO220" s="12"/>
      <c r="QUP220" s="12"/>
      <c r="QUQ220" s="12"/>
      <c r="QUR220" s="12"/>
      <c r="QUS220" s="12"/>
      <c r="QUT220" s="12"/>
      <c r="QUU220" s="12"/>
      <c r="QUV220" s="12"/>
      <c r="QUW220" s="12"/>
      <c r="QUX220" s="12"/>
      <c r="QUY220" s="12"/>
      <c r="QUZ220" s="12"/>
      <c r="QVA220" s="12"/>
      <c r="QVB220" s="12"/>
      <c r="QVC220" s="12"/>
      <c r="QVD220" s="12"/>
      <c r="QVE220" s="12"/>
      <c r="QVF220" s="12"/>
      <c r="QVG220" s="12"/>
      <c r="QVH220" s="12"/>
      <c r="QVI220" s="12"/>
      <c r="QVJ220" s="12"/>
      <c r="QVK220" s="12"/>
      <c r="QVL220" s="12"/>
      <c r="QVM220" s="12"/>
      <c r="QVN220" s="12"/>
      <c r="QVO220" s="12"/>
      <c r="QVP220" s="12"/>
      <c r="QVQ220" s="12"/>
      <c r="QVR220" s="12"/>
      <c r="QVS220" s="12"/>
      <c r="QVT220" s="12"/>
      <c r="QVU220" s="12"/>
      <c r="QVV220" s="12"/>
      <c r="QVW220" s="12"/>
      <c r="QVX220" s="12"/>
      <c r="QVY220" s="12"/>
      <c r="QVZ220" s="12"/>
      <c r="QWA220" s="12"/>
      <c r="QWB220" s="12"/>
      <c r="QWC220" s="12"/>
      <c r="QWD220" s="12"/>
      <c r="QWE220" s="12"/>
      <c r="QWF220" s="12"/>
      <c r="QWG220" s="12"/>
      <c r="QWH220" s="12"/>
      <c r="QWI220" s="12"/>
      <c r="QWJ220" s="12"/>
      <c r="QWK220" s="12"/>
      <c r="QWL220" s="12"/>
      <c r="QWM220" s="12"/>
      <c r="QWN220" s="12"/>
      <c r="QWO220" s="12"/>
      <c r="QWP220" s="12"/>
      <c r="QWQ220" s="12"/>
      <c r="QWR220" s="12"/>
      <c r="QWS220" s="12"/>
      <c r="QWT220" s="12"/>
      <c r="QWU220" s="12"/>
      <c r="QWV220" s="12"/>
      <c r="QWW220" s="12"/>
      <c r="QWX220" s="12"/>
      <c r="QWY220" s="12"/>
      <c r="QWZ220" s="12"/>
      <c r="QXA220" s="12"/>
      <c r="QXB220" s="12"/>
      <c r="QXC220" s="12"/>
      <c r="QXD220" s="12"/>
      <c r="QXE220" s="12"/>
      <c r="QXF220" s="12"/>
      <c r="QXG220" s="12"/>
      <c r="QXH220" s="12"/>
      <c r="QXI220" s="12"/>
      <c r="QXJ220" s="12"/>
      <c r="QXK220" s="12"/>
      <c r="QXL220" s="12"/>
      <c r="QXM220" s="12"/>
      <c r="QXN220" s="12"/>
      <c r="QXO220" s="12"/>
      <c r="QXP220" s="12"/>
      <c r="QXQ220" s="12"/>
      <c r="QXR220" s="12"/>
      <c r="QXS220" s="12"/>
      <c r="QXT220" s="12"/>
      <c r="QXU220" s="12"/>
      <c r="QXV220" s="12"/>
      <c r="QXW220" s="12"/>
      <c r="QXX220" s="12"/>
      <c r="QXY220" s="12"/>
      <c r="QXZ220" s="12"/>
      <c r="QYA220" s="12"/>
      <c r="QYB220" s="12"/>
      <c r="QYC220" s="12"/>
      <c r="QYD220" s="12"/>
      <c r="QYE220" s="12"/>
      <c r="QYF220" s="12"/>
      <c r="QYG220" s="12"/>
      <c r="QYH220" s="12"/>
      <c r="QYI220" s="12"/>
      <c r="QYJ220" s="12"/>
      <c r="QYK220" s="12"/>
      <c r="QYL220" s="12"/>
      <c r="QYM220" s="12"/>
      <c r="QYN220" s="12"/>
      <c r="QYO220" s="12"/>
      <c r="QYP220" s="12"/>
      <c r="QYQ220" s="12"/>
      <c r="QYR220" s="12"/>
      <c r="QYS220" s="12"/>
      <c r="QYT220" s="12"/>
      <c r="QYU220" s="12"/>
      <c r="QYV220" s="12"/>
      <c r="QYW220" s="12"/>
      <c r="QYX220" s="12"/>
      <c r="QYY220" s="12"/>
      <c r="QYZ220" s="12"/>
      <c r="QZA220" s="12"/>
      <c r="QZB220" s="12"/>
      <c r="QZC220" s="12"/>
      <c r="QZD220" s="12"/>
      <c r="QZE220" s="12"/>
      <c r="QZF220" s="12"/>
      <c r="QZG220" s="12"/>
      <c r="QZH220" s="12"/>
      <c r="QZI220" s="12"/>
      <c r="QZJ220" s="12"/>
      <c r="QZK220" s="12"/>
      <c r="QZL220" s="12"/>
      <c r="QZM220" s="12"/>
      <c r="QZN220" s="12"/>
      <c r="QZO220" s="12"/>
      <c r="QZP220" s="12"/>
      <c r="QZQ220" s="12"/>
      <c r="QZR220" s="12"/>
      <c r="QZS220" s="12"/>
      <c r="QZT220" s="12"/>
      <c r="QZU220" s="12"/>
      <c r="QZV220" s="12"/>
      <c r="QZW220" s="12"/>
      <c r="QZX220" s="12"/>
      <c r="QZY220" s="12"/>
      <c r="QZZ220" s="12"/>
      <c r="RAA220" s="12"/>
      <c r="RAB220" s="12"/>
      <c r="RAC220" s="12"/>
      <c r="RAD220" s="12"/>
      <c r="RAE220" s="12"/>
      <c r="RAF220" s="12"/>
      <c r="RAG220" s="12"/>
      <c r="RAH220" s="12"/>
      <c r="RAI220" s="12"/>
      <c r="RAJ220" s="12"/>
      <c r="RAK220" s="12"/>
      <c r="RAL220" s="12"/>
      <c r="RAM220" s="12"/>
      <c r="RAN220" s="12"/>
      <c r="RAO220" s="12"/>
      <c r="RAP220" s="12"/>
      <c r="RAQ220" s="12"/>
      <c r="RAR220" s="12"/>
      <c r="RAS220" s="12"/>
      <c r="RAT220" s="12"/>
      <c r="RAU220" s="12"/>
      <c r="RAV220" s="12"/>
      <c r="RAW220" s="12"/>
      <c r="RAX220" s="12"/>
      <c r="RAY220" s="12"/>
      <c r="RAZ220" s="12"/>
      <c r="RBA220" s="12"/>
      <c r="RBB220" s="12"/>
      <c r="RBC220" s="12"/>
      <c r="RBD220" s="12"/>
      <c r="RBE220" s="12"/>
      <c r="RBF220" s="12"/>
      <c r="RBG220" s="12"/>
      <c r="RBH220" s="12"/>
      <c r="RBI220" s="12"/>
      <c r="RBJ220" s="12"/>
      <c r="RBK220" s="12"/>
      <c r="RBL220" s="12"/>
      <c r="RBM220" s="12"/>
      <c r="RBN220" s="12"/>
      <c r="RBO220" s="12"/>
      <c r="RBP220" s="12"/>
      <c r="RBQ220" s="12"/>
      <c r="RBR220" s="12"/>
      <c r="RBS220" s="12"/>
      <c r="RBT220" s="12"/>
      <c r="RBU220" s="12"/>
      <c r="RBV220" s="12"/>
      <c r="RBW220" s="12"/>
      <c r="RBX220" s="12"/>
      <c r="RBY220" s="12"/>
      <c r="RBZ220" s="12"/>
      <c r="RCA220" s="12"/>
      <c r="RCB220" s="12"/>
      <c r="RCC220" s="12"/>
      <c r="RCD220" s="12"/>
      <c r="RCE220" s="12"/>
      <c r="RCF220" s="12"/>
      <c r="RCG220" s="12"/>
      <c r="RCH220" s="12"/>
      <c r="RCI220" s="12"/>
      <c r="RCJ220" s="12"/>
      <c r="RCK220" s="12"/>
      <c r="RCL220" s="12"/>
      <c r="RCM220" s="12"/>
      <c r="RCN220" s="12"/>
      <c r="RCO220" s="12"/>
      <c r="RCP220" s="12"/>
      <c r="RCQ220" s="12"/>
      <c r="RCR220" s="12"/>
      <c r="RCS220" s="12"/>
      <c r="RCT220" s="12"/>
      <c r="RCU220" s="12"/>
      <c r="RCV220" s="12"/>
      <c r="RCW220" s="12"/>
      <c r="RCX220" s="12"/>
      <c r="RCY220" s="12"/>
      <c r="RCZ220" s="12"/>
      <c r="RDA220" s="12"/>
      <c r="RDB220" s="12"/>
      <c r="RDC220" s="12"/>
      <c r="RDD220" s="12"/>
      <c r="RDE220" s="12"/>
      <c r="RDF220" s="12"/>
      <c r="RDG220" s="12"/>
      <c r="RDH220" s="12"/>
      <c r="RDI220" s="12"/>
      <c r="RDJ220" s="12"/>
      <c r="RDK220" s="12"/>
      <c r="RDL220" s="12"/>
      <c r="RDM220" s="12"/>
      <c r="RDN220" s="12"/>
      <c r="RDO220" s="12"/>
      <c r="RDP220" s="12"/>
      <c r="RDQ220" s="12"/>
      <c r="RDR220" s="12"/>
      <c r="RDS220" s="12"/>
      <c r="RDT220" s="12"/>
      <c r="RDU220" s="12"/>
      <c r="RDV220" s="12"/>
      <c r="RDW220" s="12"/>
      <c r="RDX220" s="12"/>
      <c r="RDY220" s="12"/>
      <c r="RDZ220" s="12"/>
      <c r="REA220" s="12"/>
      <c r="REB220" s="12"/>
      <c r="REC220" s="12"/>
      <c r="RED220" s="12"/>
      <c r="REE220" s="12"/>
      <c r="REF220" s="12"/>
      <c r="REG220" s="12"/>
      <c r="REH220" s="12"/>
      <c r="REI220" s="12"/>
      <c r="REJ220" s="12"/>
      <c r="REK220" s="12"/>
      <c r="REL220" s="12"/>
      <c r="REM220" s="12"/>
      <c r="REN220" s="12"/>
      <c r="REO220" s="12"/>
      <c r="REP220" s="12"/>
      <c r="REQ220" s="12"/>
      <c r="RER220" s="12"/>
      <c r="RES220" s="12"/>
      <c r="RET220" s="12"/>
      <c r="REU220" s="12"/>
      <c r="REV220" s="12"/>
      <c r="REW220" s="12"/>
      <c r="REX220" s="12"/>
      <c r="REY220" s="12"/>
      <c r="REZ220" s="12"/>
      <c r="RFA220" s="12"/>
      <c r="RFB220" s="12"/>
      <c r="RFC220" s="12"/>
      <c r="RFD220" s="12"/>
      <c r="RFE220" s="12"/>
      <c r="RFF220" s="12"/>
      <c r="RFG220" s="12"/>
      <c r="RFH220" s="12"/>
      <c r="RFI220" s="12"/>
      <c r="RFJ220" s="12"/>
      <c r="RFK220" s="12"/>
      <c r="RFL220" s="12"/>
      <c r="RFM220" s="12"/>
      <c r="RFN220" s="12"/>
      <c r="RFO220" s="12"/>
      <c r="RFP220" s="12"/>
      <c r="RFQ220" s="12"/>
      <c r="RFR220" s="12"/>
      <c r="RFS220" s="12"/>
      <c r="RFT220" s="12"/>
      <c r="RFU220" s="12"/>
      <c r="RFV220" s="12"/>
      <c r="RFW220" s="12"/>
      <c r="RFX220" s="12"/>
      <c r="RFY220" s="12"/>
      <c r="RFZ220" s="12"/>
      <c r="RGA220" s="12"/>
      <c r="RGB220" s="12"/>
      <c r="RGC220" s="12"/>
      <c r="RGD220" s="12"/>
      <c r="RGE220" s="12"/>
      <c r="RGF220" s="12"/>
      <c r="RGG220" s="12"/>
      <c r="RGH220" s="12"/>
      <c r="RGI220" s="12"/>
      <c r="RGJ220" s="12"/>
      <c r="RGK220" s="12"/>
      <c r="RGL220" s="12"/>
      <c r="RGM220" s="12"/>
      <c r="RGN220" s="12"/>
      <c r="RGO220" s="12"/>
      <c r="RGP220" s="12"/>
      <c r="RGQ220" s="12"/>
      <c r="RGR220" s="12"/>
      <c r="RGS220" s="12"/>
      <c r="RGT220" s="12"/>
      <c r="RGU220" s="12"/>
      <c r="RGV220" s="12"/>
      <c r="RGW220" s="12"/>
      <c r="RGX220" s="12"/>
      <c r="RGY220" s="12"/>
      <c r="RGZ220" s="12"/>
      <c r="RHA220" s="12"/>
      <c r="RHB220" s="12"/>
      <c r="RHC220" s="12"/>
      <c r="RHD220" s="12"/>
      <c r="RHE220" s="12"/>
      <c r="RHF220" s="12"/>
      <c r="RHG220" s="12"/>
      <c r="RHH220" s="12"/>
      <c r="RHI220" s="12"/>
      <c r="RHJ220" s="12"/>
      <c r="RHK220" s="12"/>
      <c r="RHL220" s="12"/>
      <c r="RHM220" s="12"/>
      <c r="RHN220" s="12"/>
      <c r="RHO220" s="12"/>
      <c r="RHP220" s="12"/>
      <c r="RHQ220" s="12"/>
      <c r="RHR220" s="12"/>
      <c r="RHS220" s="12"/>
      <c r="RHT220" s="12"/>
      <c r="RHU220" s="12"/>
      <c r="RHV220" s="12"/>
      <c r="RHW220" s="12"/>
      <c r="RHX220" s="12"/>
      <c r="RHY220" s="12"/>
      <c r="RHZ220" s="12"/>
      <c r="RIA220" s="12"/>
      <c r="RIB220" s="12"/>
      <c r="RIC220" s="12"/>
      <c r="RID220" s="12"/>
      <c r="RIE220" s="12"/>
      <c r="RIF220" s="12"/>
      <c r="RIG220" s="12"/>
      <c r="RIH220" s="12"/>
      <c r="RII220" s="12"/>
      <c r="RIJ220" s="12"/>
      <c r="RIK220" s="12"/>
      <c r="RIL220" s="12"/>
      <c r="RIM220" s="12"/>
      <c r="RIN220" s="12"/>
      <c r="RIO220" s="12"/>
      <c r="RIP220" s="12"/>
      <c r="RIQ220" s="12"/>
      <c r="RIR220" s="12"/>
      <c r="RIS220" s="12"/>
      <c r="RIT220" s="12"/>
      <c r="RIU220" s="12"/>
      <c r="RIV220" s="12"/>
      <c r="RIW220" s="12"/>
      <c r="RIX220" s="12"/>
      <c r="RIY220" s="12"/>
      <c r="RIZ220" s="12"/>
      <c r="RJA220" s="12"/>
      <c r="RJB220" s="12"/>
      <c r="RJC220" s="12"/>
      <c r="RJD220" s="12"/>
      <c r="RJE220" s="12"/>
      <c r="RJF220" s="12"/>
      <c r="RJG220" s="12"/>
      <c r="RJH220" s="12"/>
      <c r="RJI220" s="12"/>
      <c r="RJJ220" s="12"/>
      <c r="RJK220" s="12"/>
      <c r="RJL220" s="12"/>
      <c r="RJM220" s="12"/>
      <c r="RJN220" s="12"/>
      <c r="RJO220" s="12"/>
      <c r="RJP220" s="12"/>
      <c r="RJQ220" s="12"/>
      <c r="RJR220" s="12"/>
      <c r="RJS220" s="12"/>
      <c r="RJT220" s="12"/>
      <c r="RJU220" s="12"/>
      <c r="RJV220" s="12"/>
      <c r="RJW220" s="12"/>
      <c r="RJX220" s="12"/>
      <c r="RJY220" s="12"/>
      <c r="RJZ220" s="12"/>
      <c r="RKA220" s="12"/>
      <c r="RKB220" s="12"/>
      <c r="RKC220" s="12"/>
      <c r="RKD220" s="12"/>
      <c r="RKE220" s="12"/>
      <c r="RKF220" s="12"/>
      <c r="RKG220" s="12"/>
      <c r="RKH220" s="12"/>
      <c r="RKI220" s="12"/>
      <c r="RKJ220" s="12"/>
      <c r="RKK220" s="12"/>
      <c r="RKL220" s="12"/>
      <c r="RKM220" s="12"/>
      <c r="RKN220" s="12"/>
      <c r="RKO220" s="12"/>
      <c r="RKP220" s="12"/>
      <c r="RKQ220" s="12"/>
      <c r="RKR220" s="12"/>
      <c r="RKS220" s="12"/>
      <c r="RKT220" s="12"/>
      <c r="RKU220" s="12"/>
      <c r="RKV220" s="12"/>
      <c r="RKW220" s="12"/>
      <c r="RKX220" s="12"/>
      <c r="RKY220" s="12"/>
      <c r="RKZ220" s="12"/>
      <c r="RLA220" s="12"/>
      <c r="RLB220" s="12"/>
      <c r="RLC220" s="12"/>
      <c r="RLD220" s="12"/>
      <c r="RLE220" s="12"/>
      <c r="RLF220" s="12"/>
      <c r="RLG220" s="12"/>
      <c r="RLH220" s="12"/>
      <c r="RLI220" s="12"/>
      <c r="RLJ220" s="12"/>
      <c r="RLK220" s="12"/>
      <c r="RLL220" s="12"/>
      <c r="RLM220" s="12"/>
      <c r="RLN220" s="12"/>
      <c r="RLO220" s="12"/>
      <c r="RLP220" s="12"/>
      <c r="RLQ220" s="12"/>
      <c r="RLR220" s="12"/>
      <c r="RLS220" s="12"/>
      <c r="RLT220" s="12"/>
      <c r="RLU220" s="12"/>
      <c r="RLV220" s="12"/>
      <c r="RLW220" s="12"/>
      <c r="RLX220" s="12"/>
      <c r="RLY220" s="12"/>
      <c r="RLZ220" s="12"/>
      <c r="RMA220" s="12"/>
      <c r="RMB220" s="12"/>
      <c r="RMC220" s="12"/>
      <c r="RMD220" s="12"/>
      <c r="RME220" s="12"/>
      <c r="RMF220" s="12"/>
      <c r="RMG220" s="12"/>
      <c r="RMH220" s="12"/>
      <c r="RMI220" s="12"/>
      <c r="RMJ220" s="12"/>
      <c r="RMK220" s="12"/>
      <c r="RML220" s="12"/>
      <c r="RMM220" s="12"/>
      <c r="RMN220" s="12"/>
      <c r="RMO220" s="12"/>
      <c r="RMP220" s="12"/>
      <c r="RMQ220" s="12"/>
      <c r="RMR220" s="12"/>
      <c r="RMS220" s="12"/>
      <c r="RMT220" s="12"/>
      <c r="RMU220" s="12"/>
      <c r="RMV220" s="12"/>
      <c r="RMW220" s="12"/>
      <c r="RMX220" s="12"/>
      <c r="RMY220" s="12"/>
      <c r="RMZ220" s="12"/>
      <c r="RNA220" s="12"/>
      <c r="RNB220" s="12"/>
      <c r="RNC220" s="12"/>
      <c r="RND220" s="12"/>
      <c r="RNE220" s="12"/>
      <c r="RNF220" s="12"/>
      <c r="RNG220" s="12"/>
      <c r="RNH220" s="12"/>
      <c r="RNI220" s="12"/>
      <c r="RNJ220" s="12"/>
      <c r="RNK220" s="12"/>
      <c r="RNL220" s="12"/>
      <c r="RNM220" s="12"/>
      <c r="RNN220" s="12"/>
      <c r="RNO220" s="12"/>
      <c r="RNP220" s="12"/>
      <c r="RNQ220" s="12"/>
      <c r="RNR220" s="12"/>
      <c r="RNS220" s="12"/>
      <c r="RNT220" s="12"/>
      <c r="RNU220" s="12"/>
      <c r="RNV220" s="12"/>
      <c r="RNW220" s="12"/>
      <c r="RNX220" s="12"/>
      <c r="RNY220" s="12"/>
      <c r="RNZ220" s="12"/>
      <c r="ROA220" s="12"/>
      <c r="ROB220" s="12"/>
      <c r="ROC220" s="12"/>
      <c r="ROD220" s="12"/>
      <c r="ROE220" s="12"/>
      <c r="ROF220" s="12"/>
      <c r="ROG220" s="12"/>
      <c r="ROH220" s="12"/>
      <c r="ROI220" s="12"/>
      <c r="ROJ220" s="12"/>
      <c r="ROK220" s="12"/>
      <c r="ROL220" s="12"/>
      <c r="ROM220" s="12"/>
      <c r="RON220" s="12"/>
      <c r="ROO220" s="12"/>
      <c r="ROP220" s="12"/>
      <c r="ROQ220" s="12"/>
      <c r="ROR220" s="12"/>
      <c r="ROS220" s="12"/>
      <c r="ROT220" s="12"/>
      <c r="ROU220" s="12"/>
      <c r="ROV220" s="12"/>
      <c r="ROW220" s="12"/>
      <c r="ROX220" s="12"/>
      <c r="ROY220" s="12"/>
      <c r="ROZ220" s="12"/>
      <c r="RPA220" s="12"/>
      <c r="RPB220" s="12"/>
      <c r="RPC220" s="12"/>
      <c r="RPD220" s="12"/>
      <c r="RPE220" s="12"/>
      <c r="RPF220" s="12"/>
      <c r="RPG220" s="12"/>
      <c r="RPH220" s="12"/>
      <c r="RPI220" s="12"/>
      <c r="RPJ220" s="12"/>
      <c r="RPK220" s="12"/>
      <c r="RPL220" s="12"/>
      <c r="RPM220" s="12"/>
      <c r="RPN220" s="12"/>
      <c r="RPO220" s="12"/>
      <c r="RPP220" s="12"/>
      <c r="RPQ220" s="12"/>
      <c r="RPR220" s="12"/>
      <c r="RPS220" s="12"/>
      <c r="RPT220" s="12"/>
      <c r="RPU220" s="12"/>
      <c r="RPV220" s="12"/>
      <c r="RPW220" s="12"/>
      <c r="RPX220" s="12"/>
      <c r="RPY220" s="12"/>
      <c r="RPZ220" s="12"/>
      <c r="RQA220" s="12"/>
      <c r="RQB220" s="12"/>
      <c r="RQC220" s="12"/>
      <c r="RQD220" s="12"/>
      <c r="RQE220" s="12"/>
      <c r="RQF220" s="12"/>
      <c r="RQG220" s="12"/>
      <c r="RQH220" s="12"/>
      <c r="RQI220" s="12"/>
      <c r="RQJ220" s="12"/>
      <c r="RQK220" s="12"/>
      <c r="RQL220" s="12"/>
      <c r="RQM220" s="12"/>
      <c r="RQN220" s="12"/>
      <c r="RQO220" s="12"/>
      <c r="RQP220" s="12"/>
      <c r="RQQ220" s="12"/>
      <c r="RQR220" s="12"/>
      <c r="RQS220" s="12"/>
      <c r="RQT220" s="12"/>
      <c r="RQU220" s="12"/>
      <c r="RQV220" s="12"/>
      <c r="RQW220" s="12"/>
      <c r="RQX220" s="12"/>
      <c r="RQY220" s="12"/>
      <c r="RQZ220" s="12"/>
      <c r="RRA220" s="12"/>
      <c r="RRB220" s="12"/>
      <c r="RRC220" s="12"/>
      <c r="RRD220" s="12"/>
      <c r="RRE220" s="12"/>
      <c r="RRF220" s="12"/>
      <c r="RRG220" s="12"/>
      <c r="RRH220" s="12"/>
      <c r="RRI220" s="12"/>
      <c r="RRJ220" s="12"/>
      <c r="RRK220" s="12"/>
      <c r="RRL220" s="12"/>
      <c r="RRM220" s="12"/>
      <c r="RRN220" s="12"/>
      <c r="RRO220" s="12"/>
      <c r="RRP220" s="12"/>
      <c r="RRQ220" s="12"/>
      <c r="RRR220" s="12"/>
      <c r="RRS220" s="12"/>
      <c r="RRT220" s="12"/>
      <c r="RRU220" s="12"/>
      <c r="RRV220" s="12"/>
      <c r="RRW220" s="12"/>
      <c r="RRX220" s="12"/>
      <c r="RRY220" s="12"/>
      <c r="RRZ220" s="12"/>
      <c r="RSA220" s="12"/>
      <c r="RSB220" s="12"/>
      <c r="RSC220" s="12"/>
      <c r="RSD220" s="12"/>
      <c r="RSE220" s="12"/>
      <c r="RSF220" s="12"/>
      <c r="RSG220" s="12"/>
      <c r="RSH220" s="12"/>
      <c r="RSI220" s="12"/>
      <c r="RSJ220" s="12"/>
      <c r="RSK220" s="12"/>
      <c r="RSL220" s="12"/>
      <c r="RSM220" s="12"/>
      <c r="RSN220" s="12"/>
      <c r="RSO220" s="12"/>
      <c r="RSP220" s="12"/>
      <c r="RSQ220" s="12"/>
      <c r="RSR220" s="12"/>
      <c r="RSS220" s="12"/>
      <c r="RST220" s="12"/>
      <c r="RSU220" s="12"/>
      <c r="RSV220" s="12"/>
      <c r="RSW220" s="12"/>
      <c r="RSX220" s="12"/>
      <c r="RSY220" s="12"/>
      <c r="RSZ220" s="12"/>
      <c r="RTA220" s="12"/>
      <c r="RTB220" s="12"/>
      <c r="RTC220" s="12"/>
      <c r="RTD220" s="12"/>
      <c r="RTE220" s="12"/>
      <c r="RTF220" s="12"/>
      <c r="RTG220" s="12"/>
      <c r="RTH220" s="12"/>
      <c r="RTI220" s="12"/>
      <c r="RTJ220" s="12"/>
      <c r="RTK220" s="12"/>
      <c r="RTL220" s="12"/>
      <c r="RTM220" s="12"/>
      <c r="RTN220" s="12"/>
      <c r="RTO220" s="12"/>
      <c r="RTP220" s="12"/>
      <c r="RTQ220" s="12"/>
      <c r="RTR220" s="12"/>
      <c r="RTS220" s="12"/>
      <c r="RTT220" s="12"/>
      <c r="RTU220" s="12"/>
      <c r="RTV220" s="12"/>
      <c r="RTW220" s="12"/>
      <c r="RTX220" s="12"/>
      <c r="RTY220" s="12"/>
      <c r="RTZ220" s="12"/>
      <c r="RUA220" s="12"/>
      <c r="RUB220" s="12"/>
      <c r="RUC220" s="12"/>
      <c r="RUD220" s="12"/>
      <c r="RUE220" s="12"/>
      <c r="RUF220" s="12"/>
      <c r="RUG220" s="12"/>
      <c r="RUH220" s="12"/>
      <c r="RUI220" s="12"/>
      <c r="RUJ220" s="12"/>
      <c r="RUK220" s="12"/>
      <c r="RUL220" s="12"/>
      <c r="RUM220" s="12"/>
      <c r="RUN220" s="12"/>
      <c r="RUO220" s="12"/>
      <c r="RUP220" s="12"/>
      <c r="RUQ220" s="12"/>
      <c r="RUR220" s="12"/>
      <c r="RUS220" s="12"/>
      <c r="RUT220" s="12"/>
      <c r="RUU220" s="12"/>
      <c r="RUV220" s="12"/>
      <c r="RUW220" s="12"/>
      <c r="RUX220" s="12"/>
      <c r="RUY220" s="12"/>
      <c r="RUZ220" s="12"/>
      <c r="RVA220" s="12"/>
      <c r="RVB220" s="12"/>
      <c r="RVC220" s="12"/>
      <c r="RVD220" s="12"/>
      <c r="RVE220" s="12"/>
      <c r="RVF220" s="12"/>
      <c r="RVG220" s="12"/>
      <c r="RVH220" s="12"/>
      <c r="RVI220" s="12"/>
      <c r="RVJ220" s="12"/>
      <c r="RVK220" s="12"/>
      <c r="RVL220" s="12"/>
      <c r="RVM220" s="12"/>
      <c r="RVN220" s="12"/>
      <c r="RVO220" s="12"/>
      <c r="RVP220" s="12"/>
      <c r="RVQ220" s="12"/>
      <c r="RVR220" s="12"/>
      <c r="RVS220" s="12"/>
      <c r="RVT220" s="12"/>
      <c r="RVU220" s="12"/>
      <c r="RVV220" s="12"/>
      <c r="RVW220" s="12"/>
      <c r="RVX220" s="12"/>
      <c r="RVY220" s="12"/>
      <c r="RVZ220" s="12"/>
      <c r="RWA220" s="12"/>
      <c r="RWB220" s="12"/>
      <c r="RWC220" s="12"/>
      <c r="RWD220" s="12"/>
      <c r="RWE220" s="12"/>
      <c r="RWF220" s="12"/>
      <c r="RWG220" s="12"/>
      <c r="RWH220" s="12"/>
      <c r="RWI220" s="12"/>
      <c r="RWJ220" s="12"/>
      <c r="RWK220" s="12"/>
      <c r="RWL220" s="12"/>
      <c r="RWM220" s="12"/>
      <c r="RWN220" s="12"/>
      <c r="RWO220" s="12"/>
      <c r="RWP220" s="12"/>
      <c r="RWQ220" s="12"/>
      <c r="RWR220" s="12"/>
      <c r="RWS220" s="12"/>
      <c r="RWT220" s="12"/>
      <c r="RWU220" s="12"/>
      <c r="RWV220" s="12"/>
      <c r="RWW220" s="12"/>
      <c r="RWX220" s="12"/>
      <c r="RWY220" s="12"/>
      <c r="RWZ220" s="12"/>
      <c r="RXA220" s="12"/>
      <c r="RXB220" s="12"/>
      <c r="RXC220" s="12"/>
      <c r="RXD220" s="12"/>
      <c r="RXE220" s="12"/>
      <c r="RXF220" s="12"/>
      <c r="RXG220" s="12"/>
      <c r="RXH220" s="12"/>
      <c r="RXI220" s="12"/>
      <c r="RXJ220" s="12"/>
      <c r="RXK220" s="12"/>
      <c r="RXL220" s="12"/>
      <c r="RXM220" s="12"/>
      <c r="RXN220" s="12"/>
      <c r="RXO220" s="12"/>
      <c r="RXP220" s="12"/>
      <c r="RXQ220" s="12"/>
      <c r="RXR220" s="12"/>
      <c r="RXS220" s="12"/>
      <c r="RXT220" s="12"/>
      <c r="RXU220" s="12"/>
      <c r="RXV220" s="12"/>
      <c r="RXW220" s="12"/>
      <c r="RXX220" s="12"/>
      <c r="RXY220" s="12"/>
      <c r="RXZ220" s="12"/>
      <c r="RYA220" s="12"/>
      <c r="RYB220" s="12"/>
      <c r="RYC220" s="12"/>
      <c r="RYD220" s="12"/>
      <c r="RYE220" s="12"/>
      <c r="RYF220" s="12"/>
      <c r="RYG220" s="12"/>
      <c r="RYH220" s="12"/>
      <c r="RYI220" s="12"/>
      <c r="RYJ220" s="12"/>
      <c r="RYK220" s="12"/>
      <c r="RYL220" s="12"/>
      <c r="RYM220" s="12"/>
      <c r="RYN220" s="12"/>
      <c r="RYO220" s="12"/>
      <c r="RYP220" s="12"/>
      <c r="RYQ220" s="12"/>
      <c r="RYR220" s="12"/>
      <c r="RYS220" s="12"/>
      <c r="RYT220" s="12"/>
      <c r="RYU220" s="12"/>
      <c r="RYV220" s="12"/>
      <c r="RYW220" s="12"/>
      <c r="RYX220" s="12"/>
      <c r="RYY220" s="12"/>
      <c r="RYZ220" s="12"/>
      <c r="RZA220" s="12"/>
      <c r="RZB220" s="12"/>
      <c r="RZC220" s="12"/>
      <c r="RZD220" s="12"/>
      <c r="RZE220" s="12"/>
      <c r="RZF220" s="12"/>
      <c r="RZG220" s="12"/>
      <c r="RZH220" s="12"/>
      <c r="RZI220" s="12"/>
      <c r="RZJ220" s="12"/>
      <c r="RZK220" s="12"/>
      <c r="RZL220" s="12"/>
      <c r="RZM220" s="12"/>
      <c r="RZN220" s="12"/>
      <c r="RZO220" s="12"/>
      <c r="RZP220" s="12"/>
      <c r="RZQ220" s="12"/>
      <c r="RZR220" s="12"/>
      <c r="RZS220" s="12"/>
      <c r="RZT220" s="12"/>
      <c r="RZU220" s="12"/>
      <c r="RZV220" s="12"/>
      <c r="RZW220" s="12"/>
      <c r="RZX220" s="12"/>
      <c r="RZY220" s="12"/>
      <c r="RZZ220" s="12"/>
      <c r="SAA220" s="12"/>
      <c r="SAB220" s="12"/>
      <c r="SAC220" s="12"/>
      <c r="SAD220" s="12"/>
      <c r="SAE220" s="12"/>
      <c r="SAF220" s="12"/>
      <c r="SAG220" s="12"/>
      <c r="SAH220" s="12"/>
      <c r="SAI220" s="12"/>
      <c r="SAJ220" s="12"/>
      <c r="SAK220" s="12"/>
      <c r="SAL220" s="12"/>
      <c r="SAM220" s="12"/>
      <c r="SAN220" s="12"/>
      <c r="SAO220" s="12"/>
      <c r="SAP220" s="12"/>
      <c r="SAQ220" s="12"/>
      <c r="SAR220" s="12"/>
      <c r="SAS220" s="12"/>
      <c r="SAT220" s="12"/>
      <c r="SAU220" s="12"/>
      <c r="SAV220" s="12"/>
      <c r="SAW220" s="12"/>
      <c r="SAX220" s="12"/>
      <c r="SAY220" s="12"/>
      <c r="SAZ220" s="12"/>
      <c r="SBA220" s="12"/>
      <c r="SBB220" s="12"/>
      <c r="SBC220" s="12"/>
      <c r="SBD220" s="12"/>
      <c r="SBE220" s="12"/>
      <c r="SBF220" s="12"/>
      <c r="SBG220" s="12"/>
      <c r="SBH220" s="12"/>
      <c r="SBI220" s="12"/>
      <c r="SBJ220" s="12"/>
      <c r="SBK220" s="12"/>
      <c r="SBL220" s="12"/>
      <c r="SBM220" s="12"/>
      <c r="SBN220" s="12"/>
      <c r="SBO220" s="12"/>
      <c r="SBP220" s="12"/>
      <c r="SBQ220" s="12"/>
      <c r="SBR220" s="12"/>
      <c r="SBS220" s="12"/>
      <c r="SBT220" s="12"/>
      <c r="SBU220" s="12"/>
      <c r="SBV220" s="12"/>
      <c r="SBW220" s="12"/>
      <c r="SBX220" s="12"/>
      <c r="SBY220" s="12"/>
      <c r="SBZ220" s="12"/>
      <c r="SCA220" s="12"/>
      <c r="SCB220" s="12"/>
      <c r="SCC220" s="12"/>
      <c r="SCD220" s="12"/>
      <c r="SCE220" s="12"/>
      <c r="SCF220" s="12"/>
      <c r="SCG220" s="12"/>
      <c r="SCH220" s="12"/>
      <c r="SCI220" s="12"/>
      <c r="SCJ220" s="12"/>
      <c r="SCK220" s="12"/>
      <c r="SCL220" s="12"/>
      <c r="SCM220" s="12"/>
      <c r="SCN220" s="12"/>
      <c r="SCO220" s="12"/>
      <c r="SCP220" s="12"/>
      <c r="SCQ220" s="12"/>
      <c r="SCR220" s="12"/>
      <c r="SCS220" s="12"/>
      <c r="SCT220" s="12"/>
      <c r="SCU220" s="12"/>
      <c r="SCV220" s="12"/>
      <c r="SCW220" s="12"/>
      <c r="SCX220" s="12"/>
      <c r="SCY220" s="12"/>
      <c r="SCZ220" s="12"/>
      <c r="SDA220" s="12"/>
      <c r="SDB220" s="12"/>
      <c r="SDC220" s="12"/>
      <c r="SDD220" s="12"/>
      <c r="SDE220" s="12"/>
      <c r="SDF220" s="12"/>
      <c r="SDG220" s="12"/>
      <c r="SDH220" s="12"/>
      <c r="SDI220" s="12"/>
      <c r="SDJ220" s="12"/>
      <c r="SDK220" s="12"/>
      <c r="SDL220" s="12"/>
      <c r="SDM220" s="12"/>
      <c r="SDN220" s="12"/>
      <c r="SDO220" s="12"/>
      <c r="SDP220" s="12"/>
      <c r="SDQ220" s="12"/>
      <c r="SDR220" s="12"/>
      <c r="SDS220" s="12"/>
      <c r="SDT220" s="12"/>
      <c r="SDU220" s="12"/>
      <c r="SDV220" s="12"/>
      <c r="SDW220" s="12"/>
      <c r="SDX220" s="12"/>
      <c r="SDY220" s="12"/>
      <c r="SDZ220" s="12"/>
      <c r="SEA220" s="12"/>
      <c r="SEB220" s="12"/>
      <c r="SEC220" s="12"/>
      <c r="SED220" s="12"/>
      <c r="SEE220" s="12"/>
      <c r="SEF220" s="12"/>
      <c r="SEG220" s="12"/>
      <c r="SEH220" s="12"/>
      <c r="SEI220" s="12"/>
      <c r="SEJ220" s="12"/>
      <c r="SEK220" s="12"/>
      <c r="SEL220" s="12"/>
      <c r="SEM220" s="12"/>
      <c r="SEN220" s="12"/>
      <c r="SEO220" s="12"/>
      <c r="SEP220" s="12"/>
      <c r="SEQ220" s="12"/>
      <c r="SER220" s="12"/>
      <c r="SES220" s="12"/>
      <c r="SET220" s="12"/>
      <c r="SEU220" s="12"/>
      <c r="SEV220" s="12"/>
      <c r="SEW220" s="12"/>
      <c r="SEX220" s="12"/>
      <c r="SEY220" s="12"/>
      <c r="SEZ220" s="12"/>
      <c r="SFA220" s="12"/>
      <c r="SFB220" s="12"/>
      <c r="SFC220" s="12"/>
      <c r="SFD220" s="12"/>
      <c r="SFE220" s="12"/>
      <c r="SFF220" s="12"/>
      <c r="SFG220" s="12"/>
      <c r="SFH220" s="12"/>
      <c r="SFI220" s="12"/>
      <c r="SFJ220" s="12"/>
      <c r="SFK220" s="12"/>
      <c r="SFL220" s="12"/>
      <c r="SFM220" s="12"/>
      <c r="SFN220" s="12"/>
      <c r="SFO220" s="12"/>
      <c r="SFP220" s="12"/>
      <c r="SFQ220" s="12"/>
      <c r="SFR220" s="12"/>
      <c r="SFS220" s="12"/>
      <c r="SFT220" s="12"/>
      <c r="SFU220" s="12"/>
      <c r="SFV220" s="12"/>
      <c r="SFW220" s="12"/>
      <c r="SFX220" s="12"/>
      <c r="SFY220" s="12"/>
      <c r="SFZ220" s="12"/>
      <c r="SGA220" s="12"/>
      <c r="SGB220" s="12"/>
      <c r="SGC220" s="12"/>
      <c r="SGD220" s="12"/>
      <c r="SGE220" s="12"/>
      <c r="SGF220" s="12"/>
      <c r="SGG220" s="12"/>
      <c r="SGH220" s="12"/>
      <c r="SGI220" s="12"/>
      <c r="SGJ220" s="12"/>
      <c r="SGK220" s="12"/>
      <c r="SGL220" s="12"/>
      <c r="SGM220" s="12"/>
      <c r="SGN220" s="12"/>
      <c r="SGO220" s="12"/>
      <c r="SGP220" s="12"/>
      <c r="SGQ220" s="12"/>
      <c r="SGR220" s="12"/>
      <c r="SGS220" s="12"/>
      <c r="SGT220" s="12"/>
      <c r="SGU220" s="12"/>
      <c r="SGV220" s="12"/>
      <c r="SGW220" s="12"/>
      <c r="SGX220" s="12"/>
      <c r="SGY220" s="12"/>
      <c r="SGZ220" s="12"/>
      <c r="SHA220" s="12"/>
      <c r="SHB220" s="12"/>
      <c r="SHC220" s="12"/>
      <c r="SHD220" s="12"/>
      <c r="SHE220" s="12"/>
      <c r="SHF220" s="12"/>
      <c r="SHG220" s="12"/>
      <c r="SHH220" s="12"/>
      <c r="SHI220" s="12"/>
      <c r="SHJ220" s="12"/>
      <c r="SHK220" s="12"/>
      <c r="SHL220" s="12"/>
      <c r="SHM220" s="12"/>
      <c r="SHN220" s="12"/>
      <c r="SHO220" s="12"/>
      <c r="SHP220" s="12"/>
      <c r="SHQ220" s="12"/>
      <c r="SHR220" s="12"/>
      <c r="SHS220" s="12"/>
      <c r="SHT220" s="12"/>
      <c r="SHU220" s="12"/>
      <c r="SHV220" s="12"/>
      <c r="SHW220" s="12"/>
      <c r="SHX220" s="12"/>
      <c r="SHY220" s="12"/>
      <c r="SHZ220" s="12"/>
      <c r="SIA220" s="12"/>
      <c r="SIB220" s="12"/>
      <c r="SIC220" s="12"/>
      <c r="SID220" s="12"/>
      <c r="SIE220" s="12"/>
      <c r="SIF220" s="12"/>
      <c r="SIG220" s="12"/>
      <c r="SIH220" s="12"/>
      <c r="SII220" s="12"/>
      <c r="SIJ220" s="12"/>
      <c r="SIK220" s="12"/>
      <c r="SIL220" s="12"/>
      <c r="SIM220" s="12"/>
      <c r="SIN220" s="12"/>
      <c r="SIO220" s="12"/>
      <c r="SIP220" s="12"/>
      <c r="SIQ220" s="12"/>
      <c r="SIR220" s="12"/>
      <c r="SIS220" s="12"/>
      <c r="SIT220" s="12"/>
      <c r="SIU220" s="12"/>
      <c r="SIV220" s="12"/>
      <c r="SIW220" s="12"/>
      <c r="SIX220" s="12"/>
      <c r="SIY220" s="12"/>
      <c r="SIZ220" s="12"/>
      <c r="SJA220" s="12"/>
      <c r="SJB220" s="12"/>
      <c r="SJC220" s="12"/>
      <c r="SJD220" s="12"/>
      <c r="SJE220" s="12"/>
      <c r="SJF220" s="12"/>
      <c r="SJG220" s="12"/>
      <c r="SJH220" s="12"/>
      <c r="SJI220" s="12"/>
      <c r="SJJ220" s="12"/>
      <c r="SJK220" s="12"/>
      <c r="SJL220" s="12"/>
      <c r="SJM220" s="12"/>
      <c r="SJN220" s="12"/>
      <c r="SJO220" s="12"/>
      <c r="SJP220" s="12"/>
      <c r="SJQ220" s="12"/>
      <c r="SJR220" s="12"/>
      <c r="SJS220" s="12"/>
      <c r="SJT220" s="12"/>
      <c r="SJU220" s="12"/>
      <c r="SJV220" s="12"/>
      <c r="SJW220" s="12"/>
      <c r="SJX220" s="12"/>
      <c r="SJY220" s="12"/>
      <c r="SJZ220" s="12"/>
      <c r="SKA220" s="12"/>
      <c r="SKB220" s="12"/>
      <c r="SKC220" s="12"/>
      <c r="SKD220" s="12"/>
      <c r="SKE220" s="12"/>
      <c r="SKF220" s="12"/>
      <c r="SKG220" s="12"/>
      <c r="SKH220" s="12"/>
      <c r="SKI220" s="12"/>
      <c r="SKJ220" s="12"/>
      <c r="SKK220" s="12"/>
      <c r="SKL220" s="12"/>
      <c r="SKM220" s="12"/>
      <c r="SKN220" s="12"/>
      <c r="SKO220" s="12"/>
      <c r="SKP220" s="12"/>
      <c r="SKQ220" s="12"/>
      <c r="SKR220" s="12"/>
      <c r="SKS220" s="12"/>
      <c r="SKT220" s="12"/>
      <c r="SKU220" s="12"/>
      <c r="SKV220" s="12"/>
      <c r="SKW220" s="12"/>
      <c r="SKX220" s="12"/>
      <c r="SKY220" s="12"/>
      <c r="SKZ220" s="12"/>
      <c r="SLA220" s="12"/>
      <c r="SLB220" s="12"/>
      <c r="SLC220" s="12"/>
      <c r="SLD220" s="12"/>
      <c r="SLE220" s="12"/>
      <c r="SLF220" s="12"/>
      <c r="SLG220" s="12"/>
      <c r="SLH220" s="12"/>
      <c r="SLI220" s="12"/>
      <c r="SLJ220" s="12"/>
      <c r="SLK220" s="12"/>
      <c r="SLL220" s="12"/>
      <c r="SLM220" s="12"/>
      <c r="SLN220" s="12"/>
      <c r="SLO220" s="12"/>
      <c r="SLP220" s="12"/>
      <c r="SLQ220" s="12"/>
      <c r="SLR220" s="12"/>
      <c r="SLS220" s="12"/>
      <c r="SLT220" s="12"/>
      <c r="SLU220" s="12"/>
      <c r="SLV220" s="12"/>
      <c r="SLW220" s="12"/>
      <c r="SLX220" s="12"/>
      <c r="SLY220" s="12"/>
      <c r="SLZ220" s="12"/>
      <c r="SMA220" s="12"/>
      <c r="SMB220" s="12"/>
      <c r="SMC220" s="12"/>
      <c r="SMD220" s="12"/>
      <c r="SME220" s="12"/>
      <c r="SMF220" s="12"/>
      <c r="SMG220" s="12"/>
      <c r="SMH220" s="12"/>
      <c r="SMI220" s="12"/>
      <c r="SMJ220" s="12"/>
      <c r="SMK220" s="12"/>
      <c r="SML220" s="12"/>
      <c r="SMM220" s="12"/>
      <c r="SMN220" s="12"/>
      <c r="SMO220" s="12"/>
      <c r="SMP220" s="12"/>
      <c r="SMQ220" s="12"/>
      <c r="SMR220" s="12"/>
      <c r="SMS220" s="12"/>
      <c r="SMT220" s="12"/>
      <c r="SMU220" s="12"/>
      <c r="SMV220" s="12"/>
      <c r="SMW220" s="12"/>
      <c r="SMX220" s="12"/>
      <c r="SMY220" s="12"/>
      <c r="SMZ220" s="12"/>
      <c r="SNA220" s="12"/>
      <c r="SNB220" s="12"/>
      <c r="SNC220" s="12"/>
      <c r="SND220" s="12"/>
      <c r="SNE220" s="12"/>
      <c r="SNF220" s="12"/>
      <c r="SNG220" s="12"/>
      <c r="SNH220" s="12"/>
      <c r="SNI220" s="12"/>
      <c r="SNJ220" s="12"/>
      <c r="SNK220" s="12"/>
      <c r="SNL220" s="12"/>
      <c r="SNM220" s="12"/>
      <c r="SNN220" s="12"/>
      <c r="SNO220" s="12"/>
      <c r="SNP220" s="12"/>
      <c r="SNQ220" s="12"/>
      <c r="SNR220" s="12"/>
      <c r="SNS220" s="12"/>
      <c r="SNT220" s="12"/>
      <c r="SNU220" s="12"/>
      <c r="SNV220" s="12"/>
      <c r="SNW220" s="12"/>
      <c r="SNX220" s="12"/>
      <c r="SNY220" s="12"/>
      <c r="SNZ220" s="12"/>
      <c r="SOA220" s="12"/>
      <c r="SOB220" s="12"/>
      <c r="SOC220" s="12"/>
      <c r="SOD220" s="12"/>
      <c r="SOE220" s="12"/>
      <c r="SOF220" s="12"/>
      <c r="SOG220" s="12"/>
      <c r="SOH220" s="12"/>
      <c r="SOI220" s="12"/>
      <c r="SOJ220" s="12"/>
      <c r="SOK220" s="12"/>
      <c r="SOL220" s="12"/>
      <c r="SOM220" s="12"/>
      <c r="SON220" s="12"/>
      <c r="SOO220" s="12"/>
      <c r="SOP220" s="12"/>
      <c r="SOQ220" s="12"/>
      <c r="SOR220" s="12"/>
      <c r="SOS220" s="12"/>
      <c r="SOT220" s="12"/>
      <c r="SOU220" s="12"/>
      <c r="SOV220" s="12"/>
      <c r="SOW220" s="12"/>
      <c r="SOX220" s="12"/>
      <c r="SOY220" s="12"/>
      <c r="SOZ220" s="12"/>
      <c r="SPA220" s="12"/>
      <c r="SPB220" s="12"/>
      <c r="SPC220" s="12"/>
      <c r="SPD220" s="12"/>
      <c r="SPE220" s="12"/>
      <c r="SPF220" s="12"/>
      <c r="SPG220" s="12"/>
      <c r="SPH220" s="12"/>
      <c r="SPI220" s="12"/>
      <c r="SPJ220" s="12"/>
      <c r="SPK220" s="12"/>
      <c r="SPL220" s="12"/>
      <c r="SPM220" s="12"/>
      <c r="SPN220" s="12"/>
      <c r="SPO220" s="12"/>
      <c r="SPP220" s="12"/>
      <c r="SPQ220" s="12"/>
      <c r="SPR220" s="12"/>
      <c r="SPS220" s="12"/>
      <c r="SPT220" s="12"/>
      <c r="SPU220" s="12"/>
      <c r="SPV220" s="12"/>
      <c r="SPW220" s="12"/>
      <c r="SPX220" s="12"/>
      <c r="SPY220" s="12"/>
      <c r="SPZ220" s="12"/>
      <c r="SQA220" s="12"/>
      <c r="SQB220" s="12"/>
      <c r="SQC220" s="12"/>
      <c r="SQD220" s="12"/>
      <c r="SQE220" s="12"/>
      <c r="SQF220" s="12"/>
      <c r="SQG220" s="12"/>
      <c r="SQH220" s="12"/>
      <c r="SQI220" s="12"/>
      <c r="SQJ220" s="12"/>
      <c r="SQK220" s="12"/>
      <c r="SQL220" s="12"/>
      <c r="SQM220" s="12"/>
      <c r="SQN220" s="12"/>
      <c r="SQO220" s="12"/>
      <c r="SQP220" s="12"/>
      <c r="SQQ220" s="12"/>
      <c r="SQR220" s="12"/>
      <c r="SQS220" s="12"/>
      <c r="SQT220" s="12"/>
      <c r="SQU220" s="12"/>
      <c r="SQV220" s="12"/>
      <c r="SQW220" s="12"/>
      <c r="SQX220" s="12"/>
      <c r="SQY220" s="12"/>
      <c r="SQZ220" s="12"/>
      <c r="SRA220" s="12"/>
      <c r="SRB220" s="12"/>
      <c r="SRC220" s="12"/>
      <c r="SRD220" s="12"/>
      <c r="SRE220" s="12"/>
      <c r="SRF220" s="12"/>
      <c r="SRG220" s="12"/>
      <c r="SRH220" s="12"/>
      <c r="SRI220" s="12"/>
      <c r="SRJ220" s="12"/>
      <c r="SRK220" s="12"/>
      <c r="SRL220" s="12"/>
      <c r="SRM220" s="12"/>
      <c r="SRN220" s="12"/>
      <c r="SRO220" s="12"/>
      <c r="SRP220" s="12"/>
      <c r="SRQ220" s="12"/>
      <c r="SRR220" s="12"/>
      <c r="SRS220" s="12"/>
      <c r="SRT220" s="12"/>
      <c r="SRU220" s="12"/>
      <c r="SRV220" s="12"/>
      <c r="SRW220" s="12"/>
      <c r="SRX220" s="12"/>
      <c r="SRY220" s="12"/>
      <c r="SRZ220" s="12"/>
      <c r="SSA220" s="12"/>
      <c r="SSB220" s="12"/>
      <c r="SSC220" s="12"/>
      <c r="SSD220" s="12"/>
      <c r="SSE220" s="12"/>
      <c r="SSF220" s="12"/>
      <c r="SSG220" s="12"/>
      <c r="SSH220" s="12"/>
      <c r="SSI220" s="12"/>
      <c r="SSJ220" s="12"/>
      <c r="SSK220" s="12"/>
      <c r="SSL220" s="12"/>
      <c r="SSM220" s="12"/>
      <c r="SSN220" s="12"/>
      <c r="SSO220" s="12"/>
      <c r="SSP220" s="12"/>
      <c r="SSQ220" s="12"/>
      <c r="SSR220" s="12"/>
      <c r="SSS220" s="12"/>
      <c r="SST220" s="12"/>
      <c r="SSU220" s="12"/>
      <c r="SSV220" s="12"/>
      <c r="SSW220" s="12"/>
      <c r="SSX220" s="12"/>
      <c r="SSY220" s="12"/>
      <c r="SSZ220" s="12"/>
      <c r="STA220" s="12"/>
      <c r="STB220" s="12"/>
      <c r="STC220" s="12"/>
      <c r="STD220" s="12"/>
      <c r="STE220" s="12"/>
      <c r="STF220" s="12"/>
      <c r="STG220" s="12"/>
      <c r="STH220" s="12"/>
      <c r="STI220" s="12"/>
      <c r="STJ220" s="12"/>
      <c r="STK220" s="12"/>
      <c r="STL220" s="12"/>
      <c r="STM220" s="12"/>
      <c r="STN220" s="12"/>
      <c r="STO220" s="12"/>
      <c r="STP220" s="12"/>
      <c r="STQ220" s="12"/>
      <c r="STR220" s="12"/>
      <c r="STS220" s="12"/>
      <c r="STT220" s="12"/>
      <c r="STU220" s="12"/>
      <c r="STV220" s="12"/>
      <c r="STW220" s="12"/>
      <c r="STX220" s="12"/>
      <c r="STY220" s="12"/>
      <c r="STZ220" s="12"/>
      <c r="SUA220" s="12"/>
      <c r="SUB220" s="12"/>
      <c r="SUC220" s="12"/>
      <c r="SUD220" s="12"/>
      <c r="SUE220" s="12"/>
      <c r="SUF220" s="12"/>
      <c r="SUG220" s="12"/>
      <c r="SUH220" s="12"/>
      <c r="SUI220" s="12"/>
      <c r="SUJ220" s="12"/>
      <c r="SUK220" s="12"/>
      <c r="SUL220" s="12"/>
      <c r="SUM220" s="12"/>
      <c r="SUN220" s="12"/>
      <c r="SUO220" s="12"/>
      <c r="SUP220" s="12"/>
      <c r="SUQ220" s="12"/>
      <c r="SUR220" s="12"/>
      <c r="SUS220" s="12"/>
      <c r="SUT220" s="12"/>
      <c r="SUU220" s="12"/>
      <c r="SUV220" s="12"/>
      <c r="SUW220" s="12"/>
      <c r="SUX220" s="12"/>
      <c r="SUY220" s="12"/>
      <c r="SUZ220" s="12"/>
      <c r="SVA220" s="12"/>
      <c r="SVB220" s="12"/>
      <c r="SVC220" s="12"/>
      <c r="SVD220" s="12"/>
      <c r="SVE220" s="12"/>
      <c r="SVF220" s="12"/>
      <c r="SVG220" s="12"/>
      <c r="SVH220" s="12"/>
      <c r="SVI220" s="12"/>
      <c r="SVJ220" s="12"/>
      <c r="SVK220" s="12"/>
      <c r="SVL220" s="12"/>
      <c r="SVM220" s="12"/>
      <c r="SVN220" s="12"/>
      <c r="SVO220" s="12"/>
      <c r="SVP220" s="12"/>
      <c r="SVQ220" s="12"/>
      <c r="SVR220" s="12"/>
      <c r="SVS220" s="12"/>
      <c r="SVT220" s="12"/>
      <c r="SVU220" s="12"/>
      <c r="SVV220" s="12"/>
      <c r="SVW220" s="12"/>
      <c r="SVX220" s="12"/>
      <c r="SVY220" s="12"/>
      <c r="SVZ220" s="12"/>
      <c r="SWA220" s="12"/>
      <c r="SWB220" s="12"/>
      <c r="SWC220" s="12"/>
      <c r="SWD220" s="12"/>
      <c r="SWE220" s="12"/>
      <c r="SWF220" s="12"/>
      <c r="SWG220" s="12"/>
      <c r="SWH220" s="12"/>
      <c r="SWI220" s="12"/>
      <c r="SWJ220" s="12"/>
      <c r="SWK220" s="12"/>
      <c r="SWL220" s="12"/>
      <c r="SWM220" s="12"/>
      <c r="SWN220" s="12"/>
      <c r="SWO220" s="12"/>
      <c r="SWP220" s="12"/>
      <c r="SWQ220" s="12"/>
      <c r="SWR220" s="12"/>
      <c r="SWS220" s="12"/>
      <c r="SWT220" s="12"/>
      <c r="SWU220" s="12"/>
      <c r="SWV220" s="12"/>
      <c r="SWW220" s="12"/>
      <c r="SWX220" s="12"/>
      <c r="SWY220" s="12"/>
      <c r="SWZ220" s="12"/>
      <c r="SXA220" s="12"/>
      <c r="SXB220" s="12"/>
      <c r="SXC220" s="12"/>
      <c r="SXD220" s="12"/>
      <c r="SXE220" s="12"/>
      <c r="SXF220" s="12"/>
      <c r="SXG220" s="12"/>
      <c r="SXH220" s="12"/>
      <c r="SXI220" s="12"/>
      <c r="SXJ220" s="12"/>
      <c r="SXK220" s="12"/>
      <c r="SXL220" s="12"/>
      <c r="SXM220" s="12"/>
      <c r="SXN220" s="12"/>
      <c r="SXO220" s="12"/>
      <c r="SXP220" s="12"/>
      <c r="SXQ220" s="12"/>
      <c r="SXR220" s="12"/>
      <c r="SXS220" s="12"/>
      <c r="SXT220" s="12"/>
      <c r="SXU220" s="12"/>
      <c r="SXV220" s="12"/>
      <c r="SXW220" s="12"/>
      <c r="SXX220" s="12"/>
      <c r="SXY220" s="12"/>
      <c r="SXZ220" s="12"/>
      <c r="SYA220" s="12"/>
      <c r="SYB220" s="12"/>
      <c r="SYC220" s="12"/>
      <c r="SYD220" s="12"/>
      <c r="SYE220" s="12"/>
      <c r="SYF220" s="12"/>
      <c r="SYG220" s="12"/>
      <c r="SYH220" s="12"/>
      <c r="SYI220" s="12"/>
      <c r="SYJ220" s="12"/>
      <c r="SYK220" s="12"/>
      <c r="SYL220" s="12"/>
      <c r="SYM220" s="12"/>
      <c r="SYN220" s="12"/>
      <c r="SYO220" s="12"/>
      <c r="SYP220" s="12"/>
      <c r="SYQ220" s="12"/>
      <c r="SYR220" s="12"/>
      <c r="SYS220" s="12"/>
      <c r="SYT220" s="12"/>
      <c r="SYU220" s="12"/>
      <c r="SYV220" s="12"/>
      <c r="SYW220" s="12"/>
      <c r="SYX220" s="12"/>
      <c r="SYY220" s="12"/>
      <c r="SYZ220" s="12"/>
      <c r="SZA220" s="12"/>
      <c r="SZB220" s="12"/>
      <c r="SZC220" s="12"/>
      <c r="SZD220" s="12"/>
      <c r="SZE220" s="12"/>
      <c r="SZF220" s="12"/>
      <c r="SZG220" s="12"/>
      <c r="SZH220" s="12"/>
      <c r="SZI220" s="12"/>
      <c r="SZJ220" s="12"/>
      <c r="SZK220" s="12"/>
      <c r="SZL220" s="12"/>
      <c r="SZM220" s="12"/>
      <c r="SZN220" s="12"/>
      <c r="SZO220" s="12"/>
      <c r="SZP220" s="12"/>
      <c r="SZQ220" s="12"/>
      <c r="SZR220" s="12"/>
      <c r="SZS220" s="12"/>
      <c r="SZT220" s="12"/>
      <c r="SZU220" s="12"/>
      <c r="SZV220" s="12"/>
      <c r="SZW220" s="12"/>
      <c r="SZX220" s="12"/>
      <c r="SZY220" s="12"/>
      <c r="SZZ220" s="12"/>
      <c r="TAA220" s="12"/>
      <c r="TAB220" s="12"/>
      <c r="TAC220" s="12"/>
      <c r="TAD220" s="12"/>
      <c r="TAE220" s="12"/>
      <c r="TAF220" s="12"/>
      <c r="TAG220" s="12"/>
      <c r="TAH220" s="12"/>
      <c r="TAI220" s="12"/>
      <c r="TAJ220" s="12"/>
      <c r="TAK220" s="12"/>
      <c r="TAL220" s="12"/>
      <c r="TAM220" s="12"/>
      <c r="TAN220" s="12"/>
      <c r="TAO220" s="12"/>
      <c r="TAP220" s="12"/>
      <c r="TAQ220" s="12"/>
      <c r="TAR220" s="12"/>
      <c r="TAS220" s="12"/>
      <c r="TAT220" s="12"/>
      <c r="TAU220" s="12"/>
      <c r="TAV220" s="12"/>
      <c r="TAW220" s="12"/>
      <c r="TAX220" s="12"/>
      <c r="TAY220" s="12"/>
      <c r="TAZ220" s="12"/>
      <c r="TBA220" s="12"/>
      <c r="TBB220" s="12"/>
      <c r="TBC220" s="12"/>
      <c r="TBD220" s="12"/>
      <c r="TBE220" s="12"/>
      <c r="TBF220" s="12"/>
      <c r="TBG220" s="12"/>
      <c r="TBH220" s="12"/>
      <c r="TBI220" s="12"/>
      <c r="TBJ220" s="12"/>
      <c r="TBK220" s="12"/>
      <c r="TBL220" s="12"/>
      <c r="TBM220" s="12"/>
      <c r="TBN220" s="12"/>
      <c r="TBO220" s="12"/>
      <c r="TBP220" s="12"/>
      <c r="TBQ220" s="12"/>
      <c r="TBR220" s="12"/>
      <c r="TBS220" s="12"/>
      <c r="TBT220" s="12"/>
      <c r="TBU220" s="12"/>
      <c r="TBV220" s="12"/>
      <c r="TBW220" s="12"/>
      <c r="TBX220" s="12"/>
      <c r="TBY220" s="12"/>
      <c r="TBZ220" s="12"/>
      <c r="TCA220" s="12"/>
      <c r="TCB220" s="12"/>
      <c r="TCC220" s="12"/>
      <c r="TCD220" s="12"/>
      <c r="TCE220" s="12"/>
      <c r="TCF220" s="12"/>
      <c r="TCG220" s="12"/>
      <c r="TCH220" s="12"/>
      <c r="TCI220" s="12"/>
      <c r="TCJ220" s="12"/>
      <c r="TCK220" s="12"/>
      <c r="TCL220" s="12"/>
      <c r="TCM220" s="12"/>
      <c r="TCN220" s="12"/>
      <c r="TCO220" s="12"/>
      <c r="TCP220" s="12"/>
      <c r="TCQ220" s="12"/>
      <c r="TCR220" s="12"/>
      <c r="TCS220" s="12"/>
      <c r="TCT220" s="12"/>
      <c r="TCU220" s="12"/>
      <c r="TCV220" s="12"/>
      <c r="TCW220" s="12"/>
      <c r="TCX220" s="12"/>
      <c r="TCY220" s="12"/>
      <c r="TCZ220" s="12"/>
      <c r="TDA220" s="12"/>
      <c r="TDB220" s="12"/>
      <c r="TDC220" s="12"/>
      <c r="TDD220" s="12"/>
      <c r="TDE220" s="12"/>
      <c r="TDF220" s="12"/>
      <c r="TDG220" s="12"/>
      <c r="TDH220" s="12"/>
      <c r="TDI220" s="12"/>
      <c r="TDJ220" s="12"/>
      <c r="TDK220" s="12"/>
      <c r="TDL220" s="12"/>
      <c r="TDM220" s="12"/>
      <c r="TDN220" s="12"/>
      <c r="TDO220" s="12"/>
      <c r="TDP220" s="12"/>
      <c r="TDQ220" s="12"/>
      <c r="TDR220" s="12"/>
      <c r="TDS220" s="12"/>
      <c r="TDT220" s="12"/>
      <c r="TDU220" s="12"/>
      <c r="TDV220" s="12"/>
      <c r="TDW220" s="12"/>
      <c r="TDX220" s="12"/>
      <c r="TDY220" s="12"/>
      <c r="TDZ220" s="12"/>
      <c r="TEA220" s="12"/>
      <c r="TEB220" s="12"/>
      <c r="TEC220" s="12"/>
      <c r="TED220" s="12"/>
      <c r="TEE220" s="12"/>
      <c r="TEF220" s="12"/>
      <c r="TEG220" s="12"/>
      <c r="TEH220" s="12"/>
      <c r="TEI220" s="12"/>
      <c r="TEJ220" s="12"/>
      <c r="TEK220" s="12"/>
      <c r="TEL220" s="12"/>
      <c r="TEM220" s="12"/>
      <c r="TEN220" s="12"/>
      <c r="TEO220" s="12"/>
      <c r="TEP220" s="12"/>
      <c r="TEQ220" s="12"/>
      <c r="TER220" s="12"/>
      <c r="TES220" s="12"/>
      <c r="TET220" s="12"/>
      <c r="TEU220" s="12"/>
      <c r="TEV220" s="12"/>
      <c r="TEW220" s="12"/>
      <c r="TEX220" s="12"/>
      <c r="TEY220" s="12"/>
      <c r="TEZ220" s="12"/>
      <c r="TFA220" s="12"/>
      <c r="TFB220" s="12"/>
      <c r="TFC220" s="12"/>
      <c r="TFD220" s="12"/>
      <c r="TFE220" s="12"/>
      <c r="TFF220" s="12"/>
      <c r="TFG220" s="12"/>
      <c r="TFH220" s="12"/>
      <c r="TFI220" s="12"/>
      <c r="TFJ220" s="12"/>
      <c r="TFK220" s="12"/>
      <c r="TFL220" s="12"/>
      <c r="TFM220" s="12"/>
      <c r="TFN220" s="12"/>
      <c r="TFO220" s="12"/>
      <c r="TFP220" s="12"/>
      <c r="TFQ220" s="12"/>
      <c r="TFR220" s="12"/>
      <c r="TFS220" s="12"/>
      <c r="TFT220" s="12"/>
      <c r="TFU220" s="12"/>
      <c r="TFV220" s="12"/>
      <c r="TFW220" s="12"/>
      <c r="TFX220" s="12"/>
      <c r="TFY220" s="12"/>
      <c r="TFZ220" s="12"/>
      <c r="TGA220" s="12"/>
      <c r="TGB220" s="12"/>
      <c r="TGC220" s="12"/>
      <c r="TGD220" s="12"/>
      <c r="TGE220" s="12"/>
      <c r="TGF220" s="12"/>
      <c r="TGG220" s="12"/>
      <c r="TGH220" s="12"/>
      <c r="TGI220" s="12"/>
      <c r="TGJ220" s="12"/>
      <c r="TGK220" s="12"/>
      <c r="TGL220" s="12"/>
      <c r="TGM220" s="12"/>
      <c r="TGN220" s="12"/>
      <c r="TGO220" s="12"/>
      <c r="TGP220" s="12"/>
      <c r="TGQ220" s="12"/>
      <c r="TGR220" s="12"/>
      <c r="TGS220" s="12"/>
      <c r="TGT220" s="12"/>
      <c r="TGU220" s="12"/>
      <c r="TGV220" s="12"/>
      <c r="TGW220" s="12"/>
      <c r="TGX220" s="12"/>
      <c r="TGY220" s="12"/>
      <c r="TGZ220" s="12"/>
      <c r="THA220" s="12"/>
      <c r="THB220" s="12"/>
      <c r="THC220" s="12"/>
      <c r="THD220" s="12"/>
      <c r="THE220" s="12"/>
      <c r="THF220" s="12"/>
      <c r="THG220" s="12"/>
      <c r="THH220" s="12"/>
      <c r="THI220" s="12"/>
      <c r="THJ220" s="12"/>
      <c r="THK220" s="12"/>
      <c r="THL220" s="12"/>
      <c r="THM220" s="12"/>
      <c r="THN220" s="12"/>
      <c r="THO220" s="12"/>
      <c r="THP220" s="12"/>
      <c r="THQ220" s="12"/>
      <c r="THR220" s="12"/>
      <c r="THS220" s="12"/>
      <c r="THT220" s="12"/>
      <c r="THU220" s="12"/>
      <c r="THV220" s="12"/>
      <c r="THW220" s="12"/>
      <c r="THX220" s="12"/>
      <c r="THY220" s="12"/>
      <c r="THZ220" s="12"/>
      <c r="TIA220" s="12"/>
      <c r="TIB220" s="12"/>
      <c r="TIC220" s="12"/>
      <c r="TID220" s="12"/>
      <c r="TIE220" s="12"/>
      <c r="TIF220" s="12"/>
      <c r="TIG220" s="12"/>
      <c r="TIH220" s="12"/>
      <c r="TII220" s="12"/>
      <c r="TIJ220" s="12"/>
      <c r="TIK220" s="12"/>
      <c r="TIL220" s="12"/>
      <c r="TIM220" s="12"/>
      <c r="TIN220" s="12"/>
      <c r="TIO220" s="12"/>
      <c r="TIP220" s="12"/>
      <c r="TIQ220" s="12"/>
      <c r="TIR220" s="12"/>
      <c r="TIS220" s="12"/>
      <c r="TIT220" s="12"/>
      <c r="TIU220" s="12"/>
      <c r="TIV220" s="12"/>
      <c r="TIW220" s="12"/>
      <c r="TIX220" s="12"/>
      <c r="TIY220" s="12"/>
      <c r="TIZ220" s="12"/>
      <c r="TJA220" s="12"/>
      <c r="TJB220" s="12"/>
      <c r="TJC220" s="12"/>
      <c r="TJD220" s="12"/>
      <c r="TJE220" s="12"/>
      <c r="TJF220" s="12"/>
      <c r="TJG220" s="12"/>
      <c r="TJH220" s="12"/>
      <c r="TJI220" s="12"/>
      <c r="TJJ220" s="12"/>
      <c r="TJK220" s="12"/>
      <c r="TJL220" s="12"/>
      <c r="TJM220" s="12"/>
      <c r="TJN220" s="12"/>
      <c r="TJO220" s="12"/>
      <c r="TJP220" s="12"/>
      <c r="TJQ220" s="12"/>
      <c r="TJR220" s="12"/>
      <c r="TJS220" s="12"/>
      <c r="TJT220" s="12"/>
      <c r="TJU220" s="12"/>
      <c r="TJV220" s="12"/>
      <c r="TJW220" s="12"/>
      <c r="TJX220" s="12"/>
      <c r="TJY220" s="12"/>
      <c r="TJZ220" s="12"/>
      <c r="TKA220" s="12"/>
      <c r="TKB220" s="12"/>
      <c r="TKC220" s="12"/>
      <c r="TKD220" s="12"/>
      <c r="TKE220" s="12"/>
      <c r="TKF220" s="12"/>
      <c r="TKG220" s="12"/>
      <c r="TKH220" s="12"/>
      <c r="TKI220" s="12"/>
      <c r="TKJ220" s="12"/>
      <c r="TKK220" s="12"/>
      <c r="TKL220" s="12"/>
      <c r="TKM220" s="12"/>
      <c r="TKN220" s="12"/>
      <c r="TKO220" s="12"/>
      <c r="TKP220" s="12"/>
      <c r="TKQ220" s="12"/>
      <c r="TKR220" s="12"/>
      <c r="TKS220" s="12"/>
      <c r="TKT220" s="12"/>
      <c r="TKU220" s="12"/>
      <c r="TKV220" s="12"/>
      <c r="TKW220" s="12"/>
      <c r="TKX220" s="12"/>
      <c r="TKY220" s="12"/>
      <c r="TKZ220" s="12"/>
      <c r="TLA220" s="12"/>
      <c r="TLB220" s="12"/>
      <c r="TLC220" s="12"/>
      <c r="TLD220" s="12"/>
      <c r="TLE220" s="12"/>
      <c r="TLF220" s="12"/>
      <c r="TLG220" s="12"/>
      <c r="TLH220" s="12"/>
      <c r="TLI220" s="12"/>
      <c r="TLJ220" s="12"/>
      <c r="TLK220" s="12"/>
      <c r="TLL220" s="12"/>
      <c r="TLM220" s="12"/>
      <c r="TLN220" s="12"/>
      <c r="TLO220" s="12"/>
      <c r="TLP220" s="12"/>
      <c r="TLQ220" s="12"/>
      <c r="TLR220" s="12"/>
      <c r="TLS220" s="12"/>
      <c r="TLT220" s="12"/>
      <c r="TLU220" s="12"/>
      <c r="TLV220" s="12"/>
      <c r="TLW220" s="12"/>
      <c r="TLX220" s="12"/>
      <c r="TLY220" s="12"/>
      <c r="TLZ220" s="12"/>
      <c r="TMA220" s="12"/>
      <c r="TMB220" s="12"/>
      <c r="TMC220" s="12"/>
      <c r="TMD220" s="12"/>
      <c r="TME220" s="12"/>
      <c r="TMF220" s="12"/>
      <c r="TMG220" s="12"/>
      <c r="TMH220" s="12"/>
      <c r="TMI220" s="12"/>
      <c r="TMJ220" s="12"/>
      <c r="TMK220" s="12"/>
      <c r="TML220" s="12"/>
      <c r="TMM220" s="12"/>
      <c r="TMN220" s="12"/>
      <c r="TMO220" s="12"/>
      <c r="TMP220" s="12"/>
      <c r="TMQ220" s="12"/>
      <c r="TMR220" s="12"/>
      <c r="TMS220" s="12"/>
      <c r="TMT220" s="12"/>
      <c r="TMU220" s="12"/>
      <c r="TMV220" s="12"/>
      <c r="TMW220" s="12"/>
      <c r="TMX220" s="12"/>
      <c r="TMY220" s="12"/>
      <c r="TMZ220" s="12"/>
      <c r="TNA220" s="12"/>
      <c r="TNB220" s="12"/>
      <c r="TNC220" s="12"/>
      <c r="TND220" s="12"/>
      <c r="TNE220" s="12"/>
      <c r="TNF220" s="12"/>
      <c r="TNG220" s="12"/>
      <c r="TNH220" s="12"/>
      <c r="TNI220" s="12"/>
      <c r="TNJ220" s="12"/>
      <c r="TNK220" s="12"/>
      <c r="TNL220" s="12"/>
      <c r="TNM220" s="12"/>
      <c r="TNN220" s="12"/>
      <c r="TNO220" s="12"/>
      <c r="TNP220" s="12"/>
      <c r="TNQ220" s="12"/>
      <c r="TNR220" s="12"/>
      <c r="TNS220" s="12"/>
      <c r="TNT220" s="12"/>
      <c r="TNU220" s="12"/>
      <c r="TNV220" s="12"/>
      <c r="TNW220" s="12"/>
      <c r="TNX220" s="12"/>
      <c r="TNY220" s="12"/>
      <c r="TNZ220" s="12"/>
      <c r="TOA220" s="12"/>
      <c r="TOB220" s="12"/>
      <c r="TOC220" s="12"/>
      <c r="TOD220" s="12"/>
      <c r="TOE220" s="12"/>
      <c r="TOF220" s="12"/>
      <c r="TOG220" s="12"/>
      <c r="TOH220" s="12"/>
      <c r="TOI220" s="12"/>
      <c r="TOJ220" s="12"/>
      <c r="TOK220" s="12"/>
      <c r="TOL220" s="12"/>
      <c r="TOM220" s="12"/>
      <c r="TON220" s="12"/>
      <c r="TOO220" s="12"/>
      <c r="TOP220" s="12"/>
      <c r="TOQ220" s="12"/>
      <c r="TOR220" s="12"/>
      <c r="TOS220" s="12"/>
      <c r="TOT220" s="12"/>
      <c r="TOU220" s="12"/>
      <c r="TOV220" s="12"/>
      <c r="TOW220" s="12"/>
      <c r="TOX220" s="12"/>
      <c r="TOY220" s="12"/>
      <c r="TOZ220" s="12"/>
      <c r="TPA220" s="12"/>
      <c r="TPB220" s="12"/>
      <c r="TPC220" s="12"/>
      <c r="TPD220" s="12"/>
      <c r="TPE220" s="12"/>
      <c r="TPF220" s="12"/>
      <c r="TPG220" s="12"/>
      <c r="TPH220" s="12"/>
      <c r="TPI220" s="12"/>
      <c r="TPJ220" s="12"/>
      <c r="TPK220" s="12"/>
      <c r="TPL220" s="12"/>
      <c r="TPM220" s="12"/>
      <c r="TPN220" s="12"/>
      <c r="TPO220" s="12"/>
      <c r="TPP220" s="12"/>
      <c r="TPQ220" s="12"/>
      <c r="TPR220" s="12"/>
      <c r="TPS220" s="12"/>
      <c r="TPT220" s="12"/>
      <c r="TPU220" s="12"/>
      <c r="TPV220" s="12"/>
      <c r="TPW220" s="12"/>
      <c r="TPX220" s="12"/>
      <c r="TPY220" s="12"/>
      <c r="TPZ220" s="12"/>
      <c r="TQA220" s="12"/>
      <c r="TQB220" s="12"/>
      <c r="TQC220" s="12"/>
      <c r="TQD220" s="12"/>
      <c r="TQE220" s="12"/>
      <c r="TQF220" s="12"/>
      <c r="TQG220" s="12"/>
      <c r="TQH220" s="12"/>
      <c r="TQI220" s="12"/>
      <c r="TQJ220" s="12"/>
      <c r="TQK220" s="12"/>
      <c r="TQL220" s="12"/>
      <c r="TQM220" s="12"/>
      <c r="TQN220" s="12"/>
      <c r="TQO220" s="12"/>
      <c r="TQP220" s="12"/>
      <c r="TQQ220" s="12"/>
      <c r="TQR220" s="12"/>
      <c r="TQS220" s="12"/>
      <c r="TQT220" s="12"/>
      <c r="TQU220" s="12"/>
      <c r="TQV220" s="12"/>
      <c r="TQW220" s="12"/>
      <c r="TQX220" s="12"/>
      <c r="TQY220" s="12"/>
      <c r="TQZ220" s="12"/>
      <c r="TRA220" s="12"/>
      <c r="TRB220" s="12"/>
      <c r="TRC220" s="12"/>
      <c r="TRD220" s="12"/>
      <c r="TRE220" s="12"/>
      <c r="TRF220" s="12"/>
      <c r="TRG220" s="12"/>
      <c r="TRH220" s="12"/>
      <c r="TRI220" s="12"/>
      <c r="TRJ220" s="12"/>
      <c r="TRK220" s="12"/>
      <c r="TRL220" s="12"/>
      <c r="TRM220" s="12"/>
      <c r="TRN220" s="12"/>
      <c r="TRO220" s="12"/>
      <c r="TRP220" s="12"/>
      <c r="TRQ220" s="12"/>
      <c r="TRR220" s="12"/>
      <c r="TRS220" s="12"/>
      <c r="TRT220" s="12"/>
      <c r="TRU220" s="12"/>
      <c r="TRV220" s="12"/>
      <c r="TRW220" s="12"/>
      <c r="TRX220" s="12"/>
      <c r="TRY220" s="12"/>
      <c r="TRZ220" s="12"/>
      <c r="TSA220" s="12"/>
      <c r="TSB220" s="12"/>
      <c r="TSC220" s="12"/>
      <c r="TSD220" s="12"/>
      <c r="TSE220" s="12"/>
      <c r="TSF220" s="12"/>
      <c r="TSG220" s="12"/>
      <c r="TSH220" s="12"/>
      <c r="TSI220" s="12"/>
      <c r="TSJ220" s="12"/>
      <c r="TSK220" s="12"/>
      <c r="TSL220" s="12"/>
      <c r="TSM220" s="12"/>
      <c r="TSN220" s="12"/>
      <c r="TSO220" s="12"/>
      <c r="TSP220" s="12"/>
      <c r="TSQ220" s="12"/>
      <c r="TSR220" s="12"/>
      <c r="TSS220" s="12"/>
      <c r="TST220" s="12"/>
      <c r="TSU220" s="12"/>
      <c r="TSV220" s="12"/>
      <c r="TSW220" s="12"/>
      <c r="TSX220" s="12"/>
      <c r="TSY220" s="12"/>
      <c r="TSZ220" s="12"/>
      <c r="TTA220" s="12"/>
      <c r="TTB220" s="12"/>
      <c r="TTC220" s="12"/>
      <c r="TTD220" s="12"/>
      <c r="TTE220" s="12"/>
      <c r="TTF220" s="12"/>
      <c r="TTG220" s="12"/>
      <c r="TTH220" s="12"/>
      <c r="TTI220" s="12"/>
      <c r="TTJ220" s="12"/>
      <c r="TTK220" s="12"/>
      <c r="TTL220" s="12"/>
      <c r="TTM220" s="12"/>
      <c r="TTN220" s="12"/>
      <c r="TTO220" s="12"/>
      <c r="TTP220" s="12"/>
      <c r="TTQ220" s="12"/>
      <c r="TTR220" s="12"/>
      <c r="TTS220" s="12"/>
      <c r="TTT220" s="12"/>
      <c r="TTU220" s="12"/>
      <c r="TTV220" s="12"/>
      <c r="TTW220" s="12"/>
      <c r="TTX220" s="12"/>
      <c r="TTY220" s="12"/>
      <c r="TTZ220" s="12"/>
      <c r="TUA220" s="12"/>
      <c r="TUB220" s="12"/>
      <c r="TUC220" s="12"/>
      <c r="TUD220" s="12"/>
      <c r="TUE220" s="12"/>
      <c r="TUF220" s="12"/>
      <c r="TUG220" s="12"/>
      <c r="TUH220" s="12"/>
      <c r="TUI220" s="12"/>
      <c r="TUJ220" s="12"/>
      <c r="TUK220" s="12"/>
      <c r="TUL220" s="12"/>
      <c r="TUM220" s="12"/>
      <c r="TUN220" s="12"/>
      <c r="TUO220" s="12"/>
      <c r="TUP220" s="12"/>
      <c r="TUQ220" s="12"/>
      <c r="TUR220" s="12"/>
      <c r="TUS220" s="12"/>
      <c r="TUT220" s="12"/>
      <c r="TUU220" s="12"/>
      <c r="TUV220" s="12"/>
      <c r="TUW220" s="12"/>
      <c r="TUX220" s="12"/>
      <c r="TUY220" s="12"/>
      <c r="TUZ220" s="12"/>
      <c r="TVA220" s="12"/>
      <c r="TVB220" s="12"/>
      <c r="TVC220" s="12"/>
      <c r="TVD220" s="12"/>
      <c r="TVE220" s="12"/>
      <c r="TVF220" s="12"/>
      <c r="TVG220" s="12"/>
      <c r="TVH220" s="12"/>
      <c r="TVI220" s="12"/>
      <c r="TVJ220" s="12"/>
      <c r="TVK220" s="12"/>
      <c r="TVL220" s="12"/>
      <c r="TVM220" s="12"/>
      <c r="TVN220" s="12"/>
      <c r="TVO220" s="12"/>
      <c r="TVP220" s="12"/>
      <c r="TVQ220" s="12"/>
      <c r="TVR220" s="12"/>
      <c r="TVS220" s="12"/>
      <c r="TVT220" s="12"/>
      <c r="TVU220" s="12"/>
      <c r="TVV220" s="12"/>
      <c r="TVW220" s="12"/>
      <c r="TVX220" s="12"/>
      <c r="TVY220" s="12"/>
      <c r="TVZ220" s="12"/>
      <c r="TWA220" s="12"/>
      <c r="TWB220" s="12"/>
      <c r="TWC220" s="12"/>
      <c r="TWD220" s="12"/>
      <c r="TWE220" s="12"/>
      <c r="TWF220" s="12"/>
      <c r="TWG220" s="12"/>
      <c r="TWH220" s="12"/>
      <c r="TWI220" s="12"/>
      <c r="TWJ220" s="12"/>
      <c r="TWK220" s="12"/>
      <c r="TWL220" s="12"/>
      <c r="TWM220" s="12"/>
      <c r="TWN220" s="12"/>
      <c r="TWO220" s="12"/>
      <c r="TWP220" s="12"/>
      <c r="TWQ220" s="12"/>
      <c r="TWR220" s="12"/>
      <c r="TWS220" s="12"/>
      <c r="TWT220" s="12"/>
      <c r="TWU220" s="12"/>
      <c r="TWV220" s="12"/>
      <c r="TWW220" s="12"/>
      <c r="TWX220" s="12"/>
      <c r="TWY220" s="12"/>
      <c r="TWZ220" s="12"/>
      <c r="TXA220" s="12"/>
      <c r="TXB220" s="12"/>
      <c r="TXC220" s="12"/>
      <c r="TXD220" s="12"/>
      <c r="TXE220" s="12"/>
      <c r="TXF220" s="12"/>
      <c r="TXG220" s="12"/>
      <c r="TXH220" s="12"/>
      <c r="TXI220" s="12"/>
      <c r="TXJ220" s="12"/>
      <c r="TXK220" s="12"/>
      <c r="TXL220" s="12"/>
      <c r="TXM220" s="12"/>
      <c r="TXN220" s="12"/>
      <c r="TXO220" s="12"/>
      <c r="TXP220" s="12"/>
      <c r="TXQ220" s="12"/>
      <c r="TXR220" s="12"/>
      <c r="TXS220" s="12"/>
      <c r="TXT220" s="12"/>
      <c r="TXU220" s="12"/>
      <c r="TXV220" s="12"/>
      <c r="TXW220" s="12"/>
      <c r="TXX220" s="12"/>
      <c r="TXY220" s="12"/>
      <c r="TXZ220" s="12"/>
      <c r="TYA220" s="12"/>
      <c r="TYB220" s="12"/>
      <c r="TYC220" s="12"/>
      <c r="TYD220" s="12"/>
      <c r="TYE220" s="12"/>
      <c r="TYF220" s="12"/>
      <c r="TYG220" s="12"/>
      <c r="TYH220" s="12"/>
      <c r="TYI220" s="12"/>
      <c r="TYJ220" s="12"/>
      <c r="TYK220" s="12"/>
      <c r="TYL220" s="12"/>
      <c r="TYM220" s="12"/>
      <c r="TYN220" s="12"/>
      <c r="TYO220" s="12"/>
      <c r="TYP220" s="12"/>
      <c r="TYQ220" s="12"/>
      <c r="TYR220" s="12"/>
      <c r="TYS220" s="12"/>
      <c r="TYT220" s="12"/>
      <c r="TYU220" s="12"/>
      <c r="TYV220" s="12"/>
      <c r="TYW220" s="12"/>
      <c r="TYX220" s="12"/>
      <c r="TYY220" s="12"/>
      <c r="TYZ220" s="12"/>
      <c r="TZA220" s="12"/>
      <c r="TZB220" s="12"/>
      <c r="TZC220" s="12"/>
      <c r="TZD220" s="12"/>
      <c r="TZE220" s="12"/>
      <c r="TZF220" s="12"/>
      <c r="TZG220" s="12"/>
      <c r="TZH220" s="12"/>
      <c r="TZI220" s="12"/>
      <c r="TZJ220" s="12"/>
      <c r="TZK220" s="12"/>
      <c r="TZL220" s="12"/>
      <c r="TZM220" s="12"/>
      <c r="TZN220" s="12"/>
      <c r="TZO220" s="12"/>
      <c r="TZP220" s="12"/>
      <c r="TZQ220" s="12"/>
      <c r="TZR220" s="12"/>
      <c r="TZS220" s="12"/>
      <c r="TZT220" s="12"/>
      <c r="TZU220" s="12"/>
      <c r="TZV220" s="12"/>
      <c r="TZW220" s="12"/>
      <c r="TZX220" s="12"/>
      <c r="TZY220" s="12"/>
      <c r="TZZ220" s="12"/>
      <c r="UAA220" s="12"/>
      <c r="UAB220" s="12"/>
      <c r="UAC220" s="12"/>
      <c r="UAD220" s="12"/>
      <c r="UAE220" s="12"/>
      <c r="UAF220" s="12"/>
      <c r="UAG220" s="12"/>
      <c r="UAH220" s="12"/>
      <c r="UAI220" s="12"/>
      <c r="UAJ220" s="12"/>
      <c r="UAK220" s="12"/>
      <c r="UAL220" s="12"/>
      <c r="UAM220" s="12"/>
      <c r="UAN220" s="12"/>
      <c r="UAO220" s="12"/>
      <c r="UAP220" s="12"/>
      <c r="UAQ220" s="12"/>
      <c r="UAR220" s="12"/>
      <c r="UAS220" s="12"/>
      <c r="UAT220" s="12"/>
      <c r="UAU220" s="12"/>
      <c r="UAV220" s="12"/>
      <c r="UAW220" s="12"/>
      <c r="UAX220" s="12"/>
      <c r="UAY220" s="12"/>
      <c r="UAZ220" s="12"/>
      <c r="UBA220" s="12"/>
      <c r="UBB220" s="12"/>
      <c r="UBC220" s="12"/>
      <c r="UBD220" s="12"/>
      <c r="UBE220" s="12"/>
      <c r="UBF220" s="12"/>
      <c r="UBG220" s="12"/>
      <c r="UBH220" s="12"/>
      <c r="UBI220" s="12"/>
      <c r="UBJ220" s="12"/>
      <c r="UBK220" s="12"/>
      <c r="UBL220" s="12"/>
      <c r="UBM220" s="12"/>
      <c r="UBN220" s="12"/>
      <c r="UBO220" s="12"/>
      <c r="UBP220" s="12"/>
      <c r="UBQ220" s="12"/>
      <c r="UBR220" s="12"/>
      <c r="UBS220" s="12"/>
      <c r="UBT220" s="12"/>
      <c r="UBU220" s="12"/>
      <c r="UBV220" s="12"/>
      <c r="UBW220" s="12"/>
      <c r="UBX220" s="12"/>
      <c r="UBY220" s="12"/>
      <c r="UBZ220" s="12"/>
      <c r="UCA220" s="12"/>
      <c r="UCB220" s="12"/>
      <c r="UCC220" s="12"/>
      <c r="UCD220" s="12"/>
      <c r="UCE220" s="12"/>
      <c r="UCF220" s="12"/>
      <c r="UCG220" s="12"/>
      <c r="UCH220" s="12"/>
      <c r="UCI220" s="12"/>
      <c r="UCJ220" s="12"/>
      <c r="UCK220" s="12"/>
      <c r="UCL220" s="12"/>
      <c r="UCM220" s="12"/>
      <c r="UCN220" s="12"/>
      <c r="UCO220" s="12"/>
      <c r="UCP220" s="12"/>
      <c r="UCQ220" s="12"/>
      <c r="UCR220" s="12"/>
      <c r="UCS220" s="12"/>
      <c r="UCT220" s="12"/>
      <c r="UCU220" s="12"/>
      <c r="UCV220" s="12"/>
      <c r="UCW220" s="12"/>
      <c r="UCX220" s="12"/>
      <c r="UCY220" s="12"/>
      <c r="UCZ220" s="12"/>
      <c r="UDA220" s="12"/>
      <c r="UDB220" s="12"/>
      <c r="UDC220" s="12"/>
      <c r="UDD220" s="12"/>
      <c r="UDE220" s="12"/>
      <c r="UDF220" s="12"/>
      <c r="UDG220" s="12"/>
      <c r="UDH220" s="12"/>
      <c r="UDI220" s="12"/>
      <c r="UDJ220" s="12"/>
      <c r="UDK220" s="12"/>
      <c r="UDL220" s="12"/>
      <c r="UDM220" s="12"/>
      <c r="UDN220" s="12"/>
      <c r="UDO220" s="12"/>
      <c r="UDP220" s="12"/>
      <c r="UDQ220" s="12"/>
      <c r="UDR220" s="12"/>
      <c r="UDS220" s="12"/>
      <c r="UDT220" s="12"/>
      <c r="UDU220" s="12"/>
      <c r="UDV220" s="12"/>
      <c r="UDW220" s="12"/>
      <c r="UDX220" s="12"/>
      <c r="UDY220" s="12"/>
      <c r="UDZ220" s="12"/>
      <c r="UEA220" s="12"/>
      <c r="UEB220" s="12"/>
      <c r="UEC220" s="12"/>
      <c r="UED220" s="12"/>
      <c r="UEE220" s="12"/>
      <c r="UEF220" s="12"/>
      <c r="UEG220" s="12"/>
      <c r="UEH220" s="12"/>
      <c r="UEI220" s="12"/>
      <c r="UEJ220" s="12"/>
      <c r="UEK220" s="12"/>
      <c r="UEL220" s="12"/>
      <c r="UEM220" s="12"/>
      <c r="UEN220" s="12"/>
      <c r="UEO220" s="12"/>
      <c r="UEP220" s="12"/>
      <c r="UEQ220" s="12"/>
      <c r="UER220" s="12"/>
      <c r="UES220" s="12"/>
      <c r="UET220" s="12"/>
      <c r="UEU220" s="12"/>
      <c r="UEV220" s="12"/>
      <c r="UEW220" s="12"/>
      <c r="UEX220" s="12"/>
      <c r="UEY220" s="12"/>
      <c r="UEZ220" s="12"/>
      <c r="UFA220" s="12"/>
      <c r="UFB220" s="12"/>
      <c r="UFC220" s="12"/>
      <c r="UFD220" s="12"/>
      <c r="UFE220" s="12"/>
      <c r="UFF220" s="12"/>
      <c r="UFG220" s="12"/>
      <c r="UFH220" s="12"/>
      <c r="UFI220" s="12"/>
      <c r="UFJ220" s="12"/>
      <c r="UFK220" s="12"/>
      <c r="UFL220" s="12"/>
      <c r="UFM220" s="12"/>
      <c r="UFN220" s="12"/>
      <c r="UFO220" s="12"/>
      <c r="UFP220" s="12"/>
      <c r="UFQ220" s="12"/>
      <c r="UFR220" s="12"/>
      <c r="UFS220" s="12"/>
      <c r="UFT220" s="12"/>
      <c r="UFU220" s="12"/>
      <c r="UFV220" s="12"/>
      <c r="UFW220" s="12"/>
      <c r="UFX220" s="12"/>
      <c r="UFY220" s="12"/>
      <c r="UFZ220" s="12"/>
      <c r="UGA220" s="12"/>
      <c r="UGB220" s="12"/>
      <c r="UGC220" s="12"/>
      <c r="UGD220" s="12"/>
      <c r="UGE220" s="12"/>
      <c r="UGF220" s="12"/>
      <c r="UGG220" s="12"/>
      <c r="UGH220" s="12"/>
      <c r="UGI220" s="12"/>
      <c r="UGJ220" s="12"/>
      <c r="UGK220" s="12"/>
      <c r="UGL220" s="12"/>
      <c r="UGM220" s="12"/>
      <c r="UGN220" s="12"/>
      <c r="UGO220" s="12"/>
      <c r="UGP220" s="12"/>
      <c r="UGQ220" s="12"/>
      <c r="UGR220" s="12"/>
      <c r="UGS220" s="12"/>
      <c r="UGT220" s="12"/>
      <c r="UGU220" s="12"/>
      <c r="UGV220" s="12"/>
      <c r="UGW220" s="12"/>
      <c r="UGX220" s="12"/>
      <c r="UGY220" s="12"/>
      <c r="UGZ220" s="12"/>
      <c r="UHA220" s="12"/>
      <c r="UHB220" s="12"/>
      <c r="UHC220" s="12"/>
      <c r="UHD220" s="12"/>
      <c r="UHE220" s="12"/>
      <c r="UHF220" s="12"/>
      <c r="UHG220" s="12"/>
      <c r="UHH220" s="12"/>
      <c r="UHI220" s="12"/>
      <c r="UHJ220" s="12"/>
      <c r="UHK220" s="12"/>
      <c r="UHL220" s="12"/>
      <c r="UHM220" s="12"/>
      <c r="UHN220" s="12"/>
      <c r="UHO220" s="12"/>
      <c r="UHP220" s="12"/>
      <c r="UHQ220" s="12"/>
      <c r="UHR220" s="12"/>
      <c r="UHS220" s="12"/>
      <c r="UHT220" s="12"/>
      <c r="UHU220" s="12"/>
      <c r="UHV220" s="12"/>
      <c r="UHW220" s="12"/>
      <c r="UHX220" s="12"/>
      <c r="UHY220" s="12"/>
      <c r="UHZ220" s="12"/>
      <c r="UIA220" s="12"/>
      <c r="UIB220" s="12"/>
      <c r="UIC220" s="12"/>
      <c r="UID220" s="12"/>
      <c r="UIE220" s="12"/>
      <c r="UIF220" s="12"/>
      <c r="UIG220" s="12"/>
      <c r="UIH220" s="12"/>
      <c r="UII220" s="12"/>
      <c r="UIJ220" s="12"/>
      <c r="UIK220" s="12"/>
      <c r="UIL220" s="12"/>
      <c r="UIM220" s="12"/>
      <c r="UIN220" s="12"/>
      <c r="UIO220" s="12"/>
      <c r="UIP220" s="12"/>
      <c r="UIQ220" s="12"/>
      <c r="UIR220" s="12"/>
      <c r="UIS220" s="12"/>
      <c r="UIT220" s="12"/>
      <c r="UIU220" s="12"/>
      <c r="UIV220" s="12"/>
      <c r="UIW220" s="12"/>
      <c r="UIX220" s="12"/>
      <c r="UIY220" s="12"/>
      <c r="UIZ220" s="12"/>
      <c r="UJA220" s="12"/>
      <c r="UJB220" s="12"/>
      <c r="UJC220" s="12"/>
      <c r="UJD220" s="12"/>
      <c r="UJE220" s="12"/>
      <c r="UJF220" s="12"/>
      <c r="UJG220" s="12"/>
      <c r="UJH220" s="12"/>
      <c r="UJI220" s="12"/>
      <c r="UJJ220" s="12"/>
      <c r="UJK220" s="12"/>
      <c r="UJL220" s="12"/>
      <c r="UJM220" s="12"/>
      <c r="UJN220" s="12"/>
      <c r="UJO220" s="12"/>
      <c r="UJP220" s="12"/>
      <c r="UJQ220" s="12"/>
      <c r="UJR220" s="12"/>
      <c r="UJS220" s="12"/>
      <c r="UJT220" s="12"/>
      <c r="UJU220" s="12"/>
      <c r="UJV220" s="12"/>
      <c r="UJW220" s="12"/>
      <c r="UJX220" s="12"/>
      <c r="UJY220" s="12"/>
      <c r="UJZ220" s="12"/>
      <c r="UKA220" s="12"/>
      <c r="UKB220" s="12"/>
      <c r="UKC220" s="12"/>
      <c r="UKD220" s="12"/>
      <c r="UKE220" s="12"/>
      <c r="UKF220" s="12"/>
      <c r="UKG220" s="12"/>
      <c r="UKH220" s="12"/>
      <c r="UKI220" s="12"/>
      <c r="UKJ220" s="12"/>
      <c r="UKK220" s="12"/>
      <c r="UKL220" s="12"/>
      <c r="UKM220" s="12"/>
      <c r="UKN220" s="12"/>
      <c r="UKO220" s="12"/>
      <c r="UKP220" s="12"/>
      <c r="UKQ220" s="12"/>
      <c r="UKR220" s="12"/>
      <c r="UKS220" s="12"/>
      <c r="UKT220" s="12"/>
      <c r="UKU220" s="12"/>
      <c r="UKV220" s="12"/>
      <c r="UKW220" s="12"/>
      <c r="UKX220" s="12"/>
      <c r="UKY220" s="12"/>
      <c r="UKZ220" s="12"/>
      <c r="ULA220" s="12"/>
      <c r="ULB220" s="12"/>
      <c r="ULC220" s="12"/>
      <c r="ULD220" s="12"/>
      <c r="ULE220" s="12"/>
      <c r="ULF220" s="12"/>
      <c r="ULG220" s="12"/>
      <c r="ULH220" s="12"/>
      <c r="ULI220" s="12"/>
      <c r="ULJ220" s="12"/>
      <c r="ULK220" s="12"/>
      <c r="ULL220" s="12"/>
      <c r="ULM220" s="12"/>
      <c r="ULN220" s="12"/>
      <c r="ULO220" s="12"/>
      <c r="ULP220" s="12"/>
      <c r="ULQ220" s="12"/>
      <c r="ULR220" s="12"/>
      <c r="ULS220" s="12"/>
      <c r="ULT220" s="12"/>
      <c r="ULU220" s="12"/>
      <c r="ULV220" s="12"/>
      <c r="ULW220" s="12"/>
      <c r="ULX220" s="12"/>
      <c r="ULY220" s="12"/>
      <c r="ULZ220" s="12"/>
      <c r="UMA220" s="12"/>
      <c r="UMB220" s="12"/>
      <c r="UMC220" s="12"/>
      <c r="UMD220" s="12"/>
      <c r="UME220" s="12"/>
      <c r="UMF220" s="12"/>
      <c r="UMG220" s="12"/>
      <c r="UMH220" s="12"/>
      <c r="UMI220" s="12"/>
      <c r="UMJ220" s="12"/>
      <c r="UMK220" s="12"/>
      <c r="UML220" s="12"/>
      <c r="UMM220" s="12"/>
      <c r="UMN220" s="12"/>
      <c r="UMO220" s="12"/>
      <c r="UMP220" s="12"/>
      <c r="UMQ220" s="12"/>
      <c r="UMR220" s="12"/>
      <c r="UMS220" s="12"/>
      <c r="UMT220" s="12"/>
      <c r="UMU220" s="12"/>
      <c r="UMV220" s="12"/>
      <c r="UMW220" s="12"/>
      <c r="UMX220" s="12"/>
      <c r="UMY220" s="12"/>
      <c r="UMZ220" s="12"/>
      <c r="UNA220" s="12"/>
      <c r="UNB220" s="12"/>
      <c r="UNC220" s="12"/>
      <c r="UND220" s="12"/>
      <c r="UNE220" s="12"/>
      <c r="UNF220" s="12"/>
      <c r="UNG220" s="12"/>
      <c r="UNH220" s="12"/>
      <c r="UNI220" s="12"/>
      <c r="UNJ220" s="12"/>
      <c r="UNK220" s="12"/>
      <c r="UNL220" s="12"/>
      <c r="UNM220" s="12"/>
      <c r="UNN220" s="12"/>
      <c r="UNO220" s="12"/>
      <c r="UNP220" s="12"/>
      <c r="UNQ220" s="12"/>
      <c r="UNR220" s="12"/>
      <c r="UNS220" s="12"/>
      <c r="UNT220" s="12"/>
      <c r="UNU220" s="12"/>
      <c r="UNV220" s="12"/>
      <c r="UNW220" s="12"/>
      <c r="UNX220" s="12"/>
      <c r="UNY220" s="12"/>
      <c r="UNZ220" s="12"/>
      <c r="UOA220" s="12"/>
      <c r="UOB220" s="12"/>
      <c r="UOC220" s="12"/>
      <c r="UOD220" s="12"/>
      <c r="UOE220" s="12"/>
      <c r="UOF220" s="12"/>
      <c r="UOG220" s="12"/>
      <c r="UOH220" s="12"/>
      <c r="UOI220" s="12"/>
      <c r="UOJ220" s="12"/>
      <c r="UOK220" s="12"/>
      <c r="UOL220" s="12"/>
      <c r="UOM220" s="12"/>
      <c r="UON220" s="12"/>
      <c r="UOO220" s="12"/>
      <c r="UOP220" s="12"/>
      <c r="UOQ220" s="12"/>
      <c r="UOR220" s="12"/>
      <c r="UOS220" s="12"/>
      <c r="UOT220" s="12"/>
      <c r="UOU220" s="12"/>
      <c r="UOV220" s="12"/>
      <c r="UOW220" s="12"/>
      <c r="UOX220" s="12"/>
      <c r="UOY220" s="12"/>
      <c r="UOZ220" s="12"/>
      <c r="UPA220" s="12"/>
      <c r="UPB220" s="12"/>
      <c r="UPC220" s="12"/>
      <c r="UPD220" s="12"/>
      <c r="UPE220" s="12"/>
      <c r="UPF220" s="12"/>
      <c r="UPG220" s="12"/>
      <c r="UPH220" s="12"/>
      <c r="UPI220" s="12"/>
      <c r="UPJ220" s="12"/>
      <c r="UPK220" s="12"/>
      <c r="UPL220" s="12"/>
      <c r="UPM220" s="12"/>
      <c r="UPN220" s="12"/>
      <c r="UPO220" s="12"/>
      <c r="UPP220" s="12"/>
      <c r="UPQ220" s="12"/>
      <c r="UPR220" s="12"/>
      <c r="UPS220" s="12"/>
      <c r="UPT220" s="12"/>
      <c r="UPU220" s="12"/>
      <c r="UPV220" s="12"/>
      <c r="UPW220" s="12"/>
      <c r="UPX220" s="12"/>
      <c r="UPY220" s="12"/>
      <c r="UPZ220" s="12"/>
      <c r="UQA220" s="12"/>
      <c r="UQB220" s="12"/>
      <c r="UQC220" s="12"/>
      <c r="UQD220" s="12"/>
      <c r="UQE220" s="12"/>
      <c r="UQF220" s="12"/>
      <c r="UQG220" s="12"/>
      <c r="UQH220" s="12"/>
      <c r="UQI220" s="12"/>
      <c r="UQJ220" s="12"/>
      <c r="UQK220" s="12"/>
      <c r="UQL220" s="12"/>
      <c r="UQM220" s="12"/>
      <c r="UQN220" s="12"/>
      <c r="UQO220" s="12"/>
      <c r="UQP220" s="12"/>
      <c r="UQQ220" s="12"/>
      <c r="UQR220" s="12"/>
      <c r="UQS220" s="12"/>
      <c r="UQT220" s="12"/>
      <c r="UQU220" s="12"/>
      <c r="UQV220" s="12"/>
      <c r="UQW220" s="12"/>
      <c r="UQX220" s="12"/>
      <c r="UQY220" s="12"/>
      <c r="UQZ220" s="12"/>
      <c r="URA220" s="12"/>
      <c r="URB220" s="12"/>
      <c r="URC220" s="12"/>
      <c r="URD220" s="12"/>
      <c r="URE220" s="12"/>
      <c r="URF220" s="12"/>
      <c r="URG220" s="12"/>
      <c r="URH220" s="12"/>
      <c r="URI220" s="12"/>
      <c r="URJ220" s="12"/>
      <c r="URK220" s="12"/>
      <c r="URL220" s="12"/>
      <c r="URM220" s="12"/>
      <c r="URN220" s="12"/>
      <c r="URO220" s="12"/>
      <c r="URP220" s="12"/>
      <c r="URQ220" s="12"/>
      <c r="URR220" s="12"/>
      <c r="URS220" s="12"/>
      <c r="URT220" s="12"/>
      <c r="URU220" s="12"/>
      <c r="URV220" s="12"/>
      <c r="URW220" s="12"/>
      <c r="URX220" s="12"/>
      <c r="URY220" s="12"/>
      <c r="URZ220" s="12"/>
      <c r="USA220" s="12"/>
      <c r="USB220" s="12"/>
      <c r="USC220" s="12"/>
      <c r="USD220" s="12"/>
      <c r="USE220" s="12"/>
      <c r="USF220" s="12"/>
      <c r="USG220" s="12"/>
      <c r="USH220" s="12"/>
      <c r="USI220" s="12"/>
      <c r="USJ220" s="12"/>
      <c r="USK220" s="12"/>
      <c r="USL220" s="12"/>
      <c r="USM220" s="12"/>
      <c r="USN220" s="12"/>
      <c r="USO220" s="12"/>
      <c r="USP220" s="12"/>
      <c r="USQ220" s="12"/>
      <c r="USR220" s="12"/>
      <c r="USS220" s="12"/>
      <c r="UST220" s="12"/>
      <c r="USU220" s="12"/>
      <c r="USV220" s="12"/>
      <c r="USW220" s="12"/>
      <c r="USX220" s="12"/>
      <c r="USY220" s="12"/>
      <c r="USZ220" s="12"/>
      <c r="UTA220" s="12"/>
      <c r="UTB220" s="12"/>
      <c r="UTC220" s="12"/>
      <c r="UTD220" s="12"/>
      <c r="UTE220" s="12"/>
      <c r="UTF220" s="12"/>
      <c r="UTG220" s="12"/>
      <c r="UTH220" s="12"/>
      <c r="UTI220" s="12"/>
      <c r="UTJ220" s="12"/>
      <c r="UTK220" s="12"/>
      <c r="UTL220" s="12"/>
      <c r="UTM220" s="12"/>
      <c r="UTN220" s="12"/>
      <c r="UTO220" s="12"/>
      <c r="UTP220" s="12"/>
      <c r="UTQ220" s="12"/>
      <c r="UTR220" s="12"/>
      <c r="UTS220" s="12"/>
      <c r="UTT220" s="12"/>
      <c r="UTU220" s="12"/>
      <c r="UTV220" s="12"/>
      <c r="UTW220" s="12"/>
      <c r="UTX220" s="12"/>
      <c r="UTY220" s="12"/>
      <c r="UTZ220" s="12"/>
      <c r="UUA220" s="12"/>
      <c r="UUB220" s="12"/>
      <c r="UUC220" s="12"/>
      <c r="UUD220" s="12"/>
      <c r="UUE220" s="12"/>
      <c r="UUF220" s="12"/>
      <c r="UUG220" s="12"/>
      <c r="UUH220" s="12"/>
      <c r="UUI220" s="12"/>
      <c r="UUJ220" s="12"/>
      <c r="UUK220" s="12"/>
      <c r="UUL220" s="12"/>
      <c r="UUM220" s="12"/>
      <c r="UUN220" s="12"/>
      <c r="UUO220" s="12"/>
      <c r="UUP220" s="12"/>
      <c r="UUQ220" s="12"/>
      <c r="UUR220" s="12"/>
      <c r="UUS220" s="12"/>
      <c r="UUT220" s="12"/>
      <c r="UUU220" s="12"/>
      <c r="UUV220" s="12"/>
      <c r="UUW220" s="12"/>
      <c r="UUX220" s="12"/>
      <c r="UUY220" s="12"/>
      <c r="UUZ220" s="12"/>
      <c r="UVA220" s="12"/>
      <c r="UVB220" s="12"/>
      <c r="UVC220" s="12"/>
      <c r="UVD220" s="12"/>
      <c r="UVE220" s="12"/>
      <c r="UVF220" s="12"/>
      <c r="UVG220" s="12"/>
      <c r="UVH220" s="12"/>
      <c r="UVI220" s="12"/>
      <c r="UVJ220" s="12"/>
      <c r="UVK220" s="12"/>
      <c r="UVL220" s="12"/>
      <c r="UVM220" s="12"/>
      <c r="UVN220" s="12"/>
      <c r="UVO220" s="12"/>
      <c r="UVP220" s="12"/>
      <c r="UVQ220" s="12"/>
      <c r="UVR220" s="12"/>
      <c r="UVS220" s="12"/>
      <c r="UVT220" s="12"/>
      <c r="UVU220" s="12"/>
      <c r="UVV220" s="12"/>
      <c r="UVW220" s="12"/>
      <c r="UVX220" s="12"/>
      <c r="UVY220" s="12"/>
      <c r="UVZ220" s="12"/>
      <c r="UWA220" s="12"/>
      <c r="UWB220" s="12"/>
      <c r="UWC220" s="12"/>
      <c r="UWD220" s="12"/>
      <c r="UWE220" s="12"/>
      <c r="UWF220" s="12"/>
      <c r="UWG220" s="12"/>
      <c r="UWH220" s="12"/>
      <c r="UWI220" s="12"/>
      <c r="UWJ220" s="12"/>
      <c r="UWK220" s="12"/>
      <c r="UWL220" s="12"/>
      <c r="UWM220" s="12"/>
      <c r="UWN220" s="12"/>
      <c r="UWO220" s="12"/>
      <c r="UWP220" s="12"/>
      <c r="UWQ220" s="12"/>
      <c r="UWR220" s="12"/>
      <c r="UWS220" s="12"/>
      <c r="UWT220" s="12"/>
      <c r="UWU220" s="12"/>
      <c r="UWV220" s="12"/>
      <c r="UWW220" s="12"/>
      <c r="UWX220" s="12"/>
      <c r="UWY220" s="12"/>
      <c r="UWZ220" s="12"/>
      <c r="UXA220" s="12"/>
      <c r="UXB220" s="12"/>
      <c r="UXC220" s="12"/>
      <c r="UXD220" s="12"/>
      <c r="UXE220" s="12"/>
      <c r="UXF220" s="12"/>
      <c r="UXG220" s="12"/>
      <c r="UXH220" s="12"/>
      <c r="UXI220" s="12"/>
      <c r="UXJ220" s="12"/>
      <c r="UXK220" s="12"/>
      <c r="UXL220" s="12"/>
      <c r="UXM220" s="12"/>
      <c r="UXN220" s="12"/>
      <c r="UXO220" s="12"/>
      <c r="UXP220" s="12"/>
      <c r="UXQ220" s="12"/>
      <c r="UXR220" s="12"/>
      <c r="UXS220" s="12"/>
      <c r="UXT220" s="12"/>
      <c r="UXU220" s="12"/>
      <c r="UXV220" s="12"/>
      <c r="UXW220" s="12"/>
      <c r="UXX220" s="12"/>
      <c r="UXY220" s="12"/>
      <c r="UXZ220" s="12"/>
      <c r="UYA220" s="12"/>
      <c r="UYB220" s="12"/>
      <c r="UYC220" s="12"/>
      <c r="UYD220" s="12"/>
      <c r="UYE220" s="12"/>
      <c r="UYF220" s="12"/>
      <c r="UYG220" s="12"/>
      <c r="UYH220" s="12"/>
      <c r="UYI220" s="12"/>
      <c r="UYJ220" s="12"/>
      <c r="UYK220" s="12"/>
      <c r="UYL220" s="12"/>
      <c r="UYM220" s="12"/>
      <c r="UYN220" s="12"/>
      <c r="UYO220" s="12"/>
      <c r="UYP220" s="12"/>
      <c r="UYQ220" s="12"/>
      <c r="UYR220" s="12"/>
      <c r="UYS220" s="12"/>
      <c r="UYT220" s="12"/>
      <c r="UYU220" s="12"/>
      <c r="UYV220" s="12"/>
      <c r="UYW220" s="12"/>
      <c r="UYX220" s="12"/>
      <c r="UYY220" s="12"/>
      <c r="UYZ220" s="12"/>
      <c r="UZA220" s="12"/>
      <c r="UZB220" s="12"/>
      <c r="UZC220" s="12"/>
      <c r="UZD220" s="12"/>
      <c r="UZE220" s="12"/>
      <c r="UZF220" s="12"/>
      <c r="UZG220" s="12"/>
      <c r="UZH220" s="12"/>
      <c r="UZI220" s="12"/>
      <c r="UZJ220" s="12"/>
      <c r="UZK220" s="12"/>
      <c r="UZL220" s="12"/>
      <c r="UZM220" s="12"/>
      <c r="UZN220" s="12"/>
      <c r="UZO220" s="12"/>
      <c r="UZP220" s="12"/>
      <c r="UZQ220" s="12"/>
      <c r="UZR220" s="12"/>
      <c r="UZS220" s="12"/>
      <c r="UZT220" s="12"/>
      <c r="UZU220" s="12"/>
      <c r="UZV220" s="12"/>
      <c r="UZW220" s="12"/>
      <c r="UZX220" s="12"/>
      <c r="UZY220" s="12"/>
      <c r="UZZ220" s="12"/>
      <c r="VAA220" s="12"/>
      <c r="VAB220" s="12"/>
      <c r="VAC220" s="12"/>
      <c r="VAD220" s="12"/>
      <c r="VAE220" s="12"/>
      <c r="VAF220" s="12"/>
      <c r="VAG220" s="12"/>
      <c r="VAH220" s="12"/>
      <c r="VAI220" s="12"/>
      <c r="VAJ220" s="12"/>
      <c r="VAK220" s="12"/>
      <c r="VAL220" s="12"/>
      <c r="VAM220" s="12"/>
      <c r="VAN220" s="12"/>
      <c r="VAO220" s="12"/>
      <c r="VAP220" s="12"/>
      <c r="VAQ220" s="12"/>
      <c r="VAR220" s="12"/>
      <c r="VAS220" s="12"/>
      <c r="VAT220" s="12"/>
      <c r="VAU220" s="12"/>
      <c r="VAV220" s="12"/>
      <c r="VAW220" s="12"/>
      <c r="VAX220" s="12"/>
      <c r="VAY220" s="12"/>
      <c r="VAZ220" s="12"/>
      <c r="VBA220" s="12"/>
      <c r="VBB220" s="12"/>
      <c r="VBC220" s="12"/>
      <c r="VBD220" s="12"/>
      <c r="VBE220" s="12"/>
      <c r="VBF220" s="12"/>
      <c r="VBG220" s="12"/>
      <c r="VBH220" s="12"/>
      <c r="VBI220" s="12"/>
      <c r="VBJ220" s="12"/>
      <c r="VBK220" s="12"/>
      <c r="VBL220" s="12"/>
      <c r="VBM220" s="12"/>
      <c r="VBN220" s="12"/>
      <c r="VBO220" s="12"/>
      <c r="VBP220" s="12"/>
      <c r="VBQ220" s="12"/>
      <c r="VBR220" s="12"/>
      <c r="VBS220" s="12"/>
      <c r="VBT220" s="12"/>
      <c r="VBU220" s="12"/>
      <c r="VBV220" s="12"/>
      <c r="VBW220" s="12"/>
      <c r="VBX220" s="12"/>
      <c r="VBY220" s="12"/>
      <c r="VBZ220" s="12"/>
      <c r="VCA220" s="12"/>
      <c r="VCB220" s="12"/>
      <c r="VCC220" s="12"/>
      <c r="VCD220" s="12"/>
      <c r="VCE220" s="12"/>
      <c r="VCF220" s="12"/>
      <c r="VCG220" s="12"/>
      <c r="VCH220" s="12"/>
      <c r="VCI220" s="12"/>
      <c r="VCJ220" s="12"/>
      <c r="VCK220" s="12"/>
      <c r="VCL220" s="12"/>
      <c r="VCM220" s="12"/>
      <c r="VCN220" s="12"/>
      <c r="VCO220" s="12"/>
      <c r="VCP220" s="12"/>
      <c r="VCQ220" s="12"/>
      <c r="VCR220" s="12"/>
      <c r="VCS220" s="12"/>
      <c r="VCT220" s="12"/>
      <c r="VCU220" s="12"/>
      <c r="VCV220" s="12"/>
      <c r="VCW220" s="12"/>
      <c r="VCX220" s="12"/>
      <c r="VCY220" s="12"/>
      <c r="VCZ220" s="12"/>
      <c r="VDA220" s="12"/>
      <c r="VDB220" s="12"/>
      <c r="VDC220" s="12"/>
      <c r="VDD220" s="12"/>
      <c r="VDE220" s="12"/>
      <c r="VDF220" s="12"/>
      <c r="VDG220" s="12"/>
      <c r="VDH220" s="12"/>
      <c r="VDI220" s="12"/>
      <c r="VDJ220" s="12"/>
      <c r="VDK220" s="12"/>
      <c r="VDL220" s="12"/>
      <c r="VDM220" s="12"/>
      <c r="VDN220" s="12"/>
      <c r="VDO220" s="12"/>
      <c r="VDP220" s="12"/>
      <c r="VDQ220" s="12"/>
      <c r="VDR220" s="12"/>
      <c r="VDS220" s="12"/>
      <c r="VDT220" s="12"/>
      <c r="VDU220" s="12"/>
      <c r="VDV220" s="12"/>
      <c r="VDW220" s="12"/>
      <c r="VDX220" s="12"/>
      <c r="VDY220" s="12"/>
      <c r="VDZ220" s="12"/>
      <c r="VEA220" s="12"/>
      <c r="VEB220" s="12"/>
      <c r="VEC220" s="12"/>
      <c r="VED220" s="12"/>
      <c r="VEE220" s="12"/>
      <c r="VEF220" s="12"/>
      <c r="VEG220" s="12"/>
      <c r="VEH220" s="12"/>
      <c r="VEI220" s="12"/>
      <c r="VEJ220" s="12"/>
      <c r="VEK220" s="12"/>
      <c r="VEL220" s="12"/>
      <c r="VEM220" s="12"/>
      <c r="VEN220" s="12"/>
      <c r="VEO220" s="12"/>
      <c r="VEP220" s="12"/>
      <c r="VEQ220" s="12"/>
      <c r="VER220" s="12"/>
      <c r="VES220" s="12"/>
      <c r="VET220" s="12"/>
      <c r="VEU220" s="12"/>
      <c r="VEV220" s="12"/>
      <c r="VEW220" s="12"/>
      <c r="VEX220" s="12"/>
      <c r="VEY220" s="12"/>
      <c r="VEZ220" s="12"/>
      <c r="VFA220" s="12"/>
      <c r="VFB220" s="12"/>
      <c r="VFC220" s="12"/>
      <c r="VFD220" s="12"/>
      <c r="VFE220" s="12"/>
      <c r="VFF220" s="12"/>
      <c r="VFG220" s="12"/>
      <c r="VFH220" s="12"/>
      <c r="VFI220" s="12"/>
      <c r="VFJ220" s="12"/>
      <c r="VFK220" s="12"/>
      <c r="VFL220" s="12"/>
      <c r="VFM220" s="12"/>
      <c r="VFN220" s="12"/>
      <c r="VFO220" s="12"/>
      <c r="VFP220" s="12"/>
      <c r="VFQ220" s="12"/>
      <c r="VFR220" s="12"/>
      <c r="VFS220" s="12"/>
      <c r="VFT220" s="12"/>
      <c r="VFU220" s="12"/>
      <c r="VFV220" s="12"/>
      <c r="VFW220" s="12"/>
      <c r="VFX220" s="12"/>
      <c r="VFY220" s="12"/>
      <c r="VFZ220" s="12"/>
      <c r="VGA220" s="12"/>
      <c r="VGB220" s="12"/>
      <c r="VGC220" s="12"/>
      <c r="VGD220" s="12"/>
      <c r="VGE220" s="12"/>
      <c r="VGF220" s="12"/>
      <c r="VGG220" s="12"/>
      <c r="VGH220" s="12"/>
      <c r="VGI220" s="12"/>
      <c r="VGJ220" s="12"/>
      <c r="VGK220" s="12"/>
      <c r="VGL220" s="12"/>
      <c r="VGM220" s="12"/>
      <c r="VGN220" s="12"/>
      <c r="VGO220" s="12"/>
      <c r="VGP220" s="12"/>
      <c r="VGQ220" s="12"/>
      <c r="VGR220" s="12"/>
      <c r="VGS220" s="12"/>
      <c r="VGT220" s="12"/>
      <c r="VGU220" s="12"/>
      <c r="VGV220" s="12"/>
      <c r="VGW220" s="12"/>
      <c r="VGX220" s="12"/>
      <c r="VGY220" s="12"/>
      <c r="VGZ220" s="12"/>
      <c r="VHA220" s="12"/>
      <c r="VHB220" s="12"/>
      <c r="VHC220" s="12"/>
      <c r="VHD220" s="12"/>
      <c r="VHE220" s="12"/>
      <c r="VHF220" s="12"/>
      <c r="VHG220" s="12"/>
      <c r="VHH220" s="12"/>
      <c r="VHI220" s="12"/>
      <c r="VHJ220" s="12"/>
      <c r="VHK220" s="12"/>
      <c r="VHL220" s="12"/>
      <c r="VHM220" s="12"/>
      <c r="VHN220" s="12"/>
      <c r="VHO220" s="12"/>
      <c r="VHP220" s="12"/>
      <c r="VHQ220" s="12"/>
      <c r="VHR220" s="12"/>
      <c r="VHS220" s="12"/>
      <c r="VHT220" s="12"/>
      <c r="VHU220" s="12"/>
      <c r="VHV220" s="12"/>
      <c r="VHW220" s="12"/>
      <c r="VHX220" s="12"/>
      <c r="VHY220" s="12"/>
      <c r="VHZ220" s="12"/>
      <c r="VIA220" s="12"/>
      <c r="VIB220" s="12"/>
      <c r="VIC220" s="12"/>
      <c r="VID220" s="12"/>
      <c r="VIE220" s="12"/>
      <c r="VIF220" s="12"/>
      <c r="VIG220" s="12"/>
      <c r="VIH220" s="12"/>
      <c r="VII220" s="12"/>
      <c r="VIJ220" s="12"/>
      <c r="VIK220" s="12"/>
      <c r="VIL220" s="12"/>
      <c r="VIM220" s="12"/>
      <c r="VIN220" s="12"/>
      <c r="VIO220" s="12"/>
      <c r="VIP220" s="12"/>
      <c r="VIQ220" s="12"/>
      <c r="VIR220" s="12"/>
      <c r="VIS220" s="12"/>
      <c r="VIT220" s="12"/>
      <c r="VIU220" s="12"/>
      <c r="VIV220" s="12"/>
      <c r="VIW220" s="12"/>
      <c r="VIX220" s="12"/>
      <c r="VIY220" s="12"/>
      <c r="VIZ220" s="12"/>
      <c r="VJA220" s="12"/>
      <c r="VJB220" s="12"/>
      <c r="VJC220" s="12"/>
      <c r="VJD220" s="12"/>
      <c r="VJE220" s="12"/>
      <c r="VJF220" s="12"/>
      <c r="VJG220" s="12"/>
      <c r="VJH220" s="12"/>
      <c r="VJI220" s="12"/>
      <c r="VJJ220" s="12"/>
      <c r="VJK220" s="12"/>
      <c r="VJL220" s="12"/>
      <c r="VJM220" s="12"/>
      <c r="VJN220" s="12"/>
      <c r="VJO220" s="12"/>
      <c r="VJP220" s="12"/>
      <c r="VJQ220" s="12"/>
      <c r="VJR220" s="12"/>
      <c r="VJS220" s="12"/>
      <c r="VJT220" s="12"/>
      <c r="VJU220" s="12"/>
      <c r="VJV220" s="12"/>
      <c r="VJW220" s="12"/>
      <c r="VJX220" s="12"/>
      <c r="VJY220" s="12"/>
      <c r="VJZ220" s="12"/>
      <c r="VKA220" s="12"/>
      <c r="VKB220" s="12"/>
      <c r="VKC220" s="12"/>
      <c r="VKD220" s="12"/>
      <c r="VKE220" s="12"/>
      <c r="VKF220" s="12"/>
      <c r="VKG220" s="12"/>
      <c r="VKH220" s="12"/>
      <c r="VKI220" s="12"/>
      <c r="VKJ220" s="12"/>
      <c r="VKK220" s="12"/>
      <c r="VKL220" s="12"/>
      <c r="VKM220" s="12"/>
      <c r="VKN220" s="12"/>
      <c r="VKO220" s="12"/>
      <c r="VKP220" s="12"/>
      <c r="VKQ220" s="12"/>
      <c r="VKR220" s="12"/>
      <c r="VKS220" s="12"/>
      <c r="VKT220" s="12"/>
      <c r="VKU220" s="12"/>
      <c r="VKV220" s="12"/>
      <c r="VKW220" s="12"/>
      <c r="VKX220" s="12"/>
      <c r="VKY220" s="12"/>
      <c r="VKZ220" s="12"/>
      <c r="VLA220" s="12"/>
      <c r="VLB220" s="12"/>
      <c r="VLC220" s="12"/>
      <c r="VLD220" s="12"/>
      <c r="VLE220" s="12"/>
      <c r="VLF220" s="12"/>
      <c r="VLG220" s="12"/>
      <c r="VLH220" s="12"/>
      <c r="VLI220" s="12"/>
      <c r="VLJ220" s="12"/>
      <c r="VLK220" s="12"/>
      <c r="VLL220" s="12"/>
      <c r="VLM220" s="12"/>
      <c r="VLN220" s="12"/>
      <c r="VLO220" s="12"/>
      <c r="VLP220" s="12"/>
      <c r="VLQ220" s="12"/>
      <c r="VLR220" s="12"/>
      <c r="VLS220" s="12"/>
      <c r="VLT220" s="12"/>
      <c r="VLU220" s="12"/>
      <c r="VLV220" s="12"/>
      <c r="VLW220" s="12"/>
      <c r="VLX220" s="12"/>
      <c r="VLY220" s="12"/>
      <c r="VLZ220" s="12"/>
      <c r="VMA220" s="12"/>
      <c r="VMB220" s="12"/>
      <c r="VMC220" s="12"/>
      <c r="VMD220" s="12"/>
      <c r="VME220" s="12"/>
      <c r="VMF220" s="12"/>
      <c r="VMG220" s="12"/>
      <c r="VMH220" s="12"/>
      <c r="VMI220" s="12"/>
      <c r="VMJ220" s="12"/>
      <c r="VMK220" s="12"/>
      <c r="VML220" s="12"/>
      <c r="VMM220" s="12"/>
      <c r="VMN220" s="12"/>
      <c r="VMO220" s="12"/>
      <c r="VMP220" s="12"/>
      <c r="VMQ220" s="12"/>
      <c r="VMR220" s="12"/>
      <c r="VMS220" s="12"/>
      <c r="VMT220" s="12"/>
      <c r="VMU220" s="12"/>
      <c r="VMV220" s="12"/>
      <c r="VMW220" s="12"/>
      <c r="VMX220" s="12"/>
      <c r="VMY220" s="12"/>
      <c r="VMZ220" s="12"/>
      <c r="VNA220" s="12"/>
      <c r="VNB220" s="12"/>
      <c r="VNC220" s="12"/>
      <c r="VND220" s="12"/>
      <c r="VNE220" s="12"/>
      <c r="VNF220" s="12"/>
      <c r="VNG220" s="12"/>
      <c r="VNH220" s="12"/>
      <c r="VNI220" s="12"/>
      <c r="VNJ220" s="12"/>
      <c r="VNK220" s="12"/>
      <c r="VNL220" s="12"/>
      <c r="VNM220" s="12"/>
      <c r="VNN220" s="12"/>
      <c r="VNO220" s="12"/>
      <c r="VNP220" s="12"/>
      <c r="VNQ220" s="12"/>
      <c r="VNR220" s="12"/>
      <c r="VNS220" s="12"/>
      <c r="VNT220" s="12"/>
      <c r="VNU220" s="12"/>
      <c r="VNV220" s="12"/>
      <c r="VNW220" s="12"/>
      <c r="VNX220" s="12"/>
      <c r="VNY220" s="12"/>
      <c r="VNZ220" s="12"/>
      <c r="VOA220" s="12"/>
      <c r="VOB220" s="12"/>
      <c r="VOC220" s="12"/>
      <c r="VOD220" s="12"/>
      <c r="VOE220" s="12"/>
      <c r="VOF220" s="12"/>
      <c r="VOG220" s="12"/>
      <c r="VOH220" s="12"/>
      <c r="VOI220" s="12"/>
      <c r="VOJ220" s="12"/>
      <c r="VOK220" s="12"/>
      <c r="VOL220" s="12"/>
      <c r="VOM220" s="12"/>
      <c r="VON220" s="12"/>
      <c r="VOO220" s="12"/>
      <c r="VOP220" s="12"/>
      <c r="VOQ220" s="12"/>
      <c r="VOR220" s="12"/>
      <c r="VOS220" s="12"/>
      <c r="VOT220" s="12"/>
      <c r="VOU220" s="12"/>
      <c r="VOV220" s="12"/>
      <c r="VOW220" s="12"/>
      <c r="VOX220" s="12"/>
      <c r="VOY220" s="12"/>
      <c r="VOZ220" s="12"/>
      <c r="VPA220" s="12"/>
      <c r="VPB220" s="12"/>
      <c r="VPC220" s="12"/>
      <c r="VPD220" s="12"/>
      <c r="VPE220" s="12"/>
      <c r="VPF220" s="12"/>
      <c r="VPG220" s="12"/>
      <c r="VPH220" s="12"/>
      <c r="VPI220" s="12"/>
      <c r="VPJ220" s="12"/>
      <c r="VPK220" s="12"/>
      <c r="VPL220" s="12"/>
      <c r="VPM220" s="12"/>
      <c r="VPN220" s="12"/>
      <c r="VPO220" s="12"/>
      <c r="VPP220" s="12"/>
      <c r="VPQ220" s="12"/>
      <c r="VPR220" s="12"/>
      <c r="VPS220" s="12"/>
      <c r="VPT220" s="12"/>
      <c r="VPU220" s="12"/>
      <c r="VPV220" s="12"/>
      <c r="VPW220" s="12"/>
      <c r="VPX220" s="12"/>
      <c r="VPY220" s="12"/>
      <c r="VPZ220" s="12"/>
      <c r="VQA220" s="12"/>
      <c r="VQB220" s="12"/>
      <c r="VQC220" s="12"/>
      <c r="VQD220" s="12"/>
      <c r="VQE220" s="12"/>
      <c r="VQF220" s="12"/>
      <c r="VQG220" s="12"/>
      <c r="VQH220" s="12"/>
      <c r="VQI220" s="12"/>
      <c r="VQJ220" s="12"/>
      <c r="VQK220" s="12"/>
      <c r="VQL220" s="12"/>
      <c r="VQM220" s="12"/>
      <c r="VQN220" s="12"/>
      <c r="VQO220" s="12"/>
      <c r="VQP220" s="12"/>
      <c r="VQQ220" s="12"/>
      <c r="VQR220" s="12"/>
      <c r="VQS220" s="12"/>
      <c r="VQT220" s="12"/>
      <c r="VQU220" s="12"/>
      <c r="VQV220" s="12"/>
      <c r="VQW220" s="12"/>
      <c r="VQX220" s="12"/>
      <c r="VQY220" s="12"/>
      <c r="VQZ220" s="12"/>
      <c r="VRA220" s="12"/>
      <c r="VRB220" s="12"/>
      <c r="VRC220" s="12"/>
      <c r="VRD220" s="12"/>
      <c r="VRE220" s="12"/>
      <c r="VRF220" s="12"/>
      <c r="VRG220" s="12"/>
      <c r="VRH220" s="12"/>
      <c r="VRI220" s="12"/>
      <c r="VRJ220" s="12"/>
      <c r="VRK220" s="12"/>
      <c r="VRL220" s="12"/>
      <c r="VRM220" s="12"/>
      <c r="VRN220" s="12"/>
      <c r="VRO220" s="12"/>
      <c r="VRP220" s="12"/>
      <c r="VRQ220" s="12"/>
      <c r="VRR220" s="12"/>
      <c r="VRS220" s="12"/>
      <c r="VRT220" s="12"/>
      <c r="VRU220" s="12"/>
      <c r="VRV220" s="12"/>
      <c r="VRW220" s="12"/>
      <c r="VRX220" s="12"/>
      <c r="VRY220" s="12"/>
      <c r="VRZ220" s="12"/>
      <c r="VSA220" s="12"/>
      <c r="VSB220" s="12"/>
      <c r="VSC220" s="12"/>
      <c r="VSD220" s="12"/>
      <c r="VSE220" s="12"/>
      <c r="VSF220" s="12"/>
      <c r="VSG220" s="12"/>
      <c r="VSH220" s="12"/>
      <c r="VSI220" s="12"/>
      <c r="VSJ220" s="12"/>
      <c r="VSK220" s="12"/>
      <c r="VSL220" s="12"/>
      <c r="VSM220" s="12"/>
      <c r="VSN220" s="12"/>
      <c r="VSO220" s="12"/>
      <c r="VSP220" s="12"/>
      <c r="VSQ220" s="12"/>
      <c r="VSR220" s="12"/>
      <c r="VSS220" s="12"/>
      <c r="VST220" s="12"/>
      <c r="VSU220" s="12"/>
      <c r="VSV220" s="12"/>
      <c r="VSW220" s="12"/>
      <c r="VSX220" s="12"/>
      <c r="VSY220" s="12"/>
      <c r="VSZ220" s="12"/>
      <c r="VTA220" s="12"/>
      <c r="VTB220" s="12"/>
      <c r="VTC220" s="12"/>
      <c r="VTD220" s="12"/>
      <c r="VTE220" s="12"/>
      <c r="VTF220" s="12"/>
      <c r="VTG220" s="12"/>
      <c r="VTH220" s="12"/>
      <c r="VTI220" s="12"/>
      <c r="VTJ220" s="12"/>
      <c r="VTK220" s="12"/>
      <c r="VTL220" s="12"/>
      <c r="VTM220" s="12"/>
      <c r="VTN220" s="12"/>
      <c r="VTO220" s="12"/>
      <c r="VTP220" s="12"/>
      <c r="VTQ220" s="12"/>
      <c r="VTR220" s="12"/>
      <c r="VTS220" s="12"/>
      <c r="VTT220" s="12"/>
      <c r="VTU220" s="12"/>
      <c r="VTV220" s="12"/>
      <c r="VTW220" s="12"/>
      <c r="VTX220" s="12"/>
      <c r="VTY220" s="12"/>
      <c r="VTZ220" s="12"/>
      <c r="VUA220" s="12"/>
      <c r="VUB220" s="12"/>
      <c r="VUC220" s="12"/>
      <c r="VUD220" s="12"/>
      <c r="VUE220" s="12"/>
      <c r="VUF220" s="12"/>
      <c r="VUG220" s="12"/>
      <c r="VUH220" s="12"/>
      <c r="VUI220" s="12"/>
      <c r="VUJ220" s="12"/>
      <c r="VUK220" s="12"/>
      <c r="VUL220" s="12"/>
      <c r="VUM220" s="12"/>
      <c r="VUN220" s="12"/>
      <c r="VUO220" s="12"/>
      <c r="VUP220" s="12"/>
      <c r="VUQ220" s="12"/>
      <c r="VUR220" s="12"/>
      <c r="VUS220" s="12"/>
      <c r="VUT220" s="12"/>
      <c r="VUU220" s="12"/>
      <c r="VUV220" s="12"/>
      <c r="VUW220" s="12"/>
      <c r="VUX220" s="12"/>
      <c r="VUY220" s="12"/>
      <c r="VUZ220" s="12"/>
      <c r="VVA220" s="12"/>
      <c r="VVB220" s="12"/>
      <c r="VVC220" s="12"/>
      <c r="VVD220" s="12"/>
      <c r="VVE220" s="12"/>
      <c r="VVF220" s="12"/>
      <c r="VVG220" s="12"/>
      <c r="VVH220" s="12"/>
      <c r="VVI220" s="12"/>
      <c r="VVJ220" s="12"/>
      <c r="VVK220" s="12"/>
      <c r="VVL220" s="12"/>
      <c r="VVM220" s="12"/>
      <c r="VVN220" s="12"/>
      <c r="VVO220" s="12"/>
      <c r="VVP220" s="12"/>
      <c r="VVQ220" s="12"/>
      <c r="VVR220" s="12"/>
      <c r="VVS220" s="12"/>
      <c r="VVT220" s="12"/>
      <c r="VVU220" s="12"/>
      <c r="VVV220" s="12"/>
      <c r="VVW220" s="12"/>
      <c r="VVX220" s="12"/>
      <c r="VVY220" s="12"/>
      <c r="VVZ220" s="12"/>
      <c r="VWA220" s="12"/>
      <c r="VWB220" s="12"/>
      <c r="VWC220" s="12"/>
      <c r="VWD220" s="12"/>
      <c r="VWE220" s="12"/>
      <c r="VWF220" s="12"/>
      <c r="VWG220" s="12"/>
      <c r="VWH220" s="12"/>
      <c r="VWI220" s="12"/>
      <c r="VWJ220" s="12"/>
      <c r="VWK220" s="12"/>
      <c r="VWL220" s="12"/>
      <c r="VWM220" s="12"/>
      <c r="VWN220" s="12"/>
      <c r="VWO220" s="12"/>
      <c r="VWP220" s="12"/>
      <c r="VWQ220" s="12"/>
      <c r="VWR220" s="12"/>
      <c r="VWS220" s="12"/>
      <c r="VWT220" s="12"/>
      <c r="VWU220" s="12"/>
      <c r="VWV220" s="12"/>
      <c r="VWW220" s="12"/>
      <c r="VWX220" s="12"/>
      <c r="VWY220" s="12"/>
      <c r="VWZ220" s="12"/>
      <c r="VXA220" s="12"/>
      <c r="VXB220" s="12"/>
      <c r="VXC220" s="12"/>
      <c r="VXD220" s="12"/>
      <c r="VXE220" s="12"/>
      <c r="VXF220" s="12"/>
      <c r="VXG220" s="12"/>
      <c r="VXH220" s="12"/>
      <c r="VXI220" s="12"/>
      <c r="VXJ220" s="12"/>
      <c r="VXK220" s="12"/>
      <c r="VXL220" s="12"/>
      <c r="VXM220" s="12"/>
      <c r="VXN220" s="12"/>
      <c r="VXO220" s="12"/>
      <c r="VXP220" s="12"/>
      <c r="VXQ220" s="12"/>
      <c r="VXR220" s="12"/>
      <c r="VXS220" s="12"/>
      <c r="VXT220" s="12"/>
      <c r="VXU220" s="12"/>
      <c r="VXV220" s="12"/>
      <c r="VXW220" s="12"/>
      <c r="VXX220" s="12"/>
      <c r="VXY220" s="12"/>
      <c r="VXZ220" s="12"/>
      <c r="VYA220" s="12"/>
      <c r="VYB220" s="12"/>
      <c r="VYC220" s="12"/>
      <c r="VYD220" s="12"/>
      <c r="VYE220" s="12"/>
      <c r="VYF220" s="12"/>
      <c r="VYG220" s="12"/>
      <c r="VYH220" s="12"/>
      <c r="VYI220" s="12"/>
      <c r="VYJ220" s="12"/>
      <c r="VYK220" s="12"/>
      <c r="VYL220" s="12"/>
      <c r="VYM220" s="12"/>
      <c r="VYN220" s="12"/>
      <c r="VYO220" s="12"/>
      <c r="VYP220" s="12"/>
      <c r="VYQ220" s="12"/>
      <c r="VYR220" s="12"/>
      <c r="VYS220" s="12"/>
      <c r="VYT220" s="12"/>
      <c r="VYU220" s="12"/>
      <c r="VYV220" s="12"/>
      <c r="VYW220" s="12"/>
      <c r="VYX220" s="12"/>
      <c r="VYY220" s="12"/>
      <c r="VYZ220" s="12"/>
      <c r="VZA220" s="12"/>
      <c r="VZB220" s="12"/>
      <c r="VZC220" s="12"/>
      <c r="VZD220" s="12"/>
      <c r="VZE220" s="12"/>
      <c r="VZF220" s="12"/>
      <c r="VZG220" s="12"/>
      <c r="VZH220" s="12"/>
      <c r="VZI220" s="12"/>
      <c r="VZJ220" s="12"/>
      <c r="VZK220" s="12"/>
      <c r="VZL220" s="12"/>
      <c r="VZM220" s="12"/>
      <c r="VZN220" s="12"/>
      <c r="VZO220" s="12"/>
      <c r="VZP220" s="12"/>
      <c r="VZQ220" s="12"/>
      <c r="VZR220" s="12"/>
      <c r="VZS220" s="12"/>
      <c r="VZT220" s="12"/>
      <c r="VZU220" s="12"/>
      <c r="VZV220" s="12"/>
      <c r="VZW220" s="12"/>
      <c r="VZX220" s="12"/>
      <c r="VZY220" s="12"/>
      <c r="VZZ220" s="12"/>
      <c r="WAA220" s="12"/>
      <c r="WAB220" s="12"/>
      <c r="WAC220" s="12"/>
      <c r="WAD220" s="12"/>
      <c r="WAE220" s="12"/>
      <c r="WAF220" s="12"/>
      <c r="WAG220" s="12"/>
      <c r="WAH220" s="12"/>
      <c r="WAI220" s="12"/>
      <c r="WAJ220" s="12"/>
      <c r="WAK220" s="12"/>
      <c r="WAL220" s="12"/>
      <c r="WAM220" s="12"/>
      <c r="WAN220" s="12"/>
      <c r="WAO220" s="12"/>
      <c r="WAP220" s="12"/>
      <c r="WAQ220" s="12"/>
      <c r="WAR220" s="12"/>
      <c r="WAS220" s="12"/>
      <c r="WAT220" s="12"/>
      <c r="WAU220" s="12"/>
      <c r="WAV220" s="12"/>
      <c r="WAW220" s="12"/>
      <c r="WAX220" s="12"/>
      <c r="WAY220" s="12"/>
      <c r="WAZ220" s="12"/>
      <c r="WBA220" s="12"/>
      <c r="WBB220" s="12"/>
      <c r="WBC220" s="12"/>
      <c r="WBD220" s="12"/>
      <c r="WBE220" s="12"/>
      <c r="WBF220" s="12"/>
      <c r="WBG220" s="12"/>
      <c r="WBH220" s="12"/>
      <c r="WBI220" s="12"/>
      <c r="WBJ220" s="12"/>
      <c r="WBK220" s="12"/>
      <c r="WBL220" s="12"/>
      <c r="WBM220" s="12"/>
      <c r="WBN220" s="12"/>
      <c r="WBO220" s="12"/>
      <c r="WBP220" s="12"/>
      <c r="WBQ220" s="12"/>
      <c r="WBR220" s="12"/>
      <c r="WBS220" s="12"/>
      <c r="WBT220" s="12"/>
      <c r="WBU220" s="12"/>
      <c r="WBV220" s="12"/>
      <c r="WBW220" s="12"/>
      <c r="WBX220" s="12"/>
      <c r="WBY220" s="12"/>
      <c r="WBZ220" s="12"/>
      <c r="WCA220" s="12"/>
      <c r="WCB220" s="12"/>
      <c r="WCC220" s="12"/>
      <c r="WCD220" s="12"/>
      <c r="WCE220" s="12"/>
      <c r="WCF220" s="12"/>
      <c r="WCG220" s="12"/>
      <c r="WCH220" s="12"/>
      <c r="WCI220" s="12"/>
      <c r="WCJ220" s="12"/>
      <c r="WCK220" s="12"/>
      <c r="WCL220" s="12"/>
      <c r="WCM220" s="12"/>
      <c r="WCN220" s="12"/>
      <c r="WCO220" s="12"/>
      <c r="WCP220" s="12"/>
      <c r="WCQ220" s="12"/>
      <c r="WCR220" s="12"/>
      <c r="WCS220" s="12"/>
      <c r="WCT220" s="12"/>
      <c r="WCU220" s="12"/>
      <c r="WCV220" s="12"/>
      <c r="WCW220" s="12"/>
      <c r="WCX220" s="12"/>
      <c r="WCY220" s="12"/>
      <c r="WCZ220" s="12"/>
      <c r="WDA220" s="12"/>
      <c r="WDB220" s="12"/>
      <c r="WDC220" s="12"/>
      <c r="WDD220" s="12"/>
      <c r="WDE220" s="12"/>
      <c r="WDF220" s="12"/>
      <c r="WDG220" s="12"/>
      <c r="WDH220" s="12"/>
      <c r="WDI220" s="12"/>
      <c r="WDJ220" s="12"/>
      <c r="WDK220" s="12"/>
      <c r="WDL220" s="12"/>
      <c r="WDM220" s="12"/>
      <c r="WDN220" s="12"/>
      <c r="WDO220" s="12"/>
      <c r="WDP220" s="12"/>
      <c r="WDQ220" s="12"/>
      <c r="WDR220" s="12"/>
      <c r="WDS220" s="12"/>
      <c r="WDT220" s="12"/>
      <c r="WDU220" s="12"/>
      <c r="WDV220" s="12"/>
      <c r="WDW220" s="12"/>
      <c r="WDX220" s="12"/>
      <c r="WDY220" s="12"/>
      <c r="WDZ220" s="12"/>
      <c r="WEA220" s="12"/>
      <c r="WEB220" s="12"/>
      <c r="WEC220" s="12"/>
      <c r="WED220" s="12"/>
      <c r="WEE220" s="12"/>
      <c r="WEF220" s="12"/>
      <c r="WEG220" s="12"/>
      <c r="WEH220" s="12"/>
      <c r="WEI220" s="12"/>
      <c r="WEJ220" s="12"/>
      <c r="WEK220" s="12"/>
      <c r="WEL220" s="12"/>
      <c r="WEM220" s="12"/>
      <c r="WEN220" s="12"/>
      <c r="WEO220" s="12"/>
      <c r="WEP220" s="12"/>
      <c r="WEQ220" s="12"/>
      <c r="WER220" s="12"/>
      <c r="WES220" s="12"/>
      <c r="WET220" s="12"/>
      <c r="WEU220" s="12"/>
      <c r="WEV220" s="12"/>
      <c r="WEW220" s="12"/>
      <c r="WEX220" s="12"/>
      <c r="WEY220" s="12"/>
      <c r="WEZ220" s="12"/>
      <c r="WFA220" s="12"/>
      <c r="WFB220" s="12"/>
      <c r="WFC220" s="12"/>
      <c r="WFD220" s="12"/>
      <c r="WFE220" s="12"/>
      <c r="WFF220" s="12"/>
      <c r="WFG220" s="12"/>
      <c r="WFH220" s="12"/>
      <c r="WFI220" s="12"/>
      <c r="WFJ220" s="12"/>
      <c r="WFK220" s="12"/>
      <c r="WFL220" s="12"/>
      <c r="WFM220" s="12"/>
      <c r="WFN220" s="12"/>
      <c r="WFO220" s="12"/>
      <c r="WFP220" s="12"/>
      <c r="WFQ220" s="12"/>
      <c r="WFR220" s="12"/>
      <c r="WFS220" s="12"/>
      <c r="WFT220" s="12"/>
      <c r="WFU220" s="12"/>
      <c r="WFV220" s="12"/>
      <c r="WFW220" s="12"/>
      <c r="WFX220" s="12"/>
      <c r="WFY220" s="12"/>
      <c r="WFZ220" s="12"/>
      <c r="WGA220" s="12"/>
      <c r="WGB220" s="12"/>
      <c r="WGC220" s="12"/>
      <c r="WGD220" s="12"/>
      <c r="WGE220" s="12"/>
      <c r="WGF220" s="12"/>
      <c r="WGG220" s="12"/>
      <c r="WGH220" s="12"/>
      <c r="WGI220" s="12"/>
      <c r="WGJ220" s="12"/>
      <c r="WGK220" s="12"/>
      <c r="WGL220" s="12"/>
      <c r="WGM220" s="12"/>
      <c r="WGN220" s="12"/>
      <c r="WGO220" s="12"/>
      <c r="WGP220" s="12"/>
      <c r="WGQ220" s="12"/>
      <c r="WGR220" s="12"/>
      <c r="WGS220" s="12"/>
      <c r="WGT220" s="12"/>
      <c r="WGU220" s="12"/>
      <c r="WGV220" s="12"/>
      <c r="WGW220" s="12"/>
      <c r="WGX220" s="12"/>
      <c r="WGY220" s="12"/>
      <c r="WGZ220" s="12"/>
      <c r="WHA220" s="12"/>
      <c r="WHB220" s="12"/>
      <c r="WHC220" s="12"/>
      <c r="WHD220" s="12"/>
      <c r="WHE220" s="12"/>
      <c r="WHF220" s="12"/>
      <c r="WHG220" s="12"/>
      <c r="WHH220" s="12"/>
      <c r="WHI220" s="12"/>
      <c r="WHJ220" s="12"/>
      <c r="WHK220" s="12"/>
      <c r="WHL220" s="12"/>
      <c r="WHM220" s="12"/>
      <c r="WHN220" s="12"/>
      <c r="WHO220" s="12"/>
      <c r="WHP220" s="12"/>
      <c r="WHQ220" s="12"/>
      <c r="WHR220" s="12"/>
      <c r="WHS220" s="12"/>
      <c r="WHT220" s="12"/>
      <c r="WHU220" s="12"/>
      <c r="WHV220" s="12"/>
      <c r="WHW220" s="12"/>
      <c r="WHX220" s="12"/>
      <c r="WHY220" s="12"/>
      <c r="WHZ220" s="12"/>
      <c r="WIA220" s="12"/>
      <c r="WIB220" s="12"/>
      <c r="WIC220" s="12"/>
      <c r="WID220" s="12"/>
      <c r="WIE220" s="12"/>
      <c r="WIF220" s="12"/>
      <c r="WIG220" s="12"/>
      <c r="WIH220" s="12"/>
      <c r="WII220" s="12"/>
      <c r="WIJ220" s="12"/>
      <c r="WIK220" s="12"/>
      <c r="WIL220" s="12"/>
      <c r="WIM220" s="12"/>
      <c r="WIN220" s="12"/>
      <c r="WIO220" s="12"/>
      <c r="WIP220" s="12"/>
      <c r="WIQ220" s="12"/>
      <c r="WIR220" s="12"/>
      <c r="WIS220" s="12"/>
      <c r="WIT220" s="12"/>
      <c r="WIU220" s="12"/>
      <c r="WIV220" s="12"/>
      <c r="WIW220" s="12"/>
      <c r="WIX220" s="12"/>
      <c r="WIY220" s="12"/>
      <c r="WIZ220" s="12"/>
      <c r="WJA220" s="12"/>
      <c r="WJB220" s="12"/>
      <c r="WJC220" s="12"/>
      <c r="WJD220" s="12"/>
      <c r="WJE220" s="12"/>
      <c r="WJF220" s="12"/>
      <c r="WJG220" s="12"/>
      <c r="WJH220" s="12"/>
      <c r="WJI220" s="12"/>
      <c r="WJJ220" s="12"/>
      <c r="WJK220" s="12"/>
      <c r="WJL220" s="12"/>
      <c r="WJM220" s="12"/>
      <c r="WJN220" s="12"/>
      <c r="WJO220" s="12"/>
      <c r="WJP220" s="12"/>
      <c r="WJQ220" s="12"/>
      <c r="WJR220" s="12"/>
      <c r="WJS220" s="12"/>
      <c r="WJT220" s="12"/>
      <c r="WJU220" s="12"/>
      <c r="WJV220" s="12"/>
      <c r="WJW220" s="12"/>
      <c r="WJX220" s="12"/>
      <c r="WJY220" s="12"/>
      <c r="WJZ220" s="12"/>
      <c r="WKA220" s="12"/>
      <c r="WKB220" s="12"/>
      <c r="WKC220" s="12"/>
      <c r="WKD220" s="12"/>
      <c r="WKE220" s="12"/>
      <c r="WKF220" s="12"/>
      <c r="WKG220" s="12"/>
      <c r="WKH220" s="12"/>
      <c r="WKI220" s="12"/>
      <c r="WKJ220" s="12"/>
      <c r="WKK220" s="12"/>
      <c r="WKL220" s="12"/>
      <c r="WKM220" s="12"/>
      <c r="WKN220" s="12"/>
      <c r="WKO220" s="12"/>
      <c r="WKP220" s="12"/>
      <c r="WKQ220" s="12"/>
      <c r="WKR220" s="12"/>
      <c r="WKS220" s="12"/>
      <c r="WKT220" s="12"/>
      <c r="WKU220" s="12"/>
      <c r="WKV220" s="12"/>
      <c r="WKW220" s="12"/>
      <c r="WKX220" s="12"/>
      <c r="WKY220" s="12"/>
      <c r="WKZ220" s="12"/>
      <c r="WLA220" s="12"/>
      <c r="WLB220" s="12"/>
      <c r="WLC220" s="12"/>
      <c r="WLD220" s="12"/>
      <c r="WLE220" s="12"/>
      <c r="WLF220" s="12"/>
      <c r="WLG220" s="12"/>
      <c r="WLH220" s="12"/>
      <c r="WLI220" s="12"/>
      <c r="WLJ220" s="12"/>
      <c r="WLK220" s="12"/>
      <c r="WLL220" s="12"/>
      <c r="WLM220" s="12"/>
      <c r="WLN220" s="12"/>
      <c r="WLO220" s="12"/>
      <c r="WLP220" s="12"/>
      <c r="WLQ220" s="12"/>
      <c r="WLR220" s="12"/>
      <c r="WLS220" s="12"/>
      <c r="WLT220" s="12"/>
      <c r="WLU220" s="12"/>
      <c r="WLV220" s="12"/>
      <c r="WLW220" s="12"/>
      <c r="WLX220" s="12"/>
      <c r="WLY220" s="12"/>
      <c r="WLZ220" s="12"/>
      <c r="WMA220" s="12"/>
      <c r="WMB220" s="12"/>
      <c r="WMC220" s="12"/>
      <c r="WMD220" s="12"/>
      <c r="WME220" s="12"/>
      <c r="WMF220" s="12"/>
      <c r="WMG220" s="12"/>
      <c r="WMH220" s="12"/>
      <c r="WMI220" s="12"/>
      <c r="WMJ220" s="12"/>
      <c r="WMK220" s="12"/>
      <c r="WML220" s="12"/>
      <c r="WMM220" s="12"/>
      <c r="WMN220" s="12"/>
      <c r="WMO220" s="12"/>
      <c r="WMP220" s="12"/>
      <c r="WMQ220" s="12"/>
      <c r="WMR220" s="12"/>
      <c r="WMS220" s="12"/>
      <c r="WMT220" s="12"/>
      <c r="WMU220" s="12"/>
      <c r="WMV220" s="12"/>
      <c r="WMW220" s="12"/>
      <c r="WMX220" s="12"/>
      <c r="WMY220" s="12"/>
      <c r="WMZ220" s="12"/>
      <c r="WNA220" s="12"/>
      <c r="WNB220" s="12"/>
      <c r="WNC220" s="12"/>
      <c r="WND220" s="12"/>
      <c r="WNE220" s="12"/>
      <c r="WNF220" s="12"/>
      <c r="WNG220" s="12"/>
      <c r="WNH220" s="12"/>
      <c r="WNI220" s="12"/>
      <c r="WNJ220" s="12"/>
      <c r="WNK220" s="12"/>
      <c r="WNL220" s="12"/>
      <c r="WNM220" s="12"/>
      <c r="WNN220" s="12"/>
      <c r="WNO220" s="12"/>
      <c r="WNP220" s="12"/>
      <c r="WNQ220" s="12"/>
      <c r="WNR220" s="12"/>
      <c r="WNS220" s="12"/>
      <c r="WNT220" s="12"/>
      <c r="WNU220" s="12"/>
      <c r="WNV220" s="12"/>
      <c r="WNW220" s="12"/>
      <c r="WNX220" s="12"/>
      <c r="WNY220" s="12"/>
      <c r="WNZ220" s="12"/>
      <c r="WOA220" s="12"/>
      <c r="WOB220" s="12"/>
      <c r="WOC220" s="12"/>
      <c r="WOD220" s="12"/>
      <c r="WOE220" s="12"/>
      <c r="WOF220" s="12"/>
      <c r="WOG220" s="12"/>
      <c r="WOH220" s="12"/>
      <c r="WOI220" s="12"/>
      <c r="WOJ220" s="12"/>
      <c r="WOK220" s="12"/>
      <c r="WOL220" s="12"/>
      <c r="WOM220" s="12"/>
      <c r="WON220" s="12"/>
      <c r="WOO220" s="12"/>
      <c r="WOP220" s="12"/>
      <c r="WOQ220" s="12"/>
      <c r="WOR220" s="12"/>
      <c r="WOS220" s="12"/>
      <c r="WOT220" s="12"/>
      <c r="WOU220" s="12"/>
      <c r="WOV220" s="12"/>
      <c r="WOW220" s="12"/>
      <c r="WOX220" s="12"/>
      <c r="WOY220" s="12"/>
      <c r="WOZ220" s="12"/>
      <c r="WPA220" s="12"/>
      <c r="WPB220" s="12"/>
      <c r="WPC220" s="12"/>
      <c r="WPD220" s="12"/>
      <c r="WPE220" s="12"/>
      <c r="WPF220" s="12"/>
      <c r="WPG220" s="12"/>
      <c r="WPH220" s="12"/>
      <c r="WPI220" s="12"/>
      <c r="WPJ220" s="12"/>
      <c r="WPK220" s="12"/>
      <c r="WPL220" s="12"/>
      <c r="WPM220" s="12"/>
      <c r="WPN220" s="12"/>
      <c r="WPO220" s="12"/>
      <c r="WPP220" s="12"/>
      <c r="WPQ220" s="12"/>
      <c r="WPR220" s="12"/>
      <c r="WPS220" s="12"/>
      <c r="WPT220" s="12"/>
      <c r="WPU220" s="12"/>
      <c r="WPV220" s="12"/>
      <c r="WPW220" s="12"/>
      <c r="WPX220" s="12"/>
      <c r="WPY220" s="12"/>
      <c r="WPZ220" s="12"/>
      <c r="WQA220" s="12"/>
      <c r="WQB220" s="12"/>
      <c r="WQC220" s="12"/>
      <c r="WQD220" s="12"/>
      <c r="WQE220" s="12"/>
      <c r="WQF220" s="12"/>
      <c r="WQG220" s="12"/>
      <c r="WQH220" s="12"/>
      <c r="WQI220" s="12"/>
      <c r="WQJ220" s="12"/>
      <c r="WQK220" s="12"/>
      <c r="WQL220" s="12"/>
      <c r="WQM220" s="12"/>
      <c r="WQN220" s="12"/>
      <c r="WQO220" s="12"/>
      <c r="WQP220" s="12"/>
      <c r="WQQ220" s="12"/>
      <c r="WQR220" s="12"/>
      <c r="WQS220" s="12"/>
      <c r="WQT220" s="12"/>
      <c r="WQU220" s="12"/>
      <c r="WQV220" s="12"/>
      <c r="WQW220" s="12"/>
      <c r="WQX220" s="12"/>
      <c r="WQY220" s="12"/>
      <c r="WQZ220" s="12"/>
      <c r="WRA220" s="12"/>
      <c r="WRB220" s="12"/>
      <c r="WRC220" s="12"/>
      <c r="WRD220" s="12"/>
      <c r="WRE220" s="12"/>
      <c r="WRF220" s="12"/>
      <c r="WRG220" s="12"/>
      <c r="WRH220" s="12"/>
      <c r="WRI220" s="12"/>
      <c r="WRJ220" s="12"/>
      <c r="WRK220" s="12"/>
      <c r="WRL220" s="12"/>
      <c r="WRM220" s="12"/>
      <c r="WRN220" s="12"/>
      <c r="WRO220" s="12"/>
      <c r="WRP220" s="12"/>
      <c r="WRQ220" s="12"/>
      <c r="WRR220" s="12"/>
      <c r="WRS220" s="12"/>
      <c r="WRT220" s="12"/>
      <c r="WRU220" s="12"/>
      <c r="WRV220" s="12"/>
      <c r="WRW220" s="12"/>
      <c r="WRX220" s="12"/>
      <c r="WRY220" s="12"/>
      <c r="WRZ220" s="12"/>
      <c r="WSA220" s="12"/>
      <c r="WSB220" s="12"/>
      <c r="WSC220" s="12"/>
      <c r="WSD220" s="12"/>
      <c r="WSE220" s="12"/>
      <c r="WSF220" s="12"/>
      <c r="WSG220" s="12"/>
      <c r="WSH220" s="12"/>
      <c r="WSI220" s="12"/>
      <c r="WSJ220" s="12"/>
      <c r="WSK220" s="12"/>
      <c r="WSL220" s="12"/>
      <c r="WSM220" s="12"/>
      <c r="WSN220" s="12"/>
      <c r="WSO220" s="12"/>
      <c r="WSP220" s="12"/>
      <c r="WSQ220" s="12"/>
      <c r="WSR220" s="12"/>
      <c r="WSS220" s="12"/>
      <c r="WST220" s="12"/>
      <c r="WSU220" s="12"/>
      <c r="WSV220" s="12"/>
      <c r="WSW220" s="12"/>
      <c r="WSX220" s="12"/>
      <c r="WSY220" s="12"/>
      <c r="WSZ220" s="12"/>
      <c r="WTA220" s="12"/>
      <c r="WTB220" s="12"/>
      <c r="WTC220" s="12"/>
      <c r="WTD220" s="12"/>
      <c r="WTE220" s="12"/>
      <c r="WTF220" s="12"/>
      <c r="WTG220" s="12"/>
      <c r="WTH220" s="12"/>
      <c r="WTI220" s="12"/>
      <c r="WTJ220" s="12"/>
      <c r="WTK220" s="12"/>
      <c r="WTL220" s="12"/>
      <c r="WTM220" s="12"/>
      <c r="WTN220" s="12"/>
      <c r="WTO220" s="12"/>
      <c r="WTP220" s="12"/>
      <c r="WTQ220" s="12"/>
      <c r="WTR220" s="12"/>
      <c r="WTS220" s="12"/>
      <c r="WTT220" s="12"/>
      <c r="WTU220" s="12"/>
      <c r="WTV220" s="12"/>
      <c r="WTW220" s="12"/>
      <c r="WTX220" s="12"/>
      <c r="WTY220" s="12"/>
      <c r="WTZ220" s="12"/>
      <c r="WUA220" s="12"/>
      <c r="WUB220" s="12"/>
      <c r="WUC220" s="12"/>
      <c r="WUD220" s="12"/>
      <c r="WUE220" s="12"/>
      <c r="WUF220" s="12"/>
      <c r="WUG220" s="12"/>
      <c r="WUH220" s="12"/>
      <c r="WUI220" s="12"/>
      <c r="WUJ220" s="12"/>
      <c r="WUK220" s="12"/>
      <c r="WUL220" s="12"/>
      <c r="WUM220" s="12"/>
      <c r="WUN220" s="12"/>
      <c r="WUO220" s="12"/>
      <c r="WUP220" s="12"/>
      <c r="WUQ220" s="12"/>
      <c r="WUR220" s="12"/>
      <c r="WUS220" s="12"/>
      <c r="WUT220" s="12"/>
      <c r="WUU220" s="12"/>
      <c r="WUV220" s="12"/>
      <c r="WUW220" s="12"/>
      <c r="WUX220" s="12"/>
      <c r="WUY220" s="12"/>
      <c r="WUZ220" s="12"/>
      <c r="WVA220" s="12"/>
      <c r="WVB220" s="12"/>
      <c r="WVC220" s="12"/>
      <c r="WVD220" s="12"/>
      <c r="WVE220" s="12"/>
      <c r="WVF220" s="12"/>
      <c r="WVG220" s="12"/>
      <c r="WVH220" s="12"/>
      <c r="WVI220" s="12"/>
      <c r="WVJ220" s="12"/>
      <c r="WVK220" s="12"/>
      <c r="WVL220" s="12"/>
      <c r="WVM220" s="12"/>
      <c r="WVN220" s="12"/>
      <c r="WVO220" s="12"/>
      <c r="WVP220" s="12"/>
      <c r="WVQ220" s="12"/>
      <c r="WVR220" s="12"/>
      <c r="WVS220" s="12"/>
      <c r="WVT220" s="12"/>
      <c r="WVU220" s="12"/>
    </row>
    <row r="221" spans="1:16141" s="13" customFormat="1" ht="56.25" customHeight="1">
      <c r="A221" s="29">
        <v>7729314745</v>
      </c>
      <c r="B221" s="25" t="s">
        <v>383</v>
      </c>
      <c r="C221" s="25" t="s">
        <v>142</v>
      </c>
      <c r="D221" s="25" t="s">
        <v>393</v>
      </c>
      <c r="E221" s="39">
        <v>39.698</v>
      </c>
      <c r="F221" s="39">
        <v>31.082999999999998</v>
      </c>
      <c r="G221" s="39">
        <v>15.868</v>
      </c>
      <c r="H221" s="39">
        <v>4.5179999999999998</v>
      </c>
      <c r="I221" s="39">
        <v>47.750999999999998</v>
      </c>
      <c r="J221" s="39">
        <f t="shared" si="30"/>
        <v>99.22</v>
      </c>
      <c r="K221" s="40">
        <v>6802.43</v>
      </c>
      <c r="L221" s="40">
        <v>13237.26</v>
      </c>
      <c r="M221" s="40">
        <v>1358.33</v>
      </c>
      <c r="N221" s="40">
        <v>1400</v>
      </c>
      <c r="O221" s="41">
        <f t="shared" si="31"/>
        <v>216119.8818</v>
      </c>
      <c r="P221" s="28">
        <f t="shared" si="22"/>
        <v>169218.96030000001</v>
      </c>
      <c r="Q221" s="41">
        <f t="shared" si="32"/>
        <v>86386.978800000012</v>
      </c>
      <c r="R221" s="41">
        <f t="shared" si="33"/>
        <v>53480.740679999995</v>
      </c>
      <c r="S221" s="41">
        <f t="shared" si="34"/>
        <v>565241.00225999998</v>
      </c>
      <c r="T221" s="41">
        <f t="shared" si="35"/>
        <v>874327.68203999999</v>
      </c>
      <c r="U221" s="42"/>
      <c r="V221" s="43"/>
      <c r="W221" s="43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1"/>
      <c r="GF221" s="11"/>
      <c r="GG221" s="11"/>
      <c r="GH221" s="11"/>
      <c r="GI221" s="11"/>
      <c r="GJ221" s="11"/>
      <c r="GK221" s="11"/>
      <c r="GL221" s="11"/>
      <c r="GM221" s="11"/>
      <c r="GN221" s="11"/>
      <c r="GO221" s="11"/>
      <c r="GP221" s="11"/>
      <c r="GQ221" s="11"/>
      <c r="GR221" s="11"/>
      <c r="GS221" s="11"/>
      <c r="GT221" s="11"/>
      <c r="GU221" s="11"/>
      <c r="GV221" s="11"/>
      <c r="GW221" s="11"/>
      <c r="GX221" s="11"/>
      <c r="GY221" s="11"/>
      <c r="GZ221" s="11"/>
      <c r="HA221" s="11"/>
      <c r="HB221" s="11"/>
      <c r="HC221" s="11"/>
      <c r="HD221" s="11"/>
      <c r="HE221" s="11"/>
      <c r="HF221" s="11"/>
      <c r="HG221" s="11"/>
      <c r="HH221" s="11"/>
      <c r="HI221" s="11"/>
      <c r="HJ221" s="11"/>
      <c r="HK221" s="11"/>
      <c r="HL221" s="11"/>
      <c r="HM221" s="11"/>
      <c r="HN221" s="11"/>
      <c r="HO221" s="11"/>
      <c r="HP221" s="11"/>
      <c r="HQ221" s="11"/>
      <c r="HR221" s="11"/>
      <c r="HS221" s="11"/>
      <c r="HT221" s="11"/>
      <c r="HU221" s="11"/>
      <c r="HV221" s="11"/>
      <c r="HW221" s="11"/>
      <c r="HX221" s="11"/>
      <c r="HY221" s="11"/>
      <c r="HZ221" s="11"/>
      <c r="IA221" s="11"/>
      <c r="IB221" s="11"/>
      <c r="IC221" s="11"/>
      <c r="ID221" s="11"/>
      <c r="IE221" s="11"/>
      <c r="IF221" s="11"/>
      <c r="IG221" s="11"/>
      <c r="IH221" s="11"/>
      <c r="II221" s="11"/>
      <c r="IJ221" s="11"/>
      <c r="IK221" s="11"/>
      <c r="IL221" s="11"/>
      <c r="IM221" s="11"/>
      <c r="IN221" s="11"/>
      <c r="IO221" s="11"/>
      <c r="IP221" s="11"/>
      <c r="IQ221" s="11"/>
      <c r="IR221" s="11"/>
      <c r="IS221" s="11"/>
      <c r="IT221" s="11"/>
      <c r="IU221" s="11"/>
      <c r="IV221" s="11"/>
      <c r="IW221" s="11"/>
      <c r="IX221" s="11"/>
      <c r="IY221" s="11"/>
      <c r="IZ221" s="11"/>
      <c r="JA221" s="11"/>
      <c r="JB221" s="11"/>
      <c r="JC221" s="11"/>
      <c r="JD221" s="11"/>
      <c r="JE221" s="11"/>
      <c r="JF221" s="11"/>
      <c r="JG221" s="11"/>
      <c r="JH221" s="11"/>
      <c r="JI221" s="11"/>
      <c r="JJ221" s="11"/>
      <c r="JK221" s="11"/>
      <c r="JL221" s="11"/>
      <c r="JM221" s="11"/>
      <c r="JN221" s="11"/>
      <c r="JO221" s="11"/>
      <c r="JP221" s="11"/>
      <c r="JQ221" s="11"/>
      <c r="JR221" s="11"/>
      <c r="JS221" s="11"/>
      <c r="JT221" s="11"/>
      <c r="JU221" s="11"/>
      <c r="JV221" s="11"/>
      <c r="JW221" s="11"/>
      <c r="JX221" s="11"/>
      <c r="JY221" s="11"/>
      <c r="JZ221" s="11"/>
      <c r="KA221" s="11"/>
      <c r="KB221" s="11"/>
      <c r="KC221" s="11"/>
      <c r="KD221" s="11"/>
      <c r="KE221" s="11"/>
      <c r="KF221" s="11"/>
      <c r="KG221" s="11"/>
      <c r="KH221" s="11"/>
      <c r="KI221" s="11"/>
      <c r="KJ221" s="11"/>
      <c r="KK221" s="11"/>
      <c r="KL221" s="11"/>
      <c r="KM221" s="11"/>
      <c r="KN221" s="11"/>
      <c r="KO221" s="11"/>
      <c r="KP221" s="11"/>
      <c r="KQ221" s="11"/>
      <c r="KR221" s="11"/>
      <c r="KS221" s="11"/>
      <c r="KT221" s="11"/>
      <c r="KU221" s="11"/>
      <c r="KV221" s="11"/>
      <c r="KW221" s="11"/>
      <c r="KX221" s="11"/>
      <c r="KY221" s="11"/>
      <c r="KZ221" s="11"/>
      <c r="LA221" s="11"/>
      <c r="LB221" s="11"/>
      <c r="LC221" s="11"/>
      <c r="LD221" s="11"/>
      <c r="LE221" s="11"/>
      <c r="LF221" s="11"/>
      <c r="LG221" s="11"/>
      <c r="LH221" s="11"/>
      <c r="LI221" s="11"/>
      <c r="LJ221" s="11"/>
      <c r="LK221" s="11"/>
      <c r="LL221" s="11"/>
      <c r="LM221" s="11"/>
      <c r="LN221" s="11"/>
      <c r="LO221" s="11"/>
      <c r="LP221" s="11"/>
      <c r="LQ221" s="11"/>
      <c r="LR221" s="11"/>
      <c r="LS221" s="11"/>
      <c r="LT221" s="11"/>
      <c r="LU221" s="11"/>
      <c r="LV221" s="11"/>
      <c r="LW221" s="11"/>
      <c r="LX221" s="11"/>
      <c r="LY221" s="11"/>
      <c r="LZ221" s="11"/>
      <c r="MA221" s="11"/>
      <c r="MB221" s="11"/>
      <c r="MC221" s="11"/>
      <c r="MD221" s="11"/>
      <c r="ME221" s="11"/>
      <c r="MF221" s="11"/>
      <c r="MG221" s="11"/>
      <c r="MH221" s="11"/>
      <c r="MI221" s="11"/>
      <c r="MJ221" s="11"/>
      <c r="MK221" s="11"/>
      <c r="ML221" s="11"/>
      <c r="MM221" s="11"/>
      <c r="MN221" s="11"/>
      <c r="MO221" s="11"/>
      <c r="MP221" s="11"/>
      <c r="MQ221" s="11"/>
      <c r="MR221" s="11"/>
      <c r="MS221" s="11"/>
      <c r="MT221" s="11"/>
      <c r="MU221" s="11"/>
      <c r="MV221" s="11"/>
      <c r="MW221" s="11"/>
      <c r="MX221" s="11"/>
      <c r="MY221" s="11"/>
      <c r="MZ221" s="11"/>
      <c r="NA221" s="11"/>
      <c r="NB221" s="11"/>
      <c r="NC221" s="11"/>
      <c r="ND221" s="11"/>
      <c r="NE221" s="11"/>
      <c r="NF221" s="11"/>
      <c r="NG221" s="11"/>
      <c r="NH221" s="11"/>
      <c r="NI221" s="11"/>
      <c r="NJ221" s="11"/>
      <c r="NK221" s="11"/>
      <c r="NL221" s="11"/>
      <c r="NM221" s="11"/>
      <c r="NN221" s="11"/>
      <c r="NO221" s="11"/>
      <c r="NP221" s="11"/>
      <c r="NQ221" s="11"/>
      <c r="NR221" s="11"/>
      <c r="NS221" s="11"/>
      <c r="NT221" s="11"/>
      <c r="NU221" s="11"/>
      <c r="NV221" s="11"/>
      <c r="NW221" s="11"/>
      <c r="NX221" s="11"/>
      <c r="NY221" s="11"/>
      <c r="NZ221" s="11"/>
      <c r="OA221" s="11"/>
      <c r="OB221" s="11"/>
      <c r="OC221" s="11"/>
      <c r="OD221" s="11"/>
      <c r="OE221" s="11"/>
      <c r="OF221" s="11"/>
      <c r="OG221" s="11"/>
      <c r="OH221" s="11"/>
      <c r="OI221" s="11"/>
      <c r="OJ221" s="11"/>
      <c r="OK221" s="11"/>
      <c r="OL221" s="11"/>
      <c r="OM221" s="11"/>
      <c r="ON221" s="11"/>
      <c r="OO221" s="11"/>
      <c r="OP221" s="11"/>
      <c r="OQ221" s="11"/>
      <c r="OR221" s="11"/>
      <c r="OS221" s="11"/>
      <c r="OT221" s="11"/>
      <c r="OU221" s="11"/>
      <c r="OV221" s="11"/>
      <c r="OW221" s="11"/>
      <c r="OX221" s="11"/>
      <c r="OY221" s="11"/>
      <c r="OZ221" s="11"/>
      <c r="PA221" s="11"/>
      <c r="PB221" s="11"/>
      <c r="PC221" s="11"/>
      <c r="PD221" s="11"/>
      <c r="PE221" s="11"/>
      <c r="PF221" s="11"/>
      <c r="PG221" s="11"/>
      <c r="PH221" s="11"/>
      <c r="PI221" s="11"/>
      <c r="PJ221" s="11"/>
      <c r="PK221" s="11"/>
      <c r="PL221" s="11"/>
      <c r="PM221" s="11"/>
      <c r="PN221" s="11"/>
      <c r="PO221" s="11"/>
      <c r="PP221" s="11"/>
      <c r="PQ221" s="11"/>
      <c r="PR221" s="11"/>
      <c r="PS221" s="11"/>
      <c r="PT221" s="11"/>
      <c r="PU221" s="11"/>
      <c r="PV221" s="11"/>
      <c r="PW221" s="11"/>
      <c r="PX221" s="11"/>
      <c r="PY221" s="11"/>
      <c r="PZ221" s="11"/>
      <c r="QA221" s="11"/>
      <c r="QB221" s="11"/>
      <c r="QC221" s="11"/>
      <c r="QD221" s="11"/>
      <c r="QE221" s="11"/>
      <c r="QF221" s="11"/>
      <c r="QG221" s="11"/>
      <c r="QH221" s="11"/>
      <c r="QI221" s="11"/>
      <c r="QJ221" s="11"/>
      <c r="QK221" s="11"/>
      <c r="QL221" s="11"/>
      <c r="QM221" s="11"/>
      <c r="QN221" s="11"/>
      <c r="QO221" s="11"/>
      <c r="QP221" s="11"/>
      <c r="QQ221" s="11"/>
      <c r="QR221" s="11"/>
      <c r="QS221" s="11"/>
      <c r="QT221" s="11"/>
      <c r="QU221" s="11"/>
      <c r="QV221" s="11"/>
      <c r="QW221" s="11"/>
      <c r="QX221" s="11"/>
      <c r="QY221" s="11"/>
      <c r="QZ221" s="11"/>
      <c r="RA221" s="11"/>
      <c r="RB221" s="11"/>
      <c r="RC221" s="11"/>
      <c r="RD221" s="11"/>
      <c r="RE221" s="11"/>
      <c r="RF221" s="11"/>
      <c r="RG221" s="11"/>
      <c r="RH221" s="11"/>
      <c r="RI221" s="11"/>
      <c r="RJ221" s="11"/>
      <c r="RK221" s="11"/>
      <c r="RL221" s="11"/>
      <c r="RM221" s="11"/>
      <c r="RN221" s="11"/>
      <c r="RO221" s="11"/>
      <c r="RP221" s="11"/>
      <c r="RQ221" s="11"/>
      <c r="RR221" s="11"/>
      <c r="RS221" s="11"/>
      <c r="RT221" s="11"/>
      <c r="RU221" s="11"/>
      <c r="RV221" s="11"/>
      <c r="RW221" s="11"/>
      <c r="RX221" s="11"/>
      <c r="RY221" s="11"/>
      <c r="RZ221" s="11"/>
      <c r="SA221" s="11"/>
      <c r="SB221" s="11"/>
      <c r="SC221" s="11"/>
      <c r="SD221" s="11"/>
      <c r="SE221" s="11"/>
      <c r="SF221" s="11"/>
      <c r="SG221" s="11"/>
      <c r="SH221" s="11"/>
      <c r="SI221" s="11"/>
      <c r="SJ221" s="11"/>
      <c r="SK221" s="11"/>
      <c r="SL221" s="11"/>
      <c r="SM221" s="11"/>
      <c r="SN221" s="11"/>
      <c r="SO221" s="11"/>
      <c r="SP221" s="11"/>
      <c r="SQ221" s="11"/>
      <c r="SR221" s="11"/>
      <c r="SS221" s="11"/>
      <c r="ST221" s="11"/>
      <c r="SU221" s="11"/>
      <c r="SV221" s="11"/>
      <c r="SW221" s="11"/>
      <c r="SX221" s="11"/>
      <c r="SY221" s="11"/>
      <c r="SZ221" s="11"/>
      <c r="TA221" s="11"/>
      <c r="TB221" s="11"/>
      <c r="TC221" s="11"/>
      <c r="TD221" s="11"/>
      <c r="TE221" s="11"/>
      <c r="TF221" s="11"/>
      <c r="TG221" s="11"/>
      <c r="TH221" s="11"/>
      <c r="TI221" s="11"/>
      <c r="TJ221" s="11"/>
      <c r="TK221" s="11"/>
      <c r="TL221" s="11"/>
      <c r="TM221" s="11"/>
      <c r="TN221" s="11"/>
      <c r="TO221" s="11"/>
      <c r="TP221" s="11"/>
      <c r="TQ221" s="11"/>
      <c r="TR221" s="11"/>
      <c r="TS221" s="11"/>
      <c r="TT221" s="11"/>
      <c r="TU221" s="11"/>
      <c r="TV221" s="11"/>
      <c r="TW221" s="11"/>
      <c r="TX221" s="11"/>
      <c r="TY221" s="11"/>
      <c r="TZ221" s="11"/>
      <c r="UA221" s="11"/>
      <c r="UB221" s="11"/>
      <c r="UC221" s="11"/>
      <c r="UD221" s="11"/>
      <c r="UE221" s="11"/>
      <c r="UF221" s="11"/>
      <c r="UG221" s="11"/>
      <c r="UH221" s="11"/>
      <c r="UI221" s="11"/>
      <c r="UJ221" s="11"/>
      <c r="UK221" s="11"/>
      <c r="UL221" s="11"/>
      <c r="UM221" s="11"/>
      <c r="UN221" s="11"/>
      <c r="UO221" s="11"/>
      <c r="UP221" s="11"/>
      <c r="UQ221" s="11"/>
      <c r="UR221" s="11"/>
      <c r="US221" s="11"/>
      <c r="UT221" s="11"/>
      <c r="UU221" s="11"/>
      <c r="UV221" s="11"/>
      <c r="UW221" s="11"/>
      <c r="UX221" s="11"/>
      <c r="UY221" s="11"/>
      <c r="UZ221" s="11"/>
      <c r="VA221" s="11"/>
      <c r="VB221" s="11"/>
      <c r="VC221" s="11"/>
      <c r="VD221" s="11"/>
      <c r="VE221" s="11"/>
      <c r="VF221" s="11"/>
      <c r="VG221" s="11"/>
      <c r="VH221" s="11"/>
      <c r="VI221" s="11"/>
      <c r="VJ221" s="11"/>
      <c r="VK221" s="11"/>
      <c r="VL221" s="11"/>
      <c r="VM221" s="11"/>
      <c r="VN221" s="11"/>
      <c r="VO221" s="11"/>
      <c r="VP221" s="11"/>
      <c r="VQ221" s="11"/>
      <c r="VR221" s="11"/>
      <c r="VS221" s="11"/>
      <c r="VT221" s="11"/>
      <c r="VU221" s="11"/>
      <c r="VV221" s="11"/>
      <c r="VW221" s="11"/>
      <c r="VX221" s="11"/>
      <c r="VY221" s="11"/>
      <c r="VZ221" s="11"/>
      <c r="WA221" s="11"/>
      <c r="WB221" s="11"/>
      <c r="WC221" s="11"/>
      <c r="WD221" s="11"/>
      <c r="WE221" s="11"/>
      <c r="WF221" s="11"/>
      <c r="WG221" s="11"/>
      <c r="WH221" s="11"/>
      <c r="WI221" s="11"/>
      <c r="WJ221" s="11"/>
      <c r="WK221" s="11"/>
      <c r="WL221" s="11"/>
      <c r="WM221" s="11"/>
      <c r="WN221" s="11"/>
      <c r="WO221" s="11"/>
      <c r="WP221" s="11"/>
      <c r="WQ221" s="11"/>
      <c r="WR221" s="11"/>
      <c r="WS221" s="11"/>
      <c r="WT221" s="11"/>
      <c r="WU221" s="11"/>
      <c r="WV221" s="11"/>
      <c r="WW221" s="11"/>
      <c r="WX221" s="11"/>
      <c r="WY221" s="11"/>
      <c r="WZ221" s="11"/>
      <c r="XA221" s="11"/>
      <c r="XB221" s="11"/>
      <c r="XC221" s="11"/>
      <c r="XD221" s="11"/>
      <c r="XE221" s="11"/>
      <c r="XF221" s="11"/>
      <c r="XG221" s="11"/>
      <c r="XH221" s="11"/>
      <c r="XI221" s="11"/>
      <c r="XJ221" s="11"/>
      <c r="XK221" s="11"/>
      <c r="XL221" s="11"/>
      <c r="XM221" s="11"/>
      <c r="XN221" s="11"/>
      <c r="XO221" s="11"/>
      <c r="XP221" s="11"/>
      <c r="XQ221" s="11"/>
      <c r="XR221" s="11"/>
      <c r="XS221" s="11"/>
      <c r="XT221" s="11"/>
      <c r="XU221" s="11"/>
      <c r="XV221" s="11"/>
      <c r="XW221" s="11"/>
      <c r="XX221" s="11"/>
      <c r="XY221" s="11"/>
      <c r="XZ221" s="11"/>
      <c r="YA221" s="11"/>
      <c r="YB221" s="11"/>
      <c r="YC221" s="11"/>
      <c r="YD221" s="11"/>
      <c r="YE221" s="11"/>
      <c r="YF221" s="11"/>
      <c r="YG221" s="11"/>
      <c r="YH221" s="11"/>
      <c r="YI221" s="11"/>
      <c r="YJ221" s="11"/>
      <c r="YK221" s="11"/>
      <c r="YL221" s="11"/>
      <c r="YM221" s="11"/>
      <c r="YN221" s="11"/>
      <c r="YO221" s="11"/>
      <c r="YP221" s="11"/>
      <c r="YQ221" s="11"/>
      <c r="YR221" s="11"/>
      <c r="YS221" s="11"/>
      <c r="YT221" s="11"/>
      <c r="YU221" s="11"/>
      <c r="YV221" s="11"/>
      <c r="YW221" s="11"/>
      <c r="YX221" s="11"/>
      <c r="YY221" s="11"/>
      <c r="YZ221" s="11"/>
      <c r="ZA221" s="11"/>
      <c r="ZB221" s="11"/>
      <c r="ZC221" s="11"/>
      <c r="ZD221" s="11"/>
      <c r="ZE221" s="11"/>
      <c r="ZF221" s="11"/>
      <c r="ZG221" s="11"/>
      <c r="ZH221" s="11"/>
      <c r="ZI221" s="11"/>
      <c r="ZJ221" s="11"/>
      <c r="ZK221" s="11"/>
      <c r="ZL221" s="11"/>
      <c r="ZM221" s="11"/>
      <c r="ZN221" s="11"/>
      <c r="ZO221" s="11"/>
      <c r="ZP221" s="11"/>
      <c r="ZQ221" s="11"/>
      <c r="ZR221" s="11"/>
      <c r="ZS221" s="11"/>
      <c r="ZT221" s="11"/>
      <c r="ZU221" s="11"/>
      <c r="ZV221" s="11"/>
      <c r="ZW221" s="11"/>
      <c r="ZX221" s="11"/>
      <c r="ZY221" s="11"/>
      <c r="ZZ221" s="11"/>
      <c r="AAA221" s="11"/>
      <c r="AAB221" s="11"/>
      <c r="AAC221" s="11"/>
      <c r="AAD221" s="11"/>
      <c r="AAE221" s="11"/>
      <c r="AAF221" s="11"/>
      <c r="AAG221" s="11"/>
      <c r="AAH221" s="11"/>
      <c r="AAI221" s="11"/>
      <c r="AAJ221" s="11"/>
      <c r="AAK221" s="11"/>
      <c r="AAL221" s="11"/>
      <c r="AAM221" s="11"/>
      <c r="AAN221" s="11"/>
      <c r="AAO221" s="11"/>
      <c r="AAP221" s="11"/>
      <c r="AAQ221" s="11"/>
      <c r="AAR221" s="11"/>
      <c r="AAS221" s="11"/>
      <c r="AAT221" s="11"/>
      <c r="AAU221" s="11"/>
      <c r="AAV221" s="11"/>
      <c r="AAW221" s="11"/>
      <c r="AAX221" s="11"/>
      <c r="AAY221" s="11"/>
      <c r="AAZ221" s="11"/>
      <c r="ABA221" s="11"/>
      <c r="ABB221" s="11"/>
      <c r="ABC221" s="11"/>
      <c r="ABD221" s="11"/>
      <c r="ABE221" s="11"/>
      <c r="ABF221" s="11"/>
      <c r="ABG221" s="11"/>
      <c r="ABH221" s="11"/>
      <c r="ABI221" s="11"/>
      <c r="ABJ221" s="11"/>
      <c r="ABK221" s="11"/>
      <c r="ABL221" s="11"/>
      <c r="ABM221" s="11"/>
      <c r="ABN221" s="11"/>
      <c r="ABO221" s="11"/>
      <c r="ABP221" s="11"/>
      <c r="ABQ221" s="11"/>
      <c r="ABR221" s="11"/>
      <c r="ABS221" s="11"/>
      <c r="ABT221" s="11"/>
      <c r="ABU221" s="11"/>
      <c r="ABV221" s="11"/>
      <c r="ABW221" s="11"/>
      <c r="ABX221" s="11"/>
      <c r="ABY221" s="11"/>
      <c r="ABZ221" s="11"/>
      <c r="ACA221" s="11"/>
      <c r="ACB221" s="11"/>
      <c r="ACC221" s="11"/>
      <c r="ACD221" s="11"/>
      <c r="ACE221" s="11"/>
      <c r="ACF221" s="11"/>
      <c r="ACG221" s="11"/>
      <c r="ACH221" s="11"/>
      <c r="ACI221" s="11"/>
      <c r="ACJ221" s="11"/>
      <c r="ACK221" s="11"/>
      <c r="ACL221" s="11"/>
      <c r="ACM221" s="11"/>
      <c r="ACN221" s="11"/>
      <c r="ACO221" s="11"/>
      <c r="ACP221" s="11"/>
      <c r="ACQ221" s="11"/>
      <c r="ACR221" s="11"/>
      <c r="ACS221" s="11"/>
      <c r="ACT221" s="11"/>
      <c r="ACU221" s="11"/>
      <c r="ACV221" s="11"/>
      <c r="ACW221" s="11"/>
      <c r="ACX221" s="11"/>
      <c r="ACY221" s="11"/>
      <c r="ACZ221" s="11"/>
      <c r="ADA221" s="11"/>
      <c r="ADB221" s="11"/>
      <c r="ADC221" s="11"/>
      <c r="ADD221" s="11"/>
      <c r="ADE221" s="11"/>
      <c r="ADF221" s="11"/>
      <c r="ADG221" s="11"/>
      <c r="ADH221" s="11"/>
      <c r="ADI221" s="11"/>
      <c r="ADJ221" s="11"/>
      <c r="ADK221" s="11"/>
      <c r="ADL221" s="11"/>
      <c r="ADM221" s="11"/>
      <c r="ADN221" s="11"/>
      <c r="ADO221" s="11"/>
      <c r="ADP221" s="11"/>
      <c r="ADQ221" s="11"/>
      <c r="ADR221" s="11"/>
      <c r="ADS221" s="11"/>
      <c r="ADT221" s="11"/>
      <c r="ADU221" s="11"/>
      <c r="ADV221" s="11"/>
      <c r="ADW221" s="11"/>
      <c r="ADX221" s="11"/>
      <c r="ADY221" s="11"/>
      <c r="ADZ221" s="11"/>
      <c r="AEA221" s="11"/>
      <c r="AEB221" s="11"/>
      <c r="AEC221" s="11"/>
      <c r="AED221" s="11"/>
      <c r="AEE221" s="11"/>
      <c r="AEF221" s="11"/>
      <c r="AEG221" s="11"/>
      <c r="AEH221" s="11"/>
      <c r="AEI221" s="11"/>
      <c r="AEJ221" s="11"/>
      <c r="AEK221" s="11"/>
      <c r="AEL221" s="11"/>
      <c r="AEM221" s="11"/>
      <c r="AEN221" s="11"/>
      <c r="AEO221" s="11"/>
      <c r="AEP221" s="11"/>
      <c r="AEQ221" s="11"/>
      <c r="AER221" s="11"/>
      <c r="AES221" s="11"/>
      <c r="AET221" s="11"/>
      <c r="AEU221" s="11"/>
      <c r="AEV221" s="11"/>
      <c r="AEW221" s="11"/>
      <c r="AEX221" s="11"/>
      <c r="AEY221" s="11"/>
      <c r="AEZ221" s="11"/>
      <c r="AFA221" s="11"/>
      <c r="AFB221" s="11"/>
      <c r="AFC221" s="11"/>
      <c r="AFD221" s="11"/>
      <c r="AFE221" s="11"/>
      <c r="AFF221" s="11"/>
      <c r="AFG221" s="11"/>
      <c r="AFH221" s="11"/>
      <c r="AFI221" s="11"/>
      <c r="AFJ221" s="11"/>
      <c r="AFK221" s="11"/>
      <c r="AFL221" s="11"/>
      <c r="AFM221" s="11"/>
      <c r="AFN221" s="11"/>
      <c r="AFO221" s="11"/>
      <c r="AFP221" s="11"/>
      <c r="AFQ221" s="11"/>
      <c r="AFR221" s="11"/>
      <c r="AFS221" s="11"/>
      <c r="AFT221" s="11"/>
      <c r="AFU221" s="11"/>
      <c r="AFV221" s="11"/>
      <c r="AFW221" s="11"/>
      <c r="AFX221" s="11"/>
      <c r="AFY221" s="11"/>
      <c r="AFZ221" s="11"/>
      <c r="AGA221" s="11"/>
      <c r="AGB221" s="11"/>
      <c r="AGC221" s="11"/>
      <c r="AGD221" s="11"/>
      <c r="AGE221" s="11"/>
      <c r="AGF221" s="11"/>
      <c r="AGG221" s="11"/>
      <c r="AGH221" s="11"/>
      <c r="AGI221" s="11"/>
      <c r="AGJ221" s="11"/>
      <c r="AGK221" s="11"/>
      <c r="AGL221" s="11"/>
      <c r="AGM221" s="11"/>
      <c r="AGN221" s="11"/>
      <c r="AGO221" s="11"/>
      <c r="AGP221" s="11"/>
      <c r="AGQ221" s="11"/>
      <c r="AGR221" s="11"/>
      <c r="AGS221" s="11"/>
      <c r="AGT221" s="11"/>
      <c r="AGU221" s="11"/>
      <c r="AGV221" s="11"/>
      <c r="AGW221" s="11"/>
      <c r="AGX221" s="11"/>
      <c r="AGY221" s="11"/>
      <c r="AGZ221" s="11"/>
      <c r="AHA221" s="11"/>
      <c r="AHB221" s="11"/>
      <c r="AHC221" s="11"/>
      <c r="AHD221" s="11"/>
      <c r="AHE221" s="11"/>
      <c r="AHF221" s="11"/>
      <c r="AHG221" s="11"/>
      <c r="AHH221" s="11"/>
      <c r="AHI221" s="11"/>
      <c r="AHJ221" s="11"/>
      <c r="AHK221" s="11"/>
      <c r="AHL221" s="11"/>
      <c r="AHM221" s="11"/>
      <c r="AHN221" s="11"/>
      <c r="AHO221" s="11"/>
      <c r="AHP221" s="11"/>
      <c r="AHQ221" s="11"/>
      <c r="AHR221" s="11"/>
      <c r="AHS221" s="11"/>
      <c r="AHT221" s="11"/>
      <c r="AHU221" s="11"/>
      <c r="AHV221" s="11"/>
      <c r="AHW221" s="11"/>
      <c r="AHX221" s="11"/>
      <c r="AHY221" s="11"/>
      <c r="AHZ221" s="11"/>
      <c r="AIA221" s="11"/>
      <c r="AIB221" s="11"/>
      <c r="AIC221" s="11"/>
      <c r="AID221" s="11"/>
      <c r="AIE221" s="11"/>
      <c r="AIF221" s="11"/>
      <c r="AIG221" s="11"/>
      <c r="AIH221" s="11"/>
      <c r="AII221" s="11"/>
      <c r="AIJ221" s="11"/>
      <c r="AIK221" s="11"/>
      <c r="AIL221" s="11"/>
      <c r="AIM221" s="11"/>
      <c r="AIN221" s="11"/>
      <c r="AIO221" s="11"/>
      <c r="AIP221" s="11"/>
      <c r="AIQ221" s="11"/>
      <c r="AIR221" s="11"/>
      <c r="AIS221" s="11"/>
      <c r="AIT221" s="11"/>
      <c r="AIU221" s="11"/>
      <c r="AIV221" s="11"/>
      <c r="AIW221" s="11"/>
      <c r="AIX221" s="11"/>
      <c r="AIY221" s="11"/>
      <c r="AIZ221" s="11"/>
      <c r="AJA221" s="11"/>
      <c r="AJB221" s="11"/>
      <c r="AJC221" s="11"/>
      <c r="AJD221" s="11"/>
      <c r="AJE221" s="11"/>
      <c r="AJF221" s="11"/>
      <c r="AJG221" s="11"/>
      <c r="AJH221" s="11"/>
      <c r="AJI221" s="11"/>
      <c r="AJJ221" s="11"/>
      <c r="AJK221" s="11"/>
      <c r="AJL221" s="11"/>
      <c r="AJM221" s="11"/>
      <c r="AJN221" s="11"/>
      <c r="AJO221" s="11"/>
      <c r="AJP221" s="11"/>
      <c r="AJQ221" s="11"/>
      <c r="AJR221" s="11"/>
      <c r="AJS221" s="11"/>
      <c r="AJT221" s="11"/>
      <c r="AJU221" s="11"/>
      <c r="AJV221" s="11"/>
      <c r="AJW221" s="11"/>
      <c r="AJX221" s="11"/>
      <c r="AJY221" s="11"/>
      <c r="AJZ221" s="11"/>
      <c r="AKA221" s="11"/>
      <c r="AKB221" s="11"/>
      <c r="AKC221" s="11"/>
      <c r="AKD221" s="11"/>
      <c r="AKE221" s="11"/>
      <c r="AKF221" s="11"/>
      <c r="AKG221" s="11"/>
      <c r="AKH221" s="11"/>
      <c r="AKI221" s="11"/>
      <c r="AKJ221" s="11"/>
      <c r="AKK221" s="11"/>
      <c r="AKL221" s="11"/>
      <c r="AKM221" s="11"/>
      <c r="AKN221" s="11"/>
      <c r="AKO221" s="11"/>
      <c r="AKP221" s="11"/>
      <c r="AKQ221" s="11"/>
      <c r="AKR221" s="11"/>
      <c r="AKS221" s="11"/>
      <c r="AKT221" s="11"/>
      <c r="AKU221" s="11"/>
      <c r="AKV221" s="11"/>
      <c r="AKW221" s="11"/>
      <c r="AKX221" s="11"/>
      <c r="AKY221" s="11"/>
      <c r="AKZ221" s="11"/>
      <c r="ALA221" s="11"/>
      <c r="ALB221" s="11"/>
      <c r="ALC221" s="11"/>
      <c r="ALD221" s="11"/>
      <c r="ALE221" s="11"/>
      <c r="ALF221" s="11"/>
      <c r="ALG221" s="11"/>
      <c r="ALH221" s="11"/>
      <c r="ALI221" s="11"/>
      <c r="ALJ221" s="11"/>
      <c r="ALK221" s="11"/>
      <c r="ALL221" s="11"/>
      <c r="ALM221" s="11"/>
      <c r="ALN221" s="11"/>
      <c r="ALO221" s="11"/>
      <c r="ALP221" s="11"/>
      <c r="ALQ221" s="11"/>
      <c r="ALR221" s="11"/>
      <c r="ALS221" s="11"/>
      <c r="ALT221" s="11"/>
      <c r="ALU221" s="11"/>
      <c r="ALV221" s="11"/>
      <c r="ALW221" s="11"/>
      <c r="ALX221" s="11"/>
      <c r="ALY221" s="11"/>
      <c r="ALZ221" s="11"/>
      <c r="AMA221" s="11"/>
      <c r="AMB221" s="11"/>
      <c r="AMC221" s="11"/>
      <c r="AMD221" s="11"/>
      <c r="AME221" s="11"/>
      <c r="AMF221" s="11"/>
      <c r="AMG221" s="11"/>
      <c r="AMH221" s="11"/>
      <c r="AMI221" s="11"/>
      <c r="AMJ221" s="11"/>
      <c r="AMK221" s="11"/>
      <c r="AML221" s="11"/>
      <c r="AMM221" s="11"/>
      <c r="AMN221" s="11"/>
      <c r="AMO221" s="11"/>
      <c r="AMP221" s="11"/>
      <c r="AMQ221" s="11"/>
      <c r="AMR221" s="11"/>
      <c r="AMS221" s="11"/>
      <c r="AMT221" s="11"/>
      <c r="AMU221" s="11"/>
      <c r="AMV221" s="11"/>
      <c r="AMW221" s="11"/>
      <c r="AMX221" s="11"/>
      <c r="AMY221" s="11"/>
      <c r="AMZ221" s="11"/>
      <c r="ANA221" s="11"/>
      <c r="ANB221" s="11"/>
      <c r="ANC221" s="11"/>
      <c r="AND221" s="11"/>
      <c r="ANE221" s="11"/>
      <c r="ANF221" s="11"/>
      <c r="ANG221" s="11"/>
      <c r="ANH221" s="11"/>
      <c r="ANI221" s="11"/>
      <c r="ANJ221" s="11"/>
      <c r="ANK221" s="11"/>
      <c r="ANL221" s="11"/>
      <c r="ANM221" s="11"/>
      <c r="ANN221" s="11"/>
      <c r="ANO221" s="11"/>
      <c r="ANP221" s="11"/>
      <c r="ANQ221" s="11"/>
      <c r="ANR221" s="11"/>
      <c r="ANS221" s="11"/>
      <c r="ANT221" s="11"/>
      <c r="ANU221" s="11"/>
      <c r="ANV221" s="11"/>
      <c r="ANW221" s="11"/>
      <c r="ANX221" s="11"/>
      <c r="ANY221" s="11"/>
      <c r="ANZ221" s="11"/>
      <c r="AOA221" s="11"/>
      <c r="AOB221" s="11"/>
      <c r="AOC221" s="11"/>
      <c r="AOD221" s="11"/>
      <c r="AOE221" s="11"/>
      <c r="AOF221" s="11"/>
      <c r="AOG221" s="11"/>
      <c r="AOH221" s="11"/>
      <c r="AOI221" s="11"/>
      <c r="AOJ221" s="11"/>
      <c r="AOK221" s="11"/>
      <c r="AOL221" s="11"/>
      <c r="AOM221" s="11"/>
      <c r="AON221" s="11"/>
      <c r="AOO221" s="11"/>
      <c r="AOP221" s="11"/>
      <c r="AOQ221" s="11"/>
      <c r="AOR221" s="11"/>
      <c r="AOS221" s="11"/>
      <c r="AOT221" s="11"/>
      <c r="AOU221" s="11"/>
      <c r="AOV221" s="11"/>
      <c r="AOW221" s="11"/>
      <c r="AOX221" s="11"/>
      <c r="AOY221" s="11"/>
      <c r="AOZ221" s="11"/>
      <c r="APA221" s="11"/>
      <c r="APB221" s="11"/>
      <c r="APC221" s="11"/>
      <c r="APD221" s="11"/>
      <c r="APE221" s="11"/>
      <c r="APF221" s="11"/>
      <c r="APG221" s="11"/>
      <c r="APH221" s="11"/>
      <c r="API221" s="11"/>
      <c r="APJ221" s="11"/>
      <c r="APK221" s="11"/>
      <c r="APL221" s="11"/>
      <c r="APM221" s="11"/>
      <c r="APN221" s="11"/>
      <c r="APO221" s="11"/>
      <c r="APP221" s="11"/>
      <c r="APQ221" s="11"/>
      <c r="APR221" s="11"/>
      <c r="APS221" s="11"/>
      <c r="APT221" s="11"/>
      <c r="APU221" s="11"/>
      <c r="APV221" s="11"/>
      <c r="APW221" s="11"/>
      <c r="APX221" s="11"/>
      <c r="APY221" s="11"/>
      <c r="APZ221" s="11"/>
      <c r="AQA221" s="11"/>
      <c r="AQB221" s="11"/>
      <c r="AQC221" s="11"/>
      <c r="AQD221" s="11"/>
      <c r="AQE221" s="11"/>
      <c r="AQF221" s="11"/>
      <c r="AQG221" s="11"/>
      <c r="AQH221" s="11"/>
      <c r="AQI221" s="11"/>
      <c r="AQJ221" s="11"/>
      <c r="AQK221" s="11"/>
      <c r="AQL221" s="11"/>
      <c r="AQM221" s="11"/>
      <c r="AQN221" s="11"/>
      <c r="AQO221" s="11"/>
      <c r="AQP221" s="11"/>
      <c r="AQQ221" s="11"/>
      <c r="AQR221" s="11"/>
      <c r="AQS221" s="11"/>
      <c r="AQT221" s="11"/>
      <c r="AQU221" s="11"/>
      <c r="AQV221" s="11"/>
      <c r="AQW221" s="11"/>
      <c r="AQX221" s="11"/>
      <c r="AQY221" s="11"/>
      <c r="AQZ221" s="11"/>
      <c r="ARA221" s="11"/>
      <c r="ARB221" s="11"/>
      <c r="ARC221" s="11"/>
      <c r="ARD221" s="11"/>
      <c r="ARE221" s="11"/>
      <c r="ARF221" s="11"/>
      <c r="ARG221" s="11"/>
      <c r="ARH221" s="11"/>
      <c r="ARI221" s="11"/>
      <c r="ARJ221" s="11"/>
      <c r="ARK221" s="11"/>
      <c r="ARL221" s="11"/>
      <c r="ARM221" s="11"/>
      <c r="ARN221" s="11"/>
      <c r="ARO221" s="11"/>
      <c r="ARP221" s="11"/>
      <c r="ARQ221" s="11"/>
      <c r="ARR221" s="11"/>
      <c r="ARS221" s="11"/>
      <c r="ART221" s="11"/>
      <c r="ARU221" s="11"/>
      <c r="ARV221" s="11"/>
      <c r="ARW221" s="11"/>
      <c r="ARX221" s="11"/>
      <c r="ARY221" s="11"/>
      <c r="ARZ221" s="11"/>
      <c r="ASA221" s="11"/>
      <c r="ASB221" s="11"/>
      <c r="ASC221" s="11"/>
      <c r="ASD221" s="11"/>
      <c r="ASE221" s="11"/>
      <c r="ASF221" s="11"/>
      <c r="ASG221" s="11"/>
      <c r="ASH221" s="11"/>
      <c r="ASI221" s="11"/>
      <c r="ASJ221" s="11"/>
      <c r="ASK221" s="11"/>
      <c r="ASL221" s="11"/>
      <c r="ASM221" s="11"/>
      <c r="ASN221" s="11"/>
      <c r="ASO221" s="11"/>
      <c r="ASP221" s="11"/>
      <c r="ASQ221" s="11"/>
      <c r="ASR221" s="11"/>
      <c r="ASS221" s="11"/>
      <c r="AST221" s="11"/>
      <c r="ASU221" s="11"/>
      <c r="ASV221" s="11"/>
      <c r="ASW221" s="11"/>
      <c r="ASX221" s="11"/>
      <c r="ASY221" s="11"/>
      <c r="ASZ221" s="11"/>
      <c r="ATA221" s="11"/>
      <c r="ATB221" s="11"/>
      <c r="ATC221" s="11"/>
      <c r="ATD221" s="11"/>
      <c r="ATE221" s="11"/>
      <c r="ATF221" s="11"/>
      <c r="ATG221" s="11"/>
      <c r="ATH221" s="11"/>
      <c r="ATI221" s="11"/>
      <c r="ATJ221" s="11"/>
      <c r="ATK221" s="11"/>
      <c r="ATL221" s="11"/>
      <c r="ATM221" s="11"/>
      <c r="ATN221" s="11"/>
      <c r="ATO221" s="11"/>
      <c r="ATP221" s="11"/>
      <c r="ATQ221" s="11"/>
      <c r="ATR221" s="11"/>
      <c r="ATS221" s="11"/>
      <c r="ATT221" s="11"/>
      <c r="ATU221" s="11"/>
      <c r="ATV221" s="11"/>
      <c r="ATW221" s="11"/>
      <c r="ATX221" s="11"/>
      <c r="ATY221" s="11"/>
      <c r="ATZ221" s="11"/>
      <c r="AUA221" s="11"/>
      <c r="AUB221" s="11"/>
      <c r="AUC221" s="11"/>
      <c r="AUD221" s="11"/>
      <c r="AUE221" s="11"/>
      <c r="AUF221" s="11"/>
      <c r="AUG221" s="11"/>
      <c r="AUH221" s="11"/>
      <c r="AUI221" s="11"/>
      <c r="AUJ221" s="11"/>
      <c r="AUK221" s="11"/>
      <c r="AUL221" s="11"/>
      <c r="AUM221" s="11"/>
      <c r="AUN221" s="11"/>
      <c r="AUO221" s="11"/>
      <c r="AUP221" s="11"/>
      <c r="AUQ221" s="11"/>
      <c r="AUR221" s="11"/>
      <c r="AUS221" s="11"/>
      <c r="AUT221" s="11"/>
      <c r="AUU221" s="11"/>
      <c r="AUV221" s="11"/>
      <c r="AUW221" s="11"/>
      <c r="AUX221" s="11"/>
      <c r="AUY221" s="11"/>
      <c r="AUZ221" s="11"/>
      <c r="AVA221" s="11"/>
      <c r="AVB221" s="11"/>
      <c r="AVC221" s="11"/>
      <c r="AVD221" s="11"/>
      <c r="AVE221" s="11"/>
      <c r="AVF221" s="11"/>
      <c r="AVG221" s="11"/>
      <c r="AVH221" s="11"/>
      <c r="AVI221" s="11"/>
      <c r="AVJ221" s="11"/>
      <c r="AVK221" s="11"/>
      <c r="AVL221" s="11"/>
      <c r="AVM221" s="11"/>
      <c r="AVN221" s="11"/>
      <c r="AVO221" s="11"/>
      <c r="AVP221" s="11"/>
      <c r="AVQ221" s="11"/>
      <c r="AVR221" s="11"/>
      <c r="AVS221" s="11"/>
      <c r="AVT221" s="11"/>
      <c r="AVU221" s="11"/>
      <c r="AVV221" s="11"/>
      <c r="AVW221" s="11"/>
      <c r="AVX221" s="11"/>
      <c r="AVY221" s="11"/>
      <c r="AVZ221" s="11"/>
      <c r="AWA221" s="11"/>
      <c r="AWB221" s="11"/>
      <c r="AWC221" s="11"/>
      <c r="AWD221" s="11"/>
      <c r="AWE221" s="11"/>
      <c r="AWF221" s="11"/>
      <c r="AWG221" s="11"/>
      <c r="AWH221" s="11"/>
      <c r="AWI221" s="11"/>
      <c r="AWJ221" s="11"/>
      <c r="AWK221" s="11"/>
      <c r="AWL221" s="11"/>
      <c r="AWM221" s="11"/>
      <c r="AWN221" s="11"/>
      <c r="AWO221" s="11"/>
      <c r="AWP221" s="11"/>
      <c r="AWQ221" s="11"/>
      <c r="AWR221" s="11"/>
      <c r="AWS221" s="11"/>
      <c r="AWT221" s="11"/>
      <c r="AWU221" s="11"/>
      <c r="AWV221" s="11"/>
      <c r="AWW221" s="11"/>
      <c r="AWX221" s="11"/>
      <c r="AWY221" s="11"/>
      <c r="AWZ221" s="11"/>
      <c r="AXA221" s="11"/>
      <c r="AXB221" s="11"/>
      <c r="AXC221" s="11"/>
      <c r="AXD221" s="11"/>
      <c r="AXE221" s="11"/>
      <c r="AXF221" s="11"/>
      <c r="AXG221" s="11"/>
      <c r="AXH221" s="11"/>
      <c r="AXI221" s="11"/>
      <c r="AXJ221" s="11"/>
      <c r="AXK221" s="11"/>
      <c r="AXL221" s="11"/>
      <c r="AXM221" s="11"/>
      <c r="AXN221" s="11"/>
      <c r="AXO221" s="11"/>
      <c r="AXP221" s="11"/>
      <c r="AXQ221" s="11"/>
      <c r="AXR221" s="11"/>
      <c r="AXS221" s="11"/>
      <c r="AXT221" s="11"/>
      <c r="AXU221" s="11"/>
      <c r="AXV221" s="11"/>
      <c r="AXW221" s="11"/>
      <c r="AXX221" s="11"/>
      <c r="AXY221" s="11"/>
      <c r="AXZ221" s="11"/>
      <c r="AYA221" s="11"/>
      <c r="AYB221" s="11"/>
      <c r="AYC221" s="11"/>
      <c r="AYD221" s="11"/>
      <c r="AYE221" s="11"/>
      <c r="AYF221" s="11"/>
      <c r="AYG221" s="11"/>
      <c r="AYH221" s="11"/>
      <c r="AYI221" s="11"/>
      <c r="AYJ221" s="11"/>
      <c r="AYK221" s="11"/>
      <c r="AYL221" s="11"/>
      <c r="AYM221" s="11"/>
      <c r="AYN221" s="11"/>
      <c r="AYO221" s="11"/>
      <c r="AYP221" s="11"/>
      <c r="AYQ221" s="11"/>
      <c r="AYR221" s="11"/>
      <c r="AYS221" s="11"/>
      <c r="AYT221" s="11"/>
      <c r="AYU221" s="11"/>
      <c r="AYV221" s="11"/>
      <c r="AYW221" s="11"/>
      <c r="AYX221" s="11"/>
      <c r="AYY221" s="11"/>
      <c r="AYZ221" s="11"/>
      <c r="AZA221" s="11"/>
      <c r="AZB221" s="11"/>
      <c r="AZC221" s="11"/>
      <c r="AZD221" s="11"/>
      <c r="AZE221" s="11"/>
      <c r="AZF221" s="11"/>
      <c r="AZG221" s="11"/>
      <c r="AZH221" s="11"/>
      <c r="AZI221" s="11"/>
      <c r="AZJ221" s="11"/>
      <c r="AZK221" s="11"/>
      <c r="AZL221" s="11"/>
      <c r="AZM221" s="11"/>
      <c r="AZN221" s="11"/>
      <c r="AZO221" s="11"/>
      <c r="AZP221" s="11"/>
      <c r="AZQ221" s="11"/>
      <c r="AZR221" s="11"/>
      <c r="AZS221" s="11"/>
      <c r="AZT221" s="11"/>
      <c r="AZU221" s="11"/>
      <c r="AZV221" s="11"/>
      <c r="AZW221" s="11"/>
      <c r="AZX221" s="11"/>
      <c r="AZY221" s="11"/>
      <c r="AZZ221" s="11"/>
      <c r="BAA221" s="11"/>
      <c r="BAB221" s="11"/>
      <c r="BAC221" s="11"/>
      <c r="BAD221" s="11"/>
      <c r="BAE221" s="11"/>
      <c r="BAF221" s="11"/>
      <c r="BAG221" s="11"/>
      <c r="BAH221" s="11"/>
      <c r="BAI221" s="11"/>
      <c r="BAJ221" s="11"/>
      <c r="BAK221" s="11"/>
      <c r="BAL221" s="11"/>
      <c r="BAM221" s="11"/>
      <c r="BAN221" s="11"/>
      <c r="BAO221" s="11"/>
      <c r="BAP221" s="11"/>
      <c r="BAQ221" s="11"/>
      <c r="BAR221" s="11"/>
      <c r="BAS221" s="11"/>
      <c r="BAT221" s="11"/>
      <c r="BAU221" s="11"/>
      <c r="BAV221" s="11"/>
      <c r="BAW221" s="11"/>
      <c r="BAX221" s="11"/>
      <c r="BAY221" s="11"/>
      <c r="BAZ221" s="11"/>
      <c r="BBA221" s="11"/>
      <c r="BBB221" s="11"/>
      <c r="BBC221" s="11"/>
      <c r="BBD221" s="11"/>
      <c r="BBE221" s="11"/>
      <c r="BBF221" s="11"/>
      <c r="BBG221" s="11"/>
      <c r="BBH221" s="11"/>
      <c r="BBI221" s="11"/>
      <c r="BBJ221" s="11"/>
      <c r="BBK221" s="11"/>
      <c r="BBL221" s="11"/>
      <c r="BBM221" s="11"/>
      <c r="BBN221" s="11"/>
      <c r="BBO221" s="11"/>
      <c r="BBP221" s="11"/>
      <c r="BBQ221" s="11"/>
      <c r="BBR221" s="11"/>
      <c r="BBS221" s="11"/>
      <c r="BBT221" s="11"/>
      <c r="BBU221" s="11"/>
      <c r="BBV221" s="11"/>
      <c r="BBW221" s="11"/>
      <c r="BBX221" s="11"/>
      <c r="BBY221" s="11"/>
      <c r="BBZ221" s="11"/>
      <c r="BCA221" s="11"/>
      <c r="BCB221" s="11"/>
      <c r="BCC221" s="11"/>
      <c r="BCD221" s="11"/>
      <c r="BCE221" s="11"/>
      <c r="BCF221" s="11"/>
      <c r="BCG221" s="11"/>
      <c r="BCH221" s="11"/>
      <c r="BCI221" s="11"/>
      <c r="BCJ221" s="11"/>
      <c r="BCK221" s="11"/>
      <c r="BCL221" s="11"/>
      <c r="BCM221" s="11"/>
      <c r="BCN221" s="11"/>
      <c r="BCO221" s="11"/>
      <c r="BCP221" s="11"/>
      <c r="BCQ221" s="11"/>
      <c r="BCR221" s="11"/>
      <c r="BCS221" s="11"/>
      <c r="BCT221" s="11"/>
      <c r="BCU221" s="11"/>
      <c r="BCV221" s="11"/>
      <c r="BCW221" s="11"/>
      <c r="BCX221" s="11"/>
      <c r="BCY221" s="11"/>
      <c r="BCZ221" s="11"/>
      <c r="BDA221" s="11"/>
      <c r="BDB221" s="11"/>
      <c r="BDC221" s="11"/>
      <c r="BDD221" s="11"/>
      <c r="BDE221" s="11"/>
      <c r="BDF221" s="11"/>
      <c r="BDG221" s="11"/>
      <c r="BDH221" s="11"/>
      <c r="BDI221" s="11"/>
      <c r="BDJ221" s="11"/>
      <c r="BDK221" s="11"/>
      <c r="BDL221" s="11"/>
      <c r="BDM221" s="11"/>
      <c r="BDN221" s="11"/>
      <c r="BDO221" s="11"/>
      <c r="BDP221" s="11"/>
      <c r="BDQ221" s="11"/>
      <c r="BDR221" s="11"/>
      <c r="BDS221" s="11"/>
      <c r="BDT221" s="11"/>
      <c r="BDU221" s="11"/>
      <c r="BDV221" s="11"/>
      <c r="BDW221" s="11"/>
      <c r="BDX221" s="11"/>
      <c r="BDY221" s="11"/>
      <c r="BDZ221" s="11"/>
      <c r="BEA221" s="11"/>
      <c r="BEB221" s="11"/>
      <c r="BEC221" s="11"/>
      <c r="BED221" s="11"/>
      <c r="BEE221" s="11"/>
      <c r="BEF221" s="11"/>
      <c r="BEG221" s="11"/>
      <c r="BEH221" s="11"/>
      <c r="BEI221" s="11"/>
      <c r="BEJ221" s="11"/>
      <c r="BEK221" s="11"/>
      <c r="BEL221" s="11"/>
      <c r="BEM221" s="11"/>
      <c r="BEN221" s="11"/>
      <c r="BEO221" s="11"/>
      <c r="BEP221" s="11"/>
      <c r="BEQ221" s="11"/>
      <c r="BER221" s="11"/>
      <c r="BES221" s="11"/>
      <c r="BET221" s="11"/>
      <c r="BEU221" s="11"/>
      <c r="BEV221" s="11"/>
      <c r="BEW221" s="11"/>
      <c r="BEX221" s="11"/>
      <c r="BEY221" s="11"/>
      <c r="BEZ221" s="11"/>
      <c r="BFA221" s="11"/>
      <c r="BFB221" s="11"/>
      <c r="BFC221" s="11"/>
      <c r="BFD221" s="11"/>
      <c r="BFE221" s="11"/>
      <c r="BFF221" s="11"/>
      <c r="BFG221" s="11"/>
      <c r="BFH221" s="11"/>
      <c r="BFI221" s="11"/>
      <c r="BFJ221" s="11"/>
      <c r="BFK221" s="11"/>
      <c r="BFL221" s="11"/>
      <c r="BFM221" s="11"/>
      <c r="BFN221" s="11"/>
      <c r="BFO221" s="11"/>
      <c r="BFP221" s="11"/>
      <c r="BFQ221" s="11"/>
      <c r="BFR221" s="11"/>
      <c r="BFS221" s="11"/>
      <c r="BFT221" s="11"/>
      <c r="BFU221" s="11"/>
      <c r="BFV221" s="11"/>
      <c r="BFW221" s="11"/>
      <c r="BFX221" s="11"/>
      <c r="BFY221" s="11"/>
      <c r="BFZ221" s="11"/>
      <c r="BGA221" s="11"/>
      <c r="BGB221" s="11"/>
      <c r="BGC221" s="11"/>
      <c r="BGD221" s="11"/>
      <c r="BGE221" s="11"/>
      <c r="BGF221" s="11"/>
      <c r="BGG221" s="11"/>
      <c r="BGH221" s="11"/>
      <c r="BGI221" s="11"/>
      <c r="BGJ221" s="11"/>
      <c r="BGK221" s="11"/>
      <c r="BGL221" s="11"/>
      <c r="BGM221" s="11"/>
      <c r="BGN221" s="11"/>
      <c r="BGO221" s="11"/>
      <c r="BGP221" s="11"/>
      <c r="BGQ221" s="11"/>
      <c r="BGR221" s="11"/>
      <c r="BGS221" s="11"/>
      <c r="BGT221" s="11"/>
      <c r="BGU221" s="11"/>
      <c r="BGV221" s="11"/>
      <c r="BGW221" s="11"/>
      <c r="BGX221" s="11"/>
      <c r="BGY221" s="11"/>
      <c r="BGZ221" s="11"/>
      <c r="BHA221" s="11"/>
      <c r="BHB221" s="11"/>
      <c r="BHC221" s="11"/>
      <c r="BHD221" s="11"/>
      <c r="BHE221" s="11"/>
      <c r="BHF221" s="11"/>
      <c r="BHG221" s="11"/>
      <c r="BHH221" s="11"/>
      <c r="BHI221" s="11"/>
      <c r="BHJ221" s="11"/>
      <c r="BHK221" s="11"/>
      <c r="BHL221" s="11"/>
      <c r="BHM221" s="11"/>
      <c r="BHN221" s="11"/>
      <c r="BHO221" s="11"/>
      <c r="BHP221" s="11"/>
      <c r="BHQ221" s="11"/>
      <c r="BHR221" s="11"/>
      <c r="BHS221" s="11"/>
      <c r="BHT221" s="11"/>
      <c r="BHU221" s="11"/>
      <c r="BHV221" s="11"/>
      <c r="BHW221" s="11"/>
      <c r="BHX221" s="11"/>
      <c r="BHY221" s="11"/>
      <c r="BHZ221" s="11"/>
      <c r="BIA221" s="11"/>
      <c r="BIB221" s="11"/>
      <c r="BIC221" s="11"/>
      <c r="BID221" s="11"/>
      <c r="BIE221" s="11"/>
      <c r="BIF221" s="11"/>
      <c r="BIG221" s="11"/>
      <c r="BIH221" s="11"/>
      <c r="BII221" s="11"/>
      <c r="BIJ221" s="11"/>
      <c r="BIK221" s="11"/>
      <c r="BIL221" s="11"/>
      <c r="BIM221" s="11"/>
      <c r="BIN221" s="11"/>
      <c r="BIO221" s="11"/>
      <c r="BIP221" s="11"/>
      <c r="BIQ221" s="11"/>
      <c r="BIR221" s="11"/>
      <c r="BIS221" s="11"/>
      <c r="BIT221" s="11"/>
      <c r="BIU221" s="11"/>
      <c r="BIV221" s="11"/>
      <c r="BIW221" s="11"/>
      <c r="BIX221" s="11"/>
      <c r="BIY221" s="11"/>
      <c r="BIZ221" s="11"/>
      <c r="BJA221" s="11"/>
      <c r="BJB221" s="11"/>
      <c r="BJC221" s="11"/>
      <c r="BJD221" s="11"/>
      <c r="BJE221" s="11"/>
      <c r="BJF221" s="11"/>
      <c r="BJG221" s="11"/>
      <c r="BJH221" s="11"/>
      <c r="BJI221" s="11"/>
      <c r="BJJ221" s="11"/>
      <c r="BJK221" s="11"/>
      <c r="BJL221" s="11"/>
      <c r="BJM221" s="11"/>
      <c r="BJN221" s="11"/>
      <c r="BJO221" s="11"/>
      <c r="BJP221" s="11"/>
      <c r="BJQ221" s="11"/>
      <c r="BJR221" s="11"/>
      <c r="BJS221" s="11"/>
      <c r="BJT221" s="11"/>
      <c r="BJU221" s="11"/>
      <c r="BJV221" s="11"/>
      <c r="BJW221" s="11"/>
      <c r="BJX221" s="11"/>
      <c r="BJY221" s="11"/>
      <c r="BJZ221" s="11"/>
      <c r="BKA221" s="11"/>
      <c r="BKB221" s="11"/>
      <c r="BKC221" s="11"/>
      <c r="BKD221" s="11"/>
      <c r="BKE221" s="11"/>
      <c r="BKF221" s="11"/>
      <c r="BKG221" s="11"/>
      <c r="BKH221" s="11"/>
      <c r="BKI221" s="11"/>
      <c r="BKJ221" s="11"/>
      <c r="BKK221" s="11"/>
      <c r="BKL221" s="11"/>
      <c r="BKM221" s="11"/>
      <c r="BKN221" s="11"/>
      <c r="BKO221" s="11"/>
      <c r="BKP221" s="11"/>
      <c r="BKQ221" s="11"/>
      <c r="BKR221" s="11"/>
      <c r="BKS221" s="11"/>
      <c r="BKT221" s="11"/>
      <c r="BKU221" s="11"/>
      <c r="BKV221" s="11"/>
      <c r="BKW221" s="11"/>
      <c r="BKX221" s="11"/>
      <c r="BKY221" s="11"/>
      <c r="BKZ221" s="11"/>
      <c r="BLA221" s="11"/>
      <c r="BLB221" s="11"/>
      <c r="BLC221" s="11"/>
      <c r="BLD221" s="11"/>
      <c r="BLE221" s="11"/>
      <c r="BLF221" s="11"/>
      <c r="BLG221" s="11"/>
      <c r="BLH221" s="11"/>
      <c r="BLI221" s="11"/>
      <c r="BLJ221" s="11"/>
      <c r="BLK221" s="11"/>
      <c r="BLL221" s="11"/>
      <c r="BLM221" s="11"/>
      <c r="BLN221" s="11"/>
      <c r="BLO221" s="11"/>
      <c r="BLP221" s="11"/>
      <c r="BLQ221" s="11"/>
      <c r="BLR221" s="11"/>
      <c r="BLS221" s="11"/>
      <c r="BLT221" s="11"/>
      <c r="BLU221" s="11"/>
      <c r="BLV221" s="11"/>
      <c r="BLW221" s="11"/>
      <c r="BLX221" s="11"/>
      <c r="BLY221" s="11"/>
      <c r="BLZ221" s="11"/>
      <c r="BMA221" s="11"/>
      <c r="BMB221" s="11"/>
      <c r="BMC221" s="11"/>
      <c r="BMD221" s="11"/>
      <c r="BME221" s="11"/>
      <c r="BMF221" s="11"/>
      <c r="BMG221" s="11"/>
      <c r="BMH221" s="11"/>
      <c r="BMI221" s="11"/>
      <c r="BMJ221" s="11"/>
      <c r="BMK221" s="11"/>
      <c r="BML221" s="11"/>
      <c r="BMM221" s="11"/>
      <c r="BMN221" s="11"/>
      <c r="BMO221" s="11"/>
      <c r="BMP221" s="11"/>
      <c r="BMQ221" s="11"/>
      <c r="BMR221" s="11"/>
      <c r="BMS221" s="11"/>
      <c r="BMT221" s="11"/>
      <c r="BMU221" s="11"/>
      <c r="BMV221" s="11"/>
      <c r="BMW221" s="11"/>
      <c r="BMX221" s="11"/>
      <c r="BMY221" s="11"/>
      <c r="BMZ221" s="11"/>
      <c r="BNA221" s="11"/>
      <c r="BNB221" s="11"/>
      <c r="BNC221" s="11"/>
      <c r="BND221" s="11"/>
      <c r="BNE221" s="11"/>
      <c r="BNF221" s="11"/>
      <c r="BNG221" s="11"/>
      <c r="BNH221" s="11"/>
      <c r="BNI221" s="11"/>
      <c r="BNJ221" s="11"/>
      <c r="BNK221" s="11"/>
      <c r="BNL221" s="11"/>
      <c r="BNM221" s="11"/>
      <c r="BNN221" s="11"/>
      <c r="BNO221" s="11"/>
      <c r="BNP221" s="11"/>
      <c r="BNQ221" s="11"/>
      <c r="BNR221" s="11"/>
      <c r="BNS221" s="11"/>
      <c r="BNT221" s="11"/>
      <c r="BNU221" s="11"/>
      <c r="BNV221" s="11"/>
      <c r="BNW221" s="11"/>
      <c r="BNX221" s="11"/>
      <c r="BNY221" s="11"/>
      <c r="BNZ221" s="11"/>
      <c r="BOA221" s="11"/>
      <c r="BOB221" s="11"/>
      <c r="BOC221" s="11"/>
      <c r="BOD221" s="11"/>
      <c r="BOE221" s="11"/>
      <c r="BOF221" s="11"/>
      <c r="BOG221" s="11"/>
      <c r="BOH221" s="11"/>
      <c r="BOI221" s="11"/>
      <c r="BOJ221" s="11"/>
      <c r="BOK221" s="11"/>
      <c r="BOL221" s="11"/>
      <c r="BOM221" s="11"/>
      <c r="BON221" s="11"/>
      <c r="BOO221" s="11"/>
      <c r="BOP221" s="11"/>
      <c r="BOQ221" s="11"/>
      <c r="BOR221" s="11"/>
      <c r="BOS221" s="11"/>
      <c r="BOT221" s="11"/>
      <c r="BOU221" s="11"/>
      <c r="BOV221" s="11"/>
      <c r="BOW221" s="11"/>
      <c r="BOX221" s="11"/>
      <c r="BOY221" s="11"/>
      <c r="BOZ221" s="11"/>
      <c r="BPA221" s="11"/>
      <c r="BPB221" s="11"/>
      <c r="BPC221" s="11"/>
      <c r="BPD221" s="11"/>
      <c r="BPE221" s="11"/>
      <c r="BPF221" s="11"/>
      <c r="BPG221" s="11"/>
      <c r="BPH221" s="11"/>
      <c r="BPI221" s="11"/>
      <c r="BPJ221" s="11"/>
      <c r="BPK221" s="11"/>
      <c r="BPL221" s="11"/>
      <c r="BPM221" s="11"/>
      <c r="BPN221" s="11"/>
      <c r="BPO221" s="11"/>
      <c r="BPP221" s="11"/>
      <c r="BPQ221" s="11"/>
      <c r="BPR221" s="11"/>
      <c r="BPS221" s="11"/>
      <c r="BPT221" s="11"/>
      <c r="BPU221" s="11"/>
      <c r="BPV221" s="11"/>
      <c r="BPW221" s="11"/>
      <c r="BPX221" s="11"/>
      <c r="BPY221" s="11"/>
      <c r="BPZ221" s="11"/>
      <c r="BQA221" s="11"/>
      <c r="BQB221" s="11"/>
      <c r="BQC221" s="11"/>
      <c r="BQD221" s="11"/>
      <c r="BQE221" s="11"/>
      <c r="BQF221" s="11"/>
      <c r="BQG221" s="11"/>
      <c r="BQH221" s="11"/>
      <c r="BQI221" s="11"/>
      <c r="BQJ221" s="11"/>
      <c r="BQK221" s="11"/>
      <c r="BQL221" s="11"/>
      <c r="BQM221" s="11"/>
      <c r="BQN221" s="11"/>
      <c r="BQO221" s="11"/>
      <c r="BQP221" s="11"/>
      <c r="BQQ221" s="11"/>
      <c r="BQR221" s="11"/>
      <c r="BQS221" s="11"/>
      <c r="BQT221" s="11"/>
      <c r="BQU221" s="11"/>
      <c r="BQV221" s="11"/>
      <c r="BQW221" s="11"/>
      <c r="BQX221" s="11"/>
      <c r="BQY221" s="11"/>
      <c r="BQZ221" s="11"/>
      <c r="BRA221" s="11"/>
      <c r="BRB221" s="11"/>
      <c r="BRC221" s="11"/>
      <c r="BRD221" s="11"/>
      <c r="BRE221" s="11"/>
      <c r="BRF221" s="11"/>
      <c r="BRG221" s="11"/>
      <c r="BRH221" s="11"/>
      <c r="BRI221" s="11"/>
      <c r="BRJ221" s="11"/>
      <c r="BRK221" s="11"/>
      <c r="BRL221" s="11"/>
      <c r="BRM221" s="11"/>
      <c r="BRN221" s="11"/>
      <c r="BRO221" s="11"/>
      <c r="BRP221" s="11"/>
      <c r="BRQ221" s="11"/>
      <c r="BRR221" s="11"/>
      <c r="BRS221" s="11"/>
      <c r="BRT221" s="11"/>
      <c r="BRU221" s="11"/>
      <c r="BRV221" s="11"/>
      <c r="BRW221" s="11"/>
      <c r="BRX221" s="11"/>
      <c r="BRY221" s="11"/>
      <c r="BRZ221" s="11"/>
      <c r="BSA221" s="11"/>
      <c r="BSB221" s="11"/>
      <c r="BSC221" s="11"/>
      <c r="BSD221" s="11"/>
      <c r="BSE221" s="11"/>
      <c r="BSF221" s="11"/>
      <c r="BSG221" s="11"/>
      <c r="BSH221" s="11"/>
      <c r="BSI221" s="11"/>
      <c r="BSJ221" s="11"/>
      <c r="BSK221" s="11"/>
      <c r="BSL221" s="11"/>
      <c r="BSM221" s="11"/>
      <c r="BSN221" s="11"/>
      <c r="BSO221" s="11"/>
      <c r="BSP221" s="11"/>
      <c r="BSQ221" s="11"/>
      <c r="BSR221" s="11"/>
      <c r="BSS221" s="11"/>
      <c r="BST221" s="11"/>
      <c r="BSU221" s="11"/>
      <c r="BSV221" s="11"/>
      <c r="BSW221" s="11"/>
      <c r="BSX221" s="11"/>
      <c r="BSY221" s="11"/>
      <c r="BSZ221" s="11"/>
      <c r="BTA221" s="11"/>
      <c r="BTB221" s="11"/>
      <c r="BTC221" s="11"/>
      <c r="BTD221" s="11"/>
      <c r="BTE221" s="11"/>
      <c r="BTF221" s="11"/>
      <c r="BTG221" s="11"/>
      <c r="BTH221" s="11"/>
      <c r="BTI221" s="11"/>
      <c r="BTJ221" s="11"/>
      <c r="BTK221" s="11"/>
      <c r="BTL221" s="11"/>
      <c r="BTM221" s="11"/>
      <c r="BTN221" s="11"/>
      <c r="BTO221" s="11"/>
      <c r="BTP221" s="11"/>
      <c r="BTQ221" s="11"/>
      <c r="BTR221" s="11"/>
      <c r="BTS221" s="11"/>
      <c r="BTT221" s="11"/>
      <c r="BTU221" s="11"/>
      <c r="BTV221" s="11"/>
      <c r="BTW221" s="11"/>
      <c r="BTX221" s="11"/>
      <c r="BTY221" s="11"/>
      <c r="BTZ221" s="11"/>
      <c r="BUA221" s="11"/>
      <c r="BUB221" s="11"/>
      <c r="BUC221" s="11"/>
      <c r="BUD221" s="11"/>
      <c r="BUE221" s="11"/>
      <c r="BUF221" s="11"/>
      <c r="BUG221" s="11"/>
      <c r="BUH221" s="11"/>
      <c r="BUI221" s="11"/>
      <c r="BUJ221" s="11"/>
      <c r="BUK221" s="11"/>
      <c r="BUL221" s="11"/>
      <c r="BUM221" s="11"/>
      <c r="BUN221" s="11"/>
      <c r="BUO221" s="11"/>
      <c r="BUP221" s="11"/>
      <c r="BUQ221" s="11"/>
      <c r="BUR221" s="11"/>
      <c r="BUS221" s="11"/>
      <c r="BUT221" s="11"/>
      <c r="BUU221" s="11"/>
      <c r="BUV221" s="11"/>
      <c r="BUW221" s="11"/>
      <c r="BUX221" s="11"/>
      <c r="BUY221" s="11"/>
      <c r="BUZ221" s="11"/>
      <c r="BVA221" s="11"/>
      <c r="BVB221" s="11"/>
      <c r="BVC221" s="11"/>
      <c r="BVD221" s="11"/>
      <c r="BVE221" s="11"/>
      <c r="BVF221" s="11"/>
      <c r="BVG221" s="11"/>
      <c r="BVH221" s="11"/>
      <c r="BVI221" s="11"/>
      <c r="BVJ221" s="11"/>
      <c r="BVK221" s="11"/>
      <c r="BVL221" s="11"/>
      <c r="BVM221" s="11"/>
      <c r="BVN221" s="11"/>
      <c r="BVO221" s="11"/>
      <c r="BVP221" s="11"/>
      <c r="BVQ221" s="11"/>
      <c r="BVR221" s="11"/>
      <c r="BVS221" s="11"/>
      <c r="BVT221" s="11"/>
      <c r="BVU221" s="11"/>
      <c r="BVV221" s="11"/>
      <c r="BVW221" s="11"/>
      <c r="BVX221" s="11"/>
      <c r="BVY221" s="11"/>
      <c r="BVZ221" s="11"/>
      <c r="BWA221" s="11"/>
      <c r="BWB221" s="11"/>
      <c r="BWC221" s="11"/>
      <c r="BWD221" s="11"/>
      <c r="BWE221" s="11"/>
      <c r="BWF221" s="11"/>
      <c r="BWG221" s="11"/>
      <c r="BWH221" s="11"/>
      <c r="BWI221" s="11"/>
      <c r="BWJ221" s="11"/>
      <c r="BWK221" s="11"/>
      <c r="BWL221" s="11"/>
      <c r="BWM221" s="11"/>
      <c r="BWN221" s="11"/>
      <c r="BWO221" s="11"/>
      <c r="BWP221" s="11"/>
      <c r="BWQ221" s="11"/>
      <c r="BWR221" s="11"/>
      <c r="BWS221" s="11"/>
      <c r="BWT221" s="11"/>
      <c r="BWU221" s="11"/>
      <c r="BWV221" s="11"/>
      <c r="BWW221" s="11"/>
      <c r="BWX221" s="11"/>
      <c r="BWY221" s="11"/>
      <c r="BWZ221" s="11"/>
      <c r="BXA221" s="11"/>
      <c r="BXB221" s="11"/>
      <c r="BXC221" s="11"/>
      <c r="BXD221" s="11"/>
      <c r="BXE221" s="11"/>
      <c r="BXF221" s="11"/>
      <c r="BXG221" s="11"/>
      <c r="BXH221" s="11"/>
      <c r="BXI221" s="11"/>
      <c r="BXJ221" s="11"/>
      <c r="BXK221" s="11"/>
      <c r="BXL221" s="11"/>
      <c r="BXM221" s="11"/>
      <c r="BXN221" s="11"/>
      <c r="BXO221" s="11"/>
      <c r="BXP221" s="11"/>
      <c r="BXQ221" s="11"/>
      <c r="BXR221" s="11"/>
      <c r="BXS221" s="11"/>
      <c r="BXT221" s="11"/>
      <c r="BXU221" s="11"/>
      <c r="BXV221" s="11"/>
      <c r="BXW221" s="11"/>
      <c r="BXX221" s="11"/>
      <c r="BXY221" s="11"/>
      <c r="BXZ221" s="11"/>
      <c r="BYA221" s="11"/>
      <c r="BYB221" s="11"/>
      <c r="BYC221" s="11"/>
      <c r="BYD221" s="11"/>
      <c r="BYE221" s="11"/>
      <c r="BYF221" s="11"/>
      <c r="BYG221" s="11"/>
      <c r="BYH221" s="11"/>
      <c r="BYI221" s="11"/>
      <c r="BYJ221" s="11"/>
      <c r="BYK221" s="11"/>
      <c r="BYL221" s="11"/>
      <c r="BYM221" s="11"/>
      <c r="BYN221" s="11"/>
      <c r="BYO221" s="11"/>
      <c r="BYP221" s="11"/>
      <c r="BYQ221" s="11"/>
      <c r="BYR221" s="11"/>
      <c r="BYS221" s="11"/>
      <c r="BYT221" s="11"/>
      <c r="BYU221" s="11"/>
      <c r="BYV221" s="11"/>
      <c r="BYW221" s="11"/>
      <c r="BYX221" s="11"/>
      <c r="BYY221" s="11"/>
      <c r="BYZ221" s="11"/>
      <c r="BZA221" s="11"/>
      <c r="BZB221" s="11"/>
      <c r="BZC221" s="11"/>
      <c r="BZD221" s="11"/>
      <c r="BZE221" s="11"/>
      <c r="BZF221" s="11"/>
      <c r="BZG221" s="11"/>
      <c r="BZH221" s="11"/>
      <c r="BZI221" s="11"/>
      <c r="BZJ221" s="11"/>
      <c r="BZK221" s="11"/>
      <c r="BZL221" s="11"/>
      <c r="BZM221" s="11"/>
      <c r="BZN221" s="11"/>
      <c r="BZO221" s="11"/>
      <c r="BZP221" s="11"/>
      <c r="BZQ221" s="11"/>
      <c r="BZR221" s="11"/>
      <c r="BZS221" s="11"/>
      <c r="BZT221" s="11"/>
      <c r="BZU221" s="11"/>
      <c r="BZV221" s="11"/>
      <c r="BZW221" s="11"/>
      <c r="BZX221" s="11"/>
      <c r="BZY221" s="11"/>
      <c r="BZZ221" s="11"/>
      <c r="CAA221" s="11"/>
      <c r="CAB221" s="11"/>
      <c r="CAC221" s="11"/>
      <c r="CAD221" s="11"/>
      <c r="CAE221" s="11"/>
      <c r="CAF221" s="11"/>
      <c r="CAG221" s="11"/>
      <c r="CAH221" s="11"/>
      <c r="CAI221" s="11"/>
      <c r="CAJ221" s="11"/>
      <c r="CAK221" s="11"/>
      <c r="CAL221" s="11"/>
      <c r="CAM221" s="11"/>
      <c r="CAN221" s="11"/>
      <c r="CAO221" s="11"/>
      <c r="CAP221" s="11"/>
      <c r="CAQ221" s="11"/>
      <c r="CAR221" s="11"/>
      <c r="CAS221" s="11"/>
      <c r="CAT221" s="11"/>
      <c r="CAU221" s="11"/>
      <c r="CAV221" s="11"/>
      <c r="CAW221" s="11"/>
      <c r="CAX221" s="11"/>
      <c r="CAY221" s="11"/>
      <c r="CAZ221" s="11"/>
      <c r="CBA221" s="11"/>
      <c r="CBB221" s="11"/>
      <c r="CBC221" s="11"/>
      <c r="CBD221" s="11"/>
      <c r="CBE221" s="11"/>
      <c r="CBF221" s="11"/>
      <c r="CBG221" s="11"/>
      <c r="CBH221" s="11"/>
      <c r="CBI221" s="11"/>
      <c r="CBJ221" s="11"/>
      <c r="CBK221" s="11"/>
      <c r="CBL221" s="11"/>
      <c r="CBM221" s="11"/>
      <c r="CBN221" s="11"/>
      <c r="CBO221" s="11"/>
      <c r="CBP221" s="11"/>
      <c r="CBQ221" s="11"/>
      <c r="CBR221" s="11"/>
      <c r="CBS221" s="11"/>
      <c r="CBT221" s="11"/>
      <c r="CBU221" s="11"/>
      <c r="CBV221" s="11"/>
      <c r="CBW221" s="11"/>
      <c r="CBX221" s="11"/>
      <c r="CBY221" s="11"/>
      <c r="CBZ221" s="11"/>
      <c r="CCA221" s="11"/>
      <c r="CCB221" s="11"/>
      <c r="CCC221" s="11"/>
      <c r="CCD221" s="11"/>
      <c r="CCE221" s="11"/>
      <c r="CCF221" s="11"/>
      <c r="CCG221" s="11"/>
      <c r="CCH221" s="11"/>
      <c r="CCI221" s="11"/>
      <c r="CCJ221" s="11"/>
      <c r="CCK221" s="11"/>
      <c r="CCL221" s="11"/>
      <c r="CCM221" s="11"/>
      <c r="CCN221" s="11"/>
      <c r="CCO221" s="11"/>
      <c r="CCP221" s="11"/>
      <c r="CCQ221" s="11"/>
      <c r="CCR221" s="11"/>
      <c r="CCS221" s="11"/>
      <c r="CCT221" s="11"/>
      <c r="CCU221" s="11"/>
      <c r="CCV221" s="11"/>
      <c r="CCW221" s="11"/>
      <c r="CCX221" s="11"/>
      <c r="CCY221" s="11"/>
      <c r="CCZ221" s="11"/>
      <c r="CDA221" s="11"/>
      <c r="CDB221" s="11"/>
      <c r="CDC221" s="11"/>
      <c r="CDD221" s="11"/>
      <c r="CDE221" s="11"/>
      <c r="CDF221" s="11"/>
      <c r="CDG221" s="11"/>
      <c r="CDH221" s="11"/>
      <c r="CDI221" s="11"/>
      <c r="CDJ221" s="11"/>
      <c r="CDK221" s="11"/>
      <c r="CDL221" s="11"/>
      <c r="CDM221" s="11"/>
      <c r="CDN221" s="11"/>
      <c r="CDO221" s="11"/>
      <c r="CDP221" s="11"/>
      <c r="CDQ221" s="11"/>
      <c r="CDR221" s="11"/>
      <c r="CDS221" s="11"/>
      <c r="CDT221" s="11"/>
      <c r="CDU221" s="11"/>
      <c r="CDV221" s="11"/>
      <c r="CDW221" s="11"/>
      <c r="CDX221" s="11"/>
      <c r="CDY221" s="11"/>
      <c r="CDZ221" s="11"/>
      <c r="CEA221" s="11"/>
      <c r="CEB221" s="11"/>
      <c r="CEC221" s="11"/>
      <c r="CED221" s="11"/>
      <c r="CEE221" s="11"/>
      <c r="CEF221" s="11"/>
      <c r="CEG221" s="11"/>
      <c r="CEH221" s="11"/>
      <c r="CEI221" s="11"/>
      <c r="CEJ221" s="11"/>
      <c r="CEK221" s="11"/>
      <c r="CEL221" s="11"/>
      <c r="CEM221" s="11"/>
      <c r="CEN221" s="11"/>
      <c r="CEO221" s="11"/>
      <c r="CEP221" s="11"/>
      <c r="CEQ221" s="11"/>
      <c r="CER221" s="11"/>
      <c r="CES221" s="11"/>
      <c r="CET221" s="11"/>
      <c r="CEU221" s="11"/>
      <c r="CEV221" s="11"/>
      <c r="CEW221" s="11"/>
      <c r="CEX221" s="11"/>
      <c r="CEY221" s="11"/>
      <c r="CEZ221" s="11"/>
      <c r="CFA221" s="11"/>
      <c r="CFB221" s="11"/>
      <c r="CFC221" s="11"/>
      <c r="CFD221" s="11"/>
      <c r="CFE221" s="11"/>
      <c r="CFF221" s="11"/>
      <c r="CFG221" s="11"/>
      <c r="CFH221" s="11"/>
      <c r="CFI221" s="11"/>
      <c r="CFJ221" s="11"/>
      <c r="CFK221" s="11"/>
      <c r="CFL221" s="11"/>
      <c r="CFM221" s="11"/>
      <c r="CFN221" s="11"/>
      <c r="CFO221" s="11"/>
      <c r="CFP221" s="11"/>
      <c r="CFQ221" s="11"/>
      <c r="CFR221" s="11"/>
      <c r="CFS221" s="11"/>
      <c r="CFT221" s="11"/>
      <c r="CFU221" s="11"/>
      <c r="CFV221" s="11"/>
      <c r="CFW221" s="11"/>
      <c r="CFX221" s="11"/>
      <c r="CFY221" s="11"/>
      <c r="CFZ221" s="11"/>
      <c r="CGA221" s="11"/>
      <c r="CGB221" s="11"/>
      <c r="CGC221" s="11"/>
      <c r="CGD221" s="11"/>
      <c r="CGE221" s="11"/>
      <c r="CGF221" s="11"/>
      <c r="CGG221" s="11"/>
      <c r="CGH221" s="11"/>
      <c r="CGI221" s="11"/>
      <c r="CGJ221" s="11"/>
      <c r="CGK221" s="11"/>
      <c r="CGL221" s="11"/>
      <c r="CGM221" s="11"/>
      <c r="CGN221" s="11"/>
      <c r="CGO221" s="11"/>
      <c r="CGP221" s="11"/>
      <c r="CGQ221" s="11"/>
      <c r="CGR221" s="11"/>
      <c r="CGS221" s="11"/>
      <c r="CGT221" s="11"/>
      <c r="CGU221" s="11"/>
      <c r="CGV221" s="11"/>
      <c r="CGW221" s="11"/>
      <c r="CGX221" s="11"/>
      <c r="CGY221" s="11"/>
      <c r="CGZ221" s="11"/>
      <c r="CHA221" s="11"/>
      <c r="CHB221" s="11"/>
      <c r="CHC221" s="11"/>
      <c r="CHD221" s="11"/>
      <c r="CHE221" s="11"/>
      <c r="CHF221" s="11"/>
      <c r="CHG221" s="11"/>
      <c r="CHH221" s="11"/>
      <c r="CHI221" s="11"/>
      <c r="CHJ221" s="11"/>
      <c r="CHK221" s="11"/>
      <c r="CHL221" s="11"/>
      <c r="CHM221" s="11"/>
      <c r="CHN221" s="11"/>
      <c r="CHO221" s="11"/>
      <c r="CHP221" s="11"/>
      <c r="CHQ221" s="11"/>
      <c r="CHR221" s="11"/>
      <c r="CHS221" s="11"/>
      <c r="CHT221" s="11"/>
      <c r="CHU221" s="11"/>
      <c r="CHV221" s="11"/>
      <c r="CHW221" s="11"/>
      <c r="CHX221" s="11"/>
      <c r="CHY221" s="11"/>
      <c r="CHZ221" s="11"/>
      <c r="CIA221" s="11"/>
      <c r="CIB221" s="11"/>
      <c r="CIC221" s="11"/>
      <c r="CID221" s="11"/>
      <c r="CIE221" s="11"/>
      <c r="CIF221" s="11"/>
      <c r="CIG221" s="11"/>
      <c r="CIH221" s="11"/>
      <c r="CII221" s="11"/>
      <c r="CIJ221" s="11"/>
      <c r="CIK221" s="11"/>
      <c r="CIL221" s="11"/>
      <c r="CIM221" s="11"/>
      <c r="CIN221" s="11"/>
      <c r="CIO221" s="11"/>
      <c r="CIP221" s="11"/>
      <c r="CIQ221" s="11"/>
      <c r="CIR221" s="11"/>
      <c r="CIS221" s="11"/>
      <c r="CIT221" s="11"/>
      <c r="CIU221" s="11"/>
      <c r="CIV221" s="11"/>
      <c r="CIW221" s="11"/>
      <c r="CIX221" s="11"/>
      <c r="CIY221" s="11"/>
      <c r="CIZ221" s="11"/>
      <c r="CJA221" s="11"/>
      <c r="CJB221" s="11"/>
      <c r="CJC221" s="11"/>
      <c r="CJD221" s="11"/>
      <c r="CJE221" s="11"/>
      <c r="CJF221" s="11"/>
      <c r="CJG221" s="11"/>
      <c r="CJH221" s="11"/>
      <c r="CJI221" s="11"/>
      <c r="CJJ221" s="11"/>
      <c r="CJK221" s="11"/>
      <c r="CJL221" s="11"/>
      <c r="CJM221" s="11"/>
      <c r="CJN221" s="11"/>
      <c r="CJO221" s="11"/>
      <c r="CJP221" s="11"/>
      <c r="CJQ221" s="11"/>
      <c r="CJR221" s="11"/>
      <c r="CJS221" s="11"/>
      <c r="CJT221" s="11"/>
      <c r="CJU221" s="11"/>
      <c r="CJV221" s="11"/>
      <c r="CJW221" s="11"/>
      <c r="CJX221" s="11"/>
      <c r="CJY221" s="11"/>
      <c r="CJZ221" s="11"/>
      <c r="CKA221" s="11"/>
      <c r="CKB221" s="11"/>
      <c r="CKC221" s="11"/>
      <c r="CKD221" s="11"/>
      <c r="CKE221" s="11"/>
      <c r="CKF221" s="11"/>
      <c r="CKG221" s="11"/>
      <c r="CKH221" s="11"/>
      <c r="CKI221" s="11"/>
      <c r="CKJ221" s="11"/>
      <c r="CKK221" s="11"/>
      <c r="CKL221" s="11"/>
      <c r="CKM221" s="11"/>
      <c r="CKN221" s="11"/>
      <c r="CKO221" s="11"/>
      <c r="CKP221" s="11"/>
      <c r="CKQ221" s="11"/>
      <c r="CKR221" s="11"/>
      <c r="CKS221" s="11"/>
      <c r="CKT221" s="11"/>
      <c r="CKU221" s="11"/>
      <c r="CKV221" s="11"/>
      <c r="CKW221" s="11"/>
      <c r="CKX221" s="11"/>
      <c r="CKY221" s="11"/>
      <c r="CKZ221" s="11"/>
      <c r="CLA221" s="11"/>
      <c r="CLB221" s="11"/>
      <c r="CLC221" s="11"/>
      <c r="CLD221" s="11"/>
      <c r="CLE221" s="11"/>
      <c r="CLF221" s="11"/>
      <c r="CLG221" s="11"/>
      <c r="CLH221" s="11"/>
      <c r="CLI221" s="11"/>
      <c r="CLJ221" s="11"/>
      <c r="CLK221" s="11"/>
      <c r="CLL221" s="11"/>
      <c r="CLM221" s="11"/>
      <c r="CLN221" s="11"/>
      <c r="CLO221" s="11"/>
      <c r="CLP221" s="11"/>
      <c r="CLQ221" s="11"/>
      <c r="CLR221" s="11"/>
      <c r="CLS221" s="11"/>
      <c r="CLT221" s="11"/>
      <c r="CLU221" s="11"/>
      <c r="CLV221" s="11"/>
      <c r="CLW221" s="11"/>
      <c r="CLX221" s="11"/>
      <c r="CLY221" s="11"/>
      <c r="CLZ221" s="11"/>
      <c r="CMA221" s="11"/>
      <c r="CMB221" s="11"/>
      <c r="CMC221" s="11"/>
      <c r="CMD221" s="11"/>
      <c r="CME221" s="11"/>
      <c r="CMF221" s="11"/>
      <c r="CMG221" s="11"/>
      <c r="CMH221" s="11"/>
      <c r="CMI221" s="11"/>
      <c r="CMJ221" s="11"/>
      <c r="CMK221" s="11"/>
      <c r="CML221" s="11"/>
      <c r="CMM221" s="11"/>
      <c r="CMN221" s="11"/>
      <c r="CMO221" s="11"/>
      <c r="CMP221" s="11"/>
      <c r="CMQ221" s="11"/>
      <c r="CMR221" s="11"/>
      <c r="CMS221" s="11"/>
      <c r="CMT221" s="11"/>
      <c r="CMU221" s="11"/>
      <c r="CMV221" s="11"/>
      <c r="CMW221" s="11"/>
      <c r="CMX221" s="11"/>
      <c r="CMY221" s="11"/>
      <c r="CMZ221" s="11"/>
      <c r="CNA221" s="11"/>
      <c r="CNB221" s="11"/>
      <c r="CNC221" s="11"/>
      <c r="CND221" s="11"/>
      <c r="CNE221" s="11"/>
      <c r="CNF221" s="11"/>
      <c r="CNG221" s="11"/>
      <c r="CNH221" s="11"/>
      <c r="CNI221" s="11"/>
      <c r="CNJ221" s="11"/>
      <c r="CNK221" s="11"/>
      <c r="CNL221" s="11"/>
      <c r="CNM221" s="11"/>
      <c r="CNN221" s="11"/>
      <c r="CNO221" s="11"/>
      <c r="CNP221" s="11"/>
      <c r="CNQ221" s="11"/>
      <c r="CNR221" s="11"/>
      <c r="CNS221" s="11"/>
      <c r="CNT221" s="11"/>
      <c r="CNU221" s="11"/>
      <c r="CNV221" s="11"/>
      <c r="CNW221" s="11"/>
      <c r="CNX221" s="11"/>
      <c r="CNY221" s="11"/>
      <c r="CNZ221" s="11"/>
      <c r="COA221" s="11"/>
      <c r="COB221" s="11"/>
      <c r="COC221" s="11"/>
      <c r="COD221" s="11"/>
      <c r="COE221" s="11"/>
      <c r="COF221" s="11"/>
      <c r="COG221" s="11"/>
      <c r="COH221" s="11"/>
      <c r="COI221" s="11"/>
      <c r="COJ221" s="11"/>
      <c r="COK221" s="11"/>
      <c r="COL221" s="11"/>
      <c r="COM221" s="11"/>
      <c r="CON221" s="11"/>
      <c r="COO221" s="11"/>
      <c r="COP221" s="11"/>
      <c r="COQ221" s="11"/>
      <c r="COR221" s="11"/>
      <c r="COS221" s="11"/>
      <c r="COT221" s="11"/>
      <c r="COU221" s="11"/>
      <c r="COV221" s="11"/>
      <c r="COW221" s="11"/>
      <c r="COX221" s="11"/>
      <c r="COY221" s="11"/>
      <c r="COZ221" s="11"/>
      <c r="CPA221" s="11"/>
      <c r="CPB221" s="11"/>
      <c r="CPC221" s="11"/>
      <c r="CPD221" s="11"/>
      <c r="CPE221" s="11"/>
      <c r="CPF221" s="11"/>
      <c r="CPG221" s="11"/>
      <c r="CPH221" s="11"/>
      <c r="CPI221" s="11"/>
      <c r="CPJ221" s="11"/>
      <c r="CPK221" s="11"/>
      <c r="CPL221" s="11"/>
      <c r="CPM221" s="11"/>
      <c r="CPN221" s="11"/>
      <c r="CPO221" s="11"/>
      <c r="CPP221" s="11"/>
      <c r="CPQ221" s="11"/>
      <c r="CPR221" s="11"/>
      <c r="CPS221" s="11"/>
      <c r="CPT221" s="11"/>
      <c r="CPU221" s="11"/>
      <c r="CPV221" s="11"/>
      <c r="CPW221" s="11"/>
      <c r="CPX221" s="11"/>
      <c r="CPY221" s="11"/>
      <c r="CPZ221" s="11"/>
      <c r="CQA221" s="11"/>
      <c r="CQB221" s="11"/>
      <c r="CQC221" s="11"/>
      <c r="CQD221" s="11"/>
      <c r="CQE221" s="11"/>
      <c r="CQF221" s="11"/>
      <c r="CQG221" s="11"/>
      <c r="CQH221" s="11"/>
      <c r="CQI221" s="11"/>
      <c r="CQJ221" s="11"/>
      <c r="CQK221" s="11"/>
      <c r="CQL221" s="11"/>
      <c r="CQM221" s="11"/>
      <c r="CQN221" s="11"/>
      <c r="CQO221" s="11"/>
      <c r="CQP221" s="11"/>
      <c r="CQQ221" s="11"/>
      <c r="CQR221" s="11"/>
      <c r="CQS221" s="11"/>
      <c r="CQT221" s="11"/>
      <c r="CQU221" s="11"/>
      <c r="CQV221" s="11"/>
      <c r="CQW221" s="11"/>
      <c r="CQX221" s="11"/>
      <c r="CQY221" s="11"/>
      <c r="CQZ221" s="11"/>
      <c r="CRA221" s="11"/>
      <c r="CRB221" s="11"/>
      <c r="CRC221" s="11"/>
      <c r="CRD221" s="11"/>
      <c r="CRE221" s="11"/>
      <c r="CRF221" s="11"/>
      <c r="CRG221" s="11"/>
      <c r="CRH221" s="11"/>
      <c r="CRI221" s="11"/>
      <c r="CRJ221" s="11"/>
      <c r="CRK221" s="11"/>
      <c r="CRL221" s="11"/>
      <c r="CRM221" s="11"/>
      <c r="CRN221" s="11"/>
      <c r="CRO221" s="11"/>
      <c r="CRP221" s="11"/>
      <c r="CRQ221" s="11"/>
      <c r="CRR221" s="11"/>
      <c r="CRS221" s="11"/>
      <c r="CRT221" s="11"/>
      <c r="CRU221" s="11"/>
      <c r="CRV221" s="11"/>
      <c r="CRW221" s="11"/>
      <c r="CRX221" s="11"/>
      <c r="CRY221" s="11"/>
      <c r="CRZ221" s="11"/>
      <c r="CSA221" s="11"/>
      <c r="CSB221" s="11"/>
      <c r="CSC221" s="11"/>
      <c r="CSD221" s="11"/>
      <c r="CSE221" s="11"/>
      <c r="CSF221" s="11"/>
      <c r="CSG221" s="11"/>
      <c r="CSH221" s="11"/>
      <c r="CSI221" s="11"/>
      <c r="CSJ221" s="11"/>
      <c r="CSK221" s="11"/>
      <c r="CSL221" s="11"/>
      <c r="CSM221" s="11"/>
      <c r="CSN221" s="11"/>
      <c r="CSO221" s="11"/>
      <c r="CSP221" s="11"/>
      <c r="CSQ221" s="11"/>
      <c r="CSR221" s="11"/>
      <c r="CSS221" s="11"/>
      <c r="CST221" s="11"/>
      <c r="CSU221" s="11"/>
      <c r="CSV221" s="11"/>
      <c r="CSW221" s="11"/>
      <c r="CSX221" s="11"/>
      <c r="CSY221" s="11"/>
      <c r="CSZ221" s="11"/>
      <c r="CTA221" s="11"/>
      <c r="CTB221" s="11"/>
      <c r="CTC221" s="11"/>
      <c r="CTD221" s="11"/>
      <c r="CTE221" s="11"/>
      <c r="CTF221" s="11"/>
      <c r="CTG221" s="11"/>
      <c r="CTH221" s="11"/>
      <c r="CTI221" s="11"/>
      <c r="CTJ221" s="11"/>
      <c r="CTK221" s="11"/>
      <c r="CTL221" s="11"/>
      <c r="CTM221" s="11"/>
      <c r="CTN221" s="11"/>
      <c r="CTO221" s="11"/>
      <c r="CTP221" s="11"/>
      <c r="CTQ221" s="11"/>
      <c r="CTR221" s="11"/>
      <c r="CTS221" s="11"/>
      <c r="CTT221" s="11"/>
      <c r="CTU221" s="11"/>
      <c r="CTV221" s="11"/>
      <c r="CTW221" s="11"/>
      <c r="CTX221" s="11"/>
      <c r="CTY221" s="11"/>
      <c r="CTZ221" s="11"/>
      <c r="CUA221" s="11"/>
      <c r="CUB221" s="11"/>
      <c r="CUC221" s="11"/>
      <c r="CUD221" s="11"/>
      <c r="CUE221" s="11"/>
      <c r="CUF221" s="11"/>
      <c r="CUG221" s="11"/>
      <c r="CUH221" s="11"/>
      <c r="CUI221" s="11"/>
      <c r="CUJ221" s="11"/>
      <c r="CUK221" s="11"/>
      <c r="CUL221" s="11"/>
      <c r="CUM221" s="11"/>
      <c r="CUN221" s="11"/>
      <c r="CUO221" s="11"/>
      <c r="CUP221" s="11"/>
      <c r="CUQ221" s="11"/>
      <c r="CUR221" s="11"/>
      <c r="CUS221" s="11"/>
      <c r="CUT221" s="11"/>
      <c r="CUU221" s="11"/>
      <c r="CUV221" s="11"/>
      <c r="CUW221" s="11"/>
      <c r="CUX221" s="11"/>
      <c r="CUY221" s="11"/>
      <c r="CUZ221" s="11"/>
      <c r="CVA221" s="11"/>
      <c r="CVB221" s="11"/>
      <c r="CVC221" s="11"/>
      <c r="CVD221" s="11"/>
      <c r="CVE221" s="11"/>
      <c r="CVF221" s="11"/>
      <c r="CVG221" s="11"/>
      <c r="CVH221" s="11"/>
      <c r="CVI221" s="11"/>
      <c r="CVJ221" s="11"/>
      <c r="CVK221" s="11"/>
      <c r="CVL221" s="11"/>
      <c r="CVM221" s="11"/>
      <c r="CVN221" s="11"/>
      <c r="CVO221" s="11"/>
      <c r="CVP221" s="11"/>
      <c r="CVQ221" s="11"/>
      <c r="CVR221" s="11"/>
      <c r="CVS221" s="11"/>
      <c r="CVT221" s="11"/>
      <c r="CVU221" s="11"/>
      <c r="CVV221" s="11"/>
      <c r="CVW221" s="11"/>
      <c r="CVX221" s="11"/>
      <c r="CVY221" s="11"/>
      <c r="CVZ221" s="11"/>
      <c r="CWA221" s="11"/>
      <c r="CWB221" s="11"/>
      <c r="CWC221" s="11"/>
      <c r="CWD221" s="11"/>
      <c r="CWE221" s="11"/>
      <c r="CWF221" s="11"/>
      <c r="CWG221" s="11"/>
      <c r="CWH221" s="11"/>
      <c r="CWI221" s="11"/>
      <c r="CWJ221" s="11"/>
      <c r="CWK221" s="11"/>
      <c r="CWL221" s="11"/>
      <c r="CWM221" s="11"/>
      <c r="CWN221" s="11"/>
      <c r="CWO221" s="11"/>
      <c r="CWP221" s="11"/>
      <c r="CWQ221" s="11"/>
      <c r="CWR221" s="11"/>
      <c r="CWS221" s="11"/>
      <c r="CWT221" s="11"/>
      <c r="CWU221" s="11"/>
      <c r="CWV221" s="11"/>
      <c r="CWW221" s="11"/>
      <c r="CWX221" s="11"/>
      <c r="CWY221" s="11"/>
      <c r="CWZ221" s="11"/>
      <c r="CXA221" s="11"/>
      <c r="CXB221" s="11"/>
      <c r="CXC221" s="11"/>
      <c r="CXD221" s="11"/>
      <c r="CXE221" s="11"/>
      <c r="CXF221" s="11"/>
      <c r="CXG221" s="11"/>
      <c r="CXH221" s="11"/>
      <c r="CXI221" s="11"/>
      <c r="CXJ221" s="11"/>
      <c r="CXK221" s="11"/>
      <c r="CXL221" s="11"/>
      <c r="CXM221" s="11"/>
      <c r="CXN221" s="11"/>
      <c r="CXO221" s="11"/>
      <c r="CXP221" s="11"/>
      <c r="CXQ221" s="11"/>
      <c r="CXR221" s="11"/>
      <c r="CXS221" s="11"/>
      <c r="CXT221" s="11"/>
      <c r="CXU221" s="11"/>
      <c r="CXV221" s="11"/>
      <c r="CXW221" s="11"/>
      <c r="CXX221" s="11"/>
      <c r="CXY221" s="11"/>
      <c r="CXZ221" s="11"/>
      <c r="CYA221" s="11"/>
      <c r="CYB221" s="11"/>
      <c r="CYC221" s="11"/>
      <c r="CYD221" s="11"/>
      <c r="CYE221" s="11"/>
      <c r="CYF221" s="11"/>
      <c r="CYG221" s="11"/>
      <c r="CYH221" s="11"/>
      <c r="CYI221" s="11"/>
      <c r="CYJ221" s="11"/>
      <c r="CYK221" s="11"/>
      <c r="CYL221" s="11"/>
      <c r="CYM221" s="11"/>
      <c r="CYN221" s="11"/>
      <c r="CYO221" s="11"/>
      <c r="CYP221" s="11"/>
      <c r="CYQ221" s="11"/>
      <c r="CYR221" s="11"/>
      <c r="CYS221" s="11"/>
      <c r="CYT221" s="11"/>
      <c r="CYU221" s="11"/>
      <c r="CYV221" s="11"/>
      <c r="CYW221" s="11"/>
      <c r="CYX221" s="11"/>
      <c r="CYY221" s="11"/>
      <c r="CYZ221" s="11"/>
      <c r="CZA221" s="11"/>
      <c r="CZB221" s="11"/>
      <c r="CZC221" s="11"/>
      <c r="CZD221" s="11"/>
      <c r="CZE221" s="11"/>
      <c r="CZF221" s="11"/>
      <c r="CZG221" s="11"/>
      <c r="CZH221" s="11"/>
      <c r="CZI221" s="11"/>
      <c r="CZJ221" s="11"/>
      <c r="CZK221" s="11"/>
      <c r="CZL221" s="11"/>
      <c r="CZM221" s="11"/>
      <c r="CZN221" s="11"/>
      <c r="CZO221" s="11"/>
      <c r="CZP221" s="11"/>
      <c r="CZQ221" s="11"/>
      <c r="CZR221" s="11"/>
      <c r="CZS221" s="11"/>
      <c r="CZT221" s="11"/>
      <c r="CZU221" s="11"/>
      <c r="CZV221" s="11"/>
      <c r="CZW221" s="11"/>
      <c r="CZX221" s="11"/>
      <c r="CZY221" s="11"/>
      <c r="CZZ221" s="11"/>
      <c r="DAA221" s="11"/>
      <c r="DAB221" s="11"/>
      <c r="DAC221" s="11"/>
      <c r="DAD221" s="11"/>
      <c r="DAE221" s="11"/>
      <c r="DAF221" s="11"/>
      <c r="DAG221" s="11"/>
      <c r="DAH221" s="11"/>
      <c r="DAI221" s="11"/>
      <c r="DAJ221" s="11"/>
      <c r="DAK221" s="11"/>
      <c r="DAL221" s="11"/>
      <c r="DAM221" s="11"/>
      <c r="DAN221" s="11"/>
      <c r="DAO221" s="11"/>
      <c r="DAP221" s="11"/>
      <c r="DAQ221" s="11"/>
      <c r="DAR221" s="11"/>
      <c r="DAS221" s="11"/>
      <c r="DAT221" s="11"/>
      <c r="DAU221" s="11"/>
      <c r="DAV221" s="11"/>
      <c r="DAW221" s="11"/>
      <c r="DAX221" s="11"/>
      <c r="DAY221" s="11"/>
      <c r="DAZ221" s="11"/>
      <c r="DBA221" s="11"/>
      <c r="DBB221" s="11"/>
      <c r="DBC221" s="11"/>
      <c r="DBD221" s="11"/>
      <c r="DBE221" s="11"/>
      <c r="DBF221" s="11"/>
      <c r="DBG221" s="11"/>
      <c r="DBH221" s="11"/>
      <c r="DBI221" s="11"/>
      <c r="DBJ221" s="11"/>
      <c r="DBK221" s="11"/>
      <c r="DBL221" s="11"/>
      <c r="DBM221" s="11"/>
      <c r="DBN221" s="11"/>
      <c r="DBO221" s="11"/>
      <c r="DBP221" s="11"/>
      <c r="DBQ221" s="11"/>
      <c r="DBR221" s="11"/>
      <c r="DBS221" s="11"/>
      <c r="DBT221" s="11"/>
      <c r="DBU221" s="11"/>
      <c r="DBV221" s="11"/>
      <c r="DBW221" s="11"/>
      <c r="DBX221" s="11"/>
      <c r="DBY221" s="11"/>
      <c r="DBZ221" s="11"/>
      <c r="DCA221" s="11"/>
      <c r="DCB221" s="11"/>
      <c r="DCC221" s="11"/>
      <c r="DCD221" s="11"/>
      <c r="DCE221" s="11"/>
      <c r="DCF221" s="11"/>
      <c r="DCG221" s="11"/>
      <c r="DCH221" s="11"/>
      <c r="DCI221" s="11"/>
      <c r="DCJ221" s="11"/>
      <c r="DCK221" s="11"/>
      <c r="DCL221" s="11"/>
      <c r="DCM221" s="11"/>
      <c r="DCN221" s="11"/>
      <c r="DCO221" s="11"/>
      <c r="DCP221" s="11"/>
      <c r="DCQ221" s="11"/>
      <c r="DCR221" s="11"/>
      <c r="DCS221" s="11"/>
      <c r="DCT221" s="11"/>
      <c r="DCU221" s="11"/>
      <c r="DCV221" s="11"/>
      <c r="DCW221" s="11"/>
      <c r="DCX221" s="11"/>
      <c r="DCY221" s="11"/>
      <c r="DCZ221" s="11"/>
      <c r="DDA221" s="11"/>
      <c r="DDB221" s="11"/>
      <c r="DDC221" s="11"/>
      <c r="DDD221" s="11"/>
      <c r="DDE221" s="11"/>
      <c r="DDF221" s="11"/>
      <c r="DDG221" s="11"/>
      <c r="DDH221" s="11"/>
      <c r="DDI221" s="11"/>
      <c r="DDJ221" s="11"/>
      <c r="DDK221" s="11"/>
      <c r="DDL221" s="11"/>
      <c r="DDM221" s="11"/>
      <c r="DDN221" s="11"/>
      <c r="DDO221" s="11"/>
      <c r="DDP221" s="11"/>
      <c r="DDQ221" s="11"/>
      <c r="DDR221" s="11"/>
      <c r="DDS221" s="11"/>
      <c r="DDT221" s="11"/>
      <c r="DDU221" s="11"/>
      <c r="DDV221" s="11"/>
      <c r="DDW221" s="11"/>
      <c r="DDX221" s="11"/>
      <c r="DDY221" s="11"/>
      <c r="DDZ221" s="11"/>
      <c r="DEA221" s="11"/>
      <c r="DEB221" s="11"/>
      <c r="DEC221" s="11"/>
      <c r="DED221" s="11"/>
      <c r="DEE221" s="11"/>
      <c r="DEF221" s="11"/>
      <c r="DEG221" s="11"/>
      <c r="DEH221" s="11"/>
      <c r="DEI221" s="11"/>
      <c r="DEJ221" s="11"/>
      <c r="DEK221" s="11"/>
      <c r="DEL221" s="11"/>
      <c r="DEM221" s="11"/>
      <c r="DEN221" s="11"/>
      <c r="DEO221" s="11"/>
      <c r="DEP221" s="11"/>
      <c r="DEQ221" s="11"/>
      <c r="DER221" s="11"/>
      <c r="DES221" s="11"/>
      <c r="DET221" s="11"/>
      <c r="DEU221" s="11"/>
      <c r="DEV221" s="11"/>
      <c r="DEW221" s="11"/>
      <c r="DEX221" s="11"/>
      <c r="DEY221" s="11"/>
      <c r="DEZ221" s="11"/>
      <c r="DFA221" s="11"/>
      <c r="DFB221" s="11"/>
      <c r="DFC221" s="11"/>
      <c r="DFD221" s="11"/>
      <c r="DFE221" s="11"/>
      <c r="DFF221" s="11"/>
      <c r="DFG221" s="11"/>
      <c r="DFH221" s="11"/>
      <c r="DFI221" s="11"/>
      <c r="DFJ221" s="11"/>
      <c r="DFK221" s="11"/>
      <c r="DFL221" s="11"/>
      <c r="DFM221" s="11"/>
      <c r="DFN221" s="11"/>
      <c r="DFO221" s="11"/>
      <c r="DFP221" s="11"/>
      <c r="DFQ221" s="11"/>
      <c r="DFR221" s="11"/>
      <c r="DFS221" s="11"/>
      <c r="DFT221" s="11"/>
      <c r="DFU221" s="11"/>
      <c r="DFV221" s="11"/>
      <c r="DFW221" s="11"/>
      <c r="DFX221" s="11"/>
      <c r="DFY221" s="11"/>
      <c r="DFZ221" s="11"/>
      <c r="DGA221" s="11"/>
      <c r="DGB221" s="11"/>
      <c r="DGC221" s="11"/>
      <c r="DGD221" s="11"/>
      <c r="DGE221" s="11"/>
      <c r="DGF221" s="11"/>
      <c r="DGG221" s="11"/>
      <c r="DGH221" s="11"/>
      <c r="DGI221" s="11"/>
      <c r="DGJ221" s="11"/>
      <c r="DGK221" s="11"/>
      <c r="DGL221" s="11"/>
      <c r="DGM221" s="11"/>
      <c r="DGN221" s="11"/>
      <c r="DGO221" s="11"/>
      <c r="DGP221" s="11"/>
      <c r="DGQ221" s="11"/>
      <c r="DGR221" s="11"/>
      <c r="DGS221" s="11"/>
      <c r="DGT221" s="11"/>
      <c r="DGU221" s="11"/>
      <c r="DGV221" s="11"/>
      <c r="DGW221" s="11"/>
      <c r="DGX221" s="11"/>
      <c r="DGY221" s="11"/>
      <c r="DGZ221" s="11"/>
      <c r="DHA221" s="11"/>
      <c r="DHB221" s="11"/>
      <c r="DHC221" s="11"/>
      <c r="DHD221" s="11"/>
      <c r="DHE221" s="11"/>
      <c r="DHF221" s="11"/>
      <c r="DHG221" s="11"/>
      <c r="DHH221" s="11"/>
      <c r="DHI221" s="11"/>
      <c r="DHJ221" s="11"/>
      <c r="DHK221" s="11"/>
      <c r="DHL221" s="11"/>
      <c r="DHM221" s="11"/>
      <c r="DHN221" s="11"/>
      <c r="DHO221" s="11"/>
      <c r="DHP221" s="11"/>
      <c r="DHQ221" s="11"/>
      <c r="DHR221" s="11"/>
      <c r="DHS221" s="11"/>
      <c r="DHT221" s="11"/>
      <c r="DHU221" s="11"/>
      <c r="DHV221" s="11"/>
      <c r="DHW221" s="11"/>
      <c r="DHX221" s="11"/>
      <c r="DHY221" s="11"/>
      <c r="DHZ221" s="11"/>
      <c r="DIA221" s="11"/>
      <c r="DIB221" s="11"/>
      <c r="DIC221" s="11"/>
      <c r="DID221" s="11"/>
      <c r="DIE221" s="11"/>
      <c r="DIF221" s="11"/>
      <c r="DIG221" s="11"/>
      <c r="DIH221" s="11"/>
      <c r="DII221" s="11"/>
      <c r="DIJ221" s="11"/>
      <c r="DIK221" s="11"/>
      <c r="DIL221" s="11"/>
      <c r="DIM221" s="11"/>
      <c r="DIN221" s="11"/>
      <c r="DIO221" s="11"/>
      <c r="DIP221" s="11"/>
      <c r="DIQ221" s="11"/>
      <c r="DIR221" s="11"/>
      <c r="DIS221" s="11"/>
      <c r="DIT221" s="11"/>
      <c r="DIU221" s="11"/>
      <c r="DIV221" s="11"/>
      <c r="DIW221" s="11"/>
      <c r="DIX221" s="11"/>
      <c r="DIY221" s="11"/>
      <c r="DIZ221" s="11"/>
      <c r="DJA221" s="11"/>
      <c r="DJB221" s="11"/>
      <c r="DJC221" s="11"/>
      <c r="DJD221" s="11"/>
      <c r="DJE221" s="11"/>
      <c r="DJF221" s="11"/>
      <c r="DJG221" s="11"/>
      <c r="DJH221" s="11"/>
      <c r="DJI221" s="11"/>
      <c r="DJJ221" s="11"/>
      <c r="DJK221" s="11"/>
      <c r="DJL221" s="11"/>
      <c r="DJM221" s="11"/>
      <c r="DJN221" s="11"/>
      <c r="DJO221" s="11"/>
      <c r="DJP221" s="11"/>
      <c r="DJQ221" s="11"/>
      <c r="DJR221" s="11"/>
      <c r="DJS221" s="11"/>
      <c r="DJT221" s="11"/>
      <c r="DJU221" s="11"/>
      <c r="DJV221" s="11"/>
      <c r="DJW221" s="11"/>
      <c r="DJX221" s="11"/>
      <c r="DJY221" s="11"/>
      <c r="DJZ221" s="11"/>
      <c r="DKA221" s="11"/>
      <c r="DKB221" s="11"/>
      <c r="DKC221" s="11"/>
      <c r="DKD221" s="11"/>
      <c r="DKE221" s="11"/>
      <c r="DKF221" s="11"/>
      <c r="DKG221" s="11"/>
      <c r="DKH221" s="11"/>
      <c r="DKI221" s="11"/>
      <c r="DKJ221" s="11"/>
      <c r="DKK221" s="11"/>
      <c r="DKL221" s="11"/>
      <c r="DKM221" s="11"/>
      <c r="DKN221" s="11"/>
      <c r="DKO221" s="11"/>
      <c r="DKP221" s="11"/>
      <c r="DKQ221" s="11"/>
      <c r="DKR221" s="11"/>
      <c r="DKS221" s="11"/>
      <c r="DKT221" s="11"/>
      <c r="DKU221" s="11"/>
      <c r="DKV221" s="11"/>
      <c r="DKW221" s="11"/>
      <c r="DKX221" s="11"/>
      <c r="DKY221" s="11"/>
      <c r="DKZ221" s="11"/>
      <c r="DLA221" s="11"/>
      <c r="DLB221" s="11"/>
      <c r="DLC221" s="11"/>
      <c r="DLD221" s="11"/>
      <c r="DLE221" s="11"/>
      <c r="DLF221" s="11"/>
      <c r="DLG221" s="11"/>
      <c r="DLH221" s="11"/>
      <c r="DLI221" s="11"/>
      <c r="DLJ221" s="11"/>
      <c r="DLK221" s="11"/>
      <c r="DLL221" s="11"/>
      <c r="DLM221" s="11"/>
      <c r="DLN221" s="11"/>
      <c r="DLO221" s="11"/>
      <c r="DLP221" s="11"/>
      <c r="DLQ221" s="11"/>
      <c r="DLR221" s="11"/>
      <c r="DLS221" s="11"/>
      <c r="DLT221" s="11"/>
      <c r="DLU221" s="11"/>
      <c r="DLV221" s="11"/>
      <c r="DLW221" s="11"/>
      <c r="DLX221" s="11"/>
      <c r="DLY221" s="11"/>
      <c r="DLZ221" s="11"/>
      <c r="DMA221" s="11"/>
      <c r="DMB221" s="11"/>
      <c r="DMC221" s="11"/>
      <c r="DMD221" s="11"/>
      <c r="DME221" s="11"/>
      <c r="DMF221" s="11"/>
      <c r="DMG221" s="11"/>
      <c r="DMH221" s="11"/>
      <c r="DMI221" s="11"/>
      <c r="DMJ221" s="11"/>
      <c r="DMK221" s="11"/>
      <c r="DML221" s="11"/>
      <c r="DMM221" s="11"/>
      <c r="DMN221" s="11"/>
      <c r="DMO221" s="11"/>
      <c r="DMP221" s="11"/>
      <c r="DMQ221" s="11"/>
      <c r="DMR221" s="11"/>
      <c r="DMS221" s="11"/>
      <c r="DMT221" s="11"/>
      <c r="DMU221" s="11"/>
      <c r="DMV221" s="11"/>
      <c r="DMW221" s="11"/>
      <c r="DMX221" s="11"/>
      <c r="DMY221" s="11"/>
      <c r="DMZ221" s="11"/>
      <c r="DNA221" s="11"/>
      <c r="DNB221" s="11"/>
      <c r="DNC221" s="11"/>
      <c r="DND221" s="11"/>
      <c r="DNE221" s="11"/>
      <c r="DNF221" s="11"/>
      <c r="DNG221" s="11"/>
      <c r="DNH221" s="11"/>
      <c r="DNI221" s="11"/>
      <c r="DNJ221" s="11"/>
      <c r="DNK221" s="11"/>
      <c r="DNL221" s="11"/>
      <c r="DNM221" s="11"/>
      <c r="DNN221" s="11"/>
      <c r="DNO221" s="11"/>
      <c r="DNP221" s="11"/>
      <c r="DNQ221" s="11"/>
      <c r="DNR221" s="11"/>
      <c r="DNS221" s="11"/>
      <c r="DNT221" s="11"/>
      <c r="DNU221" s="11"/>
      <c r="DNV221" s="11"/>
      <c r="DNW221" s="11"/>
      <c r="DNX221" s="11"/>
      <c r="DNY221" s="11"/>
      <c r="DNZ221" s="11"/>
      <c r="DOA221" s="11"/>
      <c r="DOB221" s="11"/>
      <c r="DOC221" s="11"/>
      <c r="DOD221" s="11"/>
      <c r="DOE221" s="11"/>
      <c r="DOF221" s="11"/>
      <c r="DOG221" s="11"/>
      <c r="DOH221" s="11"/>
      <c r="DOI221" s="11"/>
      <c r="DOJ221" s="11"/>
      <c r="DOK221" s="11"/>
      <c r="DOL221" s="11"/>
      <c r="DOM221" s="11"/>
      <c r="DON221" s="11"/>
      <c r="DOO221" s="11"/>
      <c r="DOP221" s="11"/>
      <c r="DOQ221" s="11"/>
      <c r="DOR221" s="11"/>
      <c r="DOS221" s="11"/>
      <c r="DOT221" s="11"/>
      <c r="DOU221" s="11"/>
      <c r="DOV221" s="11"/>
      <c r="DOW221" s="11"/>
      <c r="DOX221" s="11"/>
      <c r="DOY221" s="11"/>
      <c r="DOZ221" s="11"/>
      <c r="DPA221" s="11"/>
      <c r="DPB221" s="11"/>
      <c r="DPC221" s="11"/>
      <c r="DPD221" s="11"/>
      <c r="DPE221" s="11"/>
      <c r="DPF221" s="11"/>
      <c r="DPG221" s="11"/>
      <c r="DPH221" s="11"/>
      <c r="DPI221" s="11"/>
      <c r="DPJ221" s="11"/>
      <c r="DPK221" s="11"/>
      <c r="DPL221" s="11"/>
      <c r="DPM221" s="11"/>
      <c r="DPN221" s="11"/>
      <c r="DPO221" s="11"/>
      <c r="DPP221" s="11"/>
      <c r="DPQ221" s="11"/>
      <c r="DPR221" s="11"/>
      <c r="DPS221" s="11"/>
      <c r="DPT221" s="11"/>
      <c r="DPU221" s="11"/>
      <c r="DPV221" s="11"/>
      <c r="DPW221" s="11"/>
      <c r="DPX221" s="11"/>
      <c r="DPY221" s="11"/>
      <c r="DPZ221" s="11"/>
      <c r="DQA221" s="11"/>
      <c r="DQB221" s="11"/>
      <c r="DQC221" s="11"/>
      <c r="DQD221" s="11"/>
      <c r="DQE221" s="11"/>
      <c r="DQF221" s="11"/>
      <c r="DQG221" s="11"/>
      <c r="DQH221" s="11"/>
      <c r="DQI221" s="11"/>
      <c r="DQJ221" s="11"/>
      <c r="DQK221" s="11"/>
      <c r="DQL221" s="11"/>
      <c r="DQM221" s="11"/>
      <c r="DQN221" s="11"/>
      <c r="DQO221" s="11"/>
      <c r="DQP221" s="11"/>
      <c r="DQQ221" s="11"/>
      <c r="DQR221" s="11"/>
      <c r="DQS221" s="11"/>
      <c r="DQT221" s="11"/>
      <c r="DQU221" s="11"/>
      <c r="DQV221" s="11"/>
      <c r="DQW221" s="11"/>
      <c r="DQX221" s="11"/>
      <c r="DQY221" s="11"/>
      <c r="DQZ221" s="11"/>
      <c r="DRA221" s="11"/>
      <c r="DRB221" s="11"/>
      <c r="DRC221" s="11"/>
      <c r="DRD221" s="11"/>
      <c r="DRE221" s="11"/>
      <c r="DRF221" s="11"/>
      <c r="DRG221" s="11"/>
      <c r="DRH221" s="11"/>
      <c r="DRI221" s="11"/>
      <c r="DRJ221" s="11"/>
      <c r="DRK221" s="11"/>
      <c r="DRL221" s="11"/>
      <c r="DRM221" s="11"/>
      <c r="DRN221" s="11"/>
      <c r="DRO221" s="11"/>
      <c r="DRP221" s="11"/>
      <c r="DRQ221" s="11"/>
      <c r="DRR221" s="11"/>
      <c r="DRS221" s="11"/>
      <c r="DRT221" s="11"/>
      <c r="DRU221" s="11"/>
      <c r="DRV221" s="11"/>
      <c r="DRW221" s="11"/>
      <c r="DRX221" s="11"/>
      <c r="DRY221" s="11"/>
      <c r="DRZ221" s="11"/>
      <c r="DSA221" s="11"/>
      <c r="DSB221" s="11"/>
      <c r="DSC221" s="11"/>
      <c r="DSD221" s="11"/>
      <c r="DSE221" s="11"/>
      <c r="DSF221" s="11"/>
      <c r="DSG221" s="11"/>
      <c r="DSH221" s="11"/>
      <c r="DSI221" s="11"/>
      <c r="DSJ221" s="11"/>
      <c r="DSK221" s="11"/>
      <c r="DSL221" s="11"/>
      <c r="DSM221" s="11"/>
      <c r="DSN221" s="11"/>
      <c r="DSO221" s="11"/>
      <c r="DSP221" s="11"/>
      <c r="DSQ221" s="11"/>
      <c r="DSR221" s="11"/>
      <c r="DSS221" s="11"/>
      <c r="DST221" s="11"/>
      <c r="DSU221" s="11"/>
      <c r="DSV221" s="11"/>
      <c r="DSW221" s="11"/>
      <c r="DSX221" s="11"/>
      <c r="DSY221" s="11"/>
      <c r="DSZ221" s="11"/>
      <c r="DTA221" s="11"/>
      <c r="DTB221" s="11"/>
      <c r="DTC221" s="11"/>
      <c r="DTD221" s="11"/>
      <c r="DTE221" s="11"/>
      <c r="DTF221" s="11"/>
      <c r="DTG221" s="11"/>
      <c r="DTH221" s="11"/>
      <c r="DTI221" s="11"/>
      <c r="DTJ221" s="11"/>
      <c r="DTK221" s="11"/>
      <c r="DTL221" s="11"/>
      <c r="DTM221" s="11"/>
      <c r="DTN221" s="11"/>
      <c r="DTO221" s="11"/>
      <c r="DTP221" s="11"/>
      <c r="DTQ221" s="11"/>
      <c r="DTR221" s="11"/>
      <c r="DTS221" s="11"/>
      <c r="DTT221" s="11"/>
      <c r="DTU221" s="11"/>
      <c r="DTV221" s="11"/>
      <c r="DTW221" s="11"/>
      <c r="DTX221" s="11"/>
      <c r="DTY221" s="11"/>
      <c r="DTZ221" s="11"/>
      <c r="DUA221" s="11"/>
      <c r="DUB221" s="11"/>
      <c r="DUC221" s="11"/>
      <c r="DUD221" s="11"/>
      <c r="DUE221" s="11"/>
      <c r="DUF221" s="11"/>
      <c r="DUG221" s="11"/>
      <c r="DUH221" s="11"/>
      <c r="DUI221" s="11"/>
      <c r="DUJ221" s="11"/>
      <c r="DUK221" s="11"/>
      <c r="DUL221" s="11"/>
      <c r="DUM221" s="11"/>
      <c r="DUN221" s="11"/>
      <c r="DUO221" s="11"/>
      <c r="DUP221" s="11"/>
      <c r="DUQ221" s="11"/>
      <c r="DUR221" s="11"/>
      <c r="DUS221" s="11"/>
      <c r="DUT221" s="11"/>
      <c r="DUU221" s="11"/>
      <c r="DUV221" s="11"/>
      <c r="DUW221" s="11"/>
      <c r="DUX221" s="11"/>
      <c r="DUY221" s="11"/>
      <c r="DUZ221" s="11"/>
      <c r="DVA221" s="11"/>
      <c r="DVB221" s="11"/>
      <c r="DVC221" s="11"/>
      <c r="DVD221" s="11"/>
      <c r="DVE221" s="11"/>
      <c r="DVF221" s="11"/>
      <c r="DVG221" s="11"/>
      <c r="DVH221" s="11"/>
      <c r="DVI221" s="11"/>
      <c r="DVJ221" s="11"/>
      <c r="DVK221" s="11"/>
      <c r="DVL221" s="11"/>
      <c r="DVM221" s="11"/>
      <c r="DVN221" s="11"/>
      <c r="DVO221" s="11"/>
      <c r="DVP221" s="11"/>
      <c r="DVQ221" s="11"/>
      <c r="DVR221" s="11"/>
      <c r="DVS221" s="11"/>
      <c r="DVT221" s="11"/>
      <c r="DVU221" s="11"/>
      <c r="DVV221" s="11"/>
      <c r="DVW221" s="11"/>
      <c r="DVX221" s="11"/>
      <c r="DVY221" s="11"/>
      <c r="DVZ221" s="11"/>
      <c r="DWA221" s="11"/>
      <c r="DWB221" s="11"/>
      <c r="DWC221" s="11"/>
      <c r="DWD221" s="11"/>
      <c r="DWE221" s="11"/>
      <c r="DWF221" s="11"/>
      <c r="DWG221" s="11"/>
      <c r="DWH221" s="11"/>
      <c r="DWI221" s="11"/>
      <c r="DWJ221" s="11"/>
      <c r="DWK221" s="11"/>
      <c r="DWL221" s="11"/>
      <c r="DWM221" s="11"/>
      <c r="DWN221" s="11"/>
      <c r="DWO221" s="11"/>
      <c r="DWP221" s="11"/>
      <c r="DWQ221" s="11"/>
      <c r="DWR221" s="11"/>
      <c r="DWS221" s="11"/>
      <c r="DWT221" s="11"/>
      <c r="DWU221" s="11"/>
      <c r="DWV221" s="11"/>
      <c r="DWW221" s="11"/>
      <c r="DWX221" s="11"/>
      <c r="DWY221" s="11"/>
      <c r="DWZ221" s="11"/>
      <c r="DXA221" s="11"/>
      <c r="DXB221" s="11"/>
      <c r="DXC221" s="11"/>
      <c r="DXD221" s="11"/>
      <c r="DXE221" s="11"/>
      <c r="DXF221" s="11"/>
      <c r="DXG221" s="11"/>
      <c r="DXH221" s="11"/>
      <c r="DXI221" s="11"/>
      <c r="DXJ221" s="11"/>
      <c r="DXK221" s="11"/>
      <c r="DXL221" s="11"/>
      <c r="DXM221" s="11"/>
      <c r="DXN221" s="11"/>
      <c r="DXO221" s="11"/>
      <c r="DXP221" s="11"/>
      <c r="DXQ221" s="11"/>
      <c r="DXR221" s="11"/>
      <c r="DXS221" s="11"/>
      <c r="DXT221" s="11"/>
      <c r="DXU221" s="11"/>
      <c r="DXV221" s="11"/>
      <c r="DXW221" s="11"/>
      <c r="DXX221" s="11"/>
      <c r="DXY221" s="11"/>
      <c r="DXZ221" s="11"/>
      <c r="DYA221" s="11"/>
      <c r="DYB221" s="11"/>
      <c r="DYC221" s="11"/>
      <c r="DYD221" s="11"/>
      <c r="DYE221" s="11"/>
      <c r="DYF221" s="11"/>
      <c r="DYG221" s="11"/>
      <c r="DYH221" s="11"/>
      <c r="DYI221" s="11"/>
      <c r="DYJ221" s="11"/>
      <c r="DYK221" s="11"/>
      <c r="DYL221" s="11"/>
      <c r="DYM221" s="11"/>
      <c r="DYN221" s="11"/>
      <c r="DYO221" s="11"/>
      <c r="DYP221" s="11"/>
      <c r="DYQ221" s="11"/>
      <c r="DYR221" s="11"/>
      <c r="DYS221" s="11"/>
      <c r="DYT221" s="11"/>
      <c r="DYU221" s="11"/>
      <c r="DYV221" s="11"/>
      <c r="DYW221" s="11"/>
      <c r="DYX221" s="11"/>
      <c r="DYY221" s="11"/>
      <c r="DYZ221" s="11"/>
      <c r="DZA221" s="11"/>
      <c r="DZB221" s="11"/>
      <c r="DZC221" s="11"/>
      <c r="DZD221" s="11"/>
      <c r="DZE221" s="11"/>
      <c r="DZF221" s="11"/>
      <c r="DZG221" s="11"/>
      <c r="DZH221" s="11"/>
      <c r="DZI221" s="11"/>
      <c r="DZJ221" s="11"/>
      <c r="DZK221" s="11"/>
      <c r="DZL221" s="11"/>
      <c r="DZM221" s="11"/>
      <c r="DZN221" s="11"/>
      <c r="DZO221" s="11"/>
      <c r="DZP221" s="11"/>
      <c r="DZQ221" s="11"/>
      <c r="DZR221" s="11"/>
      <c r="DZS221" s="11"/>
      <c r="DZT221" s="11"/>
      <c r="DZU221" s="11"/>
      <c r="DZV221" s="11"/>
      <c r="DZW221" s="11"/>
      <c r="DZX221" s="11"/>
      <c r="DZY221" s="11"/>
      <c r="DZZ221" s="11"/>
      <c r="EAA221" s="11"/>
      <c r="EAB221" s="11"/>
      <c r="EAC221" s="11"/>
      <c r="EAD221" s="11"/>
      <c r="EAE221" s="11"/>
      <c r="EAF221" s="11"/>
      <c r="EAG221" s="11"/>
      <c r="EAH221" s="11"/>
      <c r="EAI221" s="11"/>
      <c r="EAJ221" s="11"/>
      <c r="EAK221" s="11"/>
      <c r="EAL221" s="11"/>
      <c r="EAM221" s="11"/>
      <c r="EAN221" s="11"/>
      <c r="EAO221" s="11"/>
      <c r="EAP221" s="11"/>
      <c r="EAQ221" s="11"/>
      <c r="EAR221" s="11"/>
      <c r="EAS221" s="11"/>
      <c r="EAT221" s="11"/>
      <c r="EAU221" s="11"/>
      <c r="EAV221" s="11"/>
      <c r="EAW221" s="11"/>
      <c r="EAX221" s="11"/>
      <c r="EAY221" s="11"/>
      <c r="EAZ221" s="11"/>
      <c r="EBA221" s="11"/>
      <c r="EBB221" s="11"/>
      <c r="EBC221" s="11"/>
      <c r="EBD221" s="11"/>
      <c r="EBE221" s="11"/>
      <c r="EBF221" s="11"/>
      <c r="EBG221" s="11"/>
      <c r="EBH221" s="11"/>
      <c r="EBI221" s="11"/>
      <c r="EBJ221" s="11"/>
      <c r="EBK221" s="11"/>
      <c r="EBL221" s="11"/>
      <c r="EBM221" s="11"/>
      <c r="EBN221" s="11"/>
      <c r="EBO221" s="11"/>
      <c r="EBP221" s="11"/>
      <c r="EBQ221" s="11"/>
      <c r="EBR221" s="11"/>
      <c r="EBS221" s="11"/>
      <c r="EBT221" s="11"/>
      <c r="EBU221" s="11"/>
      <c r="EBV221" s="11"/>
      <c r="EBW221" s="11"/>
      <c r="EBX221" s="11"/>
      <c r="EBY221" s="11"/>
      <c r="EBZ221" s="11"/>
      <c r="ECA221" s="11"/>
      <c r="ECB221" s="11"/>
      <c r="ECC221" s="11"/>
      <c r="ECD221" s="11"/>
      <c r="ECE221" s="11"/>
      <c r="ECF221" s="11"/>
      <c r="ECG221" s="11"/>
      <c r="ECH221" s="11"/>
      <c r="ECI221" s="11"/>
      <c r="ECJ221" s="11"/>
      <c r="ECK221" s="11"/>
      <c r="ECL221" s="11"/>
      <c r="ECM221" s="11"/>
      <c r="ECN221" s="11"/>
      <c r="ECO221" s="11"/>
      <c r="ECP221" s="11"/>
      <c r="ECQ221" s="11"/>
      <c r="ECR221" s="11"/>
      <c r="ECS221" s="11"/>
      <c r="ECT221" s="11"/>
      <c r="ECU221" s="11"/>
      <c r="ECV221" s="11"/>
      <c r="ECW221" s="11"/>
      <c r="ECX221" s="11"/>
      <c r="ECY221" s="11"/>
      <c r="ECZ221" s="11"/>
      <c r="EDA221" s="11"/>
      <c r="EDB221" s="11"/>
      <c r="EDC221" s="11"/>
      <c r="EDD221" s="11"/>
      <c r="EDE221" s="11"/>
      <c r="EDF221" s="11"/>
      <c r="EDG221" s="11"/>
      <c r="EDH221" s="11"/>
      <c r="EDI221" s="11"/>
      <c r="EDJ221" s="11"/>
      <c r="EDK221" s="11"/>
      <c r="EDL221" s="11"/>
      <c r="EDM221" s="11"/>
      <c r="EDN221" s="11"/>
      <c r="EDO221" s="11"/>
      <c r="EDP221" s="11"/>
      <c r="EDQ221" s="11"/>
      <c r="EDR221" s="11"/>
      <c r="EDS221" s="11"/>
      <c r="EDT221" s="11"/>
      <c r="EDU221" s="11"/>
      <c r="EDV221" s="11"/>
      <c r="EDW221" s="11"/>
      <c r="EDX221" s="11"/>
      <c r="EDY221" s="11"/>
      <c r="EDZ221" s="11"/>
      <c r="EEA221" s="11"/>
      <c r="EEB221" s="11"/>
      <c r="EEC221" s="11"/>
      <c r="EED221" s="11"/>
      <c r="EEE221" s="11"/>
      <c r="EEF221" s="11"/>
      <c r="EEG221" s="11"/>
      <c r="EEH221" s="11"/>
      <c r="EEI221" s="11"/>
      <c r="EEJ221" s="11"/>
      <c r="EEK221" s="11"/>
      <c r="EEL221" s="11"/>
      <c r="EEM221" s="11"/>
      <c r="EEN221" s="11"/>
      <c r="EEO221" s="11"/>
      <c r="EEP221" s="11"/>
      <c r="EEQ221" s="11"/>
      <c r="EER221" s="11"/>
      <c r="EES221" s="11"/>
      <c r="EET221" s="11"/>
      <c r="EEU221" s="11"/>
      <c r="EEV221" s="11"/>
      <c r="EEW221" s="11"/>
      <c r="EEX221" s="11"/>
      <c r="EEY221" s="11"/>
      <c r="EEZ221" s="11"/>
      <c r="EFA221" s="11"/>
      <c r="EFB221" s="11"/>
      <c r="EFC221" s="11"/>
      <c r="EFD221" s="11"/>
      <c r="EFE221" s="11"/>
      <c r="EFF221" s="11"/>
      <c r="EFG221" s="11"/>
      <c r="EFH221" s="11"/>
      <c r="EFI221" s="11"/>
      <c r="EFJ221" s="11"/>
      <c r="EFK221" s="11"/>
      <c r="EFL221" s="11"/>
      <c r="EFM221" s="11"/>
      <c r="EFN221" s="11"/>
      <c r="EFO221" s="11"/>
      <c r="EFP221" s="11"/>
      <c r="EFQ221" s="11"/>
      <c r="EFR221" s="11"/>
      <c r="EFS221" s="11"/>
      <c r="EFT221" s="11"/>
      <c r="EFU221" s="11"/>
      <c r="EFV221" s="11"/>
      <c r="EFW221" s="11"/>
      <c r="EFX221" s="11"/>
      <c r="EFY221" s="11"/>
      <c r="EFZ221" s="11"/>
      <c r="EGA221" s="11"/>
      <c r="EGB221" s="11"/>
      <c r="EGC221" s="11"/>
      <c r="EGD221" s="11"/>
      <c r="EGE221" s="11"/>
      <c r="EGF221" s="11"/>
      <c r="EGG221" s="11"/>
      <c r="EGH221" s="11"/>
      <c r="EGI221" s="11"/>
      <c r="EGJ221" s="11"/>
      <c r="EGK221" s="11"/>
      <c r="EGL221" s="11"/>
      <c r="EGM221" s="11"/>
      <c r="EGN221" s="11"/>
      <c r="EGO221" s="11"/>
      <c r="EGP221" s="11"/>
      <c r="EGQ221" s="11"/>
      <c r="EGR221" s="11"/>
      <c r="EGS221" s="11"/>
      <c r="EGT221" s="11"/>
      <c r="EGU221" s="11"/>
      <c r="EGV221" s="11"/>
      <c r="EGW221" s="11"/>
      <c r="EGX221" s="11"/>
      <c r="EGY221" s="11"/>
      <c r="EGZ221" s="11"/>
      <c r="EHA221" s="11"/>
      <c r="EHB221" s="11"/>
      <c r="EHC221" s="11"/>
      <c r="EHD221" s="11"/>
      <c r="EHE221" s="11"/>
      <c r="EHF221" s="11"/>
      <c r="EHG221" s="11"/>
      <c r="EHH221" s="11"/>
      <c r="EHI221" s="11"/>
      <c r="EHJ221" s="11"/>
      <c r="EHK221" s="11"/>
      <c r="EHL221" s="11"/>
      <c r="EHM221" s="11"/>
      <c r="EHN221" s="11"/>
      <c r="EHO221" s="11"/>
      <c r="EHP221" s="11"/>
      <c r="EHQ221" s="11"/>
      <c r="EHR221" s="11"/>
      <c r="EHS221" s="11"/>
      <c r="EHT221" s="11"/>
      <c r="EHU221" s="11"/>
      <c r="EHV221" s="11"/>
      <c r="EHW221" s="11"/>
      <c r="EHX221" s="11"/>
      <c r="EHY221" s="11"/>
      <c r="EHZ221" s="11"/>
      <c r="EIA221" s="11"/>
      <c r="EIB221" s="11"/>
      <c r="EIC221" s="11"/>
      <c r="EID221" s="11"/>
      <c r="EIE221" s="11"/>
      <c r="EIF221" s="11"/>
      <c r="EIG221" s="11"/>
      <c r="EIH221" s="11"/>
      <c r="EII221" s="11"/>
      <c r="EIJ221" s="11"/>
      <c r="EIK221" s="11"/>
      <c r="EIL221" s="11"/>
      <c r="EIM221" s="11"/>
      <c r="EIN221" s="11"/>
      <c r="EIO221" s="11"/>
      <c r="EIP221" s="11"/>
      <c r="EIQ221" s="11"/>
      <c r="EIR221" s="11"/>
      <c r="EIS221" s="11"/>
      <c r="EIT221" s="11"/>
      <c r="EIU221" s="11"/>
      <c r="EIV221" s="11"/>
      <c r="EIW221" s="11"/>
      <c r="EIX221" s="11"/>
      <c r="EIY221" s="11"/>
      <c r="EIZ221" s="11"/>
      <c r="EJA221" s="11"/>
      <c r="EJB221" s="11"/>
      <c r="EJC221" s="11"/>
      <c r="EJD221" s="11"/>
      <c r="EJE221" s="11"/>
      <c r="EJF221" s="11"/>
      <c r="EJG221" s="11"/>
      <c r="EJH221" s="11"/>
      <c r="EJI221" s="11"/>
      <c r="EJJ221" s="11"/>
      <c r="EJK221" s="11"/>
      <c r="EJL221" s="11"/>
      <c r="EJM221" s="11"/>
      <c r="EJN221" s="11"/>
      <c r="EJO221" s="11"/>
      <c r="EJP221" s="11"/>
      <c r="EJQ221" s="11"/>
      <c r="EJR221" s="11"/>
      <c r="EJS221" s="11"/>
      <c r="EJT221" s="11"/>
      <c r="EJU221" s="11"/>
      <c r="EJV221" s="11"/>
      <c r="EJW221" s="11"/>
      <c r="EJX221" s="11"/>
      <c r="EJY221" s="11"/>
      <c r="EJZ221" s="11"/>
      <c r="EKA221" s="11"/>
      <c r="EKB221" s="11"/>
      <c r="EKC221" s="11"/>
      <c r="EKD221" s="11"/>
      <c r="EKE221" s="11"/>
      <c r="EKF221" s="11"/>
      <c r="EKG221" s="11"/>
      <c r="EKH221" s="11"/>
      <c r="EKI221" s="11"/>
      <c r="EKJ221" s="11"/>
      <c r="EKK221" s="11"/>
      <c r="EKL221" s="11"/>
      <c r="EKM221" s="11"/>
      <c r="EKN221" s="11"/>
      <c r="EKO221" s="11"/>
      <c r="EKP221" s="11"/>
      <c r="EKQ221" s="11"/>
      <c r="EKR221" s="11"/>
      <c r="EKS221" s="11"/>
      <c r="EKT221" s="11"/>
      <c r="EKU221" s="11"/>
      <c r="EKV221" s="11"/>
      <c r="EKW221" s="11"/>
      <c r="EKX221" s="11"/>
      <c r="EKY221" s="11"/>
      <c r="EKZ221" s="11"/>
      <c r="ELA221" s="11"/>
      <c r="ELB221" s="11"/>
      <c r="ELC221" s="11"/>
      <c r="ELD221" s="11"/>
      <c r="ELE221" s="11"/>
      <c r="ELF221" s="11"/>
      <c r="ELG221" s="11"/>
      <c r="ELH221" s="11"/>
      <c r="ELI221" s="11"/>
      <c r="ELJ221" s="11"/>
      <c r="ELK221" s="11"/>
      <c r="ELL221" s="11"/>
      <c r="ELM221" s="11"/>
      <c r="ELN221" s="11"/>
      <c r="ELO221" s="11"/>
      <c r="ELP221" s="11"/>
      <c r="ELQ221" s="11"/>
      <c r="ELR221" s="11"/>
      <c r="ELS221" s="11"/>
      <c r="ELT221" s="11"/>
      <c r="ELU221" s="11"/>
      <c r="ELV221" s="11"/>
      <c r="ELW221" s="11"/>
      <c r="ELX221" s="11"/>
      <c r="ELY221" s="11"/>
      <c r="ELZ221" s="11"/>
      <c r="EMA221" s="11"/>
      <c r="EMB221" s="11"/>
      <c r="EMC221" s="11"/>
      <c r="EMD221" s="11"/>
      <c r="EME221" s="11"/>
      <c r="EMF221" s="11"/>
      <c r="EMG221" s="11"/>
      <c r="EMH221" s="11"/>
      <c r="EMI221" s="11"/>
      <c r="EMJ221" s="11"/>
      <c r="EMK221" s="11"/>
      <c r="EML221" s="11"/>
      <c r="EMM221" s="11"/>
      <c r="EMN221" s="11"/>
      <c r="EMO221" s="11"/>
      <c r="EMP221" s="11"/>
      <c r="EMQ221" s="11"/>
      <c r="EMR221" s="11"/>
      <c r="EMS221" s="11"/>
      <c r="EMT221" s="11"/>
      <c r="EMU221" s="11"/>
      <c r="EMV221" s="11"/>
      <c r="EMW221" s="11"/>
      <c r="EMX221" s="11"/>
      <c r="EMY221" s="11"/>
      <c r="EMZ221" s="11"/>
      <c r="ENA221" s="11"/>
      <c r="ENB221" s="11"/>
      <c r="ENC221" s="11"/>
      <c r="END221" s="11"/>
      <c r="ENE221" s="11"/>
      <c r="ENF221" s="11"/>
      <c r="ENG221" s="11"/>
      <c r="ENH221" s="11"/>
      <c r="ENI221" s="11"/>
      <c r="ENJ221" s="11"/>
      <c r="ENK221" s="11"/>
      <c r="ENL221" s="11"/>
      <c r="ENM221" s="11"/>
      <c r="ENN221" s="11"/>
      <c r="ENO221" s="11"/>
      <c r="ENP221" s="11"/>
      <c r="ENQ221" s="11"/>
      <c r="ENR221" s="11"/>
      <c r="ENS221" s="11"/>
      <c r="ENT221" s="11"/>
      <c r="ENU221" s="11"/>
      <c r="ENV221" s="11"/>
      <c r="ENW221" s="11"/>
      <c r="ENX221" s="11"/>
      <c r="ENY221" s="11"/>
      <c r="ENZ221" s="11"/>
      <c r="EOA221" s="11"/>
      <c r="EOB221" s="11"/>
      <c r="EOC221" s="11"/>
      <c r="EOD221" s="11"/>
      <c r="EOE221" s="11"/>
      <c r="EOF221" s="11"/>
      <c r="EOG221" s="11"/>
      <c r="EOH221" s="11"/>
      <c r="EOI221" s="11"/>
      <c r="EOJ221" s="11"/>
      <c r="EOK221" s="11"/>
      <c r="EOL221" s="11"/>
      <c r="EOM221" s="11"/>
      <c r="EON221" s="11"/>
      <c r="EOO221" s="11"/>
      <c r="EOP221" s="11"/>
      <c r="EOQ221" s="11"/>
      <c r="EOR221" s="11"/>
      <c r="EOS221" s="11"/>
      <c r="EOT221" s="11"/>
      <c r="EOU221" s="11"/>
      <c r="EOV221" s="11"/>
      <c r="EOW221" s="11"/>
      <c r="EOX221" s="11"/>
      <c r="EOY221" s="11"/>
      <c r="EOZ221" s="11"/>
      <c r="EPA221" s="11"/>
      <c r="EPB221" s="11"/>
      <c r="EPC221" s="11"/>
      <c r="EPD221" s="11"/>
      <c r="EPE221" s="11"/>
      <c r="EPF221" s="11"/>
      <c r="EPG221" s="11"/>
      <c r="EPH221" s="11"/>
      <c r="EPI221" s="11"/>
      <c r="EPJ221" s="11"/>
      <c r="EPK221" s="11"/>
      <c r="EPL221" s="11"/>
      <c r="EPM221" s="11"/>
      <c r="EPN221" s="11"/>
      <c r="EPO221" s="11"/>
      <c r="EPP221" s="11"/>
      <c r="EPQ221" s="11"/>
      <c r="EPR221" s="11"/>
      <c r="EPS221" s="11"/>
      <c r="EPT221" s="11"/>
      <c r="EPU221" s="11"/>
      <c r="EPV221" s="11"/>
      <c r="EPW221" s="11"/>
      <c r="EPX221" s="11"/>
      <c r="EPY221" s="11"/>
      <c r="EPZ221" s="11"/>
      <c r="EQA221" s="11"/>
      <c r="EQB221" s="11"/>
      <c r="EQC221" s="11"/>
      <c r="EQD221" s="11"/>
      <c r="EQE221" s="11"/>
      <c r="EQF221" s="11"/>
      <c r="EQG221" s="11"/>
      <c r="EQH221" s="11"/>
      <c r="EQI221" s="11"/>
      <c r="EQJ221" s="11"/>
      <c r="EQK221" s="11"/>
      <c r="EQL221" s="11"/>
      <c r="EQM221" s="11"/>
      <c r="EQN221" s="11"/>
      <c r="EQO221" s="11"/>
      <c r="EQP221" s="11"/>
      <c r="EQQ221" s="11"/>
      <c r="EQR221" s="11"/>
      <c r="EQS221" s="11"/>
      <c r="EQT221" s="11"/>
      <c r="EQU221" s="11"/>
      <c r="EQV221" s="11"/>
      <c r="EQW221" s="11"/>
      <c r="EQX221" s="11"/>
      <c r="EQY221" s="11"/>
      <c r="EQZ221" s="11"/>
      <c r="ERA221" s="11"/>
      <c r="ERB221" s="11"/>
      <c r="ERC221" s="11"/>
      <c r="ERD221" s="11"/>
      <c r="ERE221" s="11"/>
      <c r="ERF221" s="11"/>
      <c r="ERG221" s="11"/>
      <c r="ERH221" s="11"/>
      <c r="ERI221" s="11"/>
      <c r="ERJ221" s="11"/>
      <c r="ERK221" s="11"/>
      <c r="ERL221" s="11"/>
      <c r="ERM221" s="11"/>
      <c r="ERN221" s="11"/>
      <c r="ERO221" s="11"/>
      <c r="ERP221" s="11"/>
      <c r="ERQ221" s="11"/>
      <c r="ERR221" s="11"/>
      <c r="ERS221" s="11"/>
      <c r="ERT221" s="11"/>
      <c r="ERU221" s="11"/>
      <c r="ERV221" s="11"/>
      <c r="ERW221" s="11"/>
      <c r="ERX221" s="11"/>
      <c r="ERY221" s="11"/>
      <c r="ERZ221" s="11"/>
      <c r="ESA221" s="11"/>
      <c r="ESB221" s="11"/>
      <c r="ESC221" s="11"/>
      <c r="ESD221" s="11"/>
      <c r="ESE221" s="11"/>
      <c r="ESF221" s="11"/>
      <c r="ESG221" s="11"/>
      <c r="ESH221" s="11"/>
      <c r="ESI221" s="11"/>
      <c r="ESJ221" s="11"/>
      <c r="ESK221" s="11"/>
      <c r="ESL221" s="11"/>
      <c r="ESM221" s="11"/>
      <c r="ESN221" s="11"/>
      <c r="ESO221" s="11"/>
      <c r="ESP221" s="11"/>
      <c r="ESQ221" s="11"/>
      <c r="ESR221" s="11"/>
      <c r="ESS221" s="11"/>
      <c r="EST221" s="11"/>
      <c r="ESU221" s="11"/>
      <c r="ESV221" s="11"/>
      <c r="ESW221" s="11"/>
      <c r="ESX221" s="11"/>
      <c r="ESY221" s="11"/>
      <c r="ESZ221" s="11"/>
      <c r="ETA221" s="11"/>
      <c r="ETB221" s="11"/>
      <c r="ETC221" s="11"/>
      <c r="ETD221" s="11"/>
      <c r="ETE221" s="11"/>
      <c r="ETF221" s="11"/>
      <c r="ETG221" s="11"/>
      <c r="ETH221" s="11"/>
      <c r="ETI221" s="11"/>
      <c r="ETJ221" s="11"/>
      <c r="ETK221" s="11"/>
      <c r="ETL221" s="11"/>
      <c r="ETM221" s="11"/>
      <c r="ETN221" s="11"/>
      <c r="ETO221" s="11"/>
      <c r="ETP221" s="11"/>
      <c r="ETQ221" s="11"/>
      <c r="ETR221" s="11"/>
      <c r="ETS221" s="11"/>
      <c r="ETT221" s="11"/>
      <c r="ETU221" s="11"/>
      <c r="ETV221" s="11"/>
      <c r="ETW221" s="11"/>
      <c r="ETX221" s="11"/>
      <c r="ETY221" s="11"/>
      <c r="ETZ221" s="11"/>
      <c r="EUA221" s="11"/>
      <c r="EUB221" s="11"/>
      <c r="EUC221" s="11"/>
      <c r="EUD221" s="11"/>
      <c r="EUE221" s="11"/>
      <c r="EUF221" s="11"/>
      <c r="EUG221" s="11"/>
      <c r="EUH221" s="11"/>
      <c r="EUI221" s="11"/>
      <c r="EUJ221" s="11"/>
      <c r="EUK221" s="11"/>
      <c r="EUL221" s="11"/>
      <c r="EUM221" s="11"/>
      <c r="EUN221" s="11"/>
      <c r="EUO221" s="11"/>
      <c r="EUP221" s="11"/>
      <c r="EUQ221" s="11"/>
      <c r="EUR221" s="11"/>
      <c r="EUS221" s="11"/>
      <c r="EUT221" s="11"/>
      <c r="EUU221" s="11"/>
      <c r="EUV221" s="11"/>
      <c r="EUW221" s="11"/>
      <c r="EUX221" s="11"/>
      <c r="EUY221" s="11"/>
      <c r="EUZ221" s="11"/>
      <c r="EVA221" s="11"/>
      <c r="EVB221" s="11"/>
      <c r="EVC221" s="11"/>
      <c r="EVD221" s="11"/>
      <c r="EVE221" s="11"/>
      <c r="EVF221" s="11"/>
      <c r="EVG221" s="11"/>
      <c r="EVH221" s="11"/>
      <c r="EVI221" s="11"/>
      <c r="EVJ221" s="11"/>
      <c r="EVK221" s="11"/>
      <c r="EVL221" s="11"/>
      <c r="EVM221" s="11"/>
      <c r="EVN221" s="11"/>
      <c r="EVO221" s="11"/>
      <c r="EVP221" s="11"/>
      <c r="EVQ221" s="11"/>
      <c r="EVR221" s="11"/>
      <c r="EVS221" s="11"/>
      <c r="EVT221" s="11"/>
      <c r="EVU221" s="11"/>
      <c r="EVV221" s="11"/>
      <c r="EVW221" s="11"/>
      <c r="EVX221" s="11"/>
      <c r="EVY221" s="11"/>
      <c r="EVZ221" s="11"/>
      <c r="EWA221" s="11"/>
      <c r="EWB221" s="11"/>
      <c r="EWC221" s="11"/>
      <c r="EWD221" s="11"/>
      <c r="EWE221" s="11"/>
      <c r="EWF221" s="11"/>
      <c r="EWG221" s="11"/>
      <c r="EWH221" s="11"/>
      <c r="EWI221" s="11"/>
      <c r="EWJ221" s="11"/>
      <c r="EWK221" s="11"/>
      <c r="EWL221" s="11"/>
      <c r="EWM221" s="11"/>
      <c r="EWN221" s="11"/>
      <c r="EWO221" s="11"/>
      <c r="EWP221" s="11"/>
      <c r="EWQ221" s="11"/>
      <c r="EWR221" s="11"/>
      <c r="EWS221" s="11"/>
      <c r="EWT221" s="11"/>
      <c r="EWU221" s="11"/>
      <c r="EWV221" s="11"/>
      <c r="EWW221" s="11"/>
      <c r="EWX221" s="11"/>
      <c r="EWY221" s="11"/>
      <c r="EWZ221" s="11"/>
      <c r="EXA221" s="11"/>
      <c r="EXB221" s="11"/>
      <c r="EXC221" s="11"/>
      <c r="EXD221" s="11"/>
      <c r="EXE221" s="11"/>
      <c r="EXF221" s="11"/>
      <c r="EXG221" s="11"/>
      <c r="EXH221" s="11"/>
      <c r="EXI221" s="11"/>
      <c r="EXJ221" s="11"/>
      <c r="EXK221" s="11"/>
      <c r="EXL221" s="11"/>
      <c r="EXM221" s="11"/>
      <c r="EXN221" s="11"/>
      <c r="EXO221" s="11"/>
      <c r="EXP221" s="11"/>
      <c r="EXQ221" s="11"/>
      <c r="EXR221" s="11"/>
      <c r="EXS221" s="11"/>
      <c r="EXT221" s="11"/>
      <c r="EXU221" s="11"/>
      <c r="EXV221" s="11"/>
      <c r="EXW221" s="11"/>
      <c r="EXX221" s="11"/>
      <c r="EXY221" s="11"/>
      <c r="EXZ221" s="11"/>
      <c r="EYA221" s="11"/>
      <c r="EYB221" s="11"/>
      <c r="EYC221" s="11"/>
      <c r="EYD221" s="11"/>
      <c r="EYE221" s="11"/>
      <c r="EYF221" s="11"/>
      <c r="EYG221" s="11"/>
      <c r="EYH221" s="11"/>
      <c r="EYI221" s="11"/>
      <c r="EYJ221" s="11"/>
      <c r="EYK221" s="11"/>
      <c r="EYL221" s="11"/>
      <c r="EYM221" s="11"/>
      <c r="EYN221" s="11"/>
      <c r="EYO221" s="11"/>
      <c r="EYP221" s="11"/>
      <c r="EYQ221" s="11"/>
      <c r="EYR221" s="11"/>
      <c r="EYS221" s="11"/>
      <c r="EYT221" s="11"/>
      <c r="EYU221" s="11"/>
      <c r="EYV221" s="11"/>
      <c r="EYW221" s="11"/>
      <c r="EYX221" s="11"/>
      <c r="EYY221" s="11"/>
      <c r="EYZ221" s="11"/>
      <c r="EZA221" s="11"/>
      <c r="EZB221" s="11"/>
      <c r="EZC221" s="11"/>
      <c r="EZD221" s="11"/>
      <c r="EZE221" s="11"/>
      <c r="EZF221" s="11"/>
      <c r="EZG221" s="11"/>
      <c r="EZH221" s="11"/>
      <c r="EZI221" s="11"/>
      <c r="EZJ221" s="11"/>
      <c r="EZK221" s="11"/>
      <c r="EZL221" s="11"/>
      <c r="EZM221" s="11"/>
      <c r="EZN221" s="11"/>
      <c r="EZO221" s="11"/>
      <c r="EZP221" s="11"/>
      <c r="EZQ221" s="11"/>
      <c r="EZR221" s="11"/>
      <c r="EZS221" s="11"/>
      <c r="EZT221" s="11"/>
      <c r="EZU221" s="11"/>
      <c r="EZV221" s="11"/>
      <c r="EZW221" s="11"/>
      <c r="EZX221" s="11"/>
      <c r="EZY221" s="11"/>
      <c r="EZZ221" s="11"/>
      <c r="FAA221" s="11"/>
      <c r="FAB221" s="11"/>
      <c r="FAC221" s="11"/>
      <c r="FAD221" s="11"/>
      <c r="FAE221" s="11"/>
      <c r="FAF221" s="11"/>
      <c r="FAG221" s="11"/>
      <c r="FAH221" s="11"/>
      <c r="FAI221" s="11"/>
      <c r="FAJ221" s="11"/>
      <c r="FAK221" s="11"/>
      <c r="FAL221" s="11"/>
      <c r="FAM221" s="11"/>
      <c r="FAN221" s="11"/>
      <c r="FAO221" s="11"/>
      <c r="FAP221" s="11"/>
      <c r="FAQ221" s="11"/>
      <c r="FAR221" s="11"/>
      <c r="FAS221" s="11"/>
      <c r="FAT221" s="11"/>
      <c r="FAU221" s="11"/>
      <c r="FAV221" s="11"/>
      <c r="FAW221" s="11"/>
      <c r="FAX221" s="11"/>
      <c r="FAY221" s="11"/>
      <c r="FAZ221" s="11"/>
      <c r="FBA221" s="11"/>
      <c r="FBB221" s="11"/>
      <c r="FBC221" s="11"/>
      <c r="FBD221" s="11"/>
      <c r="FBE221" s="11"/>
      <c r="FBF221" s="11"/>
      <c r="FBG221" s="11"/>
      <c r="FBH221" s="11"/>
      <c r="FBI221" s="11"/>
      <c r="FBJ221" s="11"/>
      <c r="FBK221" s="11"/>
      <c r="FBL221" s="11"/>
      <c r="FBM221" s="11"/>
      <c r="FBN221" s="11"/>
      <c r="FBO221" s="11"/>
      <c r="FBP221" s="11"/>
      <c r="FBQ221" s="11"/>
      <c r="FBR221" s="11"/>
      <c r="FBS221" s="11"/>
      <c r="FBT221" s="11"/>
      <c r="FBU221" s="11"/>
      <c r="FBV221" s="11"/>
      <c r="FBW221" s="11"/>
      <c r="FBX221" s="11"/>
      <c r="FBY221" s="11"/>
      <c r="FBZ221" s="11"/>
      <c r="FCA221" s="11"/>
      <c r="FCB221" s="11"/>
      <c r="FCC221" s="11"/>
      <c r="FCD221" s="11"/>
      <c r="FCE221" s="11"/>
      <c r="FCF221" s="11"/>
      <c r="FCG221" s="11"/>
      <c r="FCH221" s="11"/>
      <c r="FCI221" s="11"/>
      <c r="FCJ221" s="11"/>
      <c r="FCK221" s="11"/>
      <c r="FCL221" s="11"/>
      <c r="FCM221" s="11"/>
      <c r="FCN221" s="11"/>
      <c r="FCO221" s="11"/>
      <c r="FCP221" s="11"/>
      <c r="FCQ221" s="11"/>
      <c r="FCR221" s="11"/>
      <c r="FCS221" s="11"/>
      <c r="FCT221" s="11"/>
      <c r="FCU221" s="11"/>
      <c r="FCV221" s="11"/>
      <c r="FCW221" s="11"/>
      <c r="FCX221" s="11"/>
      <c r="FCY221" s="11"/>
      <c r="FCZ221" s="11"/>
      <c r="FDA221" s="11"/>
      <c r="FDB221" s="11"/>
      <c r="FDC221" s="11"/>
      <c r="FDD221" s="11"/>
      <c r="FDE221" s="11"/>
      <c r="FDF221" s="11"/>
      <c r="FDG221" s="11"/>
      <c r="FDH221" s="11"/>
      <c r="FDI221" s="11"/>
      <c r="FDJ221" s="11"/>
      <c r="FDK221" s="11"/>
      <c r="FDL221" s="11"/>
      <c r="FDM221" s="11"/>
      <c r="FDN221" s="11"/>
      <c r="FDO221" s="11"/>
      <c r="FDP221" s="11"/>
      <c r="FDQ221" s="11"/>
      <c r="FDR221" s="11"/>
      <c r="FDS221" s="11"/>
      <c r="FDT221" s="11"/>
      <c r="FDU221" s="11"/>
      <c r="FDV221" s="11"/>
      <c r="FDW221" s="11"/>
      <c r="FDX221" s="11"/>
      <c r="FDY221" s="11"/>
      <c r="FDZ221" s="11"/>
      <c r="FEA221" s="11"/>
      <c r="FEB221" s="11"/>
      <c r="FEC221" s="11"/>
      <c r="FED221" s="11"/>
      <c r="FEE221" s="11"/>
      <c r="FEF221" s="11"/>
      <c r="FEG221" s="11"/>
      <c r="FEH221" s="11"/>
      <c r="FEI221" s="11"/>
      <c r="FEJ221" s="11"/>
      <c r="FEK221" s="11"/>
      <c r="FEL221" s="11"/>
      <c r="FEM221" s="11"/>
      <c r="FEN221" s="11"/>
      <c r="FEO221" s="11"/>
      <c r="FEP221" s="11"/>
      <c r="FEQ221" s="11"/>
      <c r="FER221" s="11"/>
      <c r="FES221" s="11"/>
      <c r="FET221" s="11"/>
      <c r="FEU221" s="11"/>
      <c r="FEV221" s="11"/>
      <c r="FEW221" s="11"/>
      <c r="FEX221" s="11"/>
      <c r="FEY221" s="11"/>
      <c r="FEZ221" s="11"/>
      <c r="FFA221" s="11"/>
      <c r="FFB221" s="11"/>
      <c r="FFC221" s="11"/>
      <c r="FFD221" s="11"/>
      <c r="FFE221" s="11"/>
      <c r="FFF221" s="11"/>
      <c r="FFG221" s="11"/>
      <c r="FFH221" s="11"/>
      <c r="FFI221" s="11"/>
      <c r="FFJ221" s="11"/>
      <c r="FFK221" s="11"/>
      <c r="FFL221" s="11"/>
      <c r="FFM221" s="11"/>
      <c r="FFN221" s="11"/>
      <c r="FFO221" s="11"/>
      <c r="FFP221" s="11"/>
      <c r="FFQ221" s="11"/>
      <c r="FFR221" s="11"/>
      <c r="FFS221" s="11"/>
      <c r="FFT221" s="11"/>
      <c r="FFU221" s="11"/>
      <c r="FFV221" s="11"/>
      <c r="FFW221" s="11"/>
      <c r="FFX221" s="11"/>
      <c r="FFY221" s="11"/>
      <c r="FFZ221" s="11"/>
      <c r="FGA221" s="11"/>
      <c r="FGB221" s="11"/>
      <c r="FGC221" s="11"/>
      <c r="FGD221" s="11"/>
      <c r="FGE221" s="11"/>
      <c r="FGF221" s="11"/>
      <c r="FGG221" s="11"/>
      <c r="FGH221" s="11"/>
      <c r="FGI221" s="11"/>
      <c r="FGJ221" s="11"/>
      <c r="FGK221" s="11"/>
      <c r="FGL221" s="11"/>
      <c r="FGM221" s="11"/>
      <c r="FGN221" s="11"/>
      <c r="FGO221" s="11"/>
      <c r="FGP221" s="11"/>
      <c r="FGQ221" s="11"/>
      <c r="FGR221" s="11"/>
      <c r="FGS221" s="11"/>
      <c r="FGT221" s="11"/>
      <c r="FGU221" s="11"/>
      <c r="FGV221" s="11"/>
      <c r="FGW221" s="11"/>
      <c r="FGX221" s="11"/>
      <c r="FGY221" s="11"/>
      <c r="FGZ221" s="11"/>
      <c r="FHA221" s="11"/>
      <c r="FHB221" s="11"/>
      <c r="FHC221" s="11"/>
      <c r="FHD221" s="11"/>
      <c r="FHE221" s="11"/>
      <c r="FHF221" s="11"/>
      <c r="FHG221" s="11"/>
      <c r="FHH221" s="11"/>
      <c r="FHI221" s="11"/>
      <c r="FHJ221" s="11"/>
      <c r="FHK221" s="11"/>
      <c r="FHL221" s="11"/>
      <c r="FHM221" s="11"/>
      <c r="FHN221" s="11"/>
      <c r="FHO221" s="11"/>
      <c r="FHP221" s="11"/>
      <c r="FHQ221" s="11"/>
      <c r="FHR221" s="11"/>
      <c r="FHS221" s="11"/>
      <c r="FHT221" s="11"/>
      <c r="FHU221" s="11"/>
      <c r="FHV221" s="11"/>
      <c r="FHW221" s="11"/>
      <c r="FHX221" s="11"/>
      <c r="FHY221" s="11"/>
      <c r="FHZ221" s="11"/>
      <c r="FIA221" s="11"/>
      <c r="FIB221" s="11"/>
      <c r="FIC221" s="11"/>
      <c r="FID221" s="11"/>
      <c r="FIE221" s="11"/>
      <c r="FIF221" s="11"/>
      <c r="FIG221" s="11"/>
      <c r="FIH221" s="11"/>
      <c r="FII221" s="11"/>
      <c r="FIJ221" s="11"/>
      <c r="FIK221" s="11"/>
      <c r="FIL221" s="11"/>
      <c r="FIM221" s="11"/>
      <c r="FIN221" s="11"/>
      <c r="FIO221" s="11"/>
      <c r="FIP221" s="11"/>
      <c r="FIQ221" s="11"/>
      <c r="FIR221" s="11"/>
      <c r="FIS221" s="11"/>
      <c r="FIT221" s="11"/>
      <c r="FIU221" s="11"/>
      <c r="FIV221" s="11"/>
      <c r="FIW221" s="11"/>
      <c r="FIX221" s="11"/>
      <c r="FIY221" s="11"/>
      <c r="FIZ221" s="11"/>
      <c r="FJA221" s="11"/>
      <c r="FJB221" s="11"/>
      <c r="FJC221" s="11"/>
      <c r="FJD221" s="11"/>
      <c r="FJE221" s="11"/>
      <c r="FJF221" s="11"/>
      <c r="FJG221" s="11"/>
      <c r="FJH221" s="11"/>
      <c r="FJI221" s="11"/>
      <c r="FJJ221" s="11"/>
      <c r="FJK221" s="11"/>
      <c r="FJL221" s="11"/>
      <c r="FJM221" s="11"/>
      <c r="FJN221" s="11"/>
      <c r="FJO221" s="11"/>
      <c r="FJP221" s="11"/>
      <c r="FJQ221" s="11"/>
      <c r="FJR221" s="11"/>
      <c r="FJS221" s="11"/>
      <c r="FJT221" s="11"/>
      <c r="FJU221" s="11"/>
      <c r="FJV221" s="11"/>
      <c r="FJW221" s="11"/>
      <c r="FJX221" s="11"/>
      <c r="FJY221" s="11"/>
      <c r="FJZ221" s="11"/>
      <c r="FKA221" s="11"/>
      <c r="FKB221" s="11"/>
      <c r="FKC221" s="11"/>
      <c r="FKD221" s="11"/>
      <c r="FKE221" s="11"/>
      <c r="FKF221" s="11"/>
      <c r="FKG221" s="11"/>
      <c r="FKH221" s="11"/>
      <c r="FKI221" s="11"/>
      <c r="FKJ221" s="11"/>
      <c r="FKK221" s="11"/>
      <c r="FKL221" s="11"/>
      <c r="FKM221" s="11"/>
      <c r="FKN221" s="11"/>
      <c r="FKO221" s="11"/>
      <c r="FKP221" s="11"/>
      <c r="FKQ221" s="11"/>
      <c r="FKR221" s="11"/>
      <c r="FKS221" s="11"/>
      <c r="FKT221" s="11"/>
      <c r="FKU221" s="11"/>
      <c r="FKV221" s="11"/>
      <c r="FKW221" s="11"/>
      <c r="FKX221" s="11"/>
      <c r="FKY221" s="11"/>
      <c r="FKZ221" s="11"/>
      <c r="FLA221" s="11"/>
      <c r="FLB221" s="11"/>
      <c r="FLC221" s="11"/>
      <c r="FLD221" s="11"/>
      <c r="FLE221" s="11"/>
      <c r="FLF221" s="11"/>
      <c r="FLG221" s="11"/>
      <c r="FLH221" s="11"/>
      <c r="FLI221" s="11"/>
      <c r="FLJ221" s="11"/>
      <c r="FLK221" s="11"/>
      <c r="FLL221" s="11"/>
      <c r="FLM221" s="11"/>
      <c r="FLN221" s="11"/>
      <c r="FLO221" s="11"/>
      <c r="FLP221" s="11"/>
      <c r="FLQ221" s="11"/>
      <c r="FLR221" s="11"/>
      <c r="FLS221" s="11"/>
      <c r="FLT221" s="11"/>
      <c r="FLU221" s="11"/>
      <c r="FLV221" s="11"/>
      <c r="FLW221" s="11"/>
      <c r="FLX221" s="11"/>
      <c r="FLY221" s="11"/>
      <c r="FLZ221" s="11"/>
      <c r="FMA221" s="11"/>
      <c r="FMB221" s="11"/>
      <c r="FMC221" s="11"/>
      <c r="FMD221" s="11"/>
      <c r="FME221" s="11"/>
      <c r="FMF221" s="11"/>
      <c r="FMG221" s="11"/>
      <c r="FMH221" s="11"/>
      <c r="FMI221" s="11"/>
      <c r="FMJ221" s="11"/>
      <c r="FMK221" s="11"/>
      <c r="FML221" s="11"/>
      <c r="FMM221" s="11"/>
      <c r="FMN221" s="11"/>
      <c r="FMO221" s="11"/>
      <c r="FMP221" s="11"/>
      <c r="FMQ221" s="11"/>
      <c r="FMR221" s="11"/>
      <c r="FMS221" s="11"/>
      <c r="FMT221" s="11"/>
      <c r="FMU221" s="11"/>
      <c r="FMV221" s="11"/>
      <c r="FMW221" s="11"/>
      <c r="FMX221" s="11"/>
      <c r="FMY221" s="11"/>
      <c r="FMZ221" s="11"/>
      <c r="FNA221" s="11"/>
      <c r="FNB221" s="11"/>
      <c r="FNC221" s="11"/>
      <c r="FND221" s="11"/>
      <c r="FNE221" s="11"/>
      <c r="FNF221" s="11"/>
      <c r="FNG221" s="11"/>
      <c r="FNH221" s="11"/>
      <c r="FNI221" s="11"/>
      <c r="FNJ221" s="11"/>
      <c r="FNK221" s="11"/>
      <c r="FNL221" s="11"/>
      <c r="FNM221" s="11"/>
      <c r="FNN221" s="11"/>
      <c r="FNO221" s="11"/>
      <c r="FNP221" s="11"/>
      <c r="FNQ221" s="11"/>
      <c r="FNR221" s="11"/>
      <c r="FNS221" s="11"/>
      <c r="FNT221" s="11"/>
      <c r="FNU221" s="11"/>
      <c r="FNV221" s="11"/>
      <c r="FNW221" s="11"/>
      <c r="FNX221" s="11"/>
      <c r="FNY221" s="11"/>
      <c r="FNZ221" s="11"/>
      <c r="FOA221" s="11"/>
      <c r="FOB221" s="11"/>
      <c r="FOC221" s="11"/>
      <c r="FOD221" s="11"/>
      <c r="FOE221" s="11"/>
      <c r="FOF221" s="11"/>
      <c r="FOG221" s="11"/>
      <c r="FOH221" s="11"/>
      <c r="FOI221" s="11"/>
      <c r="FOJ221" s="11"/>
      <c r="FOK221" s="11"/>
      <c r="FOL221" s="11"/>
      <c r="FOM221" s="11"/>
      <c r="FON221" s="11"/>
      <c r="FOO221" s="11"/>
      <c r="FOP221" s="11"/>
      <c r="FOQ221" s="11"/>
      <c r="FOR221" s="11"/>
      <c r="FOS221" s="11"/>
      <c r="FOT221" s="11"/>
      <c r="FOU221" s="11"/>
      <c r="FOV221" s="11"/>
      <c r="FOW221" s="11"/>
      <c r="FOX221" s="11"/>
      <c r="FOY221" s="11"/>
      <c r="FOZ221" s="11"/>
      <c r="FPA221" s="11"/>
      <c r="FPB221" s="11"/>
      <c r="FPC221" s="11"/>
      <c r="FPD221" s="11"/>
      <c r="FPE221" s="11"/>
      <c r="FPF221" s="11"/>
      <c r="FPG221" s="11"/>
      <c r="FPH221" s="11"/>
      <c r="FPI221" s="11"/>
      <c r="FPJ221" s="11"/>
      <c r="FPK221" s="11"/>
      <c r="FPL221" s="11"/>
      <c r="FPM221" s="11"/>
      <c r="FPN221" s="11"/>
      <c r="FPO221" s="11"/>
      <c r="FPP221" s="11"/>
      <c r="FPQ221" s="11"/>
      <c r="FPR221" s="11"/>
      <c r="FPS221" s="11"/>
      <c r="FPT221" s="11"/>
      <c r="FPU221" s="11"/>
      <c r="FPV221" s="11"/>
      <c r="FPW221" s="11"/>
      <c r="FPX221" s="11"/>
      <c r="FPY221" s="11"/>
      <c r="FPZ221" s="11"/>
      <c r="FQA221" s="11"/>
      <c r="FQB221" s="11"/>
      <c r="FQC221" s="11"/>
      <c r="FQD221" s="11"/>
      <c r="FQE221" s="11"/>
      <c r="FQF221" s="11"/>
      <c r="FQG221" s="11"/>
      <c r="FQH221" s="11"/>
      <c r="FQI221" s="11"/>
      <c r="FQJ221" s="11"/>
      <c r="FQK221" s="11"/>
      <c r="FQL221" s="11"/>
      <c r="FQM221" s="11"/>
      <c r="FQN221" s="11"/>
      <c r="FQO221" s="11"/>
      <c r="FQP221" s="11"/>
      <c r="FQQ221" s="11"/>
      <c r="FQR221" s="11"/>
      <c r="FQS221" s="11"/>
      <c r="FQT221" s="11"/>
      <c r="FQU221" s="11"/>
      <c r="FQV221" s="11"/>
      <c r="FQW221" s="11"/>
      <c r="FQX221" s="11"/>
      <c r="FQY221" s="11"/>
      <c r="FQZ221" s="11"/>
      <c r="FRA221" s="11"/>
      <c r="FRB221" s="11"/>
      <c r="FRC221" s="11"/>
      <c r="FRD221" s="11"/>
      <c r="FRE221" s="11"/>
      <c r="FRF221" s="11"/>
      <c r="FRG221" s="11"/>
      <c r="FRH221" s="11"/>
      <c r="FRI221" s="11"/>
      <c r="FRJ221" s="11"/>
      <c r="FRK221" s="11"/>
      <c r="FRL221" s="11"/>
      <c r="FRM221" s="11"/>
      <c r="FRN221" s="11"/>
      <c r="FRO221" s="11"/>
      <c r="FRP221" s="11"/>
      <c r="FRQ221" s="11"/>
      <c r="FRR221" s="11"/>
      <c r="FRS221" s="11"/>
      <c r="FRT221" s="11"/>
      <c r="FRU221" s="11"/>
      <c r="FRV221" s="11"/>
      <c r="FRW221" s="11"/>
      <c r="FRX221" s="11"/>
      <c r="FRY221" s="11"/>
      <c r="FRZ221" s="11"/>
      <c r="FSA221" s="11"/>
      <c r="FSB221" s="11"/>
      <c r="FSC221" s="11"/>
      <c r="FSD221" s="11"/>
      <c r="FSE221" s="11"/>
      <c r="FSF221" s="11"/>
      <c r="FSG221" s="11"/>
      <c r="FSH221" s="11"/>
      <c r="FSI221" s="11"/>
      <c r="FSJ221" s="11"/>
      <c r="FSK221" s="11"/>
      <c r="FSL221" s="11"/>
      <c r="FSM221" s="11"/>
      <c r="FSN221" s="11"/>
      <c r="FSO221" s="11"/>
      <c r="FSP221" s="11"/>
      <c r="FSQ221" s="11"/>
      <c r="FSR221" s="11"/>
      <c r="FSS221" s="11"/>
      <c r="FST221" s="11"/>
      <c r="FSU221" s="11"/>
      <c r="FSV221" s="11"/>
      <c r="FSW221" s="11"/>
      <c r="FSX221" s="11"/>
      <c r="FSY221" s="11"/>
      <c r="FSZ221" s="11"/>
      <c r="FTA221" s="11"/>
      <c r="FTB221" s="11"/>
      <c r="FTC221" s="11"/>
      <c r="FTD221" s="11"/>
      <c r="FTE221" s="11"/>
      <c r="FTF221" s="11"/>
      <c r="FTG221" s="11"/>
      <c r="FTH221" s="11"/>
      <c r="FTI221" s="11"/>
      <c r="FTJ221" s="11"/>
      <c r="FTK221" s="11"/>
      <c r="FTL221" s="11"/>
      <c r="FTM221" s="11"/>
      <c r="FTN221" s="11"/>
      <c r="FTO221" s="11"/>
      <c r="FTP221" s="11"/>
      <c r="FTQ221" s="11"/>
      <c r="FTR221" s="11"/>
      <c r="FTS221" s="11"/>
      <c r="FTT221" s="11"/>
      <c r="FTU221" s="11"/>
      <c r="FTV221" s="11"/>
      <c r="FTW221" s="11"/>
      <c r="FTX221" s="11"/>
      <c r="FTY221" s="11"/>
      <c r="FTZ221" s="11"/>
      <c r="FUA221" s="11"/>
      <c r="FUB221" s="11"/>
      <c r="FUC221" s="11"/>
      <c r="FUD221" s="11"/>
      <c r="FUE221" s="11"/>
      <c r="FUF221" s="11"/>
      <c r="FUG221" s="11"/>
      <c r="FUH221" s="11"/>
      <c r="FUI221" s="11"/>
      <c r="FUJ221" s="11"/>
      <c r="FUK221" s="11"/>
      <c r="FUL221" s="11"/>
      <c r="FUM221" s="11"/>
      <c r="FUN221" s="11"/>
      <c r="FUO221" s="11"/>
      <c r="FUP221" s="11"/>
      <c r="FUQ221" s="11"/>
      <c r="FUR221" s="11"/>
      <c r="FUS221" s="11"/>
      <c r="FUT221" s="11"/>
      <c r="FUU221" s="11"/>
      <c r="FUV221" s="11"/>
      <c r="FUW221" s="11"/>
      <c r="FUX221" s="11"/>
      <c r="FUY221" s="11"/>
      <c r="FUZ221" s="11"/>
      <c r="FVA221" s="11"/>
      <c r="FVB221" s="11"/>
      <c r="FVC221" s="11"/>
      <c r="FVD221" s="11"/>
      <c r="FVE221" s="11"/>
      <c r="FVF221" s="11"/>
      <c r="FVG221" s="11"/>
      <c r="FVH221" s="11"/>
      <c r="FVI221" s="11"/>
      <c r="FVJ221" s="11"/>
      <c r="FVK221" s="11"/>
      <c r="FVL221" s="11"/>
      <c r="FVM221" s="11"/>
      <c r="FVN221" s="11"/>
      <c r="FVO221" s="11"/>
      <c r="FVP221" s="11"/>
      <c r="FVQ221" s="11"/>
      <c r="FVR221" s="11"/>
      <c r="FVS221" s="11"/>
      <c r="FVT221" s="11"/>
      <c r="FVU221" s="11"/>
      <c r="FVV221" s="11"/>
      <c r="FVW221" s="11"/>
      <c r="FVX221" s="11"/>
      <c r="FVY221" s="11"/>
      <c r="FVZ221" s="11"/>
      <c r="FWA221" s="11"/>
      <c r="FWB221" s="11"/>
      <c r="FWC221" s="11"/>
      <c r="FWD221" s="11"/>
      <c r="FWE221" s="11"/>
      <c r="FWF221" s="11"/>
      <c r="FWG221" s="11"/>
      <c r="FWH221" s="11"/>
      <c r="FWI221" s="11"/>
      <c r="FWJ221" s="11"/>
      <c r="FWK221" s="11"/>
      <c r="FWL221" s="11"/>
      <c r="FWM221" s="11"/>
      <c r="FWN221" s="11"/>
      <c r="FWO221" s="11"/>
      <c r="FWP221" s="11"/>
      <c r="FWQ221" s="11"/>
      <c r="FWR221" s="11"/>
      <c r="FWS221" s="11"/>
      <c r="FWT221" s="11"/>
      <c r="FWU221" s="11"/>
      <c r="FWV221" s="11"/>
      <c r="FWW221" s="11"/>
      <c r="FWX221" s="11"/>
      <c r="FWY221" s="11"/>
      <c r="FWZ221" s="11"/>
      <c r="FXA221" s="11"/>
      <c r="FXB221" s="11"/>
      <c r="FXC221" s="11"/>
      <c r="FXD221" s="11"/>
      <c r="FXE221" s="11"/>
      <c r="FXF221" s="11"/>
      <c r="FXG221" s="11"/>
      <c r="FXH221" s="11"/>
      <c r="FXI221" s="11"/>
      <c r="FXJ221" s="11"/>
      <c r="FXK221" s="11"/>
      <c r="FXL221" s="11"/>
      <c r="FXM221" s="11"/>
      <c r="FXN221" s="11"/>
      <c r="FXO221" s="11"/>
      <c r="FXP221" s="11"/>
      <c r="FXQ221" s="11"/>
      <c r="FXR221" s="11"/>
      <c r="FXS221" s="11"/>
      <c r="FXT221" s="11"/>
      <c r="FXU221" s="11"/>
      <c r="FXV221" s="11"/>
      <c r="FXW221" s="11"/>
      <c r="FXX221" s="11"/>
      <c r="FXY221" s="11"/>
      <c r="FXZ221" s="11"/>
      <c r="FYA221" s="11"/>
      <c r="FYB221" s="11"/>
      <c r="FYC221" s="11"/>
      <c r="FYD221" s="11"/>
      <c r="FYE221" s="11"/>
      <c r="FYF221" s="11"/>
      <c r="FYG221" s="11"/>
      <c r="FYH221" s="11"/>
      <c r="FYI221" s="11"/>
      <c r="FYJ221" s="11"/>
      <c r="FYK221" s="11"/>
      <c r="FYL221" s="11"/>
      <c r="FYM221" s="11"/>
      <c r="FYN221" s="11"/>
      <c r="FYO221" s="11"/>
      <c r="FYP221" s="11"/>
      <c r="FYQ221" s="11"/>
      <c r="FYR221" s="11"/>
      <c r="FYS221" s="11"/>
      <c r="FYT221" s="11"/>
      <c r="FYU221" s="11"/>
      <c r="FYV221" s="11"/>
      <c r="FYW221" s="11"/>
      <c r="FYX221" s="11"/>
      <c r="FYY221" s="11"/>
      <c r="FYZ221" s="11"/>
      <c r="FZA221" s="11"/>
      <c r="FZB221" s="11"/>
      <c r="FZC221" s="11"/>
      <c r="FZD221" s="11"/>
      <c r="FZE221" s="11"/>
      <c r="FZF221" s="11"/>
      <c r="FZG221" s="11"/>
      <c r="FZH221" s="11"/>
      <c r="FZI221" s="11"/>
      <c r="FZJ221" s="11"/>
      <c r="FZK221" s="11"/>
      <c r="FZL221" s="11"/>
      <c r="FZM221" s="11"/>
      <c r="FZN221" s="11"/>
      <c r="FZO221" s="11"/>
      <c r="FZP221" s="11"/>
      <c r="FZQ221" s="11"/>
      <c r="FZR221" s="11"/>
      <c r="FZS221" s="11"/>
      <c r="FZT221" s="11"/>
      <c r="FZU221" s="11"/>
      <c r="FZV221" s="11"/>
      <c r="FZW221" s="11"/>
      <c r="FZX221" s="11"/>
      <c r="FZY221" s="11"/>
      <c r="FZZ221" s="11"/>
      <c r="GAA221" s="11"/>
      <c r="GAB221" s="11"/>
      <c r="GAC221" s="11"/>
      <c r="GAD221" s="11"/>
      <c r="GAE221" s="11"/>
      <c r="GAF221" s="11"/>
      <c r="GAG221" s="11"/>
      <c r="GAH221" s="11"/>
      <c r="GAI221" s="11"/>
      <c r="GAJ221" s="11"/>
      <c r="GAK221" s="11"/>
      <c r="GAL221" s="11"/>
      <c r="GAM221" s="11"/>
      <c r="GAN221" s="11"/>
      <c r="GAO221" s="11"/>
      <c r="GAP221" s="11"/>
      <c r="GAQ221" s="11"/>
      <c r="GAR221" s="11"/>
      <c r="GAS221" s="11"/>
      <c r="GAT221" s="11"/>
      <c r="GAU221" s="11"/>
      <c r="GAV221" s="11"/>
      <c r="GAW221" s="11"/>
      <c r="GAX221" s="11"/>
      <c r="GAY221" s="11"/>
      <c r="GAZ221" s="11"/>
      <c r="GBA221" s="11"/>
      <c r="GBB221" s="11"/>
      <c r="GBC221" s="11"/>
      <c r="GBD221" s="11"/>
      <c r="GBE221" s="11"/>
      <c r="GBF221" s="11"/>
      <c r="GBG221" s="11"/>
      <c r="GBH221" s="11"/>
      <c r="GBI221" s="11"/>
      <c r="GBJ221" s="11"/>
      <c r="GBK221" s="11"/>
      <c r="GBL221" s="11"/>
      <c r="GBM221" s="11"/>
      <c r="GBN221" s="11"/>
      <c r="GBO221" s="11"/>
      <c r="GBP221" s="11"/>
      <c r="GBQ221" s="11"/>
      <c r="GBR221" s="11"/>
      <c r="GBS221" s="11"/>
      <c r="GBT221" s="11"/>
      <c r="GBU221" s="11"/>
      <c r="GBV221" s="11"/>
      <c r="GBW221" s="11"/>
      <c r="GBX221" s="11"/>
      <c r="GBY221" s="11"/>
      <c r="GBZ221" s="11"/>
      <c r="GCA221" s="11"/>
      <c r="GCB221" s="11"/>
      <c r="GCC221" s="11"/>
      <c r="GCD221" s="11"/>
      <c r="GCE221" s="11"/>
      <c r="GCF221" s="11"/>
      <c r="GCG221" s="11"/>
      <c r="GCH221" s="11"/>
      <c r="GCI221" s="11"/>
      <c r="GCJ221" s="11"/>
      <c r="GCK221" s="11"/>
      <c r="GCL221" s="11"/>
      <c r="GCM221" s="11"/>
      <c r="GCN221" s="11"/>
      <c r="GCO221" s="11"/>
      <c r="GCP221" s="11"/>
      <c r="GCQ221" s="11"/>
      <c r="GCR221" s="11"/>
      <c r="GCS221" s="11"/>
      <c r="GCT221" s="11"/>
      <c r="GCU221" s="11"/>
      <c r="GCV221" s="11"/>
      <c r="GCW221" s="11"/>
      <c r="GCX221" s="11"/>
      <c r="GCY221" s="11"/>
      <c r="GCZ221" s="11"/>
      <c r="GDA221" s="11"/>
      <c r="GDB221" s="11"/>
      <c r="GDC221" s="11"/>
      <c r="GDD221" s="11"/>
      <c r="GDE221" s="11"/>
      <c r="GDF221" s="11"/>
      <c r="GDG221" s="11"/>
      <c r="GDH221" s="11"/>
      <c r="GDI221" s="11"/>
      <c r="GDJ221" s="11"/>
      <c r="GDK221" s="11"/>
      <c r="GDL221" s="11"/>
      <c r="GDM221" s="11"/>
      <c r="GDN221" s="11"/>
      <c r="GDO221" s="11"/>
      <c r="GDP221" s="11"/>
      <c r="GDQ221" s="11"/>
      <c r="GDR221" s="11"/>
      <c r="GDS221" s="11"/>
      <c r="GDT221" s="11"/>
      <c r="GDU221" s="11"/>
      <c r="GDV221" s="11"/>
      <c r="GDW221" s="11"/>
      <c r="GDX221" s="11"/>
      <c r="GDY221" s="11"/>
      <c r="GDZ221" s="11"/>
      <c r="GEA221" s="11"/>
      <c r="GEB221" s="11"/>
      <c r="GEC221" s="11"/>
      <c r="GED221" s="11"/>
      <c r="GEE221" s="11"/>
      <c r="GEF221" s="11"/>
      <c r="GEG221" s="11"/>
      <c r="GEH221" s="11"/>
      <c r="GEI221" s="11"/>
      <c r="GEJ221" s="11"/>
      <c r="GEK221" s="11"/>
      <c r="GEL221" s="11"/>
      <c r="GEM221" s="11"/>
      <c r="GEN221" s="11"/>
      <c r="GEO221" s="11"/>
      <c r="GEP221" s="11"/>
      <c r="GEQ221" s="11"/>
      <c r="GER221" s="11"/>
      <c r="GES221" s="11"/>
      <c r="GET221" s="11"/>
      <c r="GEU221" s="11"/>
      <c r="GEV221" s="11"/>
      <c r="GEW221" s="11"/>
      <c r="GEX221" s="11"/>
      <c r="GEY221" s="11"/>
      <c r="GEZ221" s="11"/>
      <c r="GFA221" s="11"/>
      <c r="GFB221" s="11"/>
      <c r="GFC221" s="11"/>
      <c r="GFD221" s="11"/>
      <c r="GFE221" s="11"/>
      <c r="GFF221" s="11"/>
      <c r="GFG221" s="11"/>
      <c r="GFH221" s="11"/>
      <c r="GFI221" s="11"/>
      <c r="GFJ221" s="11"/>
      <c r="GFK221" s="11"/>
      <c r="GFL221" s="11"/>
      <c r="GFM221" s="11"/>
      <c r="GFN221" s="11"/>
      <c r="GFO221" s="11"/>
      <c r="GFP221" s="11"/>
      <c r="GFQ221" s="11"/>
      <c r="GFR221" s="11"/>
      <c r="GFS221" s="11"/>
      <c r="GFT221" s="11"/>
      <c r="GFU221" s="11"/>
      <c r="GFV221" s="11"/>
      <c r="GFW221" s="11"/>
      <c r="GFX221" s="11"/>
      <c r="GFY221" s="11"/>
      <c r="GFZ221" s="11"/>
      <c r="GGA221" s="11"/>
      <c r="GGB221" s="11"/>
      <c r="GGC221" s="11"/>
      <c r="GGD221" s="11"/>
      <c r="GGE221" s="11"/>
      <c r="GGF221" s="11"/>
      <c r="GGG221" s="11"/>
      <c r="GGH221" s="11"/>
      <c r="GGI221" s="11"/>
      <c r="GGJ221" s="11"/>
      <c r="GGK221" s="11"/>
      <c r="GGL221" s="11"/>
      <c r="GGM221" s="11"/>
      <c r="GGN221" s="11"/>
      <c r="GGO221" s="11"/>
      <c r="GGP221" s="11"/>
      <c r="GGQ221" s="11"/>
      <c r="GGR221" s="11"/>
      <c r="GGS221" s="11"/>
      <c r="GGT221" s="11"/>
      <c r="GGU221" s="11"/>
      <c r="GGV221" s="11"/>
      <c r="GGW221" s="11"/>
      <c r="GGX221" s="11"/>
      <c r="GGY221" s="11"/>
      <c r="GGZ221" s="11"/>
      <c r="GHA221" s="11"/>
      <c r="GHB221" s="11"/>
      <c r="GHC221" s="11"/>
      <c r="GHD221" s="11"/>
      <c r="GHE221" s="11"/>
      <c r="GHF221" s="11"/>
      <c r="GHG221" s="11"/>
      <c r="GHH221" s="11"/>
      <c r="GHI221" s="11"/>
      <c r="GHJ221" s="11"/>
      <c r="GHK221" s="11"/>
      <c r="GHL221" s="11"/>
      <c r="GHM221" s="11"/>
      <c r="GHN221" s="11"/>
      <c r="GHO221" s="11"/>
      <c r="GHP221" s="11"/>
      <c r="GHQ221" s="11"/>
      <c r="GHR221" s="11"/>
      <c r="GHS221" s="11"/>
      <c r="GHT221" s="11"/>
      <c r="GHU221" s="11"/>
      <c r="GHV221" s="11"/>
      <c r="GHW221" s="11"/>
      <c r="GHX221" s="11"/>
      <c r="GHY221" s="11"/>
      <c r="GHZ221" s="11"/>
      <c r="GIA221" s="11"/>
      <c r="GIB221" s="11"/>
      <c r="GIC221" s="11"/>
      <c r="GID221" s="11"/>
      <c r="GIE221" s="11"/>
      <c r="GIF221" s="11"/>
      <c r="GIG221" s="11"/>
      <c r="GIH221" s="11"/>
      <c r="GII221" s="11"/>
      <c r="GIJ221" s="11"/>
      <c r="GIK221" s="11"/>
      <c r="GIL221" s="11"/>
      <c r="GIM221" s="11"/>
      <c r="GIN221" s="11"/>
      <c r="GIO221" s="11"/>
      <c r="GIP221" s="11"/>
      <c r="GIQ221" s="11"/>
      <c r="GIR221" s="11"/>
      <c r="GIS221" s="11"/>
      <c r="GIT221" s="11"/>
      <c r="GIU221" s="11"/>
      <c r="GIV221" s="11"/>
      <c r="GIW221" s="11"/>
      <c r="GIX221" s="11"/>
      <c r="GIY221" s="11"/>
      <c r="GIZ221" s="11"/>
      <c r="GJA221" s="11"/>
      <c r="GJB221" s="11"/>
      <c r="GJC221" s="11"/>
      <c r="GJD221" s="11"/>
      <c r="GJE221" s="11"/>
      <c r="GJF221" s="11"/>
      <c r="GJG221" s="11"/>
      <c r="GJH221" s="11"/>
      <c r="GJI221" s="11"/>
      <c r="GJJ221" s="11"/>
      <c r="GJK221" s="11"/>
      <c r="GJL221" s="11"/>
      <c r="GJM221" s="11"/>
      <c r="GJN221" s="11"/>
      <c r="GJO221" s="11"/>
      <c r="GJP221" s="11"/>
      <c r="GJQ221" s="11"/>
      <c r="GJR221" s="11"/>
      <c r="GJS221" s="11"/>
      <c r="GJT221" s="11"/>
      <c r="GJU221" s="11"/>
      <c r="GJV221" s="11"/>
      <c r="GJW221" s="11"/>
      <c r="GJX221" s="11"/>
      <c r="GJY221" s="11"/>
      <c r="GJZ221" s="11"/>
      <c r="GKA221" s="11"/>
      <c r="GKB221" s="11"/>
      <c r="GKC221" s="11"/>
      <c r="GKD221" s="11"/>
      <c r="GKE221" s="11"/>
      <c r="GKF221" s="11"/>
      <c r="GKG221" s="11"/>
      <c r="GKH221" s="11"/>
      <c r="GKI221" s="11"/>
      <c r="GKJ221" s="11"/>
      <c r="GKK221" s="11"/>
      <c r="GKL221" s="11"/>
      <c r="GKM221" s="11"/>
      <c r="GKN221" s="11"/>
      <c r="GKO221" s="11"/>
      <c r="GKP221" s="11"/>
      <c r="GKQ221" s="11"/>
      <c r="GKR221" s="11"/>
      <c r="GKS221" s="11"/>
      <c r="GKT221" s="11"/>
      <c r="GKU221" s="11"/>
      <c r="GKV221" s="11"/>
      <c r="GKW221" s="11"/>
      <c r="GKX221" s="11"/>
      <c r="GKY221" s="11"/>
      <c r="GKZ221" s="11"/>
      <c r="GLA221" s="11"/>
      <c r="GLB221" s="11"/>
      <c r="GLC221" s="11"/>
      <c r="GLD221" s="11"/>
      <c r="GLE221" s="11"/>
      <c r="GLF221" s="11"/>
      <c r="GLG221" s="11"/>
      <c r="GLH221" s="11"/>
      <c r="GLI221" s="11"/>
      <c r="GLJ221" s="11"/>
      <c r="GLK221" s="11"/>
      <c r="GLL221" s="11"/>
      <c r="GLM221" s="11"/>
      <c r="GLN221" s="11"/>
      <c r="GLO221" s="11"/>
      <c r="GLP221" s="11"/>
      <c r="GLQ221" s="11"/>
      <c r="GLR221" s="11"/>
      <c r="GLS221" s="11"/>
      <c r="GLT221" s="11"/>
      <c r="GLU221" s="11"/>
      <c r="GLV221" s="11"/>
      <c r="GLW221" s="11"/>
      <c r="GLX221" s="11"/>
      <c r="GLY221" s="11"/>
      <c r="GLZ221" s="11"/>
      <c r="GMA221" s="11"/>
      <c r="GMB221" s="11"/>
      <c r="GMC221" s="11"/>
      <c r="GMD221" s="11"/>
      <c r="GME221" s="11"/>
      <c r="GMF221" s="11"/>
      <c r="GMG221" s="11"/>
      <c r="GMH221" s="11"/>
      <c r="GMI221" s="11"/>
      <c r="GMJ221" s="11"/>
      <c r="GMK221" s="11"/>
      <c r="GML221" s="11"/>
      <c r="GMM221" s="11"/>
      <c r="GMN221" s="11"/>
      <c r="GMO221" s="11"/>
      <c r="GMP221" s="11"/>
      <c r="GMQ221" s="11"/>
      <c r="GMR221" s="11"/>
      <c r="GMS221" s="11"/>
      <c r="GMT221" s="11"/>
      <c r="GMU221" s="11"/>
      <c r="GMV221" s="11"/>
      <c r="GMW221" s="11"/>
      <c r="GMX221" s="11"/>
      <c r="GMY221" s="11"/>
      <c r="GMZ221" s="11"/>
      <c r="GNA221" s="11"/>
      <c r="GNB221" s="11"/>
      <c r="GNC221" s="11"/>
      <c r="GND221" s="11"/>
      <c r="GNE221" s="11"/>
      <c r="GNF221" s="11"/>
      <c r="GNG221" s="11"/>
      <c r="GNH221" s="11"/>
      <c r="GNI221" s="11"/>
      <c r="GNJ221" s="11"/>
      <c r="GNK221" s="11"/>
      <c r="GNL221" s="11"/>
      <c r="GNM221" s="11"/>
      <c r="GNN221" s="11"/>
      <c r="GNO221" s="11"/>
      <c r="GNP221" s="11"/>
      <c r="GNQ221" s="11"/>
      <c r="GNR221" s="11"/>
      <c r="GNS221" s="11"/>
      <c r="GNT221" s="11"/>
      <c r="GNU221" s="11"/>
      <c r="GNV221" s="11"/>
      <c r="GNW221" s="11"/>
      <c r="GNX221" s="11"/>
      <c r="GNY221" s="11"/>
      <c r="GNZ221" s="11"/>
      <c r="GOA221" s="11"/>
      <c r="GOB221" s="11"/>
      <c r="GOC221" s="11"/>
      <c r="GOD221" s="11"/>
      <c r="GOE221" s="11"/>
      <c r="GOF221" s="11"/>
      <c r="GOG221" s="11"/>
      <c r="GOH221" s="11"/>
      <c r="GOI221" s="11"/>
      <c r="GOJ221" s="11"/>
      <c r="GOK221" s="11"/>
      <c r="GOL221" s="11"/>
      <c r="GOM221" s="11"/>
      <c r="GON221" s="11"/>
      <c r="GOO221" s="11"/>
      <c r="GOP221" s="11"/>
      <c r="GOQ221" s="11"/>
      <c r="GOR221" s="11"/>
      <c r="GOS221" s="11"/>
      <c r="GOT221" s="11"/>
      <c r="GOU221" s="11"/>
      <c r="GOV221" s="11"/>
      <c r="GOW221" s="11"/>
      <c r="GOX221" s="11"/>
      <c r="GOY221" s="11"/>
      <c r="GOZ221" s="11"/>
      <c r="GPA221" s="11"/>
      <c r="GPB221" s="11"/>
      <c r="GPC221" s="11"/>
      <c r="GPD221" s="11"/>
      <c r="GPE221" s="11"/>
      <c r="GPF221" s="11"/>
      <c r="GPG221" s="11"/>
      <c r="GPH221" s="11"/>
      <c r="GPI221" s="11"/>
      <c r="GPJ221" s="11"/>
      <c r="GPK221" s="11"/>
      <c r="GPL221" s="11"/>
      <c r="GPM221" s="11"/>
      <c r="GPN221" s="11"/>
      <c r="GPO221" s="11"/>
      <c r="GPP221" s="11"/>
      <c r="GPQ221" s="11"/>
      <c r="GPR221" s="11"/>
      <c r="GPS221" s="11"/>
      <c r="GPT221" s="11"/>
      <c r="GPU221" s="11"/>
      <c r="GPV221" s="11"/>
      <c r="GPW221" s="11"/>
      <c r="GPX221" s="11"/>
      <c r="GPY221" s="11"/>
      <c r="GPZ221" s="11"/>
      <c r="GQA221" s="11"/>
      <c r="GQB221" s="11"/>
      <c r="GQC221" s="11"/>
      <c r="GQD221" s="11"/>
      <c r="GQE221" s="11"/>
      <c r="GQF221" s="11"/>
      <c r="GQG221" s="11"/>
      <c r="GQH221" s="11"/>
      <c r="GQI221" s="11"/>
      <c r="GQJ221" s="11"/>
      <c r="GQK221" s="11"/>
      <c r="GQL221" s="11"/>
      <c r="GQM221" s="11"/>
      <c r="GQN221" s="11"/>
      <c r="GQO221" s="11"/>
      <c r="GQP221" s="11"/>
      <c r="GQQ221" s="11"/>
      <c r="GQR221" s="11"/>
      <c r="GQS221" s="11"/>
      <c r="GQT221" s="11"/>
      <c r="GQU221" s="11"/>
      <c r="GQV221" s="11"/>
      <c r="GQW221" s="11"/>
      <c r="GQX221" s="11"/>
      <c r="GQY221" s="11"/>
      <c r="GQZ221" s="11"/>
      <c r="GRA221" s="11"/>
      <c r="GRB221" s="11"/>
      <c r="GRC221" s="11"/>
      <c r="GRD221" s="11"/>
      <c r="GRE221" s="11"/>
      <c r="GRF221" s="11"/>
      <c r="GRG221" s="11"/>
      <c r="GRH221" s="11"/>
      <c r="GRI221" s="11"/>
      <c r="GRJ221" s="11"/>
      <c r="GRK221" s="11"/>
      <c r="GRL221" s="11"/>
      <c r="GRM221" s="11"/>
      <c r="GRN221" s="11"/>
      <c r="GRO221" s="11"/>
      <c r="GRP221" s="11"/>
      <c r="GRQ221" s="11"/>
      <c r="GRR221" s="11"/>
      <c r="GRS221" s="11"/>
      <c r="GRT221" s="11"/>
      <c r="GRU221" s="11"/>
      <c r="GRV221" s="11"/>
      <c r="GRW221" s="11"/>
      <c r="GRX221" s="11"/>
      <c r="GRY221" s="11"/>
      <c r="GRZ221" s="11"/>
      <c r="GSA221" s="11"/>
      <c r="GSB221" s="11"/>
      <c r="GSC221" s="11"/>
      <c r="GSD221" s="11"/>
      <c r="GSE221" s="11"/>
      <c r="GSF221" s="11"/>
      <c r="GSG221" s="11"/>
      <c r="GSH221" s="11"/>
      <c r="GSI221" s="11"/>
      <c r="GSJ221" s="11"/>
      <c r="GSK221" s="11"/>
      <c r="GSL221" s="11"/>
      <c r="GSM221" s="11"/>
      <c r="GSN221" s="11"/>
      <c r="GSO221" s="11"/>
      <c r="GSP221" s="11"/>
      <c r="GSQ221" s="11"/>
      <c r="GSR221" s="11"/>
      <c r="GSS221" s="11"/>
      <c r="GST221" s="11"/>
      <c r="GSU221" s="11"/>
      <c r="GSV221" s="11"/>
      <c r="GSW221" s="11"/>
      <c r="GSX221" s="11"/>
      <c r="GSY221" s="11"/>
      <c r="GSZ221" s="11"/>
      <c r="GTA221" s="11"/>
      <c r="GTB221" s="11"/>
      <c r="GTC221" s="11"/>
      <c r="GTD221" s="11"/>
      <c r="GTE221" s="11"/>
      <c r="GTF221" s="11"/>
      <c r="GTG221" s="11"/>
      <c r="GTH221" s="11"/>
      <c r="GTI221" s="11"/>
      <c r="GTJ221" s="11"/>
      <c r="GTK221" s="11"/>
      <c r="GTL221" s="11"/>
      <c r="GTM221" s="11"/>
      <c r="GTN221" s="11"/>
      <c r="GTO221" s="11"/>
      <c r="GTP221" s="11"/>
      <c r="GTQ221" s="11"/>
      <c r="GTR221" s="11"/>
      <c r="GTS221" s="11"/>
      <c r="GTT221" s="11"/>
      <c r="GTU221" s="11"/>
      <c r="GTV221" s="11"/>
      <c r="GTW221" s="11"/>
      <c r="GTX221" s="11"/>
      <c r="GTY221" s="11"/>
      <c r="GTZ221" s="11"/>
      <c r="GUA221" s="11"/>
      <c r="GUB221" s="11"/>
      <c r="GUC221" s="11"/>
      <c r="GUD221" s="11"/>
      <c r="GUE221" s="11"/>
      <c r="GUF221" s="11"/>
      <c r="GUG221" s="11"/>
      <c r="GUH221" s="11"/>
      <c r="GUI221" s="11"/>
      <c r="GUJ221" s="11"/>
      <c r="GUK221" s="11"/>
      <c r="GUL221" s="11"/>
      <c r="GUM221" s="11"/>
      <c r="GUN221" s="11"/>
      <c r="GUO221" s="11"/>
      <c r="GUP221" s="11"/>
      <c r="GUQ221" s="11"/>
      <c r="GUR221" s="11"/>
      <c r="GUS221" s="11"/>
      <c r="GUT221" s="11"/>
      <c r="GUU221" s="11"/>
      <c r="GUV221" s="11"/>
      <c r="GUW221" s="11"/>
      <c r="GUX221" s="11"/>
      <c r="GUY221" s="11"/>
      <c r="GUZ221" s="11"/>
      <c r="GVA221" s="11"/>
      <c r="GVB221" s="11"/>
      <c r="GVC221" s="11"/>
      <c r="GVD221" s="11"/>
      <c r="GVE221" s="11"/>
      <c r="GVF221" s="11"/>
      <c r="GVG221" s="11"/>
      <c r="GVH221" s="11"/>
      <c r="GVI221" s="11"/>
      <c r="GVJ221" s="11"/>
      <c r="GVK221" s="11"/>
      <c r="GVL221" s="11"/>
      <c r="GVM221" s="11"/>
      <c r="GVN221" s="11"/>
      <c r="GVO221" s="11"/>
      <c r="GVP221" s="11"/>
      <c r="GVQ221" s="11"/>
      <c r="GVR221" s="11"/>
      <c r="GVS221" s="11"/>
      <c r="GVT221" s="11"/>
      <c r="GVU221" s="11"/>
      <c r="GVV221" s="11"/>
      <c r="GVW221" s="11"/>
      <c r="GVX221" s="11"/>
      <c r="GVY221" s="11"/>
      <c r="GVZ221" s="11"/>
      <c r="GWA221" s="11"/>
      <c r="GWB221" s="11"/>
      <c r="GWC221" s="11"/>
      <c r="GWD221" s="11"/>
      <c r="GWE221" s="11"/>
      <c r="GWF221" s="11"/>
      <c r="GWG221" s="11"/>
      <c r="GWH221" s="11"/>
      <c r="GWI221" s="11"/>
      <c r="GWJ221" s="11"/>
      <c r="GWK221" s="11"/>
      <c r="GWL221" s="11"/>
      <c r="GWM221" s="11"/>
      <c r="GWN221" s="11"/>
      <c r="GWO221" s="11"/>
      <c r="GWP221" s="11"/>
      <c r="GWQ221" s="11"/>
      <c r="GWR221" s="11"/>
      <c r="GWS221" s="11"/>
      <c r="GWT221" s="11"/>
      <c r="GWU221" s="11"/>
      <c r="GWV221" s="11"/>
      <c r="GWW221" s="11"/>
      <c r="GWX221" s="11"/>
      <c r="GWY221" s="11"/>
      <c r="GWZ221" s="11"/>
      <c r="GXA221" s="11"/>
      <c r="GXB221" s="11"/>
      <c r="GXC221" s="11"/>
      <c r="GXD221" s="11"/>
      <c r="GXE221" s="11"/>
      <c r="GXF221" s="11"/>
      <c r="GXG221" s="11"/>
      <c r="GXH221" s="11"/>
      <c r="GXI221" s="11"/>
      <c r="GXJ221" s="11"/>
      <c r="GXK221" s="11"/>
      <c r="GXL221" s="11"/>
      <c r="GXM221" s="11"/>
      <c r="GXN221" s="11"/>
      <c r="GXO221" s="11"/>
      <c r="GXP221" s="11"/>
      <c r="GXQ221" s="11"/>
      <c r="GXR221" s="11"/>
      <c r="GXS221" s="11"/>
      <c r="GXT221" s="11"/>
      <c r="GXU221" s="11"/>
      <c r="GXV221" s="11"/>
      <c r="GXW221" s="11"/>
      <c r="GXX221" s="11"/>
      <c r="GXY221" s="11"/>
      <c r="GXZ221" s="11"/>
      <c r="GYA221" s="11"/>
      <c r="GYB221" s="11"/>
      <c r="GYC221" s="11"/>
      <c r="GYD221" s="11"/>
      <c r="GYE221" s="11"/>
      <c r="GYF221" s="11"/>
      <c r="GYG221" s="11"/>
      <c r="GYH221" s="11"/>
      <c r="GYI221" s="11"/>
      <c r="GYJ221" s="11"/>
      <c r="GYK221" s="11"/>
      <c r="GYL221" s="11"/>
      <c r="GYM221" s="11"/>
      <c r="GYN221" s="11"/>
      <c r="GYO221" s="11"/>
      <c r="GYP221" s="11"/>
      <c r="GYQ221" s="11"/>
      <c r="GYR221" s="11"/>
      <c r="GYS221" s="11"/>
      <c r="GYT221" s="11"/>
      <c r="GYU221" s="11"/>
      <c r="GYV221" s="11"/>
      <c r="GYW221" s="11"/>
      <c r="GYX221" s="11"/>
      <c r="GYY221" s="11"/>
      <c r="GYZ221" s="11"/>
      <c r="GZA221" s="11"/>
      <c r="GZB221" s="11"/>
      <c r="GZC221" s="11"/>
      <c r="GZD221" s="11"/>
      <c r="GZE221" s="11"/>
      <c r="GZF221" s="11"/>
      <c r="GZG221" s="11"/>
      <c r="GZH221" s="11"/>
      <c r="GZI221" s="11"/>
      <c r="GZJ221" s="11"/>
      <c r="GZK221" s="11"/>
      <c r="GZL221" s="11"/>
      <c r="GZM221" s="11"/>
      <c r="GZN221" s="11"/>
      <c r="GZO221" s="11"/>
      <c r="GZP221" s="11"/>
      <c r="GZQ221" s="11"/>
      <c r="GZR221" s="11"/>
      <c r="GZS221" s="11"/>
      <c r="GZT221" s="11"/>
      <c r="GZU221" s="11"/>
      <c r="GZV221" s="11"/>
      <c r="GZW221" s="11"/>
      <c r="GZX221" s="11"/>
      <c r="GZY221" s="11"/>
      <c r="GZZ221" s="11"/>
      <c r="HAA221" s="11"/>
      <c r="HAB221" s="11"/>
      <c r="HAC221" s="11"/>
      <c r="HAD221" s="11"/>
      <c r="HAE221" s="11"/>
      <c r="HAF221" s="11"/>
      <c r="HAG221" s="11"/>
      <c r="HAH221" s="11"/>
      <c r="HAI221" s="11"/>
      <c r="HAJ221" s="11"/>
      <c r="HAK221" s="11"/>
      <c r="HAL221" s="11"/>
      <c r="HAM221" s="11"/>
      <c r="HAN221" s="11"/>
      <c r="HAO221" s="11"/>
      <c r="HAP221" s="11"/>
      <c r="HAQ221" s="11"/>
      <c r="HAR221" s="11"/>
      <c r="HAS221" s="11"/>
      <c r="HAT221" s="11"/>
      <c r="HAU221" s="11"/>
      <c r="HAV221" s="11"/>
      <c r="HAW221" s="11"/>
      <c r="HAX221" s="11"/>
      <c r="HAY221" s="11"/>
      <c r="HAZ221" s="11"/>
      <c r="HBA221" s="11"/>
      <c r="HBB221" s="11"/>
      <c r="HBC221" s="11"/>
      <c r="HBD221" s="11"/>
      <c r="HBE221" s="11"/>
      <c r="HBF221" s="11"/>
      <c r="HBG221" s="11"/>
      <c r="HBH221" s="11"/>
      <c r="HBI221" s="11"/>
      <c r="HBJ221" s="11"/>
      <c r="HBK221" s="11"/>
      <c r="HBL221" s="11"/>
      <c r="HBM221" s="11"/>
      <c r="HBN221" s="11"/>
      <c r="HBO221" s="11"/>
      <c r="HBP221" s="11"/>
      <c r="HBQ221" s="11"/>
      <c r="HBR221" s="11"/>
      <c r="HBS221" s="11"/>
      <c r="HBT221" s="11"/>
      <c r="HBU221" s="11"/>
      <c r="HBV221" s="11"/>
      <c r="HBW221" s="11"/>
      <c r="HBX221" s="11"/>
      <c r="HBY221" s="11"/>
      <c r="HBZ221" s="11"/>
      <c r="HCA221" s="11"/>
      <c r="HCB221" s="11"/>
      <c r="HCC221" s="11"/>
      <c r="HCD221" s="11"/>
      <c r="HCE221" s="11"/>
      <c r="HCF221" s="11"/>
      <c r="HCG221" s="11"/>
      <c r="HCH221" s="11"/>
      <c r="HCI221" s="11"/>
      <c r="HCJ221" s="11"/>
      <c r="HCK221" s="11"/>
      <c r="HCL221" s="11"/>
      <c r="HCM221" s="11"/>
      <c r="HCN221" s="11"/>
      <c r="HCO221" s="11"/>
      <c r="HCP221" s="11"/>
      <c r="HCQ221" s="11"/>
      <c r="HCR221" s="11"/>
      <c r="HCS221" s="11"/>
      <c r="HCT221" s="11"/>
      <c r="HCU221" s="11"/>
      <c r="HCV221" s="11"/>
      <c r="HCW221" s="11"/>
      <c r="HCX221" s="11"/>
      <c r="HCY221" s="11"/>
      <c r="HCZ221" s="11"/>
      <c r="HDA221" s="11"/>
      <c r="HDB221" s="11"/>
      <c r="HDC221" s="11"/>
      <c r="HDD221" s="11"/>
      <c r="HDE221" s="11"/>
      <c r="HDF221" s="11"/>
      <c r="HDG221" s="11"/>
      <c r="HDH221" s="11"/>
      <c r="HDI221" s="11"/>
      <c r="HDJ221" s="11"/>
      <c r="HDK221" s="11"/>
      <c r="HDL221" s="11"/>
      <c r="HDM221" s="11"/>
      <c r="HDN221" s="11"/>
      <c r="HDO221" s="11"/>
      <c r="HDP221" s="11"/>
      <c r="HDQ221" s="11"/>
      <c r="HDR221" s="11"/>
      <c r="HDS221" s="11"/>
      <c r="HDT221" s="11"/>
      <c r="HDU221" s="11"/>
      <c r="HDV221" s="11"/>
      <c r="HDW221" s="11"/>
      <c r="HDX221" s="11"/>
      <c r="HDY221" s="11"/>
      <c r="HDZ221" s="11"/>
      <c r="HEA221" s="11"/>
      <c r="HEB221" s="11"/>
      <c r="HEC221" s="11"/>
      <c r="HED221" s="11"/>
      <c r="HEE221" s="11"/>
      <c r="HEF221" s="11"/>
      <c r="HEG221" s="11"/>
      <c r="HEH221" s="11"/>
      <c r="HEI221" s="11"/>
      <c r="HEJ221" s="11"/>
      <c r="HEK221" s="11"/>
      <c r="HEL221" s="11"/>
      <c r="HEM221" s="11"/>
      <c r="HEN221" s="11"/>
      <c r="HEO221" s="11"/>
      <c r="HEP221" s="11"/>
      <c r="HEQ221" s="11"/>
      <c r="HER221" s="11"/>
      <c r="HES221" s="11"/>
      <c r="HET221" s="11"/>
      <c r="HEU221" s="11"/>
      <c r="HEV221" s="11"/>
      <c r="HEW221" s="11"/>
      <c r="HEX221" s="11"/>
      <c r="HEY221" s="11"/>
      <c r="HEZ221" s="11"/>
      <c r="HFA221" s="11"/>
      <c r="HFB221" s="11"/>
      <c r="HFC221" s="11"/>
      <c r="HFD221" s="11"/>
      <c r="HFE221" s="11"/>
      <c r="HFF221" s="11"/>
      <c r="HFG221" s="11"/>
      <c r="HFH221" s="11"/>
      <c r="HFI221" s="11"/>
      <c r="HFJ221" s="11"/>
      <c r="HFK221" s="11"/>
      <c r="HFL221" s="11"/>
      <c r="HFM221" s="11"/>
      <c r="HFN221" s="11"/>
      <c r="HFO221" s="11"/>
      <c r="HFP221" s="11"/>
      <c r="HFQ221" s="11"/>
      <c r="HFR221" s="11"/>
      <c r="HFS221" s="11"/>
      <c r="HFT221" s="11"/>
      <c r="HFU221" s="11"/>
      <c r="HFV221" s="11"/>
      <c r="HFW221" s="11"/>
      <c r="HFX221" s="11"/>
      <c r="HFY221" s="11"/>
      <c r="HFZ221" s="11"/>
      <c r="HGA221" s="11"/>
      <c r="HGB221" s="11"/>
      <c r="HGC221" s="11"/>
      <c r="HGD221" s="11"/>
      <c r="HGE221" s="11"/>
      <c r="HGF221" s="11"/>
      <c r="HGG221" s="11"/>
      <c r="HGH221" s="11"/>
      <c r="HGI221" s="11"/>
      <c r="HGJ221" s="11"/>
      <c r="HGK221" s="11"/>
      <c r="HGL221" s="11"/>
      <c r="HGM221" s="11"/>
      <c r="HGN221" s="11"/>
      <c r="HGO221" s="11"/>
      <c r="HGP221" s="11"/>
      <c r="HGQ221" s="11"/>
      <c r="HGR221" s="11"/>
      <c r="HGS221" s="11"/>
      <c r="HGT221" s="11"/>
      <c r="HGU221" s="11"/>
      <c r="HGV221" s="11"/>
      <c r="HGW221" s="11"/>
      <c r="HGX221" s="11"/>
      <c r="HGY221" s="11"/>
      <c r="HGZ221" s="11"/>
      <c r="HHA221" s="11"/>
      <c r="HHB221" s="11"/>
      <c r="HHC221" s="11"/>
      <c r="HHD221" s="11"/>
      <c r="HHE221" s="11"/>
      <c r="HHF221" s="11"/>
      <c r="HHG221" s="11"/>
      <c r="HHH221" s="11"/>
      <c r="HHI221" s="11"/>
      <c r="HHJ221" s="11"/>
      <c r="HHK221" s="11"/>
      <c r="HHL221" s="11"/>
      <c r="HHM221" s="11"/>
      <c r="HHN221" s="11"/>
      <c r="HHO221" s="11"/>
      <c r="HHP221" s="11"/>
      <c r="HHQ221" s="11"/>
      <c r="HHR221" s="11"/>
      <c r="HHS221" s="11"/>
      <c r="HHT221" s="11"/>
      <c r="HHU221" s="11"/>
      <c r="HHV221" s="11"/>
      <c r="HHW221" s="11"/>
      <c r="HHX221" s="11"/>
      <c r="HHY221" s="11"/>
      <c r="HHZ221" s="11"/>
      <c r="HIA221" s="11"/>
      <c r="HIB221" s="11"/>
      <c r="HIC221" s="11"/>
      <c r="HID221" s="11"/>
      <c r="HIE221" s="11"/>
      <c r="HIF221" s="11"/>
      <c r="HIG221" s="11"/>
      <c r="HIH221" s="11"/>
      <c r="HII221" s="11"/>
      <c r="HIJ221" s="11"/>
      <c r="HIK221" s="11"/>
      <c r="HIL221" s="11"/>
      <c r="HIM221" s="11"/>
      <c r="HIN221" s="11"/>
      <c r="HIO221" s="11"/>
      <c r="HIP221" s="11"/>
      <c r="HIQ221" s="11"/>
      <c r="HIR221" s="11"/>
      <c r="HIS221" s="11"/>
      <c r="HIT221" s="11"/>
      <c r="HIU221" s="11"/>
      <c r="HIV221" s="11"/>
      <c r="HIW221" s="11"/>
      <c r="HIX221" s="11"/>
      <c r="HIY221" s="11"/>
      <c r="HIZ221" s="11"/>
      <c r="HJA221" s="11"/>
      <c r="HJB221" s="11"/>
      <c r="HJC221" s="11"/>
      <c r="HJD221" s="11"/>
      <c r="HJE221" s="11"/>
      <c r="HJF221" s="11"/>
      <c r="HJG221" s="11"/>
      <c r="HJH221" s="11"/>
      <c r="HJI221" s="11"/>
      <c r="HJJ221" s="11"/>
      <c r="HJK221" s="11"/>
      <c r="HJL221" s="11"/>
      <c r="HJM221" s="11"/>
      <c r="HJN221" s="11"/>
      <c r="HJO221" s="11"/>
      <c r="HJP221" s="11"/>
      <c r="HJQ221" s="11"/>
      <c r="HJR221" s="11"/>
      <c r="HJS221" s="11"/>
      <c r="HJT221" s="11"/>
      <c r="HJU221" s="11"/>
      <c r="HJV221" s="11"/>
      <c r="HJW221" s="11"/>
      <c r="HJX221" s="11"/>
      <c r="HJY221" s="11"/>
      <c r="HJZ221" s="11"/>
      <c r="HKA221" s="11"/>
      <c r="HKB221" s="11"/>
      <c r="HKC221" s="11"/>
      <c r="HKD221" s="11"/>
      <c r="HKE221" s="11"/>
      <c r="HKF221" s="11"/>
      <c r="HKG221" s="11"/>
      <c r="HKH221" s="11"/>
      <c r="HKI221" s="11"/>
      <c r="HKJ221" s="11"/>
      <c r="HKK221" s="11"/>
      <c r="HKL221" s="11"/>
      <c r="HKM221" s="11"/>
      <c r="HKN221" s="11"/>
      <c r="HKO221" s="11"/>
      <c r="HKP221" s="11"/>
      <c r="HKQ221" s="11"/>
      <c r="HKR221" s="11"/>
      <c r="HKS221" s="11"/>
      <c r="HKT221" s="11"/>
      <c r="HKU221" s="11"/>
      <c r="HKV221" s="11"/>
      <c r="HKW221" s="11"/>
      <c r="HKX221" s="11"/>
      <c r="HKY221" s="11"/>
      <c r="HKZ221" s="11"/>
      <c r="HLA221" s="11"/>
      <c r="HLB221" s="11"/>
      <c r="HLC221" s="11"/>
      <c r="HLD221" s="11"/>
      <c r="HLE221" s="11"/>
      <c r="HLF221" s="11"/>
      <c r="HLG221" s="11"/>
      <c r="HLH221" s="11"/>
      <c r="HLI221" s="11"/>
      <c r="HLJ221" s="11"/>
      <c r="HLK221" s="11"/>
      <c r="HLL221" s="11"/>
      <c r="HLM221" s="11"/>
      <c r="HLN221" s="11"/>
      <c r="HLO221" s="11"/>
      <c r="HLP221" s="11"/>
      <c r="HLQ221" s="11"/>
      <c r="HLR221" s="11"/>
      <c r="HLS221" s="11"/>
      <c r="HLT221" s="11"/>
      <c r="HLU221" s="11"/>
      <c r="HLV221" s="11"/>
      <c r="HLW221" s="11"/>
      <c r="HLX221" s="11"/>
      <c r="HLY221" s="11"/>
      <c r="HLZ221" s="11"/>
      <c r="HMA221" s="11"/>
      <c r="HMB221" s="11"/>
      <c r="HMC221" s="11"/>
      <c r="HMD221" s="11"/>
      <c r="HME221" s="11"/>
      <c r="HMF221" s="11"/>
      <c r="HMG221" s="11"/>
      <c r="HMH221" s="11"/>
      <c r="HMI221" s="11"/>
      <c r="HMJ221" s="11"/>
      <c r="HMK221" s="11"/>
      <c r="HML221" s="11"/>
      <c r="HMM221" s="11"/>
      <c r="HMN221" s="11"/>
      <c r="HMO221" s="11"/>
      <c r="HMP221" s="11"/>
      <c r="HMQ221" s="11"/>
      <c r="HMR221" s="11"/>
      <c r="HMS221" s="11"/>
      <c r="HMT221" s="11"/>
      <c r="HMU221" s="11"/>
      <c r="HMV221" s="11"/>
      <c r="HMW221" s="11"/>
      <c r="HMX221" s="11"/>
      <c r="HMY221" s="11"/>
      <c r="HMZ221" s="11"/>
      <c r="HNA221" s="11"/>
      <c r="HNB221" s="11"/>
      <c r="HNC221" s="11"/>
      <c r="HND221" s="11"/>
      <c r="HNE221" s="11"/>
      <c r="HNF221" s="11"/>
      <c r="HNG221" s="11"/>
      <c r="HNH221" s="11"/>
      <c r="HNI221" s="11"/>
      <c r="HNJ221" s="11"/>
      <c r="HNK221" s="11"/>
      <c r="HNL221" s="11"/>
      <c r="HNM221" s="11"/>
      <c r="HNN221" s="11"/>
      <c r="HNO221" s="11"/>
      <c r="HNP221" s="11"/>
      <c r="HNQ221" s="11"/>
      <c r="HNR221" s="11"/>
      <c r="HNS221" s="11"/>
      <c r="HNT221" s="11"/>
      <c r="HNU221" s="11"/>
      <c r="HNV221" s="11"/>
      <c r="HNW221" s="11"/>
      <c r="HNX221" s="11"/>
      <c r="HNY221" s="11"/>
      <c r="HNZ221" s="11"/>
      <c r="HOA221" s="11"/>
      <c r="HOB221" s="11"/>
      <c r="HOC221" s="11"/>
      <c r="HOD221" s="11"/>
      <c r="HOE221" s="11"/>
      <c r="HOF221" s="11"/>
      <c r="HOG221" s="11"/>
      <c r="HOH221" s="11"/>
      <c r="HOI221" s="11"/>
      <c r="HOJ221" s="11"/>
      <c r="HOK221" s="11"/>
      <c r="HOL221" s="11"/>
      <c r="HOM221" s="11"/>
      <c r="HON221" s="11"/>
      <c r="HOO221" s="11"/>
      <c r="HOP221" s="11"/>
      <c r="HOQ221" s="11"/>
      <c r="HOR221" s="11"/>
      <c r="HOS221" s="11"/>
      <c r="HOT221" s="11"/>
      <c r="HOU221" s="11"/>
      <c r="HOV221" s="11"/>
      <c r="HOW221" s="11"/>
      <c r="HOX221" s="11"/>
      <c r="HOY221" s="11"/>
      <c r="HOZ221" s="11"/>
      <c r="HPA221" s="11"/>
      <c r="HPB221" s="11"/>
      <c r="HPC221" s="11"/>
      <c r="HPD221" s="11"/>
      <c r="HPE221" s="11"/>
      <c r="HPF221" s="11"/>
      <c r="HPG221" s="11"/>
      <c r="HPH221" s="11"/>
      <c r="HPI221" s="11"/>
      <c r="HPJ221" s="11"/>
      <c r="HPK221" s="11"/>
      <c r="HPL221" s="11"/>
      <c r="HPM221" s="11"/>
      <c r="HPN221" s="11"/>
      <c r="HPO221" s="11"/>
      <c r="HPP221" s="11"/>
      <c r="HPQ221" s="11"/>
      <c r="HPR221" s="11"/>
      <c r="HPS221" s="11"/>
      <c r="HPT221" s="11"/>
      <c r="HPU221" s="11"/>
      <c r="HPV221" s="11"/>
      <c r="HPW221" s="11"/>
      <c r="HPX221" s="11"/>
      <c r="HPY221" s="11"/>
      <c r="HPZ221" s="11"/>
      <c r="HQA221" s="11"/>
      <c r="HQB221" s="11"/>
      <c r="HQC221" s="11"/>
      <c r="HQD221" s="11"/>
      <c r="HQE221" s="11"/>
      <c r="HQF221" s="11"/>
      <c r="HQG221" s="11"/>
      <c r="HQH221" s="11"/>
      <c r="HQI221" s="11"/>
      <c r="HQJ221" s="11"/>
      <c r="HQK221" s="11"/>
      <c r="HQL221" s="11"/>
      <c r="HQM221" s="11"/>
      <c r="HQN221" s="11"/>
      <c r="HQO221" s="11"/>
      <c r="HQP221" s="11"/>
      <c r="HQQ221" s="11"/>
      <c r="HQR221" s="11"/>
      <c r="HQS221" s="11"/>
      <c r="HQT221" s="11"/>
      <c r="HQU221" s="11"/>
      <c r="HQV221" s="11"/>
      <c r="HQW221" s="11"/>
      <c r="HQX221" s="11"/>
      <c r="HQY221" s="11"/>
      <c r="HQZ221" s="11"/>
      <c r="HRA221" s="11"/>
      <c r="HRB221" s="11"/>
      <c r="HRC221" s="11"/>
      <c r="HRD221" s="11"/>
      <c r="HRE221" s="11"/>
      <c r="HRF221" s="11"/>
      <c r="HRG221" s="11"/>
      <c r="HRH221" s="11"/>
      <c r="HRI221" s="11"/>
      <c r="HRJ221" s="11"/>
      <c r="HRK221" s="11"/>
      <c r="HRL221" s="11"/>
      <c r="HRM221" s="11"/>
      <c r="HRN221" s="11"/>
      <c r="HRO221" s="11"/>
      <c r="HRP221" s="11"/>
      <c r="HRQ221" s="11"/>
      <c r="HRR221" s="11"/>
      <c r="HRS221" s="11"/>
      <c r="HRT221" s="11"/>
      <c r="HRU221" s="11"/>
      <c r="HRV221" s="11"/>
      <c r="HRW221" s="11"/>
      <c r="HRX221" s="11"/>
      <c r="HRY221" s="11"/>
      <c r="HRZ221" s="11"/>
      <c r="HSA221" s="11"/>
      <c r="HSB221" s="11"/>
      <c r="HSC221" s="11"/>
      <c r="HSD221" s="11"/>
      <c r="HSE221" s="11"/>
      <c r="HSF221" s="11"/>
      <c r="HSG221" s="11"/>
      <c r="HSH221" s="11"/>
      <c r="HSI221" s="11"/>
      <c r="HSJ221" s="11"/>
      <c r="HSK221" s="11"/>
      <c r="HSL221" s="11"/>
      <c r="HSM221" s="11"/>
      <c r="HSN221" s="11"/>
      <c r="HSO221" s="11"/>
      <c r="HSP221" s="11"/>
      <c r="HSQ221" s="11"/>
      <c r="HSR221" s="11"/>
      <c r="HSS221" s="11"/>
      <c r="HST221" s="11"/>
      <c r="HSU221" s="11"/>
      <c r="HSV221" s="11"/>
      <c r="HSW221" s="11"/>
      <c r="HSX221" s="11"/>
      <c r="HSY221" s="11"/>
      <c r="HSZ221" s="11"/>
      <c r="HTA221" s="11"/>
      <c r="HTB221" s="11"/>
      <c r="HTC221" s="11"/>
      <c r="HTD221" s="11"/>
      <c r="HTE221" s="11"/>
      <c r="HTF221" s="11"/>
      <c r="HTG221" s="11"/>
      <c r="HTH221" s="11"/>
      <c r="HTI221" s="11"/>
      <c r="HTJ221" s="11"/>
      <c r="HTK221" s="11"/>
      <c r="HTL221" s="11"/>
      <c r="HTM221" s="11"/>
      <c r="HTN221" s="11"/>
      <c r="HTO221" s="11"/>
      <c r="HTP221" s="11"/>
      <c r="HTQ221" s="11"/>
      <c r="HTR221" s="11"/>
      <c r="HTS221" s="11"/>
      <c r="HTT221" s="11"/>
      <c r="HTU221" s="11"/>
      <c r="HTV221" s="11"/>
      <c r="HTW221" s="11"/>
      <c r="HTX221" s="11"/>
      <c r="HTY221" s="11"/>
      <c r="HTZ221" s="11"/>
      <c r="HUA221" s="11"/>
      <c r="HUB221" s="11"/>
      <c r="HUC221" s="11"/>
      <c r="HUD221" s="11"/>
      <c r="HUE221" s="11"/>
      <c r="HUF221" s="11"/>
      <c r="HUG221" s="11"/>
      <c r="HUH221" s="11"/>
      <c r="HUI221" s="11"/>
      <c r="HUJ221" s="11"/>
      <c r="HUK221" s="11"/>
      <c r="HUL221" s="11"/>
      <c r="HUM221" s="11"/>
      <c r="HUN221" s="11"/>
      <c r="HUO221" s="11"/>
      <c r="HUP221" s="11"/>
      <c r="HUQ221" s="11"/>
      <c r="HUR221" s="11"/>
      <c r="HUS221" s="11"/>
      <c r="HUT221" s="11"/>
      <c r="HUU221" s="11"/>
      <c r="HUV221" s="11"/>
      <c r="HUW221" s="11"/>
      <c r="HUX221" s="11"/>
      <c r="HUY221" s="11"/>
      <c r="HUZ221" s="11"/>
      <c r="HVA221" s="11"/>
      <c r="HVB221" s="11"/>
      <c r="HVC221" s="11"/>
      <c r="HVD221" s="11"/>
      <c r="HVE221" s="11"/>
      <c r="HVF221" s="11"/>
      <c r="HVG221" s="11"/>
      <c r="HVH221" s="11"/>
      <c r="HVI221" s="11"/>
      <c r="HVJ221" s="11"/>
      <c r="HVK221" s="11"/>
      <c r="HVL221" s="11"/>
      <c r="HVM221" s="11"/>
      <c r="HVN221" s="11"/>
      <c r="HVO221" s="11"/>
      <c r="HVP221" s="11"/>
      <c r="HVQ221" s="11"/>
      <c r="HVR221" s="11"/>
      <c r="HVS221" s="11"/>
      <c r="HVT221" s="11"/>
      <c r="HVU221" s="11"/>
      <c r="HVV221" s="11"/>
      <c r="HVW221" s="11"/>
      <c r="HVX221" s="11"/>
      <c r="HVY221" s="11"/>
      <c r="HVZ221" s="11"/>
      <c r="HWA221" s="11"/>
      <c r="HWB221" s="11"/>
      <c r="HWC221" s="11"/>
      <c r="HWD221" s="11"/>
      <c r="HWE221" s="11"/>
      <c r="HWF221" s="11"/>
      <c r="HWG221" s="11"/>
      <c r="HWH221" s="11"/>
      <c r="HWI221" s="11"/>
      <c r="HWJ221" s="11"/>
      <c r="HWK221" s="11"/>
      <c r="HWL221" s="11"/>
      <c r="HWM221" s="11"/>
      <c r="HWN221" s="11"/>
      <c r="HWO221" s="11"/>
      <c r="HWP221" s="11"/>
      <c r="HWQ221" s="11"/>
      <c r="HWR221" s="11"/>
      <c r="HWS221" s="11"/>
      <c r="HWT221" s="11"/>
      <c r="HWU221" s="11"/>
      <c r="HWV221" s="11"/>
      <c r="HWW221" s="11"/>
      <c r="HWX221" s="11"/>
      <c r="HWY221" s="11"/>
      <c r="HWZ221" s="11"/>
      <c r="HXA221" s="11"/>
      <c r="HXB221" s="11"/>
      <c r="HXC221" s="11"/>
      <c r="HXD221" s="11"/>
      <c r="HXE221" s="11"/>
      <c r="HXF221" s="11"/>
      <c r="HXG221" s="11"/>
      <c r="HXH221" s="11"/>
      <c r="HXI221" s="11"/>
      <c r="HXJ221" s="11"/>
      <c r="HXK221" s="11"/>
      <c r="HXL221" s="11"/>
      <c r="HXM221" s="11"/>
      <c r="HXN221" s="11"/>
      <c r="HXO221" s="11"/>
      <c r="HXP221" s="11"/>
      <c r="HXQ221" s="11"/>
      <c r="HXR221" s="11"/>
      <c r="HXS221" s="11"/>
      <c r="HXT221" s="11"/>
      <c r="HXU221" s="11"/>
      <c r="HXV221" s="11"/>
      <c r="HXW221" s="11"/>
      <c r="HXX221" s="11"/>
      <c r="HXY221" s="11"/>
      <c r="HXZ221" s="11"/>
      <c r="HYA221" s="11"/>
      <c r="HYB221" s="11"/>
      <c r="HYC221" s="11"/>
      <c r="HYD221" s="11"/>
      <c r="HYE221" s="11"/>
      <c r="HYF221" s="11"/>
      <c r="HYG221" s="11"/>
      <c r="HYH221" s="11"/>
      <c r="HYI221" s="11"/>
      <c r="HYJ221" s="11"/>
      <c r="HYK221" s="11"/>
      <c r="HYL221" s="11"/>
      <c r="HYM221" s="11"/>
      <c r="HYN221" s="11"/>
      <c r="HYO221" s="11"/>
      <c r="HYP221" s="11"/>
      <c r="HYQ221" s="11"/>
      <c r="HYR221" s="11"/>
      <c r="HYS221" s="11"/>
      <c r="HYT221" s="11"/>
      <c r="HYU221" s="11"/>
      <c r="HYV221" s="11"/>
      <c r="HYW221" s="11"/>
      <c r="HYX221" s="11"/>
      <c r="HYY221" s="11"/>
      <c r="HYZ221" s="11"/>
      <c r="HZA221" s="11"/>
      <c r="HZB221" s="11"/>
      <c r="HZC221" s="11"/>
      <c r="HZD221" s="11"/>
      <c r="HZE221" s="11"/>
      <c r="HZF221" s="11"/>
      <c r="HZG221" s="11"/>
      <c r="HZH221" s="11"/>
      <c r="HZI221" s="11"/>
      <c r="HZJ221" s="11"/>
      <c r="HZK221" s="11"/>
      <c r="HZL221" s="11"/>
      <c r="HZM221" s="11"/>
      <c r="HZN221" s="11"/>
      <c r="HZO221" s="11"/>
      <c r="HZP221" s="11"/>
      <c r="HZQ221" s="11"/>
      <c r="HZR221" s="11"/>
      <c r="HZS221" s="11"/>
      <c r="HZT221" s="11"/>
      <c r="HZU221" s="11"/>
      <c r="HZV221" s="11"/>
      <c r="HZW221" s="11"/>
      <c r="HZX221" s="11"/>
      <c r="HZY221" s="11"/>
      <c r="HZZ221" s="11"/>
      <c r="IAA221" s="11"/>
      <c r="IAB221" s="11"/>
      <c r="IAC221" s="11"/>
      <c r="IAD221" s="11"/>
      <c r="IAE221" s="11"/>
      <c r="IAF221" s="11"/>
      <c r="IAG221" s="11"/>
      <c r="IAH221" s="11"/>
      <c r="IAI221" s="11"/>
      <c r="IAJ221" s="11"/>
      <c r="IAK221" s="11"/>
      <c r="IAL221" s="11"/>
      <c r="IAM221" s="11"/>
      <c r="IAN221" s="11"/>
      <c r="IAO221" s="11"/>
      <c r="IAP221" s="11"/>
      <c r="IAQ221" s="11"/>
      <c r="IAR221" s="11"/>
      <c r="IAS221" s="11"/>
      <c r="IAT221" s="11"/>
      <c r="IAU221" s="11"/>
      <c r="IAV221" s="11"/>
      <c r="IAW221" s="11"/>
      <c r="IAX221" s="11"/>
      <c r="IAY221" s="11"/>
      <c r="IAZ221" s="11"/>
      <c r="IBA221" s="11"/>
      <c r="IBB221" s="11"/>
      <c r="IBC221" s="11"/>
      <c r="IBD221" s="11"/>
      <c r="IBE221" s="11"/>
      <c r="IBF221" s="11"/>
      <c r="IBG221" s="11"/>
      <c r="IBH221" s="11"/>
      <c r="IBI221" s="11"/>
      <c r="IBJ221" s="11"/>
      <c r="IBK221" s="11"/>
      <c r="IBL221" s="11"/>
      <c r="IBM221" s="11"/>
      <c r="IBN221" s="11"/>
      <c r="IBO221" s="11"/>
      <c r="IBP221" s="11"/>
      <c r="IBQ221" s="11"/>
      <c r="IBR221" s="11"/>
      <c r="IBS221" s="11"/>
      <c r="IBT221" s="11"/>
      <c r="IBU221" s="11"/>
      <c r="IBV221" s="11"/>
      <c r="IBW221" s="11"/>
      <c r="IBX221" s="11"/>
      <c r="IBY221" s="11"/>
      <c r="IBZ221" s="11"/>
      <c r="ICA221" s="11"/>
      <c r="ICB221" s="11"/>
      <c r="ICC221" s="11"/>
      <c r="ICD221" s="11"/>
      <c r="ICE221" s="11"/>
      <c r="ICF221" s="11"/>
      <c r="ICG221" s="11"/>
      <c r="ICH221" s="11"/>
      <c r="ICI221" s="11"/>
      <c r="ICJ221" s="11"/>
      <c r="ICK221" s="11"/>
      <c r="ICL221" s="11"/>
      <c r="ICM221" s="11"/>
      <c r="ICN221" s="11"/>
      <c r="ICO221" s="11"/>
      <c r="ICP221" s="11"/>
      <c r="ICQ221" s="11"/>
      <c r="ICR221" s="11"/>
      <c r="ICS221" s="11"/>
      <c r="ICT221" s="11"/>
      <c r="ICU221" s="11"/>
      <c r="ICV221" s="11"/>
      <c r="ICW221" s="11"/>
      <c r="ICX221" s="11"/>
      <c r="ICY221" s="11"/>
      <c r="ICZ221" s="11"/>
      <c r="IDA221" s="11"/>
      <c r="IDB221" s="11"/>
      <c r="IDC221" s="11"/>
      <c r="IDD221" s="11"/>
      <c r="IDE221" s="11"/>
      <c r="IDF221" s="11"/>
      <c r="IDG221" s="11"/>
      <c r="IDH221" s="11"/>
      <c r="IDI221" s="11"/>
      <c r="IDJ221" s="11"/>
      <c r="IDK221" s="11"/>
      <c r="IDL221" s="11"/>
      <c r="IDM221" s="11"/>
      <c r="IDN221" s="11"/>
      <c r="IDO221" s="11"/>
      <c r="IDP221" s="11"/>
      <c r="IDQ221" s="11"/>
      <c r="IDR221" s="11"/>
      <c r="IDS221" s="11"/>
      <c r="IDT221" s="11"/>
      <c r="IDU221" s="11"/>
      <c r="IDV221" s="11"/>
      <c r="IDW221" s="11"/>
      <c r="IDX221" s="11"/>
      <c r="IDY221" s="11"/>
      <c r="IDZ221" s="11"/>
      <c r="IEA221" s="11"/>
      <c r="IEB221" s="11"/>
      <c r="IEC221" s="11"/>
      <c r="IED221" s="11"/>
      <c r="IEE221" s="11"/>
      <c r="IEF221" s="11"/>
      <c r="IEG221" s="11"/>
      <c r="IEH221" s="11"/>
      <c r="IEI221" s="11"/>
      <c r="IEJ221" s="11"/>
      <c r="IEK221" s="11"/>
      <c r="IEL221" s="11"/>
      <c r="IEM221" s="11"/>
      <c r="IEN221" s="11"/>
      <c r="IEO221" s="11"/>
      <c r="IEP221" s="11"/>
      <c r="IEQ221" s="11"/>
      <c r="IER221" s="11"/>
      <c r="IES221" s="11"/>
      <c r="IET221" s="11"/>
      <c r="IEU221" s="11"/>
      <c r="IEV221" s="11"/>
      <c r="IEW221" s="11"/>
      <c r="IEX221" s="11"/>
      <c r="IEY221" s="11"/>
      <c r="IEZ221" s="11"/>
      <c r="IFA221" s="11"/>
      <c r="IFB221" s="11"/>
      <c r="IFC221" s="11"/>
      <c r="IFD221" s="11"/>
      <c r="IFE221" s="11"/>
      <c r="IFF221" s="11"/>
      <c r="IFG221" s="11"/>
      <c r="IFH221" s="11"/>
      <c r="IFI221" s="11"/>
      <c r="IFJ221" s="11"/>
      <c r="IFK221" s="11"/>
      <c r="IFL221" s="11"/>
      <c r="IFM221" s="11"/>
      <c r="IFN221" s="11"/>
      <c r="IFO221" s="11"/>
      <c r="IFP221" s="11"/>
      <c r="IFQ221" s="11"/>
      <c r="IFR221" s="11"/>
      <c r="IFS221" s="11"/>
      <c r="IFT221" s="11"/>
      <c r="IFU221" s="11"/>
      <c r="IFV221" s="11"/>
      <c r="IFW221" s="11"/>
      <c r="IFX221" s="11"/>
      <c r="IFY221" s="11"/>
      <c r="IFZ221" s="11"/>
      <c r="IGA221" s="11"/>
      <c r="IGB221" s="11"/>
      <c r="IGC221" s="11"/>
      <c r="IGD221" s="11"/>
      <c r="IGE221" s="11"/>
      <c r="IGF221" s="11"/>
      <c r="IGG221" s="11"/>
      <c r="IGH221" s="11"/>
      <c r="IGI221" s="11"/>
      <c r="IGJ221" s="11"/>
      <c r="IGK221" s="11"/>
      <c r="IGL221" s="11"/>
      <c r="IGM221" s="11"/>
      <c r="IGN221" s="11"/>
      <c r="IGO221" s="11"/>
      <c r="IGP221" s="11"/>
      <c r="IGQ221" s="11"/>
      <c r="IGR221" s="11"/>
      <c r="IGS221" s="11"/>
      <c r="IGT221" s="11"/>
      <c r="IGU221" s="11"/>
      <c r="IGV221" s="11"/>
      <c r="IGW221" s="11"/>
      <c r="IGX221" s="11"/>
      <c r="IGY221" s="11"/>
      <c r="IGZ221" s="11"/>
      <c r="IHA221" s="11"/>
      <c r="IHB221" s="11"/>
      <c r="IHC221" s="11"/>
      <c r="IHD221" s="11"/>
      <c r="IHE221" s="11"/>
      <c r="IHF221" s="11"/>
      <c r="IHG221" s="11"/>
      <c r="IHH221" s="11"/>
      <c r="IHI221" s="11"/>
      <c r="IHJ221" s="11"/>
      <c r="IHK221" s="11"/>
      <c r="IHL221" s="11"/>
      <c r="IHM221" s="11"/>
      <c r="IHN221" s="11"/>
      <c r="IHO221" s="11"/>
      <c r="IHP221" s="11"/>
      <c r="IHQ221" s="11"/>
      <c r="IHR221" s="11"/>
      <c r="IHS221" s="11"/>
      <c r="IHT221" s="11"/>
      <c r="IHU221" s="11"/>
      <c r="IHV221" s="11"/>
      <c r="IHW221" s="11"/>
      <c r="IHX221" s="11"/>
      <c r="IHY221" s="11"/>
      <c r="IHZ221" s="11"/>
      <c r="IIA221" s="11"/>
      <c r="IIB221" s="11"/>
      <c r="IIC221" s="11"/>
      <c r="IID221" s="11"/>
      <c r="IIE221" s="11"/>
      <c r="IIF221" s="11"/>
      <c r="IIG221" s="11"/>
      <c r="IIH221" s="11"/>
      <c r="III221" s="11"/>
      <c r="IIJ221" s="11"/>
      <c r="IIK221" s="11"/>
      <c r="IIL221" s="11"/>
      <c r="IIM221" s="11"/>
      <c r="IIN221" s="11"/>
      <c r="IIO221" s="11"/>
      <c r="IIP221" s="11"/>
      <c r="IIQ221" s="11"/>
      <c r="IIR221" s="11"/>
      <c r="IIS221" s="11"/>
      <c r="IIT221" s="11"/>
      <c r="IIU221" s="11"/>
      <c r="IIV221" s="11"/>
      <c r="IIW221" s="11"/>
      <c r="IIX221" s="11"/>
      <c r="IIY221" s="11"/>
      <c r="IIZ221" s="11"/>
      <c r="IJA221" s="11"/>
      <c r="IJB221" s="11"/>
      <c r="IJC221" s="11"/>
      <c r="IJD221" s="11"/>
      <c r="IJE221" s="11"/>
      <c r="IJF221" s="11"/>
      <c r="IJG221" s="11"/>
      <c r="IJH221" s="11"/>
      <c r="IJI221" s="11"/>
      <c r="IJJ221" s="11"/>
      <c r="IJK221" s="11"/>
      <c r="IJL221" s="11"/>
      <c r="IJM221" s="11"/>
      <c r="IJN221" s="11"/>
      <c r="IJO221" s="11"/>
      <c r="IJP221" s="11"/>
      <c r="IJQ221" s="11"/>
      <c r="IJR221" s="11"/>
      <c r="IJS221" s="11"/>
      <c r="IJT221" s="11"/>
      <c r="IJU221" s="11"/>
      <c r="IJV221" s="11"/>
      <c r="IJW221" s="11"/>
      <c r="IJX221" s="11"/>
      <c r="IJY221" s="11"/>
      <c r="IJZ221" s="11"/>
      <c r="IKA221" s="11"/>
      <c r="IKB221" s="11"/>
      <c r="IKC221" s="11"/>
      <c r="IKD221" s="11"/>
      <c r="IKE221" s="11"/>
      <c r="IKF221" s="11"/>
      <c r="IKG221" s="11"/>
      <c r="IKH221" s="11"/>
      <c r="IKI221" s="11"/>
      <c r="IKJ221" s="11"/>
      <c r="IKK221" s="11"/>
      <c r="IKL221" s="11"/>
      <c r="IKM221" s="11"/>
      <c r="IKN221" s="11"/>
      <c r="IKO221" s="11"/>
      <c r="IKP221" s="11"/>
      <c r="IKQ221" s="11"/>
      <c r="IKR221" s="11"/>
      <c r="IKS221" s="11"/>
      <c r="IKT221" s="11"/>
      <c r="IKU221" s="11"/>
      <c r="IKV221" s="11"/>
      <c r="IKW221" s="11"/>
      <c r="IKX221" s="11"/>
      <c r="IKY221" s="11"/>
      <c r="IKZ221" s="11"/>
      <c r="ILA221" s="11"/>
      <c r="ILB221" s="11"/>
      <c r="ILC221" s="11"/>
      <c r="ILD221" s="11"/>
      <c r="ILE221" s="11"/>
      <c r="ILF221" s="11"/>
      <c r="ILG221" s="11"/>
      <c r="ILH221" s="11"/>
      <c r="ILI221" s="11"/>
      <c r="ILJ221" s="11"/>
      <c r="ILK221" s="11"/>
      <c r="ILL221" s="11"/>
      <c r="ILM221" s="11"/>
      <c r="ILN221" s="11"/>
      <c r="ILO221" s="11"/>
      <c r="ILP221" s="11"/>
      <c r="ILQ221" s="11"/>
      <c r="ILR221" s="11"/>
      <c r="ILS221" s="11"/>
      <c r="ILT221" s="11"/>
      <c r="ILU221" s="11"/>
      <c r="ILV221" s="11"/>
      <c r="ILW221" s="11"/>
      <c r="ILX221" s="11"/>
      <c r="ILY221" s="11"/>
      <c r="ILZ221" s="11"/>
      <c r="IMA221" s="11"/>
      <c r="IMB221" s="11"/>
      <c r="IMC221" s="11"/>
      <c r="IMD221" s="11"/>
      <c r="IME221" s="11"/>
      <c r="IMF221" s="11"/>
      <c r="IMG221" s="11"/>
      <c r="IMH221" s="11"/>
      <c r="IMI221" s="11"/>
      <c r="IMJ221" s="11"/>
      <c r="IMK221" s="11"/>
      <c r="IML221" s="11"/>
      <c r="IMM221" s="11"/>
      <c r="IMN221" s="11"/>
      <c r="IMO221" s="11"/>
      <c r="IMP221" s="11"/>
      <c r="IMQ221" s="11"/>
      <c r="IMR221" s="11"/>
      <c r="IMS221" s="11"/>
      <c r="IMT221" s="11"/>
      <c r="IMU221" s="11"/>
      <c r="IMV221" s="11"/>
      <c r="IMW221" s="11"/>
      <c r="IMX221" s="11"/>
      <c r="IMY221" s="11"/>
      <c r="IMZ221" s="11"/>
      <c r="INA221" s="11"/>
      <c r="INB221" s="11"/>
      <c r="INC221" s="11"/>
      <c r="IND221" s="11"/>
      <c r="INE221" s="11"/>
      <c r="INF221" s="11"/>
      <c r="ING221" s="11"/>
      <c r="INH221" s="11"/>
      <c r="INI221" s="11"/>
      <c r="INJ221" s="11"/>
      <c r="INK221" s="11"/>
      <c r="INL221" s="11"/>
      <c r="INM221" s="11"/>
      <c r="INN221" s="11"/>
      <c r="INO221" s="11"/>
      <c r="INP221" s="11"/>
      <c r="INQ221" s="11"/>
      <c r="INR221" s="11"/>
      <c r="INS221" s="11"/>
      <c r="INT221" s="11"/>
      <c r="INU221" s="11"/>
      <c r="INV221" s="11"/>
      <c r="INW221" s="11"/>
      <c r="INX221" s="11"/>
      <c r="INY221" s="11"/>
      <c r="INZ221" s="11"/>
      <c r="IOA221" s="11"/>
      <c r="IOB221" s="11"/>
      <c r="IOC221" s="11"/>
      <c r="IOD221" s="11"/>
      <c r="IOE221" s="11"/>
      <c r="IOF221" s="11"/>
      <c r="IOG221" s="11"/>
      <c r="IOH221" s="11"/>
      <c r="IOI221" s="11"/>
      <c r="IOJ221" s="11"/>
      <c r="IOK221" s="11"/>
      <c r="IOL221" s="11"/>
      <c r="IOM221" s="11"/>
      <c r="ION221" s="11"/>
      <c r="IOO221" s="11"/>
      <c r="IOP221" s="11"/>
      <c r="IOQ221" s="11"/>
      <c r="IOR221" s="11"/>
      <c r="IOS221" s="11"/>
      <c r="IOT221" s="11"/>
      <c r="IOU221" s="11"/>
      <c r="IOV221" s="11"/>
      <c r="IOW221" s="11"/>
      <c r="IOX221" s="11"/>
      <c r="IOY221" s="11"/>
      <c r="IOZ221" s="11"/>
      <c r="IPA221" s="11"/>
      <c r="IPB221" s="11"/>
      <c r="IPC221" s="11"/>
      <c r="IPD221" s="11"/>
      <c r="IPE221" s="11"/>
      <c r="IPF221" s="11"/>
      <c r="IPG221" s="11"/>
      <c r="IPH221" s="11"/>
      <c r="IPI221" s="11"/>
      <c r="IPJ221" s="11"/>
      <c r="IPK221" s="11"/>
      <c r="IPL221" s="11"/>
      <c r="IPM221" s="11"/>
      <c r="IPN221" s="11"/>
      <c r="IPO221" s="11"/>
      <c r="IPP221" s="11"/>
      <c r="IPQ221" s="11"/>
      <c r="IPR221" s="11"/>
      <c r="IPS221" s="11"/>
      <c r="IPT221" s="11"/>
      <c r="IPU221" s="11"/>
      <c r="IPV221" s="11"/>
      <c r="IPW221" s="11"/>
      <c r="IPX221" s="11"/>
      <c r="IPY221" s="11"/>
      <c r="IPZ221" s="11"/>
      <c r="IQA221" s="11"/>
      <c r="IQB221" s="11"/>
      <c r="IQC221" s="11"/>
      <c r="IQD221" s="11"/>
      <c r="IQE221" s="11"/>
      <c r="IQF221" s="11"/>
      <c r="IQG221" s="11"/>
      <c r="IQH221" s="11"/>
      <c r="IQI221" s="11"/>
      <c r="IQJ221" s="11"/>
      <c r="IQK221" s="11"/>
      <c r="IQL221" s="11"/>
      <c r="IQM221" s="11"/>
      <c r="IQN221" s="11"/>
      <c r="IQO221" s="11"/>
      <c r="IQP221" s="11"/>
      <c r="IQQ221" s="11"/>
      <c r="IQR221" s="11"/>
      <c r="IQS221" s="11"/>
      <c r="IQT221" s="11"/>
      <c r="IQU221" s="11"/>
      <c r="IQV221" s="11"/>
      <c r="IQW221" s="11"/>
      <c r="IQX221" s="11"/>
      <c r="IQY221" s="11"/>
      <c r="IQZ221" s="11"/>
      <c r="IRA221" s="11"/>
      <c r="IRB221" s="11"/>
      <c r="IRC221" s="11"/>
      <c r="IRD221" s="11"/>
      <c r="IRE221" s="11"/>
      <c r="IRF221" s="11"/>
      <c r="IRG221" s="11"/>
      <c r="IRH221" s="11"/>
      <c r="IRI221" s="11"/>
      <c r="IRJ221" s="11"/>
      <c r="IRK221" s="11"/>
      <c r="IRL221" s="11"/>
      <c r="IRM221" s="11"/>
      <c r="IRN221" s="11"/>
      <c r="IRO221" s="11"/>
      <c r="IRP221" s="11"/>
      <c r="IRQ221" s="11"/>
      <c r="IRR221" s="11"/>
      <c r="IRS221" s="11"/>
      <c r="IRT221" s="11"/>
      <c r="IRU221" s="11"/>
      <c r="IRV221" s="11"/>
      <c r="IRW221" s="11"/>
      <c r="IRX221" s="11"/>
      <c r="IRY221" s="11"/>
      <c r="IRZ221" s="11"/>
      <c r="ISA221" s="11"/>
      <c r="ISB221" s="11"/>
      <c r="ISC221" s="11"/>
      <c r="ISD221" s="11"/>
      <c r="ISE221" s="11"/>
      <c r="ISF221" s="11"/>
      <c r="ISG221" s="11"/>
      <c r="ISH221" s="11"/>
      <c r="ISI221" s="11"/>
      <c r="ISJ221" s="11"/>
      <c r="ISK221" s="11"/>
      <c r="ISL221" s="11"/>
      <c r="ISM221" s="11"/>
      <c r="ISN221" s="11"/>
      <c r="ISO221" s="11"/>
      <c r="ISP221" s="11"/>
      <c r="ISQ221" s="11"/>
      <c r="ISR221" s="11"/>
      <c r="ISS221" s="11"/>
      <c r="IST221" s="11"/>
      <c r="ISU221" s="11"/>
      <c r="ISV221" s="11"/>
      <c r="ISW221" s="11"/>
      <c r="ISX221" s="11"/>
      <c r="ISY221" s="11"/>
      <c r="ISZ221" s="11"/>
      <c r="ITA221" s="11"/>
      <c r="ITB221" s="11"/>
      <c r="ITC221" s="11"/>
      <c r="ITD221" s="11"/>
      <c r="ITE221" s="11"/>
      <c r="ITF221" s="11"/>
      <c r="ITG221" s="11"/>
      <c r="ITH221" s="11"/>
      <c r="ITI221" s="11"/>
      <c r="ITJ221" s="11"/>
      <c r="ITK221" s="11"/>
      <c r="ITL221" s="11"/>
      <c r="ITM221" s="11"/>
      <c r="ITN221" s="11"/>
      <c r="ITO221" s="11"/>
      <c r="ITP221" s="11"/>
      <c r="ITQ221" s="11"/>
      <c r="ITR221" s="11"/>
      <c r="ITS221" s="11"/>
      <c r="ITT221" s="11"/>
      <c r="ITU221" s="11"/>
      <c r="ITV221" s="11"/>
      <c r="ITW221" s="11"/>
      <c r="ITX221" s="11"/>
      <c r="ITY221" s="11"/>
      <c r="ITZ221" s="11"/>
      <c r="IUA221" s="11"/>
      <c r="IUB221" s="11"/>
      <c r="IUC221" s="11"/>
      <c r="IUD221" s="11"/>
      <c r="IUE221" s="11"/>
      <c r="IUF221" s="11"/>
      <c r="IUG221" s="11"/>
      <c r="IUH221" s="11"/>
      <c r="IUI221" s="11"/>
      <c r="IUJ221" s="11"/>
      <c r="IUK221" s="11"/>
      <c r="IUL221" s="11"/>
      <c r="IUM221" s="11"/>
      <c r="IUN221" s="11"/>
      <c r="IUO221" s="11"/>
      <c r="IUP221" s="11"/>
      <c r="IUQ221" s="11"/>
      <c r="IUR221" s="11"/>
      <c r="IUS221" s="11"/>
      <c r="IUT221" s="11"/>
      <c r="IUU221" s="11"/>
      <c r="IUV221" s="11"/>
      <c r="IUW221" s="11"/>
      <c r="IUX221" s="11"/>
      <c r="IUY221" s="11"/>
      <c r="IUZ221" s="11"/>
      <c r="IVA221" s="11"/>
      <c r="IVB221" s="11"/>
      <c r="IVC221" s="11"/>
      <c r="IVD221" s="11"/>
      <c r="IVE221" s="11"/>
      <c r="IVF221" s="11"/>
      <c r="IVG221" s="11"/>
      <c r="IVH221" s="11"/>
      <c r="IVI221" s="11"/>
      <c r="IVJ221" s="11"/>
      <c r="IVK221" s="11"/>
      <c r="IVL221" s="11"/>
      <c r="IVM221" s="11"/>
      <c r="IVN221" s="11"/>
      <c r="IVO221" s="11"/>
      <c r="IVP221" s="11"/>
      <c r="IVQ221" s="11"/>
      <c r="IVR221" s="11"/>
      <c r="IVS221" s="11"/>
      <c r="IVT221" s="11"/>
      <c r="IVU221" s="11"/>
      <c r="IVV221" s="11"/>
      <c r="IVW221" s="11"/>
      <c r="IVX221" s="11"/>
      <c r="IVY221" s="11"/>
      <c r="IVZ221" s="11"/>
      <c r="IWA221" s="11"/>
      <c r="IWB221" s="11"/>
      <c r="IWC221" s="11"/>
      <c r="IWD221" s="11"/>
      <c r="IWE221" s="11"/>
      <c r="IWF221" s="11"/>
      <c r="IWG221" s="11"/>
      <c r="IWH221" s="11"/>
      <c r="IWI221" s="11"/>
      <c r="IWJ221" s="11"/>
      <c r="IWK221" s="11"/>
      <c r="IWL221" s="11"/>
      <c r="IWM221" s="11"/>
      <c r="IWN221" s="11"/>
      <c r="IWO221" s="11"/>
      <c r="IWP221" s="11"/>
      <c r="IWQ221" s="11"/>
      <c r="IWR221" s="11"/>
      <c r="IWS221" s="11"/>
      <c r="IWT221" s="11"/>
      <c r="IWU221" s="11"/>
      <c r="IWV221" s="11"/>
      <c r="IWW221" s="11"/>
      <c r="IWX221" s="11"/>
      <c r="IWY221" s="11"/>
      <c r="IWZ221" s="11"/>
      <c r="IXA221" s="11"/>
      <c r="IXB221" s="11"/>
      <c r="IXC221" s="11"/>
      <c r="IXD221" s="11"/>
      <c r="IXE221" s="11"/>
      <c r="IXF221" s="11"/>
      <c r="IXG221" s="11"/>
      <c r="IXH221" s="11"/>
      <c r="IXI221" s="11"/>
      <c r="IXJ221" s="11"/>
      <c r="IXK221" s="11"/>
      <c r="IXL221" s="11"/>
      <c r="IXM221" s="11"/>
      <c r="IXN221" s="11"/>
      <c r="IXO221" s="11"/>
      <c r="IXP221" s="11"/>
      <c r="IXQ221" s="11"/>
      <c r="IXR221" s="11"/>
      <c r="IXS221" s="11"/>
      <c r="IXT221" s="11"/>
      <c r="IXU221" s="11"/>
      <c r="IXV221" s="11"/>
      <c r="IXW221" s="11"/>
      <c r="IXX221" s="11"/>
      <c r="IXY221" s="11"/>
      <c r="IXZ221" s="11"/>
      <c r="IYA221" s="11"/>
      <c r="IYB221" s="11"/>
      <c r="IYC221" s="11"/>
      <c r="IYD221" s="11"/>
      <c r="IYE221" s="11"/>
      <c r="IYF221" s="11"/>
      <c r="IYG221" s="11"/>
      <c r="IYH221" s="11"/>
      <c r="IYI221" s="11"/>
      <c r="IYJ221" s="11"/>
      <c r="IYK221" s="11"/>
      <c r="IYL221" s="11"/>
      <c r="IYM221" s="11"/>
      <c r="IYN221" s="11"/>
      <c r="IYO221" s="11"/>
      <c r="IYP221" s="11"/>
      <c r="IYQ221" s="11"/>
      <c r="IYR221" s="11"/>
      <c r="IYS221" s="11"/>
      <c r="IYT221" s="11"/>
      <c r="IYU221" s="11"/>
      <c r="IYV221" s="11"/>
      <c r="IYW221" s="11"/>
      <c r="IYX221" s="11"/>
      <c r="IYY221" s="11"/>
      <c r="IYZ221" s="11"/>
      <c r="IZA221" s="11"/>
      <c r="IZB221" s="11"/>
      <c r="IZC221" s="11"/>
      <c r="IZD221" s="11"/>
      <c r="IZE221" s="11"/>
      <c r="IZF221" s="11"/>
      <c r="IZG221" s="11"/>
      <c r="IZH221" s="11"/>
      <c r="IZI221" s="11"/>
      <c r="IZJ221" s="11"/>
      <c r="IZK221" s="11"/>
      <c r="IZL221" s="11"/>
      <c r="IZM221" s="11"/>
      <c r="IZN221" s="11"/>
      <c r="IZO221" s="11"/>
      <c r="IZP221" s="11"/>
      <c r="IZQ221" s="11"/>
      <c r="IZR221" s="11"/>
      <c r="IZS221" s="11"/>
      <c r="IZT221" s="11"/>
      <c r="IZU221" s="11"/>
      <c r="IZV221" s="11"/>
      <c r="IZW221" s="11"/>
      <c r="IZX221" s="11"/>
      <c r="IZY221" s="11"/>
      <c r="IZZ221" s="11"/>
      <c r="JAA221" s="11"/>
      <c r="JAB221" s="11"/>
      <c r="JAC221" s="11"/>
      <c r="JAD221" s="11"/>
      <c r="JAE221" s="11"/>
      <c r="JAF221" s="11"/>
      <c r="JAG221" s="11"/>
      <c r="JAH221" s="11"/>
      <c r="JAI221" s="11"/>
      <c r="JAJ221" s="11"/>
      <c r="JAK221" s="11"/>
      <c r="JAL221" s="11"/>
      <c r="JAM221" s="11"/>
      <c r="JAN221" s="11"/>
      <c r="JAO221" s="11"/>
      <c r="JAP221" s="11"/>
      <c r="JAQ221" s="11"/>
      <c r="JAR221" s="11"/>
      <c r="JAS221" s="11"/>
      <c r="JAT221" s="11"/>
      <c r="JAU221" s="11"/>
      <c r="JAV221" s="11"/>
      <c r="JAW221" s="11"/>
      <c r="JAX221" s="11"/>
      <c r="JAY221" s="11"/>
      <c r="JAZ221" s="11"/>
      <c r="JBA221" s="11"/>
      <c r="JBB221" s="11"/>
      <c r="JBC221" s="11"/>
      <c r="JBD221" s="11"/>
      <c r="JBE221" s="11"/>
      <c r="JBF221" s="11"/>
      <c r="JBG221" s="11"/>
      <c r="JBH221" s="11"/>
      <c r="JBI221" s="11"/>
      <c r="JBJ221" s="11"/>
      <c r="JBK221" s="11"/>
      <c r="JBL221" s="11"/>
      <c r="JBM221" s="11"/>
      <c r="JBN221" s="11"/>
      <c r="JBO221" s="11"/>
      <c r="JBP221" s="11"/>
      <c r="JBQ221" s="11"/>
      <c r="JBR221" s="11"/>
      <c r="JBS221" s="11"/>
      <c r="JBT221" s="11"/>
      <c r="JBU221" s="11"/>
      <c r="JBV221" s="11"/>
      <c r="JBW221" s="11"/>
      <c r="JBX221" s="11"/>
      <c r="JBY221" s="11"/>
      <c r="JBZ221" s="11"/>
      <c r="JCA221" s="11"/>
      <c r="JCB221" s="11"/>
      <c r="JCC221" s="11"/>
      <c r="JCD221" s="11"/>
      <c r="JCE221" s="11"/>
      <c r="JCF221" s="11"/>
      <c r="JCG221" s="11"/>
      <c r="JCH221" s="11"/>
      <c r="JCI221" s="11"/>
      <c r="JCJ221" s="11"/>
      <c r="JCK221" s="11"/>
      <c r="JCL221" s="11"/>
      <c r="JCM221" s="11"/>
      <c r="JCN221" s="11"/>
      <c r="JCO221" s="11"/>
      <c r="JCP221" s="11"/>
      <c r="JCQ221" s="11"/>
      <c r="JCR221" s="11"/>
      <c r="JCS221" s="11"/>
      <c r="JCT221" s="11"/>
      <c r="JCU221" s="11"/>
      <c r="JCV221" s="11"/>
      <c r="JCW221" s="11"/>
      <c r="JCX221" s="11"/>
      <c r="JCY221" s="11"/>
      <c r="JCZ221" s="11"/>
      <c r="JDA221" s="11"/>
      <c r="JDB221" s="11"/>
      <c r="JDC221" s="11"/>
      <c r="JDD221" s="11"/>
      <c r="JDE221" s="11"/>
      <c r="JDF221" s="11"/>
      <c r="JDG221" s="11"/>
      <c r="JDH221" s="11"/>
      <c r="JDI221" s="11"/>
      <c r="JDJ221" s="11"/>
      <c r="JDK221" s="11"/>
      <c r="JDL221" s="11"/>
      <c r="JDM221" s="11"/>
      <c r="JDN221" s="11"/>
      <c r="JDO221" s="11"/>
      <c r="JDP221" s="11"/>
      <c r="JDQ221" s="11"/>
      <c r="JDR221" s="11"/>
      <c r="JDS221" s="11"/>
      <c r="JDT221" s="11"/>
      <c r="JDU221" s="11"/>
      <c r="JDV221" s="11"/>
      <c r="JDW221" s="11"/>
      <c r="JDX221" s="11"/>
      <c r="JDY221" s="11"/>
      <c r="JDZ221" s="11"/>
      <c r="JEA221" s="11"/>
      <c r="JEB221" s="11"/>
      <c r="JEC221" s="11"/>
      <c r="JED221" s="11"/>
      <c r="JEE221" s="11"/>
      <c r="JEF221" s="11"/>
      <c r="JEG221" s="11"/>
      <c r="JEH221" s="11"/>
      <c r="JEI221" s="11"/>
      <c r="JEJ221" s="11"/>
      <c r="JEK221" s="11"/>
      <c r="JEL221" s="11"/>
      <c r="JEM221" s="11"/>
      <c r="JEN221" s="11"/>
      <c r="JEO221" s="11"/>
      <c r="JEP221" s="11"/>
      <c r="JEQ221" s="11"/>
      <c r="JER221" s="11"/>
      <c r="JES221" s="11"/>
      <c r="JET221" s="11"/>
      <c r="JEU221" s="11"/>
      <c r="JEV221" s="11"/>
      <c r="JEW221" s="11"/>
      <c r="JEX221" s="11"/>
      <c r="JEY221" s="11"/>
      <c r="JEZ221" s="11"/>
      <c r="JFA221" s="11"/>
      <c r="JFB221" s="11"/>
      <c r="JFC221" s="11"/>
      <c r="JFD221" s="11"/>
      <c r="JFE221" s="11"/>
      <c r="JFF221" s="11"/>
      <c r="JFG221" s="11"/>
      <c r="JFH221" s="11"/>
      <c r="JFI221" s="11"/>
      <c r="JFJ221" s="11"/>
      <c r="JFK221" s="11"/>
      <c r="JFL221" s="11"/>
      <c r="JFM221" s="11"/>
      <c r="JFN221" s="11"/>
      <c r="JFO221" s="11"/>
      <c r="JFP221" s="11"/>
      <c r="JFQ221" s="11"/>
      <c r="JFR221" s="11"/>
      <c r="JFS221" s="11"/>
      <c r="JFT221" s="11"/>
      <c r="JFU221" s="11"/>
      <c r="JFV221" s="11"/>
      <c r="JFW221" s="11"/>
      <c r="JFX221" s="11"/>
      <c r="JFY221" s="11"/>
      <c r="JFZ221" s="11"/>
      <c r="JGA221" s="11"/>
      <c r="JGB221" s="11"/>
      <c r="JGC221" s="11"/>
      <c r="JGD221" s="11"/>
      <c r="JGE221" s="11"/>
      <c r="JGF221" s="11"/>
      <c r="JGG221" s="11"/>
      <c r="JGH221" s="11"/>
      <c r="JGI221" s="11"/>
      <c r="JGJ221" s="11"/>
      <c r="JGK221" s="11"/>
      <c r="JGL221" s="11"/>
      <c r="JGM221" s="11"/>
      <c r="JGN221" s="11"/>
      <c r="JGO221" s="11"/>
      <c r="JGP221" s="11"/>
      <c r="JGQ221" s="11"/>
      <c r="JGR221" s="11"/>
      <c r="JGS221" s="11"/>
      <c r="JGT221" s="11"/>
      <c r="JGU221" s="11"/>
      <c r="JGV221" s="11"/>
      <c r="JGW221" s="11"/>
      <c r="JGX221" s="11"/>
      <c r="JGY221" s="11"/>
      <c r="JGZ221" s="11"/>
      <c r="JHA221" s="11"/>
      <c r="JHB221" s="11"/>
      <c r="JHC221" s="11"/>
      <c r="JHD221" s="11"/>
      <c r="JHE221" s="11"/>
      <c r="JHF221" s="11"/>
      <c r="JHG221" s="11"/>
      <c r="JHH221" s="11"/>
      <c r="JHI221" s="11"/>
      <c r="JHJ221" s="11"/>
      <c r="JHK221" s="11"/>
      <c r="JHL221" s="11"/>
      <c r="JHM221" s="11"/>
      <c r="JHN221" s="11"/>
      <c r="JHO221" s="11"/>
      <c r="JHP221" s="11"/>
      <c r="JHQ221" s="11"/>
      <c r="JHR221" s="11"/>
      <c r="JHS221" s="11"/>
      <c r="JHT221" s="11"/>
      <c r="JHU221" s="11"/>
      <c r="JHV221" s="11"/>
      <c r="JHW221" s="11"/>
      <c r="JHX221" s="11"/>
      <c r="JHY221" s="11"/>
      <c r="JHZ221" s="11"/>
      <c r="JIA221" s="11"/>
      <c r="JIB221" s="11"/>
      <c r="JIC221" s="11"/>
      <c r="JID221" s="11"/>
      <c r="JIE221" s="11"/>
      <c r="JIF221" s="11"/>
      <c r="JIG221" s="11"/>
      <c r="JIH221" s="11"/>
      <c r="JII221" s="11"/>
      <c r="JIJ221" s="11"/>
      <c r="JIK221" s="11"/>
      <c r="JIL221" s="11"/>
      <c r="JIM221" s="11"/>
      <c r="JIN221" s="11"/>
      <c r="JIO221" s="11"/>
      <c r="JIP221" s="11"/>
      <c r="JIQ221" s="11"/>
      <c r="JIR221" s="11"/>
      <c r="JIS221" s="11"/>
      <c r="JIT221" s="11"/>
      <c r="JIU221" s="11"/>
      <c r="JIV221" s="11"/>
      <c r="JIW221" s="11"/>
      <c r="JIX221" s="11"/>
      <c r="JIY221" s="11"/>
      <c r="JIZ221" s="11"/>
      <c r="JJA221" s="11"/>
      <c r="JJB221" s="11"/>
      <c r="JJC221" s="11"/>
      <c r="JJD221" s="11"/>
      <c r="JJE221" s="11"/>
      <c r="JJF221" s="11"/>
      <c r="JJG221" s="11"/>
      <c r="JJH221" s="11"/>
      <c r="JJI221" s="11"/>
      <c r="JJJ221" s="11"/>
      <c r="JJK221" s="11"/>
      <c r="JJL221" s="11"/>
      <c r="JJM221" s="11"/>
      <c r="JJN221" s="11"/>
      <c r="JJO221" s="11"/>
      <c r="JJP221" s="11"/>
      <c r="JJQ221" s="11"/>
      <c r="JJR221" s="11"/>
      <c r="JJS221" s="11"/>
      <c r="JJT221" s="11"/>
      <c r="JJU221" s="11"/>
      <c r="JJV221" s="11"/>
      <c r="JJW221" s="11"/>
      <c r="JJX221" s="11"/>
      <c r="JJY221" s="11"/>
      <c r="JJZ221" s="11"/>
      <c r="JKA221" s="11"/>
      <c r="JKB221" s="11"/>
      <c r="JKC221" s="11"/>
      <c r="JKD221" s="11"/>
      <c r="JKE221" s="11"/>
      <c r="JKF221" s="11"/>
      <c r="JKG221" s="11"/>
      <c r="JKH221" s="11"/>
      <c r="JKI221" s="11"/>
      <c r="JKJ221" s="11"/>
      <c r="JKK221" s="11"/>
      <c r="JKL221" s="11"/>
      <c r="JKM221" s="11"/>
      <c r="JKN221" s="11"/>
      <c r="JKO221" s="11"/>
      <c r="JKP221" s="11"/>
      <c r="JKQ221" s="11"/>
      <c r="JKR221" s="11"/>
      <c r="JKS221" s="11"/>
      <c r="JKT221" s="11"/>
      <c r="JKU221" s="11"/>
      <c r="JKV221" s="11"/>
      <c r="JKW221" s="11"/>
      <c r="JKX221" s="11"/>
      <c r="JKY221" s="11"/>
      <c r="JKZ221" s="11"/>
      <c r="JLA221" s="11"/>
      <c r="JLB221" s="11"/>
      <c r="JLC221" s="11"/>
      <c r="JLD221" s="11"/>
      <c r="JLE221" s="11"/>
      <c r="JLF221" s="11"/>
      <c r="JLG221" s="11"/>
      <c r="JLH221" s="11"/>
      <c r="JLI221" s="11"/>
      <c r="JLJ221" s="11"/>
      <c r="JLK221" s="11"/>
      <c r="JLL221" s="11"/>
      <c r="JLM221" s="11"/>
      <c r="JLN221" s="11"/>
      <c r="JLO221" s="11"/>
      <c r="JLP221" s="11"/>
      <c r="JLQ221" s="11"/>
      <c r="JLR221" s="11"/>
      <c r="JLS221" s="11"/>
      <c r="JLT221" s="11"/>
      <c r="JLU221" s="11"/>
      <c r="JLV221" s="11"/>
      <c r="JLW221" s="11"/>
      <c r="JLX221" s="11"/>
      <c r="JLY221" s="11"/>
      <c r="JLZ221" s="11"/>
      <c r="JMA221" s="11"/>
      <c r="JMB221" s="11"/>
      <c r="JMC221" s="11"/>
      <c r="JMD221" s="11"/>
      <c r="JME221" s="11"/>
      <c r="JMF221" s="11"/>
      <c r="JMG221" s="11"/>
      <c r="JMH221" s="11"/>
      <c r="JMI221" s="11"/>
      <c r="JMJ221" s="11"/>
      <c r="JMK221" s="11"/>
      <c r="JML221" s="11"/>
      <c r="JMM221" s="11"/>
      <c r="JMN221" s="11"/>
      <c r="JMO221" s="11"/>
      <c r="JMP221" s="11"/>
      <c r="JMQ221" s="11"/>
      <c r="JMR221" s="11"/>
      <c r="JMS221" s="11"/>
      <c r="JMT221" s="11"/>
      <c r="JMU221" s="11"/>
      <c r="JMV221" s="11"/>
      <c r="JMW221" s="11"/>
      <c r="JMX221" s="11"/>
      <c r="JMY221" s="11"/>
      <c r="JMZ221" s="11"/>
      <c r="JNA221" s="11"/>
      <c r="JNB221" s="11"/>
      <c r="JNC221" s="11"/>
      <c r="JND221" s="11"/>
      <c r="JNE221" s="11"/>
      <c r="JNF221" s="11"/>
      <c r="JNG221" s="11"/>
      <c r="JNH221" s="11"/>
      <c r="JNI221" s="11"/>
      <c r="JNJ221" s="11"/>
      <c r="JNK221" s="11"/>
      <c r="JNL221" s="11"/>
      <c r="JNM221" s="11"/>
      <c r="JNN221" s="11"/>
      <c r="JNO221" s="11"/>
      <c r="JNP221" s="11"/>
      <c r="JNQ221" s="11"/>
      <c r="JNR221" s="11"/>
      <c r="JNS221" s="11"/>
      <c r="JNT221" s="11"/>
      <c r="JNU221" s="11"/>
      <c r="JNV221" s="11"/>
      <c r="JNW221" s="11"/>
      <c r="JNX221" s="11"/>
      <c r="JNY221" s="11"/>
      <c r="JNZ221" s="11"/>
      <c r="JOA221" s="11"/>
      <c r="JOB221" s="11"/>
      <c r="JOC221" s="11"/>
      <c r="JOD221" s="11"/>
      <c r="JOE221" s="11"/>
      <c r="JOF221" s="11"/>
      <c r="JOG221" s="11"/>
      <c r="JOH221" s="11"/>
      <c r="JOI221" s="11"/>
      <c r="JOJ221" s="11"/>
      <c r="JOK221" s="11"/>
      <c r="JOL221" s="11"/>
      <c r="JOM221" s="11"/>
      <c r="JON221" s="11"/>
      <c r="JOO221" s="11"/>
      <c r="JOP221" s="11"/>
      <c r="JOQ221" s="11"/>
      <c r="JOR221" s="11"/>
      <c r="JOS221" s="11"/>
      <c r="JOT221" s="11"/>
      <c r="JOU221" s="11"/>
      <c r="JOV221" s="11"/>
      <c r="JOW221" s="11"/>
      <c r="JOX221" s="11"/>
      <c r="JOY221" s="11"/>
      <c r="JOZ221" s="11"/>
      <c r="JPA221" s="11"/>
      <c r="JPB221" s="11"/>
      <c r="JPC221" s="11"/>
      <c r="JPD221" s="11"/>
      <c r="JPE221" s="11"/>
      <c r="JPF221" s="11"/>
      <c r="JPG221" s="11"/>
      <c r="JPH221" s="11"/>
      <c r="JPI221" s="11"/>
      <c r="JPJ221" s="11"/>
      <c r="JPK221" s="11"/>
      <c r="JPL221" s="11"/>
      <c r="JPM221" s="11"/>
      <c r="JPN221" s="11"/>
      <c r="JPO221" s="11"/>
      <c r="JPP221" s="11"/>
      <c r="JPQ221" s="11"/>
      <c r="JPR221" s="11"/>
      <c r="JPS221" s="11"/>
      <c r="JPT221" s="11"/>
      <c r="JPU221" s="11"/>
      <c r="JPV221" s="11"/>
      <c r="JPW221" s="11"/>
      <c r="JPX221" s="11"/>
      <c r="JPY221" s="11"/>
      <c r="JPZ221" s="11"/>
      <c r="JQA221" s="11"/>
      <c r="JQB221" s="11"/>
      <c r="JQC221" s="11"/>
      <c r="JQD221" s="11"/>
      <c r="JQE221" s="11"/>
      <c r="JQF221" s="11"/>
      <c r="JQG221" s="11"/>
      <c r="JQH221" s="11"/>
      <c r="JQI221" s="11"/>
      <c r="JQJ221" s="11"/>
      <c r="JQK221" s="11"/>
      <c r="JQL221" s="11"/>
      <c r="JQM221" s="11"/>
      <c r="JQN221" s="11"/>
      <c r="JQO221" s="11"/>
      <c r="JQP221" s="11"/>
      <c r="JQQ221" s="11"/>
      <c r="JQR221" s="11"/>
      <c r="JQS221" s="11"/>
      <c r="JQT221" s="11"/>
      <c r="JQU221" s="11"/>
      <c r="JQV221" s="11"/>
      <c r="JQW221" s="11"/>
      <c r="JQX221" s="11"/>
      <c r="JQY221" s="11"/>
      <c r="JQZ221" s="11"/>
      <c r="JRA221" s="11"/>
      <c r="JRB221" s="11"/>
      <c r="JRC221" s="11"/>
      <c r="JRD221" s="11"/>
      <c r="JRE221" s="11"/>
      <c r="JRF221" s="11"/>
      <c r="JRG221" s="11"/>
      <c r="JRH221" s="11"/>
      <c r="JRI221" s="11"/>
      <c r="JRJ221" s="11"/>
      <c r="JRK221" s="11"/>
      <c r="JRL221" s="11"/>
      <c r="JRM221" s="11"/>
      <c r="JRN221" s="11"/>
      <c r="JRO221" s="11"/>
      <c r="JRP221" s="11"/>
      <c r="JRQ221" s="11"/>
      <c r="JRR221" s="11"/>
      <c r="JRS221" s="11"/>
      <c r="JRT221" s="11"/>
      <c r="JRU221" s="11"/>
      <c r="JRV221" s="11"/>
      <c r="JRW221" s="11"/>
      <c r="JRX221" s="11"/>
      <c r="JRY221" s="11"/>
      <c r="JRZ221" s="11"/>
      <c r="JSA221" s="11"/>
      <c r="JSB221" s="11"/>
      <c r="JSC221" s="11"/>
      <c r="JSD221" s="11"/>
      <c r="JSE221" s="11"/>
      <c r="JSF221" s="11"/>
      <c r="JSG221" s="11"/>
      <c r="JSH221" s="11"/>
      <c r="JSI221" s="11"/>
      <c r="JSJ221" s="11"/>
      <c r="JSK221" s="11"/>
      <c r="JSL221" s="11"/>
      <c r="JSM221" s="11"/>
      <c r="JSN221" s="11"/>
      <c r="JSO221" s="11"/>
      <c r="JSP221" s="11"/>
      <c r="JSQ221" s="11"/>
      <c r="JSR221" s="11"/>
      <c r="JSS221" s="11"/>
      <c r="JST221" s="11"/>
      <c r="JSU221" s="11"/>
      <c r="JSV221" s="11"/>
      <c r="JSW221" s="11"/>
      <c r="JSX221" s="11"/>
      <c r="JSY221" s="11"/>
      <c r="JSZ221" s="11"/>
      <c r="JTA221" s="11"/>
      <c r="JTB221" s="11"/>
      <c r="JTC221" s="11"/>
      <c r="JTD221" s="11"/>
      <c r="JTE221" s="11"/>
      <c r="JTF221" s="11"/>
      <c r="JTG221" s="11"/>
      <c r="JTH221" s="11"/>
      <c r="JTI221" s="11"/>
      <c r="JTJ221" s="11"/>
      <c r="JTK221" s="11"/>
      <c r="JTL221" s="11"/>
      <c r="JTM221" s="11"/>
      <c r="JTN221" s="11"/>
      <c r="JTO221" s="11"/>
      <c r="JTP221" s="11"/>
      <c r="JTQ221" s="11"/>
      <c r="JTR221" s="11"/>
      <c r="JTS221" s="11"/>
      <c r="JTT221" s="11"/>
      <c r="JTU221" s="11"/>
      <c r="JTV221" s="11"/>
      <c r="JTW221" s="11"/>
      <c r="JTX221" s="11"/>
      <c r="JTY221" s="11"/>
      <c r="JTZ221" s="11"/>
      <c r="JUA221" s="11"/>
      <c r="JUB221" s="11"/>
      <c r="JUC221" s="11"/>
      <c r="JUD221" s="11"/>
      <c r="JUE221" s="11"/>
      <c r="JUF221" s="11"/>
      <c r="JUG221" s="11"/>
      <c r="JUH221" s="11"/>
      <c r="JUI221" s="11"/>
      <c r="JUJ221" s="11"/>
      <c r="JUK221" s="11"/>
      <c r="JUL221" s="11"/>
      <c r="JUM221" s="11"/>
      <c r="JUN221" s="11"/>
      <c r="JUO221" s="11"/>
      <c r="JUP221" s="11"/>
      <c r="JUQ221" s="11"/>
      <c r="JUR221" s="11"/>
      <c r="JUS221" s="11"/>
      <c r="JUT221" s="11"/>
      <c r="JUU221" s="11"/>
      <c r="JUV221" s="11"/>
      <c r="JUW221" s="11"/>
      <c r="JUX221" s="11"/>
      <c r="JUY221" s="11"/>
      <c r="JUZ221" s="11"/>
      <c r="JVA221" s="11"/>
      <c r="JVB221" s="11"/>
      <c r="JVC221" s="11"/>
      <c r="JVD221" s="11"/>
      <c r="JVE221" s="11"/>
      <c r="JVF221" s="11"/>
      <c r="JVG221" s="11"/>
      <c r="JVH221" s="11"/>
      <c r="JVI221" s="11"/>
      <c r="JVJ221" s="11"/>
      <c r="JVK221" s="11"/>
      <c r="JVL221" s="11"/>
      <c r="JVM221" s="11"/>
      <c r="JVN221" s="11"/>
      <c r="JVO221" s="11"/>
      <c r="JVP221" s="11"/>
      <c r="JVQ221" s="11"/>
      <c r="JVR221" s="11"/>
      <c r="JVS221" s="11"/>
      <c r="JVT221" s="11"/>
      <c r="JVU221" s="11"/>
      <c r="JVV221" s="11"/>
      <c r="JVW221" s="11"/>
      <c r="JVX221" s="11"/>
      <c r="JVY221" s="11"/>
      <c r="JVZ221" s="11"/>
      <c r="JWA221" s="11"/>
      <c r="JWB221" s="11"/>
      <c r="JWC221" s="11"/>
      <c r="JWD221" s="11"/>
      <c r="JWE221" s="11"/>
      <c r="JWF221" s="11"/>
      <c r="JWG221" s="11"/>
      <c r="JWH221" s="11"/>
      <c r="JWI221" s="11"/>
      <c r="JWJ221" s="11"/>
      <c r="JWK221" s="11"/>
      <c r="JWL221" s="11"/>
      <c r="JWM221" s="11"/>
      <c r="JWN221" s="11"/>
      <c r="JWO221" s="11"/>
      <c r="JWP221" s="11"/>
      <c r="JWQ221" s="11"/>
      <c r="JWR221" s="11"/>
      <c r="JWS221" s="11"/>
      <c r="JWT221" s="11"/>
      <c r="JWU221" s="11"/>
      <c r="JWV221" s="11"/>
      <c r="JWW221" s="11"/>
      <c r="JWX221" s="11"/>
      <c r="JWY221" s="11"/>
      <c r="JWZ221" s="11"/>
      <c r="JXA221" s="11"/>
      <c r="JXB221" s="11"/>
      <c r="JXC221" s="11"/>
      <c r="JXD221" s="11"/>
      <c r="JXE221" s="11"/>
      <c r="JXF221" s="11"/>
      <c r="JXG221" s="11"/>
      <c r="JXH221" s="11"/>
      <c r="JXI221" s="11"/>
      <c r="JXJ221" s="11"/>
      <c r="JXK221" s="11"/>
      <c r="JXL221" s="11"/>
      <c r="JXM221" s="11"/>
      <c r="JXN221" s="11"/>
      <c r="JXO221" s="11"/>
      <c r="JXP221" s="11"/>
      <c r="JXQ221" s="11"/>
      <c r="JXR221" s="11"/>
      <c r="JXS221" s="11"/>
      <c r="JXT221" s="11"/>
      <c r="JXU221" s="11"/>
      <c r="JXV221" s="11"/>
      <c r="JXW221" s="11"/>
      <c r="JXX221" s="11"/>
      <c r="JXY221" s="11"/>
      <c r="JXZ221" s="11"/>
      <c r="JYA221" s="11"/>
      <c r="JYB221" s="11"/>
      <c r="JYC221" s="11"/>
      <c r="JYD221" s="11"/>
      <c r="JYE221" s="11"/>
      <c r="JYF221" s="11"/>
      <c r="JYG221" s="11"/>
      <c r="JYH221" s="11"/>
      <c r="JYI221" s="11"/>
      <c r="JYJ221" s="11"/>
      <c r="JYK221" s="11"/>
      <c r="JYL221" s="11"/>
      <c r="JYM221" s="11"/>
      <c r="JYN221" s="11"/>
      <c r="JYO221" s="11"/>
      <c r="JYP221" s="11"/>
      <c r="JYQ221" s="11"/>
      <c r="JYR221" s="11"/>
      <c r="JYS221" s="11"/>
      <c r="JYT221" s="11"/>
      <c r="JYU221" s="11"/>
      <c r="JYV221" s="11"/>
      <c r="JYW221" s="11"/>
      <c r="JYX221" s="11"/>
      <c r="JYY221" s="11"/>
      <c r="JYZ221" s="11"/>
      <c r="JZA221" s="11"/>
      <c r="JZB221" s="11"/>
      <c r="JZC221" s="11"/>
      <c r="JZD221" s="11"/>
      <c r="JZE221" s="11"/>
      <c r="JZF221" s="11"/>
      <c r="JZG221" s="11"/>
      <c r="JZH221" s="11"/>
      <c r="JZI221" s="11"/>
      <c r="JZJ221" s="11"/>
      <c r="JZK221" s="11"/>
      <c r="JZL221" s="11"/>
      <c r="JZM221" s="11"/>
      <c r="JZN221" s="11"/>
      <c r="JZO221" s="11"/>
      <c r="JZP221" s="11"/>
      <c r="JZQ221" s="11"/>
      <c r="JZR221" s="11"/>
      <c r="JZS221" s="11"/>
      <c r="JZT221" s="11"/>
      <c r="JZU221" s="11"/>
      <c r="JZV221" s="11"/>
      <c r="JZW221" s="11"/>
      <c r="JZX221" s="11"/>
      <c r="JZY221" s="11"/>
      <c r="JZZ221" s="11"/>
      <c r="KAA221" s="11"/>
      <c r="KAB221" s="11"/>
      <c r="KAC221" s="11"/>
      <c r="KAD221" s="11"/>
      <c r="KAE221" s="11"/>
      <c r="KAF221" s="11"/>
      <c r="KAG221" s="11"/>
      <c r="KAH221" s="11"/>
      <c r="KAI221" s="11"/>
      <c r="KAJ221" s="11"/>
      <c r="KAK221" s="11"/>
      <c r="KAL221" s="11"/>
      <c r="KAM221" s="11"/>
      <c r="KAN221" s="11"/>
      <c r="KAO221" s="11"/>
      <c r="KAP221" s="11"/>
      <c r="KAQ221" s="11"/>
      <c r="KAR221" s="11"/>
      <c r="KAS221" s="11"/>
      <c r="KAT221" s="11"/>
      <c r="KAU221" s="11"/>
      <c r="KAV221" s="11"/>
      <c r="KAW221" s="11"/>
      <c r="KAX221" s="11"/>
      <c r="KAY221" s="11"/>
      <c r="KAZ221" s="11"/>
      <c r="KBA221" s="11"/>
      <c r="KBB221" s="11"/>
      <c r="KBC221" s="11"/>
      <c r="KBD221" s="11"/>
      <c r="KBE221" s="11"/>
      <c r="KBF221" s="11"/>
      <c r="KBG221" s="11"/>
      <c r="KBH221" s="11"/>
      <c r="KBI221" s="11"/>
      <c r="KBJ221" s="11"/>
      <c r="KBK221" s="11"/>
      <c r="KBL221" s="11"/>
      <c r="KBM221" s="11"/>
      <c r="KBN221" s="11"/>
      <c r="KBO221" s="11"/>
      <c r="KBP221" s="11"/>
      <c r="KBQ221" s="11"/>
      <c r="KBR221" s="11"/>
      <c r="KBS221" s="11"/>
      <c r="KBT221" s="11"/>
      <c r="KBU221" s="11"/>
      <c r="KBV221" s="11"/>
      <c r="KBW221" s="11"/>
      <c r="KBX221" s="11"/>
      <c r="KBY221" s="11"/>
      <c r="KBZ221" s="11"/>
      <c r="KCA221" s="11"/>
      <c r="KCB221" s="11"/>
      <c r="KCC221" s="11"/>
      <c r="KCD221" s="11"/>
      <c r="KCE221" s="11"/>
      <c r="KCF221" s="11"/>
      <c r="KCG221" s="11"/>
      <c r="KCH221" s="11"/>
      <c r="KCI221" s="11"/>
      <c r="KCJ221" s="11"/>
      <c r="KCK221" s="11"/>
      <c r="KCL221" s="11"/>
      <c r="KCM221" s="11"/>
      <c r="KCN221" s="11"/>
      <c r="KCO221" s="11"/>
      <c r="KCP221" s="11"/>
      <c r="KCQ221" s="11"/>
      <c r="KCR221" s="11"/>
      <c r="KCS221" s="11"/>
      <c r="KCT221" s="11"/>
      <c r="KCU221" s="11"/>
      <c r="KCV221" s="11"/>
      <c r="KCW221" s="11"/>
      <c r="KCX221" s="11"/>
      <c r="KCY221" s="11"/>
      <c r="KCZ221" s="11"/>
      <c r="KDA221" s="11"/>
      <c r="KDB221" s="11"/>
      <c r="KDC221" s="11"/>
      <c r="KDD221" s="11"/>
      <c r="KDE221" s="11"/>
      <c r="KDF221" s="11"/>
      <c r="KDG221" s="11"/>
      <c r="KDH221" s="11"/>
      <c r="KDI221" s="11"/>
      <c r="KDJ221" s="11"/>
      <c r="KDK221" s="11"/>
      <c r="KDL221" s="11"/>
      <c r="KDM221" s="11"/>
      <c r="KDN221" s="11"/>
      <c r="KDO221" s="11"/>
      <c r="KDP221" s="11"/>
      <c r="KDQ221" s="11"/>
      <c r="KDR221" s="11"/>
      <c r="KDS221" s="11"/>
      <c r="KDT221" s="11"/>
      <c r="KDU221" s="11"/>
      <c r="KDV221" s="11"/>
      <c r="KDW221" s="11"/>
      <c r="KDX221" s="11"/>
      <c r="KDY221" s="11"/>
      <c r="KDZ221" s="11"/>
      <c r="KEA221" s="11"/>
      <c r="KEB221" s="11"/>
      <c r="KEC221" s="11"/>
      <c r="KED221" s="11"/>
      <c r="KEE221" s="11"/>
      <c r="KEF221" s="11"/>
      <c r="KEG221" s="11"/>
      <c r="KEH221" s="11"/>
      <c r="KEI221" s="11"/>
      <c r="KEJ221" s="11"/>
      <c r="KEK221" s="11"/>
      <c r="KEL221" s="11"/>
      <c r="KEM221" s="11"/>
      <c r="KEN221" s="11"/>
      <c r="KEO221" s="11"/>
      <c r="KEP221" s="11"/>
      <c r="KEQ221" s="11"/>
      <c r="KER221" s="11"/>
      <c r="KES221" s="11"/>
      <c r="KET221" s="11"/>
      <c r="KEU221" s="11"/>
      <c r="KEV221" s="11"/>
      <c r="KEW221" s="11"/>
      <c r="KEX221" s="11"/>
      <c r="KEY221" s="11"/>
      <c r="KEZ221" s="11"/>
      <c r="KFA221" s="11"/>
      <c r="KFB221" s="11"/>
      <c r="KFC221" s="11"/>
      <c r="KFD221" s="11"/>
      <c r="KFE221" s="11"/>
      <c r="KFF221" s="11"/>
      <c r="KFG221" s="11"/>
      <c r="KFH221" s="11"/>
      <c r="KFI221" s="11"/>
      <c r="KFJ221" s="11"/>
      <c r="KFK221" s="11"/>
      <c r="KFL221" s="11"/>
      <c r="KFM221" s="11"/>
      <c r="KFN221" s="11"/>
      <c r="KFO221" s="11"/>
      <c r="KFP221" s="11"/>
      <c r="KFQ221" s="11"/>
      <c r="KFR221" s="11"/>
      <c r="KFS221" s="11"/>
      <c r="KFT221" s="11"/>
      <c r="KFU221" s="11"/>
      <c r="KFV221" s="11"/>
      <c r="KFW221" s="11"/>
      <c r="KFX221" s="11"/>
      <c r="KFY221" s="11"/>
      <c r="KFZ221" s="11"/>
      <c r="KGA221" s="11"/>
      <c r="KGB221" s="11"/>
      <c r="KGC221" s="11"/>
      <c r="KGD221" s="11"/>
      <c r="KGE221" s="11"/>
      <c r="KGF221" s="11"/>
      <c r="KGG221" s="11"/>
      <c r="KGH221" s="11"/>
      <c r="KGI221" s="11"/>
      <c r="KGJ221" s="11"/>
      <c r="KGK221" s="11"/>
      <c r="KGL221" s="11"/>
      <c r="KGM221" s="11"/>
      <c r="KGN221" s="11"/>
      <c r="KGO221" s="11"/>
      <c r="KGP221" s="11"/>
      <c r="KGQ221" s="11"/>
      <c r="KGR221" s="11"/>
      <c r="KGS221" s="11"/>
      <c r="KGT221" s="11"/>
      <c r="KGU221" s="11"/>
      <c r="KGV221" s="11"/>
      <c r="KGW221" s="11"/>
      <c r="KGX221" s="11"/>
      <c r="KGY221" s="11"/>
      <c r="KGZ221" s="11"/>
      <c r="KHA221" s="11"/>
      <c r="KHB221" s="11"/>
      <c r="KHC221" s="11"/>
      <c r="KHD221" s="11"/>
      <c r="KHE221" s="11"/>
      <c r="KHF221" s="11"/>
      <c r="KHG221" s="11"/>
      <c r="KHH221" s="11"/>
      <c r="KHI221" s="11"/>
      <c r="KHJ221" s="11"/>
      <c r="KHK221" s="11"/>
      <c r="KHL221" s="11"/>
      <c r="KHM221" s="11"/>
      <c r="KHN221" s="11"/>
      <c r="KHO221" s="11"/>
      <c r="KHP221" s="11"/>
      <c r="KHQ221" s="11"/>
      <c r="KHR221" s="11"/>
      <c r="KHS221" s="11"/>
      <c r="KHT221" s="11"/>
      <c r="KHU221" s="11"/>
      <c r="KHV221" s="11"/>
      <c r="KHW221" s="11"/>
      <c r="KHX221" s="11"/>
      <c r="KHY221" s="11"/>
      <c r="KHZ221" s="11"/>
      <c r="KIA221" s="11"/>
      <c r="KIB221" s="11"/>
      <c r="KIC221" s="11"/>
      <c r="KID221" s="11"/>
      <c r="KIE221" s="11"/>
      <c r="KIF221" s="11"/>
      <c r="KIG221" s="11"/>
      <c r="KIH221" s="11"/>
      <c r="KII221" s="11"/>
      <c r="KIJ221" s="11"/>
      <c r="KIK221" s="11"/>
      <c r="KIL221" s="11"/>
      <c r="KIM221" s="11"/>
      <c r="KIN221" s="11"/>
      <c r="KIO221" s="11"/>
      <c r="KIP221" s="11"/>
      <c r="KIQ221" s="11"/>
      <c r="KIR221" s="11"/>
      <c r="KIS221" s="11"/>
      <c r="KIT221" s="11"/>
      <c r="KIU221" s="11"/>
      <c r="KIV221" s="11"/>
      <c r="KIW221" s="11"/>
      <c r="KIX221" s="11"/>
      <c r="KIY221" s="11"/>
      <c r="KIZ221" s="11"/>
      <c r="KJA221" s="11"/>
      <c r="KJB221" s="11"/>
      <c r="KJC221" s="11"/>
      <c r="KJD221" s="11"/>
      <c r="KJE221" s="11"/>
      <c r="KJF221" s="11"/>
      <c r="KJG221" s="11"/>
      <c r="KJH221" s="11"/>
      <c r="KJI221" s="11"/>
      <c r="KJJ221" s="11"/>
      <c r="KJK221" s="11"/>
      <c r="KJL221" s="11"/>
      <c r="KJM221" s="11"/>
      <c r="KJN221" s="11"/>
      <c r="KJO221" s="11"/>
      <c r="KJP221" s="11"/>
      <c r="KJQ221" s="11"/>
      <c r="KJR221" s="11"/>
      <c r="KJS221" s="11"/>
      <c r="KJT221" s="11"/>
      <c r="KJU221" s="11"/>
      <c r="KJV221" s="11"/>
      <c r="KJW221" s="11"/>
      <c r="KJX221" s="11"/>
      <c r="KJY221" s="11"/>
      <c r="KJZ221" s="11"/>
      <c r="KKA221" s="11"/>
      <c r="KKB221" s="11"/>
      <c r="KKC221" s="11"/>
      <c r="KKD221" s="11"/>
      <c r="KKE221" s="11"/>
      <c r="KKF221" s="11"/>
      <c r="KKG221" s="11"/>
      <c r="KKH221" s="11"/>
      <c r="KKI221" s="11"/>
      <c r="KKJ221" s="11"/>
      <c r="KKK221" s="11"/>
      <c r="KKL221" s="11"/>
      <c r="KKM221" s="11"/>
      <c r="KKN221" s="11"/>
      <c r="KKO221" s="11"/>
      <c r="KKP221" s="11"/>
      <c r="KKQ221" s="11"/>
      <c r="KKR221" s="11"/>
      <c r="KKS221" s="11"/>
      <c r="KKT221" s="11"/>
      <c r="KKU221" s="11"/>
      <c r="KKV221" s="11"/>
      <c r="KKW221" s="11"/>
      <c r="KKX221" s="11"/>
      <c r="KKY221" s="11"/>
      <c r="KKZ221" s="11"/>
      <c r="KLA221" s="11"/>
      <c r="KLB221" s="11"/>
      <c r="KLC221" s="11"/>
      <c r="KLD221" s="11"/>
      <c r="KLE221" s="11"/>
      <c r="KLF221" s="11"/>
      <c r="KLG221" s="11"/>
      <c r="KLH221" s="11"/>
      <c r="KLI221" s="11"/>
      <c r="KLJ221" s="11"/>
      <c r="KLK221" s="11"/>
      <c r="KLL221" s="11"/>
      <c r="KLM221" s="11"/>
      <c r="KLN221" s="11"/>
      <c r="KLO221" s="11"/>
      <c r="KLP221" s="11"/>
      <c r="KLQ221" s="11"/>
      <c r="KLR221" s="11"/>
      <c r="KLS221" s="11"/>
      <c r="KLT221" s="11"/>
      <c r="KLU221" s="11"/>
      <c r="KLV221" s="11"/>
      <c r="KLW221" s="11"/>
      <c r="KLX221" s="11"/>
      <c r="KLY221" s="11"/>
      <c r="KLZ221" s="11"/>
      <c r="KMA221" s="11"/>
      <c r="KMB221" s="11"/>
      <c r="KMC221" s="11"/>
      <c r="KMD221" s="11"/>
      <c r="KME221" s="11"/>
      <c r="KMF221" s="11"/>
      <c r="KMG221" s="11"/>
      <c r="KMH221" s="11"/>
      <c r="KMI221" s="11"/>
      <c r="KMJ221" s="11"/>
      <c r="KMK221" s="11"/>
      <c r="KML221" s="11"/>
      <c r="KMM221" s="11"/>
      <c r="KMN221" s="11"/>
      <c r="KMO221" s="11"/>
      <c r="KMP221" s="11"/>
      <c r="KMQ221" s="11"/>
      <c r="KMR221" s="11"/>
      <c r="KMS221" s="11"/>
      <c r="KMT221" s="11"/>
      <c r="KMU221" s="11"/>
      <c r="KMV221" s="11"/>
      <c r="KMW221" s="11"/>
      <c r="KMX221" s="11"/>
      <c r="KMY221" s="11"/>
      <c r="KMZ221" s="11"/>
      <c r="KNA221" s="11"/>
      <c r="KNB221" s="11"/>
      <c r="KNC221" s="11"/>
      <c r="KND221" s="11"/>
      <c r="KNE221" s="11"/>
      <c r="KNF221" s="11"/>
      <c r="KNG221" s="11"/>
      <c r="KNH221" s="11"/>
      <c r="KNI221" s="11"/>
      <c r="KNJ221" s="11"/>
      <c r="KNK221" s="11"/>
      <c r="KNL221" s="11"/>
      <c r="KNM221" s="11"/>
      <c r="KNN221" s="11"/>
      <c r="KNO221" s="11"/>
      <c r="KNP221" s="11"/>
      <c r="KNQ221" s="11"/>
      <c r="KNR221" s="11"/>
      <c r="KNS221" s="11"/>
      <c r="KNT221" s="11"/>
      <c r="KNU221" s="11"/>
      <c r="KNV221" s="11"/>
      <c r="KNW221" s="11"/>
      <c r="KNX221" s="11"/>
      <c r="KNY221" s="11"/>
      <c r="KNZ221" s="11"/>
      <c r="KOA221" s="11"/>
      <c r="KOB221" s="11"/>
      <c r="KOC221" s="11"/>
      <c r="KOD221" s="11"/>
      <c r="KOE221" s="11"/>
      <c r="KOF221" s="11"/>
      <c r="KOG221" s="11"/>
      <c r="KOH221" s="11"/>
      <c r="KOI221" s="11"/>
      <c r="KOJ221" s="11"/>
      <c r="KOK221" s="11"/>
      <c r="KOL221" s="11"/>
      <c r="KOM221" s="11"/>
      <c r="KON221" s="11"/>
      <c r="KOO221" s="11"/>
      <c r="KOP221" s="11"/>
      <c r="KOQ221" s="11"/>
      <c r="KOR221" s="11"/>
      <c r="KOS221" s="11"/>
      <c r="KOT221" s="11"/>
      <c r="KOU221" s="11"/>
      <c r="KOV221" s="11"/>
      <c r="KOW221" s="11"/>
      <c r="KOX221" s="11"/>
      <c r="KOY221" s="11"/>
      <c r="KOZ221" s="11"/>
      <c r="KPA221" s="11"/>
      <c r="KPB221" s="11"/>
      <c r="KPC221" s="11"/>
      <c r="KPD221" s="11"/>
      <c r="KPE221" s="11"/>
      <c r="KPF221" s="11"/>
      <c r="KPG221" s="11"/>
      <c r="KPH221" s="11"/>
      <c r="KPI221" s="11"/>
      <c r="KPJ221" s="11"/>
      <c r="KPK221" s="11"/>
      <c r="KPL221" s="11"/>
      <c r="KPM221" s="11"/>
      <c r="KPN221" s="11"/>
      <c r="KPO221" s="11"/>
      <c r="KPP221" s="11"/>
      <c r="KPQ221" s="11"/>
      <c r="KPR221" s="11"/>
      <c r="KPS221" s="11"/>
      <c r="KPT221" s="11"/>
      <c r="KPU221" s="11"/>
      <c r="KPV221" s="11"/>
      <c r="KPW221" s="11"/>
      <c r="KPX221" s="11"/>
      <c r="KPY221" s="11"/>
      <c r="KPZ221" s="11"/>
      <c r="KQA221" s="11"/>
      <c r="KQB221" s="11"/>
      <c r="KQC221" s="11"/>
      <c r="KQD221" s="11"/>
      <c r="KQE221" s="11"/>
      <c r="KQF221" s="11"/>
      <c r="KQG221" s="11"/>
      <c r="KQH221" s="11"/>
      <c r="KQI221" s="11"/>
      <c r="KQJ221" s="11"/>
      <c r="KQK221" s="11"/>
      <c r="KQL221" s="11"/>
      <c r="KQM221" s="11"/>
      <c r="KQN221" s="11"/>
      <c r="KQO221" s="11"/>
      <c r="KQP221" s="11"/>
      <c r="KQQ221" s="11"/>
      <c r="KQR221" s="11"/>
      <c r="KQS221" s="11"/>
      <c r="KQT221" s="11"/>
      <c r="KQU221" s="11"/>
      <c r="KQV221" s="11"/>
      <c r="KQW221" s="11"/>
      <c r="KQX221" s="11"/>
      <c r="KQY221" s="11"/>
      <c r="KQZ221" s="11"/>
      <c r="KRA221" s="11"/>
      <c r="KRB221" s="11"/>
      <c r="KRC221" s="11"/>
      <c r="KRD221" s="11"/>
      <c r="KRE221" s="11"/>
      <c r="KRF221" s="11"/>
      <c r="KRG221" s="11"/>
      <c r="KRH221" s="11"/>
      <c r="KRI221" s="11"/>
      <c r="KRJ221" s="11"/>
      <c r="KRK221" s="11"/>
      <c r="KRL221" s="11"/>
      <c r="KRM221" s="11"/>
      <c r="KRN221" s="11"/>
      <c r="KRO221" s="11"/>
      <c r="KRP221" s="11"/>
      <c r="KRQ221" s="11"/>
      <c r="KRR221" s="11"/>
      <c r="KRS221" s="11"/>
      <c r="KRT221" s="11"/>
      <c r="KRU221" s="11"/>
      <c r="KRV221" s="11"/>
      <c r="KRW221" s="11"/>
      <c r="KRX221" s="11"/>
      <c r="KRY221" s="11"/>
      <c r="KRZ221" s="11"/>
      <c r="KSA221" s="11"/>
      <c r="KSB221" s="11"/>
      <c r="KSC221" s="11"/>
      <c r="KSD221" s="11"/>
      <c r="KSE221" s="11"/>
      <c r="KSF221" s="11"/>
      <c r="KSG221" s="11"/>
      <c r="KSH221" s="11"/>
      <c r="KSI221" s="11"/>
      <c r="KSJ221" s="11"/>
      <c r="KSK221" s="11"/>
      <c r="KSL221" s="11"/>
      <c r="KSM221" s="11"/>
      <c r="KSN221" s="11"/>
      <c r="KSO221" s="11"/>
      <c r="KSP221" s="11"/>
      <c r="KSQ221" s="11"/>
      <c r="KSR221" s="11"/>
      <c r="KSS221" s="11"/>
      <c r="KST221" s="11"/>
      <c r="KSU221" s="11"/>
      <c r="KSV221" s="11"/>
      <c r="KSW221" s="11"/>
      <c r="KSX221" s="11"/>
      <c r="KSY221" s="11"/>
      <c r="KSZ221" s="11"/>
      <c r="KTA221" s="11"/>
      <c r="KTB221" s="11"/>
      <c r="KTC221" s="11"/>
      <c r="KTD221" s="11"/>
      <c r="KTE221" s="11"/>
      <c r="KTF221" s="11"/>
      <c r="KTG221" s="11"/>
      <c r="KTH221" s="11"/>
      <c r="KTI221" s="11"/>
      <c r="KTJ221" s="11"/>
      <c r="KTK221" s="11"/>
      <c r="KTL221" s="11"/>
      <c r="KTM221" s="11"/>
      <c r="KTN221" s="11"/>
      <c r="KTO221" s="11"/>
      <c r="KTP221" s="11"/>
      <c r="KTQ221" s="11"/>
      <c r="KTR221" s="11"/>
      <c r="KTS221" s="11"/>
      <c r="KTT221" s="11"/>
      <c r="KTU221" s="11"/>
      <c r="KTV221" s="11"/>
      <c r="KTW221" s="11"/>
      <c r="KTX221" s="11"/>
      <c r="KTY221" s="11"/>
      <c r="KTZ221" s="11"/>
      <c r="KUA221" s="11"/>
      <c r="KUB221" s="11"/>
      <c r="KUC221" s="11"/>
      <c r="KUD221" s="11"/>
      <c r="KUE221" s="11"/>
      <c r="KUF221" s="11"/>
      <c r="KUG221" s="11"/>
      <c r="KUH221" s="11"/>
      <c r="KUI221" s="11"/>
      <c r="KUJ221" s="11"/>
      <c r="KUK221" s="11"/>
      <c r="KUL221" s="11"/>
      <c r="KUM221" s="11"/>
      <c r="KUN221" s="11"/>
      <c r="KUO221" s="11"/>
      <c r="KUP221" s="11"/>
      <c r="KUQ221" s="11"/>
      <c r="KUR221" s="11"/>
      <c r="KUS221" s="11"/>
      <c r="KUT221" s="11"/>
      <c r="KUU221" s="11"/>
      <c r="KUV221" s="11"/>
      <c r="KUW221" s="11"/>
      <c r="KUX221" s="11"/>
      <c r="KUY221" s="11"/>
      <c r="KUZ221" s="11"/>
      <c r="KVA221" s="11"/>
      <c r="KVB221" s="11"/>
      <c r="KVC221" s="11"/>
      <c r="KVD221" s="11"/>
      <c r="KVE221" s="11"/>
      <c r="KVF221" s="11"/>
      <c r="KVG221" s="11"/>
      <c r="KVH221" s="11"/>
      <c r="KVI221" s="11"/>
      <c r="KVJ221" s="11"/>
      <c r="KVK221" s="11"/>
      <c r="KVL221" s="11"/>
      <c r="KVM221" s="11"/>
      <c r="KVN221" s="11"/>
      <c r="KVO221" s="11"/>
      <c r="KVP221" s="11"/>
      <c r="KVQ221" s="11"/>
      <c r="KVR221" s="11"/>
      <c r="KVS221" s="11"/>
      <c r="KVT221" s="11"/>
      <c r="KVU221" s="11"/>
      <c r="KVV221" s="11"/>
      <c r="KVW221" s="11"/>
      <c r="KVX221" s="11"/>
      <c r="KVY221" s="11"/>
      <c r="KVZ221" s="11"/>
      <c r="KWA221" s="11"/>
      <c r="KWB221" s="11"/>
      <c r="KWC221" s="11"/>
      <c r="KWD221" s="11"/>
      <c r="KWE221" s="11"/>
      <c r="KWF221" s="11"/>
      <c r="KWG221" s="11"/>
      <c r="KWH221" s="11"/>
      <c r="KWI221" s="11"/>
      <c r="KWJ221" s="11"/>
      <c r="KWK221" s="11"/>
      <c r="KWL221" s="11"/>
      <c r="KWM221" s="11"/>
      <c r="KWN221" s="11"/>
      <c r="KWO221" s="11"/>
      <c r="KWP221" s="11"/>
      <c r="KWQ221" s="11"/>
      <c r="KWR221" s="11"/>
      <c r="KWS221" s="11"/>
      <c r="KWT221" s="11"/>
      <c r="KWU221" s="11"/>
      <c r="KWV221" s="11"/>
      <c r="KWW221" s="11"/>
      <c r="KWX221" s="11"/>
      <c r="KWY221" s="11"/>
      <c r="KWZ221" s="11"/>
      <c r="KXA221" s="11"/>
      <c r="KXB221" s="11"/>
      <c r="KXC221" s="11"/>
      <c r="KXD221" s="11"/>
      <c r="KXE221" s="11"/>
      <c r="KXF221" s="11"/>
      <c r="KXG221" s="11"/>
      <c r="KXH221" s="11"/>
      <c r="KXI221" s="11"/>
      <c r="KXJ221" s="11"/>
      <c r="KXK221" s="11"/>
      <c r="KXL221" s="11"/>
      <c r="KXM221" s="11"/>
      <c r="KXN221" s="11"/>
      <c r="KXO221" s="11"/>
      <c r="KXP221" s="11"/>
      <c r="KXQ221" s="11"/>
      <c r="KXR221" s="11"/>
      <c r="KXS221" s="11"/>
      <c r="KXT221" s="11"/>
      <c r="KXU221" s="11"/>
      <c r="KXV221" s="11"/>
      <c r="KXW221" s="11"/>
      <c r="KXX221" s="11"/>
      <c r="KXY221" s="11"/>
      <c r="KXZ221" s="11"/>
      <c r="KYA221" s="11"/>
      <c r="KYB221" s="11"/>
      <c r="KYC221" s="11"/>
      <c r="KYD221" s="11"/>
      <c r="KYE221" s="11"/>
      <c r="KYF221" s="11"/>
      <c r="KYG221" s="11"/>
      <c r="KYH221" s="11"/>
      <c r="KYI221" s="11"/>
      <c r="KYJ221" s="11"/>
      <c r="KYK221" s="11"/>
      <c r="KYL221" s="11"/>
      <c r="KYM221" s="11"/>
      <c r="KYN221" s="11"/>
      <c r="KYO221" s="11"/>
      <c r="KYP221" s="11"/>
      <c r="KYQ221" s="11"/>
      <c r="KYR221" s="11"/>
      <c r="KYS221" s="11"/>
      <c r="KYT221" s="11"/>
      <c r="KYU221" s="11"/>
      <c r="KYV221" s="11"/>
      <c r="KYW221" s="11"/>
      <c r="KYX221" s="11"/>
      <c r="KYY221" s="11"/>
      <c r="KYZ221" s="11"/>
      <c r="KZA221" s="11"/>
      <c r="KZB221" s="11"/>
      <c r="KZC221" s="11"/>
      <c r="KZD221" s="11"/>
      <c r="KZE221" s="11"/>
      <c r="KZF221" s="11"/>
      <c r="KZG221" s="11"/>
      <c r="KZH221" s="11"/>
      <c r="KZI221" s="11"/>
      <c r="KZJ221" s="11"/>
      <c r="KZK221" s="11"/>
      <c r="KZL221" s="11"/>
      <c r="KZM221" s="11"/>
      <c r="KZN221" s="11"/>
      <c r="KZO221" s="11"/>
      <c r="KZP221" s="11"/>
      <c r="KZQ221" s="11"/>
      <c r="KZR221" s="11"/>
      <c r="KZS221" s="11"/>
      <c r="KZT221" s="11"/>
      <c r="KZU221" s="11"/>
      <c r="KZV221" s="11"/>
      <c r="KZW221" s="11"/>
      <c r="KZX221" s="11"/>
      <c r="KZY221" s="11"/>
      <c r="KZZ221" s="11"/>
      <c r="LAA221" s="11"/>
      <c r="LAB221" s="11"/>
      <c r="LAC221" s="11"/>
      <c r="LAD221" s="11"/>
      <c r="LAE221" s="11"/>
      <c r="LAF221" s="11"/>
      <c r="LAG221" s="11"/>
      <c r="LAH221" s="11"/>
      <c r="LAI221" s="11"/>
      <c r="LAJ221" s="11"/>
      <c r="LAK221" s="11"/>
      <c r="LAL221" s="11"/>
      <c r="LAM221" s="11"/>
      <c r="LAN221" s="11"/>
      <c r="LAO221" s="11"/>
      <c r="LAP221" s="11"/>
      <c r="LAQ221" s="11"/>
      <c r="LAR221" s="11"/>
      <c r="LAS221" s="11"/>
      <c r="LAT221" s="11"/>
      <c r="LAU221" s="11"/>
      <c r="LAV221" s="11"/>
      <c r="LAW221" s="11"/>
      <c r="LAX221" s="11"/>
      <c r="LAY221" s="11"/>
      <c r="LAZ221" s="11"/>
      <c r="LBA221" s="11"/>
      <c r="LBB221" s="11"/>
      <c r="LBC221" s="11"/>
      <c r="LBD221" s="11"/>
      <c r="LBE221" s="11"/>
      <c r="LBF221" s="11"/>
      <c r="LBG221" s="11"/>
      <c r="LBH221" s="11"/>
      <c r="LBI221" s="11"/>
      <c r="LBJ221" s="11"/>
      <c r="LBK221" s="11"/>
      <c r="LBL221" s="11"/>
      <c r="LBM221" s="11"/>
      <c r="LBN221" s="11"/>
      <c r="LBO221" s="11"/>
      <c r="LBP221" s="11"/>
      <c r="LBQ221" s="11"/>
      <c r="LBR221" s="11"/>
      <c r="LBS221" s="11"/>
      <c r="LBT221" s="11"/>
      <c r="LBU221" s="11"/>
      <c r="LBV221" s="11"/>
      <c r="LBW221" s="11"/>
      <c r="LBX221" s="11"/>
      <c r="LBY221" s="11"/>
      <c r="LBZ221" s="11"/>
      <c r="LCA221" s="11"/>
      <c r="LCB221" s="11"/>
      <c r="LCC221" s="11"/>
      <c r="LCD221" s="11"/>
      <c r="LCE221" s="11"/>
      <c r="LCF221" s="11"/>
      <c r="LCG221" s="11"/>
      <c r="LCH221" s="11"/>
      <c r="LCI221" s="11"/>
      <c r="LCJ221" s="11"/>
      <c r="LCK221" s="11"/>
      <c r="LCL221" s="11"/>
      <c r="LCM221" s="11"/>
      <c r="LCN221" s="11"/>
      <c r="LCO221" s="11"/>
      <c r="LCP221" s="11"/>
      <c r="LCQ221" s="11"/>
      <c r="LCR221" s="11"/>
      <c r="LCS221" s="11"/>
      <c r="LCT221" s="11"/>
      <c r="LCU221" s="11"/>
      <c r="LCV221" s="11"/>
      <c r="LCW221" s="11"/>
      <c r="LCX221" s="11"/>
      <c r="LCY221" s="11"/>
      <c r="LCZ221" s="11"/>
      <c r="LDA221" s="11"/>
      <c r="LDB221" s="11"/>
      <c r="LDC221" s="11"/>
      <c r="LDD221" s="11"/>
      <c r="LDE221" s="11"/>
      <c r="LDF221" s="11"/>
      <c r="LDG221" s="11"/>
      <c r="LDH221" s="11"/>
      <c r="LDI221" s="11"/>
      <c r="LDJ221" s="11"/>
      <c r="LDK221" s="11"/>
      <c r="LDL221" s="11"/>
      <c r="LDM221" s="11"/>
      <c r="LDN221" s="11"/>
      <c r="LDO221" s="11"/>
      <c r="LDP221" s="11"/>
      <c r="LDQ221" s="11"/>
      <c r="LDR221" s="11"/>
      <c r="LDS221" s="11"/>
      <c r="LDT221" s="11"/>
      <c r="LDU221" s="11"/>
      <c r="LDV221" s="11"/>
      <c r="LDW221" s="11"/>
      <c r="LDX221" s="11"/>
      <c r="LDY221" s="11"/>
      <c r="LDZ221" s="11"/>
      <c r="LEA221" s="11"/>
      <c r="LEB221" s="11"/>
      <c r="LEC221" s="11"/>
      <c r="LED221" s="11"/>
      <c r="LEE221" s="11"/>
      <c r="LEF221" s="11"/>
      <c r="LEG221" s="11"/>
      <c r="LEH221" s="11"/>
      <c r="LEI221" s="11"/>
      <c r="LEJ221" s="11"/>
      <c r="LEK221" s="11"/>
      <c r="LEL221" s="11"/>
      <c r="LEM221" s="11"/>
      <c r="LEN221" s="11"/>
      <c r="LEO221" s="11"/>
      <c r="LEP221" s="11"/>
      <c r="LEQ221" s="11"/>
      <c r="LER221" s="11"/>
      <c r="LES221" s="11"/>
      <c r="LET221" s="11"/>
      <c r="LEU221" s="11"/>
      <c r="LEV221" s="11"/>
      <c r="LEW221" s="11"/>
      <c r="LEX221" s="11"/>
      <c r="LEY221" s="11"/>
      <c r="LEZ221" s="11"/>
      <c r="LFA221" s="11"/>
      <c r="LFB221" s="11"/>
      <c r="LFC221" s="11"/>
      <c r="LFD221" s="11"/>
      <c r="LFE221" s="11"/>
      <c r="LFF221" s="11"/>
      <c r="LFG221" s="11"/>
      <c r="LFH221" s="11"/>
      <c r="LFI221" s="11"/>
      <c r="LFJ221" s="11"/>
      <c r="LFK221" s="11"/>
      <c r="LFL221" s="11"/>
      <c r="LFM221" s="11"/>
      <c r="LFN221" s="11"/>
      <c r="LFO221" s="11"/>
      <c r="LFP221" s="11"/>
      <c r="LFQ221" s="11"/>
      <c r="LFR221" s="11"/>
      <c r="LFS221" s="11"/>
      <c r="LFT221" s="11"/>
      <c r="LFU221" s="11"/>
      <c r="LFV221" s="11"/>
      <c r="LFW221" s="11"/>
      <c r="LFX221" s="11"/>
      <c r="LFY221" s="11"/>
      <c r="LFZ221" s="11"/>
      <c r="LGA221" s="11"/>
      <c r="LGB221" s="11"/>
      <c r="LGC221" s="11"/>
      <c r="LGD221" s="11"/>
      <c r="LGE221" s="11"/>
      <c r="LGF221" s="11"/>
      <c r="LGG221" s="11"/>
      <c r="LGH221" s="11"/>
      <c r="LGI221" s="11"/>
      <c r="LGJ221" s="11"/>
      <c r="LGK221" s="11"/>
      <c r="LGL221" s="11"/>
      <c r="LGM221" s="11"/>
      <c r="LGN221" s="11"/>
      <c r="LGO221" s="11"/>
      <c r="LGP221" s="11"/>
      <c r="LGQ221" s="11"/>
      <c r="LGR221" s="11"/>
      <c r="LGS221" s="11"/>
      <c r="LGT221" s="11"/>
      <c r="LGU221" s="11"/>
      <c r="LGV221" s="11"/>
      <c r="LGW221" s="11"/>
      <c r="LGX221" s="11"/>
      <c r="LGY221" s="11"/>
      <c r="LGZ221" s="11"/>
      <c r="LHA221" s="11"/>
      <c r="LHB221" s="11"/>
      <c r="LHC221" s="11"/>
      <c r="LHD221" s="11"/>
      <c r="LHE221" s="11"/>
      <c r="LHF221" s="11"/>
      <c r="LHG221" s="11"/>
      <c r="LHH221" s="11"/>
      <c r="LHI221" s="11"/>
      <c r="LHJ221" s="11"/>
      <c r="LHK221" s="11"/>
      <c r="LHL221" s="11"/>
      <c r="LHM221" s="11"/>
      <c r="LHN221" s="11"/>
      <c r="LHO221" s="11"/>
      <c r="LHP221" s="11"/>
      <c r="LHQ221" s="11"/>
      <c r="LHR221" s="11"/>
      <c r="LHS221" s="11"/>
      <c r="LHT221" s="11"/>
      <c r="LHU221" s="11"/>
      <c r="LHV221" s="11"/>
      <c r="LHW221" s="11"/>
      <c r="LHX221" s="11"/>
      <c r="LHY221" s="11"/>
      <c r="LHZ221" s="11"/>
      <c r="LIA221" s="11"/>
      <c r="LIB221" s="11"/>
      <c r="LIC221" s="11"/>
      <c r="LID221" s="11"/>
      <c r="LIE221" s="11"/>
      <c r="LIF221" s="11"/>
      <c r="LIG221" s="11"/>
      <c r="LIH221" s="11"/>
      <c r="LII221" s="11"/>
      <c r="LIJ221" s="11"/>
      <c r="LIK221" s="11"/>
      <c r="LIL221" s="11"/>
      <c r="LIM221" s="11"/>
      <c r="LIN221" s="11"/>
      <c r="LIO221" s="11"/>
      <c r="LIP221" s="11"/>
      <c r="LIQ221" s="11"/>
      <c r="LIR221" s="11"/>
      <c r="LIS221" s="11"/>
      <c r="LIT221" s="11"/>
      <c r="LIU221" s="11"/>
      <c r="LIV221" s="11"/>
      <c r="LIW221" s="11"/>
      <c r="LIX221" s="11"/>
      <c r="LIY221" s="11"/>
      <c r="LIZ221" s="11"/>
      <c r="LJA221" s="11"/>
      <c r="LJB221" s="11"/>
      <c r="LJC221" s="11"/>
      <c r="LJD221" s="11"/>
      <c r="LJE221" s="11"/>
      <c r="LJF221" s="11"/>
      <c r="LJG221" s="11"/>
      <c r="LJH221" s="11"/>
      <c r="LJI221" s="11"/>
      <c r="LJJ221" s="11"/>
      <c r="LJK221" s="11"/>
      <c r="LJL221" s="11"/>
      <c r="LJM221" s="11"/>
      <c r="LJN221" s="11"/>
      <c r="LJO221" s="11"/>
      <c r="LJP221" s="11"/>
      <c r="LJQ221" s="11"/>
      <c r="LJR221" s="11"/>
      <c r="LJS221" s="11"/>
      <c r="LJT221" s="11"/>
      <c r="LJU221" s="11"/>
      <c r="LJV221" s="11"/>
      <c r="LJW221" s="11"/>
      <c r="LJX221" s="11"/>
      <c r="LJY221" s="11"/>
      <c r="LJZ221" s="11"/>
      <c r="LKA221" s="11"/>
      <c r="LKB221" s="11"/>
      <c r="LKC221" s="11"/>
      <c r="LKD221" s="11"/>
      <c r="LKE221" s="11"/>
      <c r="LKF221" s="11"/>
      <c r="LKG221" s="11"/>
      <c r="LKH221" s="11"/>
      <c r="LKI221" s="11"/>
      <c r="LKJ221" s="11"/>
      <c r="LKK221" s="11"/>
      <c r="LKL221" s="11"/>
      <c r="LKM221" s="11"/>
      <c r="LKN221" s="11"/>
      <c r="LKO221" s="11"/>
      <c r="LKP221" s="11"/>
      <c r="LKQ221" s="11"/>
      <c r="LKR221" s="11"/>
      <c r="LKS221" s="11"/>
      <c r="LKT221" s="11"/>
      <c r="LKU221" s="11"/>
      <c r="LKV221" s="11"/>
      <c r="LKW221" s="11"/>
      <c r="LKX221" s="11"/>
      <c r="LKY221" s="11"/>
      <c r="LKZ221" s="11"/>
      <c r="LLA221" s="11"/>
      <c r="LLB221" s="11"/>
      <c r="LLC221" s="11"/>
      <c r="LLD221" s="11"/>
      <c r="LLE221" s="11"/>
      <c r="LLF221" s="11"/>
      <c r="LLG221" s="11"/>
      <c r="LLH221" s="11"/>
      <c r="LLI221" s="11"/>
      <c r="LLJ221" s="11"/>
      <c r="LLK221" s="11"/>
      <c r="LLL221" s="11"/>
      <c r="LLM221" s="11"/>
      <c r="LLN221" s="11"/>
      <c r="LLO221" s="11"/>
      <c r="LLP221" s="11"/>
      <c r="LLQ221" s="11"/>
      <c r="LLR221" s="11"/>
      <c r="LLS221" s="11"/>
      <c r="LLT221" s="11"/>
      <c r="LLU221" s="11"/>
      <c r="LLV221" s="11"/>
      <c r="LLW221" s="11"/>
      <c r="LLX221" s="11"/>
      <c r="LLY221" s="11"/>
      <c r="LLZ221" s="11"/>
      <c r="LMA221" s="11"/>
      <c r="LMB221" s="11"/>
      <c r="LMC221" s="11"/>
      <c r="LMD221" s="11"/>
      <c r="LME221" s="11"/>
      <c r="LMF221" s="11"/>
      <c r="LMG221" s="11"/>
      <c r="LMH221" s="11"/>
      <c r="LMI221" s="11"/>
      <c r="LMJ221" s="11"/>
      <c r="LMK221" s="11"/>
      <c r="LML221" s="11"/>
      <c r="LMM221" s="11"/>
      <c r="LMN221" s="11"/>
      <c r="LMO221" s="11"/>
      <c r="LMP221" s="11"/>
      <c r="LMQ221" s="11"/>
      <c r="LMR221" s="11"/>
      <c r="LMS221" s="11"/>
      <c r="LMT221" s="11"/>
      <c r="LMU221" s="11"/>
      <c r="LMV221" s="11"/>
      <c r="LMW221" s="11"/>
      <c r="LMX221" s="11"/>
      <c r="LMY221" s="11"/>
      <c r="LMZ221" s="11"/>
      <c r="LNA221" s="11"/>
      <c r="LNB221" s="11"/>
      <c r="LNC221" s="11"/>
      <c r="LND221" s="11"/>
      <c r="LNE221" s="11"/>
      <c r="LNF221" s="11"/>
      <c r="LNG221" s="11"/>
      <c r="LNH221" s="11"/>
      <c r="LNI221" s="11"/>
      <c r="LNJ221" s="11"/>
      <c r="LNK221" s="11"/>
      <c r="LNL221" s="11"/>
      <c r="LNM221" s="11"/>
      <c r="LNN221" s="11"/>
      <c r="LNO221" s="11"/>
      <c r="LNP221" s="11"/>
      <c r="LNQ221" s="11"/>
      <c r="LNR221" s="11"/>
      <c r="LNS221" s="11"/>
      <c r="LNT221" s="11"/>
      <c r="LNU221" s="11"/>
      <c r="LNV221" s="11"/>
      <c r="LNW221" s="11"/>
      <c r="LNX221" s="11"/>
      <c r="LNY221" s="11"/>
      <c r="LNZ221" s="11"/>
      <c r="LOA221" s="11"/>
      <c r="LOB221" s="11"/>
      <c r="LOC221" s="11"/>
      <c r="LOD221" s="11"/>
      <c r="LOE221" s="11"/>
      <c r="LOF221" s="11"/>
      <c r="LOG221" s="11"/>
      <c r="LOH221" s="11"/>
      <c r="LOI221" s="11"/>
      <c r="LOJ221" s="11"/>
      <c r="LOK221" s="11"/>
      <c r="LOL221" s="11"/>
      <c r="LOM221" s="11"/>
      <c r="LON221" s="11"/>
      <c r="LOO221" s="11"/>
      <c r="LOP221" s="11"/>
      <c r="LOQ221" s="11"/>
      <c r="LOR221" s="11"/>
      <c r="LOS221" s="11"/>
      <c r="LOT221" s="11"/>
      <c r="LOU221" s="11"/>
      <c r="LOV221" s="11"/>
      <c r="LOW221" s="11"/>
      <c r="LOX221" s="11"/>
      <c r="LOY221" s="11"/>
      <c r="LOZ221" s="11"/>
      <c r="LPA221" s="11"/>
      <c r="LPB221" s="11"/>
      <c r="LPC221" s="11"/>
      <c r="LPD221" s="11"/>
      <c r="LPE221" s="11"/>
      <c r="LPF221" s="11"/>
      <c r="LPG221" s="11"/>
      <c r="LPH221" s="11"/>
      <c r="LPI221" s="11"/>
      <c r="LPJ221" s="11"/>
      <c r="LPK221" s="11"/>
      <c r="LPL221" s="11"/>
      <c r="LPM221" s="11"/>
      <c r="LPN221" s="11"/>
      <c r="LPO221" s="11"/>
      <c r="LPP221" s="11"/>
      <c r="LPQ221" s="11"/>
      <c r="LPR221" s="11"/>
      <c r="LPS221" s="11"/>
      <c r="LPT221" s="11"/>
      <c r="LPU221" s="11"/>
      <c r="LPV221" s="11"/>
      <c r="LPW221" s="11"/>
      <c r="LPX221" s="11"/>
      <c r="LPY221" s="11"/>
      <c r="LPZ221" s="11"/>
      <c r="LQA221" s="11"/>
      <c r="LQB221" s="11"/>
      <c r="LQC221" s="11"/>
      <c r="LQD221" s="11"/>
      <c r="LQE221" s="11"/>
      <c r="LQF221" s="11"/>
      <c r="LQG221" s="11"/>
      <c r="LQH221" s="11"/>
      <c r="LQI221" s="11"/>
      <c r="LQJ221" s="11"/>
      <c r="LQK221" s="11"/>
      <c r="LQL221" s="11"/>
      <c r="LQM221" s="11"/>
      <c r="LQN221" s="11"/>
      <c r="LQO221" s="11"/>
      <c r="LQP221" s="11"/>
      <c r="LQQ221" s="11"/>
      <c r="LQR221" s="11"/>
      <c r="LQS221" s="11"/>
      <c r="LQT221" s="11"/>
      <c r="LQU221" s="11"/>
      <c r="LQV221" s="11"/>
      <c r="LQW221" s="11"/>
      <c r="LQX221" s="11"/>
      <c r="LQY221" s="11"/>
      <c r="LQZ221" s="11"/>
      <c r="LRA221" s="11"/>
      <c r="LRB221" s="11"/>
      <c r="LRC221" s="11"/>
      <c r="LRD221" s="11"/>
      <c r="LRE221" s="11"/>
      <c r="LRF221" s="11"/>
      <c r="LRG221" s="11"/>
      <c r="LRH221" s="11"/>
      <c r="LRI221" s="11"/>
      <c r="LRJ221" s="11"/>
      <c r="LRK221" s="11"/>
      <c r="LRL221" s="11"/>
      <c r="LRM221" s="11"/>
      <c r="LRN221" s="11"/>
      <c r="LRO221" s="11"/>
      <c r="LRP221" s="11"/>
      <c r="LRQ221" s="11"/>
      <c r="LRR221" s="11"/>
      <c r="LRS221" s="11"/>
      <c r="LRT221" s="11"/>
      <c r="LRU221" s="11"/>
      <c r="LRV221" s="11"/>
      <c r="LRW221" s="11"/>
      <c r="LRX221" s="11"/>
      <c r="LRY221" s="11"/>
      <c r="LRZ221" s="11"/>
      <c r="LSA221" s="11"/>
      <c r="LSB221" s="11"/>
      <c r="LSC221" s="11"/>
      <c r="LSD221" s="11"/>
      <c r="LSE221" s="11"/>
      <c r="LSF221" s="11"/>
      <c r="LSG221" s="11"/>
      <c r="LSH221" s="11"/>
      <c r="LSI221" s="11"/>
      <c r="LSJ221" s="11"/>
      <c r="LSK221" s="11"/>
      <c r="LSL221" s="11"/>
      <c r="LSM221" s="11"/>
      <c r="LSN221" s="11"/>
      <c r="LSO221" s="11"/>
      <c r="LSP221" s="11"/>
      <c r="LSQ221" s="11"/>
      <c r="LSR221" s="11"/>
      <c r="LSS221" s="11"/>
      <c r="LST221" s="11"/>
      <c r="LSU221" s="11"/>
      <c r="LSV221" s="11"/>
      <c r="LSW221" s="11"/>
      <c r="LSX221" s="11"/>
      <c r="LSY221" s="11"/>
      <c r="LSZ221" s="11"/>
      <c r="LTA221" s="11"/>
      <c r="LTB221" s="11"/>
      <c r="LTC221" s="11"/>
      <c r="LTD221" s="11"/>
      <c r="LTE221" s="11"/>
      <c r="LTF221" s="11"/>
      <c r="LTG221" s="11"/>
      <c r="LTH221" s="11"/>
      <c r="LTI221" s="11"/>
      <c r="LTJ221" s="11"/>
      <c r="LTK221" s="11"/>
      <c r="LTL221" s="11"/>
      <c r="LTM221" s="11"/>
      <c r="LTN221" s="11"/>
      <c r="LTO221" s="11"/>
      <c r="LTP221" s="11"/>
      <c r="LTQ221" s="11"/>
      <c r="LTR221" s="11"/>
      <c r="LTS221" s="11"/>
      <c r="LTT221" s="11"/>
      <c r="LTU221" s="11"/>
      <c r="LTV221" s="11"/>
      <c r="LTW221" s="11"/>
      <c r="LTX221" s="11"/>
      <c r="LTY221" s="11"/>
      <c r="LTZ221" s="11"/>
      <c r="LUA221" s="11"/>
      <c r="LUB221" s="11"/>
      <c r="LUC221" s="11"/>
      <c r="LUD221" s="11"/>
      <c r="LUE221" s="11"/>
      <c r="LUF221" s="11"/>
      <c r="LUG221" s="11"/>
      <c r="LUH221" s="11"/>
      <c r="LUI221" s="11"/>
      <c r="LUJ221" s="11"/>
      <c r="LUK221" s="11"/>
      <c r="LUL221" s="11"/>
      <c r="LUM221" s="11"/>
      <c r="LUN221" s="11"/>
      <c r="LUO221" s="11"/>
      <c r="LUP221" s="11"/>
      <c r="LUQ221" s="11"/>
      <c r="LUR221" s="11"/>
      <c r="LUS221" s="11"/>
      <c r="LUT221" s="11"/>
      <c r="LUU221" s="11"/>
      <c r="LUV221" s="11"/>
      <c r="LUW221" s="11"/>
      <c r="LUX221" s="11"/>
      <c r="LUY221" s="11"/>
      <c r="LUZ221" s="11"/>
      <c r="LVA221" s="11"/>
      <c r="LVB221" s="11"/>
      <c r="LVC221" s="11"/>
      <c r="LVD221" s="11"/>
      <c r="LVE221" s="11"/>
      <c r="LVF221" s="11"/>
      <c r="LVG221" s="11"/>
      <c r="LVH221" s="11"/>
      <c r="LVI221" s="11"/>
      <c r="LVJ221" s="11"/>
      <c r="LVK221" s="11"/>
      <c r="LVL221" s="11"/>
      <c r="LVM221" s="11"/>
      <c r="LVN221" s="11"/>
      <c r="LVO221" s="11"/>
      <c r="LVP221" s="11"/>
      <c r="LVQ221" s="11"/>
      <c r="LVR221" s="11"/>
      <c r="LVS221" s="11"/>
      <c r="LVT221" s="11"/>
      <c r="LVU221" s="11"/>
      <c r="LVV221" s="11"/>
      <c r="LVW221" s="11"/>
      <c r="LVX221" s="11"/>
      <c r="LVY221" s="11"/>
      <c r="LVZ221" s="11"/>
      <c r="LWA221" s="11"/>
      <c r="LWB221" s="11"/>
      <c r="LWC221" s="11"/>
      <c r="LWD221" s="11"/>
      <c r="LWE221" s="11"/>
      <c r="LWF221" s="11"/>
      <c r="LWG221" s="11"/>
      <c r="LWH221" s="11"/>
      <c r="LWI221" s="11"/>
      <c r="LWJ221" s="11"/>
      <c r="LWK221" s="11"/>
      <c r="LWL221" s="11"/>
      <c r="LWM221" s="11"/>
      <c r="LWN221" s="11"/>
      <c r="LWO221" s="11"/>
      <c r="LWP221" s="11"/>
      <c r="LWQ221" s="11"/>
      <c r="LWR221" s="11"/>
      <c r="LWS221" s="11"/>
      <c r="LWT221" s="11"/>
      <c r="LWU221" s="11"/>
      <c r="LWV221" s="11"/>
      <c r="LWW221" s="11"/>
      <c r="LWX221" s="11"/>
      <c r="LWY221" s="11"/>
      <c r="LWZ221" s="11"/>
      <c r="LXA221" s="11"/>
      <c r="LXB221" s="11"/>
      <c r="LXC221" s="11"/>
      <c r="LXD221" s="11"/>
      <c r="LXE221" s="11"/>
      <c r="LXF221" s="11"/>
      <c r="LXG221" s="11"/>
      <c r="LXH221" s="11"/>
      <c r="LXI221" s="11"/>
      <c r="LXJ221" s="11"/>
      <c r="LXK221" s="11"/>
      <c r="LXL221" s="11"/>
      <c r="LXM221" s="11"/>
      <c r="LXN221" s="11"/>
      <c r="LXO221" s="11"/>
      <c r="LXP221" s="11"/>
      <c r="LXQ221" s="11"/>
      <c r="LXR221" s="11"/>
      <c r="LXS221" s="11"/>
      <c r="LXT221" s="11"/>
      <c r="LXU221" s="11"/>
      <c r="LXV221" s="11"/>
      <c r="LXW221" s="11"/>
      <c r="LXX221" s="11"/>
      <c r="LXY221" s="11"/>
      <c r="LXZ221" s="11"/>
      <c r="LYA221" s="11"/>
      <c r="LYB221" s="11"/>
      <c r="LYC221" s="11"/>
      <c r="LYD221" s="11"/>
      <c r="LYE221" s="11"/>
      <c r="LYF221" s="11"/>
      <c r="LYG221" s="11"/>
      <c r="LYH221" s="11"/>
      <c r="LYI221" s="11"/>
      <c r="LYJ221" s="11"/>
      <c r="LYK221" s="11"/>
      <c r="LYL221" s="11"/>
      <c r="LYM221" s="11"/>
      <c r="LYN221" s="11"/>
      <c r="LYO221" s="11"/>
      <c r="LYP221" s="11"/>
      <c r="LYQ221" s="11"/>
      <c r="LYR221" s="11"/>
      <c r="LYS221" s="11"/>
      <c r="LYT221" s="11"/>
      <c r="LYU221" s="11"/>
      <c r="LYV221" s="11"/>
      <c r="LYW221" s="11"/>
      <c r="LYX221" s="11"/>
      <c r="LYY221" s="11"/>
      <c r="LYZ221" s="11"/>
      <c r="LZA221" s="11"/>
      <c r="LZB221" s="11"/>
      <c r="LZC221" s="11"/>
      <c r="LZD221" s="11"/>
      <c r="LZE221" s="11"/>
      <c r="LZF221" s="11"/>
      <c r="LZG221" s="11"/>
      <c r="LZH221" s="11"/>
      <c r="LZI221" s="11"/>
      <c r="LZJ221" s="11"/>
      <c r="LZK221" s="11"/>
      <c r="LZL221" s="11"/>
      <c r="LZM221" s="11"/>
      <c r="LZN221" s="11"/>
      <c r="LZO221" s="11"/>
      <c r="LZP221" s="11"/>
      <c r="LZQ221" s="11"/>
      <c r="LZR221" s="11"/>
      <c r="LZS221" s="11"/>
      <c r="LZT221" s="11"/>
      <c r="LZU221" s="11"/>
      <c r="LZV221" s="11"/>
      <c r="LZW221" s="11"/>
      <c r="LZX221" s="11"/>
      <c r="LZY221" s="11"/>
      <c r="LZZ221" s="11"/>
      <c r="MAA221" s="11"/>
      <c r="MAB221" s="11"/>
      <c r="MAC221" s="11"/>
      <c r="MAD221" s="11"/>
      <c r="MAE221" s="11"/>
      <c r="MAF221" s="11"/>
      <c r="MAG221" s="11"/>
      <c r="MAH221" s="11"/>
      <c r="MAI221" s="11"/>
      <c r="MAJ221" s="11"/>
      <c r="MAK221" s="11"/>
      <c r="MAL221" s="11"/>
      <c r="MAM221" s="11"/>
      <c r="MAN221" s="11"/>
      <c r="MAO221" s="11"/>
      <c r="MAP221" s="11"/>
      <c r="MAQ221" s="11"/>
      <c r="MAR221" s="11"/>
      <c r="MAS221" s="11"/>
      <c r="MAT221" s="11"/>
      <c r="MAU221" s="11"/>
      <c r="MAV221" s="11"/>
      <c r="MAW221" s="11"/>
      <c r="MAX221" s="11"/>
      <c r="MAY221" s="11"/>
      <c r="MAZ221" s="11"/>
      <c r="MBA221" s="11"/>
      <c r="MBB221" s="11"/>
      <c r="MBC221" s="11"/>
      <c r="MBD221" s="11"/>
      <c r="MBE221" s="11"/>
      <c r="MBF221" s="11"/>
      <c r="MBG221" s="11"/>
      <c r="MBH221" s="11"/>
      <c r="MBI221" s="11"/>
      <c r="MBJ221" s="11"/>
      <c r="MBK221" s="11"/>
      <c r="MBL221" s="11"/>
      <c r="MBM221" s="11"/>
      <c r="MBN221" s="11"/>
      <c r="MBO221" s="11"/>
      <c r="MBP221" s="11"/>
      <c r="MBQ221" s="11"/>
      <c r="MBR221" s="11"/>
      <c r="MBS221" s="11"/>
      <c r="MBT221" s="11"/>
      <c r="MBU221" s="11"/>
      <c r="MBV221" s="11"/>
      <c r="MBW221" s="11"/>
      <c r="MBX221" s="11"/>
      <c r="MBY221" s="11"/>
      <c r="MBZ221" s="11"/>
      <c r="MCA221" s="11"/>
      <c r="MCB221" s="11"/>
      <c r="MCC221" s="11"/>
      <c r="MCD221" s="11"/>
      <c r="MCE221" s="11"/>
      <c r="MCF221" s="11"/>
      <c r="MCG221" s="11"/>
      <c r="MCH221" s="11"/>
      <c r="MCI221" s="11"/>
      <c r="MCJ221" s="11"/>
      <c r="MCK221" s="11"/>
      <c r="MCL221" s="11"/>
      <c r="MCM221" s="11"/>
      <c r="MCN221" s="11"/>
      <c r="MCO221" s="11"/>
      <c r="MCP221" s="11"/>
      <c r="MCQ221" s="11"/>
      <c r="MCR221" s="11"/>
      <c r="MCS221" s="11"/>
      <c r="MCT221" s="11"/>
      <c r="MCU221" s="11"/>
      <c r="MCV221" s="11"/>
      <c r="MCW221" s="11"/>
      <c r="MCX221" s="11"/>
      <c r="MCY221" s="11"/>
      <c r="MCZ221" s="11"/>
      <c r="MDA221" s="11"/>
      <c r="MDB221" s="11"/>
      <c r="MDC221" s="11"/>
      <c r="MDD221" s="11"/>
      <c r="MDE221" s="11"/>
      <c r="MDF221" s="11"/>
      <c r="MDG221" s="11"/>
      <c r="MDH221" s="11"/>
      <c r="MDI221" s="11"/>
      <c r="MDJ221" s="11"/>
      <c r="MDK221" s="11"/>
      <c r="MDL221" s="11"/>
      <c r="MDM221" s="11"/>
      <c r="MDN221" s="11"/>
      <c r="MDO221" s="11"/>
      <c r="MDP221" s="11"/>
      <c r="MDQ221" s="11"/>
      <c r="MDR221" s="11"/>
      <c r="MDS221" s="11"/>
      <c r="MDT221" s="11"/>
      <c r="MDU221" s="11"/>
      <c r="MDV221" s="11"/>
      <c r="MDW221" s="11"/>
      <c r="MDX221" s="11"/>
      <c r="MDY221" s="11"/>
      <c r="MDZ221" s="11"/>
      <c r="MEA221" s="11"/>
      <c r="MEB221" s="11"/>
      <c r="MEC221" s="11"/>
      <c r="MED221" s="11"/>
      <c r="MEE221" s="11"/>
      <c r="MEF221" s="11"/>
      <c r="MEG221" s="11"/>
      <c r="MEH221" s="11"/>
      <c r="MEI221" s="11"/>
      <c r="MEJ221" s="11"/>
      <c r="MEK221" s="11"/>
      <c r="MEL221" s="11"/>
      <c r="MEM221" s="11"/>
      <c r="MEN221" s="11"/>
      <c r="MEO221" s="11"/>
      <c r="MEP221" s="11"/>
      <c r="MEQ221" s="11"/>
      <c r="MER221" s="11"/>
      <c r="MES221" s="11"/>
      <c r="MET221" s="11"/>
      <c r="MEU221" s="11"/>
      <c r="MEV221" s="11"/>
      <c r="MEW221" s="11"/>
      <c r="MEX221" s="11"/>
      <c r="MEY221" s="11"/>
      <c r="MEZ221" s="11"/>
      <c r="MFA221" s="11"/>
      <c r="MFB221" s="11"/>
      <c r="MFC221" s="11"/>
      <c r="MFD221" s="11"/>
      <c r="MFE221" s="11"/>
      <c r="MFF221" s="11"/>
      <c r="MFG221" s="11"/>
      <c r="MFH221" s="11"/>
      <c r="MFI221" s="11"/>
      <c r="MFJ221" s="11"/>
      <c r="MFK221" s="11"/>
      <c r="MFL221" s="11"/>
      <c r="MFM221" s="11"/>
      <c r="MFN221" s="11"/>
      <c r="MFO221" s="11"/>
      <c r="MFP221" s="11"/>
      <c r="MFQ221" s="11"/>
      <c r="MFR221" s="11"/>
      <c r="MFS221" s="11"/>
      <c r="MFT221" s="11"/>
      <c r="MFU221" s="11"/>
      <c r="MFV221" s="11"/>
      <c r="MFW221" s="11"/>
      <c r="MFX221" s="11"/>
      <c r="MFY221" s="11"/>
      <c r="MFZ221" s="11"/>
      <c r="MGA221" s="11"/>
      <c r="MGB221" s="11"/>
      <c r="MGC221" s="11"/>
      <c r="MGD221" s="11"/>
      <c r="MGE221" s="11"/>
      <c r="MGF221" s="11"/>
      <c r="MGG221" s="11"/>
      <c r="MGH221" s="11"/>
      <c r="MGI221" s="11"/>
      <c r="MGJ221" s="11"/>
      <c r="MGK221" s="11"/>
      <c r="MGL221" s="11"/>
      <c r="MGM221" s="11"/>
      <c r="MGN221" s="11"/>
      <c r="MGO221" s="11"/>
      <c r="MGP221" s="11"/>
      <c r="MGQ221" s="11"/>
      <c r="MGR221" s="11"/>
      <c r="MGS221" s="11"/>
      <c r="MGT221" s="11"/>
      <c r="MGU221" s="11"/>
      <c r="MGV221" s="11"/>
      <c r="MGW221" s="11"/>
      <c r="MGX221" s="11"/>
      <c r="MGY221" s="11"/>
      <c r="MGZ221" s="11"/>
      <c r="MHA221" s="11"/>
      <c r="MHB221" s="11"/>
      <c r="MHC221" s="11"/>
      <c r="MHD221" s="11"/>
      <c r="MHE221" s="11"/>
      <c r="MHF221" s="11"/>
      <c r="MHG221" s="11"/>
      <c r="MHH221" s="11"/>
      <c r="MHI221" s="11"/>
      <c r="MHJ221" s="11"/>
      <c r="MHK221" s="11"/>
      <c r="MHL221" s="11"/>
      <c r="MHM221" s="11"/>
      <c r="MHN221" s="11"/>
      <c r="MHO221" s="11"/>
      <c r="MHP221" s="11"/>
      <c r="MHQ221" s="11"/>
      <c r="MHR221" s="11"/>
      <c r="MHS221" s="11"/>
      <c r="MHT221" s="11"/>
      <c r="MHU221" s="11"/>
      <c r="MHV221" s="11"/>
      <c r="MHW221" s="11"/>
      <c r="MHX221" s="11"/>
      <c r="MHY221" s="11"/>
      <c r="MHZ221" s="11"/>
      <c r="MIA221" s="11"/>
      <c r="MIB221" s="11"/>
      <c r="MIC221" s="11"/>
      <c r="MID221" s="11"/>
      <c r="MIE221" s="11"/>
      <c r="MIF221" s="11"/>
      <c r="MIG221" s="11"/>
      <c r="MIH221" s="11"/>
      <c r="MII221" s="11"/>
      <c r="MIJ221" s="11"/>
      <c r="MIK221" s="11"/>
      <c r="MIL221" s="11"/>
      <c r="MIM221" s="11"/>
      <c r="MIN221" s="11"/>
      <c r="MIO221" s="11"/>
      <c r="MIP221" s="11"/>
      <c r="MIQ221" s="11"/>
      <c r="MIR221" s="11"/>
      <c r="MIS221" s="11"/>
      <c r="MIT221" s="11"/>
      <c r="MIU221" s="11"/>
      <c r="MIV221" s="11"/>
      <c r="MIW221" s="11"/>
      <c r="MIX221" s="11"/>
      <c r="MIY221" s="11"/>
      <c r="MIZ221" s="11"/>
      <c r="MJA221" s="11"/>
      <c r="MJB221" s="11"/>
      <c r="MJC221" s="11"/>
      <c r="MJD221" s="11"/>
      <c r="MJE221" s="11"/>
      <c r="MJF221" s="11"/>
      <c r="MJG221" s="11"/>
      <c r="MJH221" s="11"/>
      <c r="MJI221" s="11"/>
      <c r="MJJ221" s="11"/>
      <c r="MJK221" s="11"/>
      <c r="MJL221" s="11"/>
      <c r="MJM221" s="11"/>
      <c r="MJN221" s="11"/>
      <c r="MJO221" s="11"/>
      <c r="MJP221" s="11"/>
      <c r="MJQ221" s="11"/>
      <c r="MJR221" s="11"/>
      <c r="MJS221" s="11"/>
      <c r="MJT221" s="11"/>
      <c r="MJU221" s="11"/>
      <c r="MJV221" s="11"/>
      <c r="MJW221" s="11"/>
      <c r="MJX221" s="11"/>
      <c r="MJY221" s="11"/>
      <c r="MJZ221" s="11"/>
      <c r="MKA221" s="11"/>
      <c r="MKB221" s="11"/>
      <c r="MKC221" s="11"/>
      <c r="MKD221" s="11"/>
      <c r="MKE221" s="11"/>
      <c r="MKF221" s="11"/>
      <c r="MKG221" s="11"/>
      <c r="MKH221" s="11"/>
      <c r="MKI221" s="11"/>
      <c r="MKJ221" s="11"/>
      <c r="MKK221" s="11"/>
      <c r="MKL221" s="11"/>
      <c r="MKM221" s="11"/>
      <c r="MKN221" s="11"/>
      <c r="MKO221" s="11"/>
      <c r="MKP221" s="11"/>
      <c r="MKQ221" s="11"/>
      <c r="MKR221" s="11"/>
      <c r="MKS221" s="11"/>
      <c r="MKT221" s="11"/>
      <c r="MKU221" s="11"/>
      <c r="MKV221" s="11"/>
      <c r="MKW221" s="11"/>
      <c r="MKX221" s="11"/>
      <c r="MKY221" s="11"/>
      <c r="MKZ221" s="11"/>
      <c r="MLA221" s="11"/>
      <c r="MLB221" s="11"/>
      <c r="MLC221" s="11"/>
      <c r="MLD221" s="11"/>
      <c r="MLE221" s="11"/>
      <c r="MLF221" s="11"/>
      <c r="MLG221" s="11"/>
      <c r="MLH221" s="11"/>
      <c r="MLI221" s="11"/>
      <c r="MLJ221" s="11"/>
      <c r="MLK221" s="11"/>
      <c r="MLL221" s="11"/>
      <c r="MLM221" s="11"/>
      <c r="MLN221" s="11"/>
      <c r="MLO221" s="11"/>
      <c r="MLP221" s="11"/>
      <c r="MLQ221" s="11"/>
      <c r="MLR221" s="11"/>
      <c r="MLS221" s="11"/>
      <c r="MLT221" s="11"/>
      <c r="MLU221" s="11"/>
      <c r="MLV221" s="11"/>
      <c r="MLW221" s="11"/>
      <c r="MLX221" s="11"/>
      <c r="MLY221" s="11"/>
      <c r="MLZ221" s="11"/>
      <c r="MMA221" s="11"/>
      <c r="MMB221" s="11"/>
      <c r="MMC221" s="11"/>
      <c r="MMD221" s="11"/>
      <c r="MME221" s="11"/>
      <c r="MMF221" s="11"/>
      <c r="MMG221" s="11"/>
      <c r="MMH221" s="11"/>
      <c r="MMI221" s="11"/>
      <c r="MMJ221" s="11"/>
      <c r="MMK221" s="11"/>
      <c r="MML221" s="11"/>
      <c r="MMM221" s="11"/>
      <c r="MMN221" s="11"/>
      <c r="MMO221" s="11"/>
      <c r="MMP221" s="11"/>
      <c r="MMQ221" s="11"/>
      <c r="MMR221" s="11"/>
      <c r="MMS221" s="11"/>
      <c r="MMT221" s="11"/>
      <c r="MMU221" s="11"/>
      <c r="MMV221" s="11"/>
      <c r="MMW221" s="11"/>
      <c r="MMX221" s="11"/>
      <c r="MMY221" s="11"/>
      <c r="MMZ221" s="11"/>
      <c r="MNA221" s="11"/>
      <c r="MNB221" s="11"/>
      <c r="MNC221" s="11"/>
      <c r="MND221" s="11"/>
      <c r="MNE221" s="11"/>
      <c r="MNF221" s="11"/>
      <c r="MNG221" s="11"/>
      <c r="MNH221" s="11"/>
      <c r="MNI221" s="11"/>
      <c r="MNJ221" s="11"/>
      <c r="MNK221" s="11"/>
      <c r="MNL221" s="11"/>
      <c r="MNM221" s="11"/>
      <c r="MNN221" s="11"/>
      <c r="MNO221" s="11"/>
      <c r="MNP221" s="11"/>
      <c r="MNQ221" s="11"/>
      <c r="MNR221" s="11"/>
      <c r="MNS221" s="11"/>
      <c r="MNT221" s="11"/>
      <c r="MNU221" s="11"/>
      <c r="MNV221" s="11"/>
      <c r="MNW221" s="11"/>
      <c r="MNX221" s="11"/>
      <c r="MNY221" s="11"/>
      <c r="MNZ221" s="11"/>
      <c r="MOA221" s="11"/>
      <c r="MOB221" s="11"/>
      <c r="MOC221" s="11"/>
      <c r="MOD221" s="11"/>
      <c r="MOE221" s="11"/>
      <c r="MOF221" s="11"/>
      <c r="MOG221" s="11"/>
      <c r="MOH221" s="11"/>
      <c r="MOI221" s="11"/>
      <c r="MOJ221" s="11"/>
      <c r="MOK221" s="11"/>
      <c r="MOL221" s="11"/>
      <c r="MOM221" s="11"/>
      <c r="MON221" s="11"/>
      <c r="MOO221" s="11"/>
      <c r="MOP221" s="11"/>
      <c r="MOQ221" s="11"/>
      <c r="MOR221" s="11"/>
      <c r="MOS221" s="11"/>
      <c r="MOT221" s="11"/>
      <c r="MOU221" s="11"/>
      <c r="MOV221" s="11"/>
      <c r="MOW221" s="11"/>
      <c r="MOX221" s="11"/>
      <c r="MOY221" s="11"/>
      <c r="MOZ221" s="11"/>
      <c r="MPA221" s="11"/>
      <c r="MPB221" s="11"/>
      <c r="MPC221" s="11"/>
      <c r="MPD221" s="11"/>
      <c r="MPE221" s="11"/>
      <c r="MPF221" s="11"/>
      <c r="MPG221" s="11"/>
      <c r="MPH221" s="11"/>
      <c r="MPI221" s="11"/>
      <c r="MPJ221" s="11"/>
      <c r="MPK221" s="11"/>
      <c r="MPL221" s="11"/>
      <c r="MPM221" s="11"/>
      <c r="MPN221" s="11"/>
      <c r="MPO221" s="11"/>
      <c r="MPP221" s="11"/>
      <c r="MPQ221" s="11"/>
      <c r="MPR221" s="11"/>
      <c r="MPS221" s="11"/>
      <c r="MPT221" s="11"/>
      <c r="MPU221" s="11"/>
      <c r="MPV221" s="11"/>
      <c r="MPW221" s="11"/>
      <c r="MPX221" s="11"/>
      <c r="MPY221" s="11"/>
      <c r="MPZ221" s="11"/>
      <c r="MQA221" s="11"/>
      <c r="MQB221" s="11"/>
      <c r="MQC221" s="11"/>
      <c r="MQD221" s="11"/>
      <c r="MQE221" s="11"/>
      <c r="MQF221" s="11"/>
      <c r="MQG221" s="11"/>
      <c r="MQH221" s="11"/>
      <c r="MQI221" s="11"/>
      <c r="MQJ221" s="11"/>
      <c r="MQK221" s="11"/>
      <c r="MQL221" s="11"/>
      <c r="MQM221" s="11"/>
      <c r="MQN221" s="11"/>
      <c r="MQO221" s="11"/>
      <c r="MQP221" s="11"/>
      <c r="MQQ221" s="11"/>
      <c r="MQR221" s="11"/>
      <c r="MQS221" s="11"/>
      <c r="MQT221" s="11"/>
      <c r="MQU221" s="11"/>
      <c r="MQV221" s="11"/>
      <c r="MQW221" s="11"/>
      <c r="MQX221" s="11"/>
      <c r="MQY221" s="11"/>
      <c r="MQZ221" s="11"/>
      <c r="MRA221" s="11"/>
      <c r="MRB221" s="11"/>
      <c r="MRC221" s="11"/>
      <c r="MRD221" s="11"/>
      <c r="MRE221" s="11"/>
      <c r="MRF221" s="11"/>
      <c r="MRG221" s="11"/>
      <c r="MRH221" s="11"/>
      <c r="MRI221" s="11"/>
      <c r="MRJ221" s="11"/>
      <c r="MRK221" s="11"/>
      <c r="MRL221" s="11"/>
      <c r="MRM221" s="11"/>
      <c r="MRN221" s="11"/>
      <c r="MRO221" s="11"/>
      <c r="MRP221" s="11"/>
      <c r="MRQ221" s="11"/>
      <c r="MRR221" s="11"/>
      <c r="MRS221" s="11"/>
      <c r="MRT221" s="11"/>
      <c r="MRU221" s="11"/>
      <c r="MRV221" s="11"/>
      <c r="MRW221" s="11"/>
      <c r="MRX221" s="11"/>
      <c r="MRY221" s="11"/>
      <c r="MRZ221" s="11"/>
      <c r="MSA221" s="11"/>
      <c r="MSB221" s="11"/>
      <c r="MSC221" s="11"/>
      <c r="MSD221" s="11"/>
      <c r="MSE221" s="11"/>
      <c r="MSF221" s="11"/>
      <c r="MSG221" s="11"/>
      <c r="MSH221" s="11"/>
      <c r="MSI221" s="11"/>
      <c r="MSJ221" s="11"/>
      <c r="MSK221" s="11"/>
      <c r="MSL221" s="11"/>
      <c r="MSM221" s="11"/>
      <c r="MSN221" s="11"/>
      <c r="MSO221" s="11"/>
      <c r="MSP221" s="11"/>
      <c r="MSQ221" s="11"/>
      <c r="MSR221" s="11"/>
      <c r="MSS221" s="11"/>
      <c r="MST221" s="11"/>
      <c r="MSU221" s="11"/>
      <c r="MSV221" s="11"/>
      <c r="MSW221" s="11"/>
      <c r="MSX221" s="11"/>
      <c r="MSY221" s="11"/>
      <c r="MSZ221" s="11"/>
      <c r="MTA221" s="11"/>
      <c r="MTB221" s="11"/>
      <c r="MTC221" s="11"/>
      <c r="MTD221" s="11"/>
      <c r="MTE221" s="11"/>
      <c r="MTF221" s="11"/>
      <c r="MTG221" s="11"/>
      <c r="MTH221" s="11"/>
      <c r="MTI221" s="11"/>
      <c r="MTJ221" s="11"/>
      <c r="MTK221" s="11"/>
      <c r="MTL221" s="11"/>
      <c r="MTM221" s="11"/>
      <c r="MTN221" s="11"/>
      <c r="MTO221" s="11"/>
      <c r="MTP221" s="11"/>
      <c r="MTQ221" s="11"/>
      <c r="MTR221" s="11"/>
      <c r="MTS221" s="11"/>
      <c r="MTT221" s="11"/>
      <c r="MTU221" s="11"/>
      <c r="MTV221" s="11"/>
      <c r="MTW221" s="11"/>
      <c r="MTX221" s="11"/>
      <c r="MTY221" s="11"/>
      <c r="MTZ221" s="11"/>
      <c r="MUA221" s="11"/>
      <c r="MUB221" s="11"/>
      <c r="MUC221" s="11"/>
      <c r="MUD221" s="11"/>
      <c r="MUE221" s="11"/>
      <c r="MUF221" s="11"/>
      <c r="MUG221" s="11"/>
      <c r="MUH221" s="11"/>
      <c r="MUI221" s="11"/>
      <c r="MUJ221" s="11"/>
      <c r="MUK221" s="11"/>
      <c r="MUL221" s="11"/>
      <c r="MUM221" s="11"/>
      <c r="MUN221" s="11"/>
      <c r="MUO221" s="11"/>
      <c r="MUP221" s="11"/>
      <c r="MUQ221" s="11"/>
      <c r="MUR221" s="11"/>
      <c r="MUS221" s="11"/>
      <c r="MUT221" s="11"/>
      <c r="MUU221" s="11"/>
      <c r="MUV221" s="11"/>
      <c r="MUW221" s="11"/>
      <c r="MUX221" s="11"/>
      <c r="MUY221" s="11"/>
      <c r="MUZ221" s="11"/>
      <c r="MVA221" s="11"/>
      <c r="MVB221" s="11"/>
      <c r="MVC221" s="11"/>
      <c r="MVD221" s="11"/>
      <c r="MVE221" s="11"/>
      <c r="MVF221" s="11"/>
      <c r="MVG221" s="11"/>
      <c r="MVH221" s="11"/>
      <c r="MVI221" s="11"/>
      <c r="MVJ221" s="11"/>
      <c r="MVK221" s="11"/>
      <c r="MVL221" s="11"/>
      <c r="MVM221" s="11"/>
      <c r="MVN221" s="11"/>
      <c r="MVO221" s="11"/>
      <c r="MVP221" s="11"/>
      <c r="MVQ221" s="11"/>
      <c r="MVR221" s="11"/>
      <c r="MVS221" s="11"/>
      <c r="MVT221" s="11"/>
      <c r="MVU221" s="11"/>
      <c r="MVV221" s="11"/>
      <c r="MVW221" s="11"/>
      <c r="MVX221" s="11"/>
      <c r="MVY221" s="11"/>
      <c r="MVZ221" s="11"/>
      <c r="MWA221" s="11"/>
      <c r="MWB221" s="11"/>
      <c r="MWC221" s="11"/>
      <c r="MWD221" s="11"/>
      <c r="MWE221" s="11"/>
      <c r="MWF221" s="11"/>
      <c r="MWG221" s="11"/>
      <c r="MWH221" s="11"/>
      <c r="MWI221" s="11"/>
      <c r="MWJ221" s="11"/>
      <c r="MWK221" s="11"/>
      <c r="MWL221" s="11"/>
      <c r="MWM221" s="11"/>
      <c r="MWN221" s="11"/>
      <c r="MWO221" s="11"/>
      <c r="MWP221" s="11"/>
      <c r="MWQ221" s="11"/>
      <c r="MWR221" s="11"/>
      <c r="MWS221" s="11"/>
      <c r="MWT221" s="11"/>
      <c r="MWU221" s="11"/>
      <c r="MWV221" s="11"/>
      <c r="MWW221" s="11"/>
      <c r="MWX221" s="11"/>
      <c r="MWY221" s="11"/>
      <c r="MWZ221" s="11"/>
      <c r="MXA221" s="11"/>
      <c r="MXB221" s="11"/>
      <c r="MXC221" s="11"/>
      <c r="MXD221" s="11"/>
      <c r="MXE221" s="11"/>
      <c r="MXF221" s="11"/>
      <c r="MXG221" s="11"/>
      <c r="MXH221" s="11"/>
      <c r="MXI221" s="11"/>
      <c r="MXJ221" s="11"/>
      <c r="MXK221" s="11"/>
      <c r="MXL221" s="11"/>
      <c r="MXM221" s="11"/>
      <c r="MXN221" s="11"/>
      <c r="MXO221" s="11"/>
      <c r="MXP221" s="11"/>
      <c r="MXQ221" s="11"/>
      <c r="MXR221" s="11"/>
      <c r="MXS221" s="11"/>
      <c r="MXT221" s="11"/>
      <c r="MXU221" s="11"/>
      <c r="MXV221" s="11"/>
      <c r="MXW221" s="11"/>
      <c r="MXX221" s="11"/>
      <c r="MXY221" s="11"/>
      <c r="MXZ221" s="11"/>
      <c r="MYA221" s="11"/>
      <c r="MYB221" s="11"/>
      <c r="MYC221" s="11"/>
      <c r="MYD221" s="11"/>
      <c r="MYE221" s="11"/>
      <c r="MYF221" s="11"/>
      <c r="MYG221" s="11"/>
      <c r="MYH221" s="11"/>
      <c r="MYI221" s="11"/>
      <c r="MYJ221" s="11"/>
      <c r="MYK221" s="11"/>
      <c r="MYL221" s="11"/>
      <c r="MYM221" s="11"/>
      <c r="MYN221" s="11"/>
      <c r="MYO221" s="11"/>
      <c r="MYP221" s="11"/>
      <c r="MYQ221" s="11"/>
      <c r="MYR221" s="11"/>
      <c r="MYS221" s="11"/>
      <c r="MYT221" s="11"/>
      <c r="MYU221" s="11"/>
      <c r="MYV221" s="11"/>
      <c r="MYW221" s="11"/>
      <c r="MYX221" s="11"/>
      <c r="MYY221" s="11"/>
      <c r="MYZ221" s="11"/>
      <c r="MZA221" s="11"/>
      <c r="MZB221" s="11"/>
      <c r="MZC221" s="11"/>
      <c r="MZD221" s="11"/>
      <c r="MZE221" s="11"/>
      <c r="MZF221" s="11"/>
      <c r="MZG221" s="11"/>
      <c r="MZH221" s="11"/>
      <c r="MZI221" s="11"/>
      <c r="MZJ221" s="11"/>
      <c r="MZK221" s="11"/>
      <c r="MZL221" s="11"/>
      <c r="MZM221" s="11"/>
      <c r="MZN221" s="11"/>
      <c r="MZO221" s="11"/>
      <c r="MZP221" s="11"/>
      <c r="MZQ221" s="11"/>
      <c r="MZR221" s="11"/>
      <c r="MZS221" s="11"/>
      <c r="MZT221" s="11"/>
      <c r="MZU221" s="11"/>
      <c r="MZV221" s="11"/>
      <c r="MZW221" s="11"/>
      <c r="MZX221" s="11"/>
      <c r="MZY221" s="11"/>
      <c r="MZZ221" s="11"/>
      <c r="NAA221" s="11"/>
      <c r="NAB221" s="11"/>
      <c r="NAC221" s="11"/>
      <c r="NAD221" s="11"/>
      <c r="NAE221" s="11"/>
      <c r="NAF221" s="11"/>
      <c r="NAG221" s="11"/>
      <c r="NAH221" s="11"/>
      <c r="NAI221" s="11"/>
      <c r="NAJ221" s="11"/>
      <c r="NAK221" s="11"/>
      <c r="NAL221" s="11"/>
      <c r="NAM221" s="11"/>
      <c r="NAN221" s="11"/>
      <c r="NAO221" s="11"/>
      <c r="NAP221" s="11"/>
      <c r="NAQ221" s="11"/>
      <c r="NAR221" s="11"/>
      <c r="NAS221" s="11"/>
      <c r="NAT221" s="11"/>
      <c r="NAU221" s="11"/>
      <c r="NAV221" s="11"/>
      <c r="NAW221" s="11"/>
      <c r="NAX221" s="11"/>
      <c r="NAY221" s="11"/>
      <c r="NAZ221" s="11"/>
      <c r="NBA221" s="11"/>
      <c r="NBB221" s="11"/>
      <c r="NBC221" s="11"/>
      <c r="NBD221" s="11"/>
      <c r="NBE221" s="11"/>
      <c r="NBF221" s="11"/>
      <c r="NBG221" s="11"/>
      <c r="NBH221" s="11"/>
      <c r="NBI221" s="11"/>
      <c r="NBJ221" s="11"/>
      <c r="NBK221" s="11"/>
      <c r="NBL221" s="11"/>
      <c r="NBM221" s="11"/>
      <c r="NBN221" s="11"/>
      <c r="NBO221" s="11"/>
      <c r="NBP221" s="11"/>
      <c r="NBQ221" s="11"/>
      <c r="NBR221" s="11"/>
      <c r="NBS221" s="11"/>
      <c r="NBT221" s="11"/>
      <c r="NBU221" s="11"/>
      <c r="NBV221" s="11"/>
      <c r="NBW221" s="11"/>
      <c r="NBX221" s="11"/>
      <c r="NBY221" s="11"/>
      <c r="NBZ221" s="11"/>
      <c r="NCA221" s="11"/>
      <c r="NCB221" s="11"/>
      <c r="NCC221" s="11"/>
      <c r="NCD221" s="11"/>
      <c r="NCE221" s="11"/>
      <c r="NCF221" s="11"/>
      <c r="NCG221" s="11"/>
      <c r="NCH221" s="11"/>
      <c r="NCI221" s="11"/>
      <c r="NCJ221" s="11"/>
      <c r="NCK221" s="11"/>
      <c r="NCL221" s="11"/>
      <c r="NCM221" s="11"/>
      <c r="NCN221" s="11"/>
      <c r="NCO221" s="11"/>
      <c r="NCP221" s="11"/>
      <c r="NCQ221" s="11"/>
      <c r="NCR221" s="11"/>
      <c r="NCS221" s="11"/>
      <c r="NCT221" s="11"/>
      <c r="NCU221" s="11"/>
      <c r="NCV221" s="11"/>
      <c r="NCW221" s="11"/>
      <c r="NCX221" s="11"/>
      <c r="NCY221" s="11"/>
      <c r="NCZ221" s="11"/>
      <c r="NDA221" s="11"/>
      <c r="NDB221" s="11"/>
      <c r="NDC221" s="11"/>
      <c r="NDD221" s="11"/>
      <c r="NDE221" s="11"/>
      <c r="NDF221" s="11"/>
      <c r="NDG221" s="11"/>
      <c r="NDH221" s="11"/>
      <c r="NDI221" s="11"/>
      <c r="NDJ221" s="11"/>
      <c r="NDK221" s="11"/>
      <c r="NDL221" s="11"/>
      <c r="NDM221" s="11"/>
      <c r="NDN221" s="11"/>
      <c r="NDO221" s="11"/>
      <c r="NDP221" s="11"/>
      <c r="NDQ221" s="11"/>
      <c r="NDR221" s="11"/>
      <c r="NDS221" s="11"/>
      <c r="NDT221" s="11"/>
      <c r="NDU221" s="11"/>
      <c r="NDV221" s="11"/>
      <c r="NDW221" s="11"/>
      <c r="NDX221" s="11"/>
      <c r="NDY221" s="11"/>
      <c r="NDZ221" s="11"/>
      <c r="NEA221" s="11"/>
      <c r="NEB221" s="11"/>
      <c r="NEC221" s="11"/>
      <c r="NED221" s="11"/>
      <c r="NEE221" s="11"/>
      <c r="NEF221" s="11"/>
      <c r="NEG221" s="11"/>
      <c r="NEH221" s="11"/>
      <c r="NEI221" s="11"/>
      <c r="NEJ221" s="11"/>
      <c r="NEK221" s="11"/>
      <c r="NEL221" s="11"/>
      <c r="NEM221" s="11"/>
      <c r="NEN221" s="11"/>
      <c r="NEO221" s="11"/>
      <c r="NEP221" s="11"/>
      <c r="NEQ221" s="11"/>
      <c r="NER221" s="11"/>
      <c r="NES221" s="11"/>
      <c r="NET221" s="11"/>
      <c r="NEU221" s="11"/>
      <c r="NEV221" s="11"/>
      <c r="NEW221" s="11"/>
      <c r="NEX221" s="11"/>
      <c r="NEY221" s="11"/>
      <c r="NEZ221" s="11"/>
      <c r="NFA221" s="11"/>
      <c r="NFB221" s="11"/>
      <c r="NFC221" s="11"/>
      <c r="NFD221" s="11"/>
      <c r="NFE221" s="11"/>
      <c r="NFF221" s="11"/>
      <c r="NFG221" s="11"/>
      <c r="NFH221" s="11"/>
      <c r="NFI221" s="11"/>
      <c r="NFJ221" s="11"/>
      <c r="NFK221" s="11"/>
      <c r="NFL221" s="11"/>
      <c r="NFM221" s="11"/>
      <c r="NFN221" s="11"/>
      <c r="NFO221" s="11"/>
      <c r="NFP221" s="11"/>
      <c r="NFQ221" s="11"/>
      <c r="NFR221" s="11"/>
      <c r="NFS221" s="11"/>
      <c r="NFT221" s="11"/>
      <c r="NFU221" s="11"/>
      <c r="NFV221" s="11"/>
      <c r="NFW221" s="11"/>
      <c r="NFX221" s="11"/>
      <c r="NFY221" s="11"/>
      <c r="NFZ221" s="11"/>
      <c r="NGA221" s="11"/>
      <c r="NGB221" s="11"/>
      <c r="NGC221" s="11"/>
      <c r="NGD221" s="11"/>
      <c r="NGE221" s="11"/>
      <c r="NGF221" s="11"/>
      <c r="NGG221" s="11"/>
      <c r="NGH221" s="11"/>
      <c r="NGI221" s="11"/>
      <c r="NGJ221" s="11"/>
      <c r="NGK221" s="11"/>
      <c r="NGL221" s="11"/>
      <c r="NGM221" s="11"/>
      <c r="NGN221" s="11"/>
      <c r="NGO221" s="11"/>
      <c r="NGP221" s="11"/>
      <c r="NGQ221" s="11"/>
      <c r="NGR221" s="11"/>
      <c r="NGS221" s="11"/>
      <c r="NGT221" s="11"/>
      <c r="NGU221" s="11"/>
      <c r="NGV221" s="11"/>
      <c r="NGW221" s="11"/>
      <c r="NGX221" s="11"/>
      <c r="NGY221" s="11"/>
      <c r="NGZ221" s="11"/>
      <c r="NHA221" s="11"/>
      <c r="NHB221" s="11"/>
      <c r="NHC221" s="11"/>
      <c r="NHD221" s="11"/>
      <c r="NHE221" s="11"/>
      <c r="NHF221" s="11"/>
      <c r="NHG221" s="11"/>
      <c r="NHH221" s="11"/>
      <c r="NHI221" s="11"/>
      <c r="NHJ221" s="11"/>
      <c r="NHK221" s="11"/>
      <c r="NHL221" s="11"/>
      <c r="NHM221" s="11"/>
      <c r="NHN221" s="11"/>
      <c r="NHO221" s="11"/>
      <c r="NHP221" s="11"/>
      <c r="NHQ221" s="11"/>
      <c r="NHR221" s="11"/>
      <c r="NHS221" s="11"/>
      <c r="NHT221" s="11"/>
      <c r="NHU221" s="11"/>
      <c r="NHV221" s="11"/>
      <c r="NHW221" s="11"/>
      <c r="NHX221" s="11"/>
      <c r="NHY221" s="11"/>
      <c r="NHZ221" s="11"/>
      <c r="NIA221" s="11"/>
      <c r="NIB221" s="11"/>
      <c r="NIC221" s="11"/>
      <c r="NID221" s="11"/>
      <c r="NIE221" s="11"/>
      <c r="NIF221" s="11"/>
      <c r="NIG221" s="11"/>
      <c r="NIH221" s="11"/>
      <c r="NII221" s="11"/>
      <c r="NIJ221" s="11"/>
      <c r="NIK221" s="11"/>
      <c r="NIL221" s="11"/>
      <c r="NIM221" s="11"/>
      <c r="NIN221" s="11"/>
      <c r="NIO221" s="11"/>
      <c r="NIP221" s="11"/>
      <c r="NIQ221" s="11"/>
      <c r="NIR221" s="11"/>
      <c r="NIS221" s="11"/>
      <c r="NIT221" s="11"/>
      <c r="NIU221" s="11"/>
      <c r="NIV221" s="11"/>
      <c r="NIW221" s="11"/>
      <c r="NIX221" s="11"/>
      <c r="NIY221" s="11"/>
      <c r="NIZ221" s="11"/>
      <c r="NJA221" s="11"/>
      <c r="NJB221" s="11"/>
      <c r="NJC221" s="11"/>
      <c r="NJD221" s="11"/>
      <c r="NJE221" s="11"/>
      <c r="NJF221" s="11"/>
      <c r="NJG221" s="11"/>
      <c r="NJH221" s="11"/>
      <c r="NJI221" s="11"/>
      <c r="NJJ221" s="11"/>
      <c r="NJK221" s="11"/>
      <c r="NJL221" s="11"/>
      <c r="NJM221" s="11"/>
      <c r="NJN221" s="11"/>
      <c r="NJO221" s="11"/>
      <c r="NJP221" s="11"/>
      <c r="NJQ221" s="11"/>
      <c r="NJR221" s="11"/>
      <c r="NJS221" s="11"/>
      <c r="NJT221" s="11"/>
      <c r="NJU221" s="11"/>
      <c r="NJV221" s="11"/>
      <c r="NJW221" s="11"/>
      <c r="NJX221" s="11"/>
      <c r="NJY221" s="11"/>
      <c r="NJZ221" s="11"/>
      <c r="NKA221" s="11"/>
      <c r="NKB221" s="11"/>
      <c r="NKC221" s="11"/>
      <c r="NKD221" s="11"/>
      <c r="NKE221" s="11"/>
      <c r="NKF221" s="11"/>
      <c r="NKG221" s="11"/>
      <c r="NKH221" s="11"/>
      <c r="NKI221" s="11"/>
      <c r="NKJ221" s="11"/>
      <c r="NKK221" s="11"/>
      <c r="NKL221" s="11"/>
      <c r="NKM221" s="11"/>
      <c r="NKN221" s="11"/>
      <c r="NKO221" s="11"/>
      <c r="NKP221" s="11"/>
      <c r="NKQ221" s="11"/>
      <c r="NKR221" s="11"/>
      <c r="NKS221" s="11"/>
      <c r="NKT221" s="11"/>
      <c r="NKU221" s="11"/>
      <c r="NKV221" s="11"/>
      <c r="NKW221" s="11"/>
      <c r="NKX221" s="11"/>
      <c r="NKY221" s="11"/>
      <c r="NKZ221" s="11"/>
      <c r="NLA221" s="11"/>
      <c r="NLB221" s="11"/>
      <c r="NLC221" s="11"/>
      <c r="NLD221" s="11"/>
      <c r="NLE221" s="11"/>
      <c r="NLF221" s="11"/>
      <c r="NLG221" s="11"/>
      <c r="NLH221" s="11"/>
      <c r="NLI221" s="11"/>
      <c r="NLJ221" s="11"/>
      <c r="NLK221" s="11"/>
      <c r="NLL221" s="11"/>
      <c r="NLM221" s="11"/>
      <c r="NLN221" s="11"/>
      <c r="NLO221" s="11"/>
      <c r="NLP221" s="11"/>
      <c r="NLQ221" s="11"/>
      <c r="NLR221" s="11"/>
      <c r="NLS221" s="11"/>
      <c r="NLT221" s="11"/>
      <c r="NLU221" s="11"/>
      <c r="NLV221" s="11"/>
      <c r="NLW221" s="11"/>
      <c r="NLX221" s="11"/>
      <c r="NLY221" s="11"/>
      <c r="NLZ221" s="11"/>
      <c r="NMA221" s="11"/>
      <c r="NMB221" s="11"/>
      <c r="NMC221" s="11"/>
      <c r="NMD221" s="11"/>
      <c r="NME221" s="11"/>
      <c r="NMF221" s="11"/>
      <c r="NMG221" s="11"/>
      <c r="NMH221" s="11"/>
      <c r="NMI221" s="11"/>
      <c r="NMJ221" s="11"/>
      <c r="NMK221" s="11"/>
      <c r="NML221" s="11"/>
      <c r="NMM221" s="11"/>
      <c r="NMN221" s="11"/>
      <c r="NMO221" s="11"/>
      <c r="NMP221" s="11"/>
      <c r="NMQ221" s="11"/>
      <c r="NMR221" s="11"/>
      <c r="NMS221" s="11"/>
      <c r="NMT221" s="11"/>
      <c r="NMU221" s="11"/>
      <c r="NMV221" s="11"/>
      <c r="NMW221" s="11"/>
      <c r="NMX221" s="11"/>
      <c r="NMY221" s="11"/>
      <c r="NMZ221" s="11"/>
      <c r="NNA221" s="11"/>
      <c r="NNB221" s="11"/>
      <c r="NNC221" s="11"/>
      <c r="NND221" s="11"/>
      <c r="NNE221" s="11"/>
      <c r="NNF221" s="11"/>
      <c r="NNG221" s="11"/>
      <c r="NNH221" s="11"/>
      <c r="NNI221" s="11"/>
      <c r="NNJ221" s="11"/>
      <c r="NNK221" s="11"/>
      <c r="NNL221" s="11"/>
      <c r="NNM221" s="11"/>
      <c r="NNN221" s="11"/>
      <c r="NNO221" s="11"/>
      <c r="NNP221" s="11"/>
      <c r="NNQ221" s="11"/>
      <c r="NNR221" s="11"/>
      <c r="NNS221" s="11"/>
      <c r="NNT221" s="11"/>
      <c r="NNU221" s="11"/>
      <c r="NNV221" s="11"/>
      <c r="NNW221" s="11"/>
      <c r="NNX221" s="11"/>
      <c r="NNY221" s="11"/>
      <c r="NNZ221" s="11"/>
      <c r="NOA221" s="11"/>
      <c r="NOB221" s="11"/>
      <c r="NOC221" s="11"/>
      <c r="NOD221" s="11"/>
      <c r="NOE221" s="11"/>
      <c r="NOF221" s="11"/>
      <c r="NOG221" s="11"/>
      <c r="NOH221" s="11"/>
      <c r="NOI221" s="11"/>
      <c r="NOJ221" s="11"/>
      <c r="NOK221" s="11"/>
      <c r="NOL221" s="11"/>
      <c r="NOM221" s="11"/>
      <c r="NON221" s="11"/>
      <c r="NOO221" s="11"/>
      <c r="NOP221" s="11"/>
      <c r="NOQ221" s="11"/>
      <c r="NOR221" s="11"/>
      <c r="NOS221" s="11"/>
      <c r="NOT221" s="11"/>
      <c r="NOU221" s="11"/>
      <c r="NOV221" s="11"/>
      <c r="NOW221" s="11"/>
      <c r="NOX221" s="11"/>
      <c r="NOY221" s="11"/>
      <c r="NOZ221" s="11"/>
      <c r="NPA221" s="11"/>
      <c r="NPB221" s="11"/>
      <c r="NPC221" s="11"/>
      <c r="NPD221" s="11"/>
      <c r="NPE221" s="11"/>
      <c r="NPF221" s="11"/>
      <c r="NPG221" s="11"/>
      <c r="NPH221" s="11"/>
      <c r="NPI221" s="11"/>
      <c r="NPJ221" s="11"/>
      <c r="NPK221" s="11"/>
      <c r="NPL221" s="11"/>
      <c r="NPM221" s="11"/>
      <c r="NPN221" s="11"/>
      <c r="NPO221" s="11"/>
      <c r="NPP221" s="11"/>
      <c r="NPQ221" s="11"/>
      <c r="NPR221" s="11"/>
      <c r="NPS221" s="11"/>
      <c r="NPT221" s="11"/>
      <c r="NPU221" s="11"/>
      <c r="NPV221" s="11"/>
      <c r="NPW221" s="11"/>
      <c r="NPX221" s="11"/>
      <c r="NPY221" s="11"/>
      <c r="NPZ221" s="11"/>
      <c r="NQA221" s="11"/>
      <c r="NQB221" s="11"/>
      <c r="NQC221" s="11"/>
      <c r="NQD221" s="11"/>
      <c r="NQE221" s="11"/>
      <c r="NQF221" s="11"/>
      <c r="NQG221" s="11"/>
      <c r="NQH221" s="11"/>
      <c r="NQI221" s="11"/>
      <c r="NQJ221" s="11"/>
      <c r="NQK221" s="11"/>
      <c r="NQL221" s="11"/>
      <c r="NQM221" s="11"/>
      <c r="NQN221" s="11"/>
      <c r="NQO221" s="11"/>
      <c r="NQP221" s="11"/>
      <c r="NQQ221" s="11"/>
      <c r="NQR221" s="11"/>
      <c r="NQS221" s="11"/>
      <c r="NQT221" s="11"/>
      <c r="NQU221" s="11"/>
      <c r="NQV221" s="11"/>
      <c r="NQW221" s="11"/>
      <c r="NQX221" s="11"/>
      <c r="NQY221" s="11"/>
      <c r="NQZ221" s="11"/>
      <c r="NRA221" s="11"/>
      <c r="NRB221" s="11"/>
      <c r="NRC221" s="11"/>
      <c r="NRD221" s="11"/>
      <c r="NRE221" s="11"/>
      <c r="NRF221" s="11"/>
      <c r="NRG221" s="11"/>
      <c r="NRH221" s="11"/>
      <c r="NRI221" s="11"/>
      <c r="NRJ221" s="11"/>
      <c r="NRK221" s="11"/>
      <c r="NRL221" s="11"/>
      <c r="NRM221" s="11"/>
      <c r="NRN221" s="11"/>
      <c r="NRO221" s="11"/>
      <c r="NRP221" s="11"/>
      <c r="NRQ221" s="11"/>
      <c r="NRR221" s="11"/>
      <c r="NRS221" s="11"/>
      <c r="NRT221" s="11"/>
      <c r="NRU221" s="11"/>
      <c r="NRV221" s="11"/>
      <c r="NRW221" s="11"/>
      <c r="NRX221" s="11"/>
      <c r="NRY221" s="11"/>
      <c r="NRZ221" s="11"/>
      <c r="NSA221" s="11"/>
      <c r="NSB221" s="11"/>
      <c r="NSC221" s="11"/>
      <c r="NSD221" s="11"/>
      <c r="NSE221" s="11"/>
      <c r="NSF221" s="11"/>
      <c r="NSG221" s="11"/>
      <c r="NSH221" s="11"/>
      <c r="NSI221" s="11"/>
      <c r="NSJ221" s="11"/>
      <c r="NSK221" s="11"/>
      <c r="NSL221" s="11"/>
      <c r="NSM221" s="11"/>
      <c r="NSN221" s="11"/>
      <c r="NSO221" s="11"/>
      <c r="NSP221" s="11"/>
      <c r="NSQ221" s="11"/>
      <c r="NSR221" s="11"/>
      <c r="NSS221" s="11"/>
      <c r="NST221" s="11"/>
      <c r="NSU221" s="11"/>
      <c r="NSV221" s="11"/>
      <c r="NSW221" s="11"/>
      <c r="NSX221" s="11"/>
      <c r="NSY221" s="11"/>
      <c r="NSZ221" s="11"/>
      <c r="NTA221" s="11"/>
      <c r="NTB221" s="11"/>
      <c r="NTC221" s="11"/>
      <c r="NTD221" s="11"/>
      <c r="NTE221" s="11"/>
      <c r="NTF221" s="11"/>
      <c r="NTG221" s="11"/>
      <c r="NTH221" s="11"/>
      <c r="NTI221" s="11"/>
      <c r="NTJ221" s="11"/>
      <c r="NTK221" s="11"/>
      <c r="NTL221" s="11"/>
      <c r="NTM221" s="11"/>
      <c r="NTN221" s="11"/>
      <c r="NTO221" s="11"/>
      <c r="NTP221" s="11"/>
      <c r="NTQ221" s="11"/>
      <c r="NTR221" s="11"/>
      <c r="NTS221" s="11"/>
      <c r="NTT221" s="11"/>
      <c r="NTU221" s="11"/>
      <c r="NTV221" s="11"/>
      <c r="NTW221" s="11"/>
      <c r="NTX221" s="11"/>
      <c r="NTY221" s="11"/>
      <c r="NTZ221" s="11"/>
      <c r="NUA221" s="11"/>
      <c r="NUB221" s="11"/>
      <c r="NUC221" s="11"/>
      <c r="NUD221" s="11"/>
      <c r="NUE221" s="11"/>
      <c r="NUF221" s="11"/>
      <c r="NUG221" s="11"/>
      <c r="NUH221" s="11"/>
      <c r="NUI221" s="11"/>
      <c r="NUJ221" s="11"/>
      <c r="NUK221" s="11"/>
      <c r="NUL221" s="11"/>
      <c r="NUM221" s="11"/>
      <c r="NUN221" s="11"/>
      <c r="NUO221" s="11"/>
      <c r="NUP221" s="11"/>
      <c r="NUQ221" s="11"/>
      <c r="NUR221" s="11"/>
      <c r="NUS221" s="11"/>
      <c r="NUT221" s="11"/>
      <c r="NUU221" s="11"/>
      <c r="NUV221" s="11"/>
      <c r="NUW221" s="11"/>
      <c r="NUX221" s="11"/>
      <c r="NUY221" s="11"/>
      <c r="NUZ221" s="11"/>
      <c r="NVA221" s="11"/>
      <c r="NVB221" s="11"/>
      <c r="NVC221" s="11"/>
      <c r="NVD221" s="11"/>
      <c r="NVE221" s="11"/>
      <c r="NVF221" s="11"/>
      <c r="NVG221" s="11"/>
      <c r="NVH221" s="11"/>
      <c r="NVI221" s="11"/>
      <c r="NVJ221" s="11"/>
      <c r="NVK221" s="11"/>
      <c r="NVL221" s="11"/>
      <c r="NVM221" s="11"/>
      <c r="NVN221" s="11"/>
      <c r="NVO221" s="11"/>
      <c r="NVP221" s="11"/>
      <c r="NVQ221" s="11"/>
      <c r="NVR221" s="11"/>
      <c r="NVS221" s="11"/>
      <c r="NVT221" s="11"/>
      <c r="NVU221" s="11"/>
      <c r="NVV221" s="11"/>
      <c r="NVW221" s="11"/>
      <c r="NVX221" s="11"/>
      <c r="NVY221" s="11"/>
      <c r="NVZ221" s="11"/>
      <c r="NWA221" s="11"/>
      <c r="NWB221" s="11"/>
      <c r="NWC221" s="11"/>
      <c r="NWD221" s="11"/>
      <c r="NWE221" s="11"/>
      <c r="NWF221" s="11"/>
      <c r="NWG221" s="11"/>
      <c r="NWH221" s="11"/>
      <c r="NWI221" s="11"/>
      <c r="NWJ221" s="11"/>
      <c r="NWK221" s="11"/>
      <c r="NWL221" s="11"/>
      <c r="NWM221" s="11"/>
      <c r="NWN221" s="11"/>
      <c r="NWO221" s="11"/>
      <c r="NWP221" s="11"/>
      <c r="NWQ221" s="11"/>
      <c r="NWR221" s="11"/>
      <c r="NWS221" s="11"/>
      <c r="NWT221" s="11"/>
      <c r="NWU221" s="11"/>
      <c r="NWV221" s="11"/>
      <c r="NWW221" s="11"/>
      <c r="NWX221" s="11"/>
      <c r="NWY221" s="11"/>
      <c r="NWZ221" s="11"/>
      <c r="NXA221" s="11"/>
      <c r="NXB221" s="11"/>
      <c r="NXC221" s="11"/>
      <c r="NXD221" s="11"/>
      <c r="NXE221" s="11"/>
      <c r="NXF221" s="11"/>
      <c r="NXG221" s="11"/>
      <c r="NXH221" s="11"/>
      <c r="NXI221" s="11"/>
      <c r="NXJ221" s="11"/>
      <c r="NXK221" s="11"/>
      <c r="NXL221" s="11"/>
      <c r="NXM221" s="11"/>
      <c r="NXN221" s="11"/>
      <c r="NXO221" s="11"/>
      <c r="NXP221" s="11"/>
      <c r="NXQ221" s="11"/>
      <c r="NXR221" s="11"/>
      <c r="NXS221" s="11"/>
      <c r="NXT221" s="11"/>
      <c r="NXU221" s="11"/>
      <c r="NXV221" s="11"/>
      <c r="NXW221" s="11"/>
      <c r="NXX221" s="11"/>
      <c r="NXY221" s="11"/>
      <c r="NXZ221" s="11"/>
      <c r="NYA221" s="11"/>
      <c r="NYB221" s="11"/>
      <c r="NYC221" s="11"/>
      <c r="NYD221" s="11"/>
      <c r="NYE221" s="11"/>
      <c r="NYF221" s="11"/>
      <c r="NYG221" s="11"/>
      <c r="NYH221" s="11"/>
      <c r="NYI221" s="11"/>
      <c r="NYJ221" s="11"/>
      <c r="NYK221" s="11"/>
      <c r="NYL221" s="11"/>
      <c r="NYM221" s="11"/>
      <c r="NYN221" s="11"/>
      <c r="NYO221" s="11"/>
      <c r="NYP221" s="11"/>
      <c r="NYQ221" s="11"/>
      <c r="NYR221" s="11"/>
      <c r="NYS221" s="11"/>
      <c r="NYT221" s="11"/>
      <c r="NYU221" s="11"/>
      <c r="NYV221" s="11"/>
      <c r="NYW221" s="11"/>
      <c r="NYX221" s="11"/>
      <c r="NYY221" s="11"/>
      <c r="NYZ221" s="11"/>
      <c r="NZA221" s="11"/>
      <c r="NZB221" s="11"/>
      <c r="NZC221" s="11"/>
      <c r="NZD221" s="11"/>
      <c r="NZE221" s="11"/>
      <c r="NZF221" s="11"/>
      <c r="NZG221" s="11"/>
      <c r="NZH221" s="11"/>
      <c r="NZI221" s="11"/>
      <c r="NZJ221" s="11"/>
      <c r="NZK221" s="11"/>
      <c r="NZL221" s="11"/>
      <c r="NZM221" s="11"/>
      <c r="NZN221" s="11"/>
      <c r="NZO221" s="11"/>
      <c r="NZP221" s="11"/>
      <c r="NZQ221" s="11"/>
      <c r="NZR221" s="11"/>
      <c r="NZS221" s="11"/>
      <c r="NZT221" s="11"/>
      <c r="NZU221" s="11"/>
      <c r="NZV221" s="11"/>
      <c r="NZW221" s="11"/>
      <c r="NZX221" s="11"/>
      <c r="NZY221" s="11"/>
      <c r="NZZ221" s="11"/>
      <c r="OAA221" s="11"/>
      <c r="OAB221" s="11"/>
      <c r="OAC221" s="11"/>
      <c r="OAD221" s="11"/>
      <c r="OAE221" s="11"/>
      <c r="OAF221" s="11"/>
      <c r="OAG221" s="11"/>
      <c r="OAH221" s="11"/>
      <c r="OAI221" s="11"/>
      <c r="OAJ221" s="11"/>
      <c r="OAK221" s="11"/>
      <c r="OAL221" s="11"/>
      <c r="OAM221" s="11"/>
      <c r="OAN221" s="11"/>
      <c r="OAO221" s="11"/>
      <c r="OAP221" s="11"/>
      <c r="OAQ221" s="11"/>
      <c r="OAR221" s="11"/>
      <c r="OAS221" s="11"/>
      <c r="OAT221" s="11"/>
      <c r="OAU221" s="11"/>
      <c r="OAV221" s="11"/>
      <c r="OAW221" s="11"/>
      <c r="OAX221" s="11"/>
      <c r="OAY221" s="11"/>
      <c r="OAZ221" s="11"/>
      <c r="OBA221" s="11"/>
      <c r="OBB221" s="11"/>
      <c r="OBC221" s="11"/>
      <c r="OBD221" s="11"/>
      <c r="OBE221" s="11"/>
      <c r="OBF221" s="11"/>
      <c r="OBG221" s="11"/>
      <c r="OBH221" s="11"/>
      <c r="OBI221" s="11"/>
      <c r="OBJ221" s="11"/>
      <c r="OBK221" s="11"/>
      <c r="OBL221" s="11"/>
      <c r="OBM221" s="11"/>
      <c r="OBN221" s="11"/>
      <c r="OBO221" s="11"/>
      <c r="OBP221" s="11"/>
      <c r="OBQ221" s="11"/>
      <c r="OBR221" s="11"/>
      <c r="OBS221" s="11"/>
      <c r="OBT221" s="11"/>
      <c r="OBU221" s="11"/>
      <c r="OBV221" s="11"/>
      <c r="OBW221" s="11"/>
      <c r="OBX221" s="11"/>
      <c r="OBY221" s="11"/>
      <c r="OBZ221" s="11"/>
      <c r="OCA221" s="11"/>
      <c r="OCB221" s="11"/>
      <c r="OCC221" s="11"/>
      <c r="OCD221" s="11"/>
      <c r="OCE221" s="11"/>
      <c r="OCF221" s="11"/>
      <c r="OCG221" s="11"/>
      <c r="OCH221" s="11"/>
      <c r="OCI221" s="11"/>
      <c r="OCJ221" s="11"/>
      <c r="OCK221" s="11"/>
      <c r="OCL221" s="11"/>
      <c r="OCM221" s="11"/>
      <c r="OCN221" s="11"/>
      <c r="OCO221" s="11"/>
      <c r="OCP221" s="11"/>
      <c r="OCQ221" s="11"/>
      <c r="OCR221" s="11"/>
      <c r="OCS221" s="11"/>
      <c r="OCT221" s="11"/>
      <c r="OCU221" s="11"/>
      <c r="OCV221" s="11"/>
      <c r="OCW221" s="11"/>
      <c r="OCX221" s="11"/>
      <c r="OCY221" s="11"/>
      <c r="OCZ221" s="11"/>
      <c r="ODA221" s="11"/>
      <c r="ODB221" s="11"/>
      <c r="ODC221" s="11"/>
      <c r="ODD221" s="11"/>
      <c r="ODE221" s="11"/>
      <c r="ODF221" s="11"/>
      <c r="ODG221" s="11"/>
      <c r="ODH221" s="11"/>
      <c r="ODI221" s="11"/>
      <c r="ODJ221" s="11"/>
      <c r="ODK221" s="11"/>
      <c r="ODL221" s="11"/>
      <c r="ODM221" s="11"/>
      <c r="ODN221" s="11"/>
      <c r="ODO221" s="11"/>
      <c r="ODP221" s="11"/>
      <c r="ODQ221" s="11"/>
      <c r="ODR221" s="11"/>
      <c r="ODS221" s="11"/>
      <c r="ODT221" s="11"/>
      <c r="ODU221" s="11"/>
      <c r="ODV221" s="11"/>
      <c r="ODW221" s="11"/>
      <c r="ODX221" s="11"/>
      <c r="ODY221" s="11"/>
      <c r="ODZ221" s="11"/>
      <c r="OEA221" s="11"/>
      <c r="OEB221" s="11"/>
      <c r="OEC221" s="11"/>
      <c r="OED221" s="11"/>
      <c r="OEE221" s="11"/>
      <c r="OEF221" s="11"/>
      <c r="OEG221" s="11"/>
      <c r="OEH221" s="11"/>
      <c r="OEI221" s="11"/>
      <c r="OEJ221" s="11"/>
      <c r="OEK221" s="11"/>
      <c r="OEL221" s="11"/>
      <c r="OEM221" s="11"/>
      <c r="OEN221" s="11"/>
      <c r="OEO221" s="11"/>
      <c r="OEP221" s="11"/>
      <c r="OEQ221" s="11"/>
      <c r="OER221" s="11"/>
      <c r="OES221" s="11"/>
      <c r="OET221" s="11"/>
      <c r="OEU221" s="11"/>
      <c r="OEV221" s="11"/>
      <c r="OEW221" s="11"/>
      <c r="OEX221" s="11"/>
      <c r="OEY221" s="11"/>
      <c r="OEZ221" s="11"/>
      <c r="OFA221" s="11"/>
      <c r="OFB221" s="11"/>
      <c r="OFC221" s="11"/>
      <c r="OFD221" s="11"/>
      <c r="OFE221" s="11"/>
      <c r="OFF221" s="11"/>
      <c r="OFG221" s="11"/>
      <c r="OFH221" s="11"/>
      <c r="OFI221" s="11"/>
      <c r="OFJ221" s="11"/>
      <c r="OFK221" s="11"/>
      <c r="OFL221" s="11"/>
      <c r="OFM221" s="11"/>
      <c r="OFN221" s="11"/>
      <c r="OFO221" s="11"/>
      <c r="OFP221" s="11"/>
      <c r="OFQ221" s="11"/>
      <c r="OFR221" s="11"/>
      <c r="OFS221" s="11"/>
      <c r="OFT221" s="11"/>
      <c r="OFU221" s="11"/>
      <c r="OFV221" s="11"/>
      <c r="OFW221" s="11"/>
      <c r="OFX221" s="11"/>
      <c r="OFY221" s="11"/>
      <c r="OFZ221" s="11"/>
      <c r="OGA221" s="11"/>
      <c r="OGB221" s="11"/>
      <c r="OGC221" s="11"/>
      <c r="OGD221" s="11"/>
      <c r="OGE221" s="11"/>
      <c r="OGF221" s="11"/>
      <c r="OGG221" s="11"/>
      <c r="OGH221" s="11"/>
      <c r="OGI221" s="11"/>
      <c r="OGJ221" s="11"/>
      <c r="OGK221" s="11"/>
      <c r="OGL221" s="11"/>
      <c r="OGM221" s="11"/>
      <c r="OGN221" s="11"/>
      <c r="OGO221" s="11"/>
      <c r="OGP221" s="11"/>
      <c r="OGQ221" s="11"/>
      <c r="OGR221" s="11"/>
      <c r="OGS221" s="11"/>
      <c r="OGT221" s="11"/>
      <c r="OGU221" s="11"/>
      <c r="OGV221" s="11"/>
      <c r="OGW221" s="11"/>
      <c r="OGX221" s="11"/>
      <c r="OGY221" s="11"/>
      <c r="OGZ221" s="11"/>
      <c r="OHA221" s="11"/>
      <c r="OHB221" s="11"/>
      <c r="OHC221" s="11"/>
      <c r="OHD221" s="11"/>
      <c r="OHE221" s="11"/>
      <c r="OHF221" s="11"/>
      <c r="OHG221" s="11"/>
      <c r="OHH221" s="11"/>
      <c r="OHI221" s="11"/>
      <c r="OHJ221" s="11"/>
      <c r="OHK221" s="11"/>
      <c r="OHL221" s="11"/>
      <c r="OHM221" s="11"/>
      <c r="OHN221" s="11"/>
      <c r="OHO221" s="11"/>
      <c r="OHP221" s="11"/>
      <c r="OHQ221" s="11"/>
      <c r="OHR221" s="11"/>
      <c r="OHS221" s="11"/>
      <c r="OHT221" s="11"/>
      <c r="OHU221" s="11"/>
      <c r="OHV221" s="11"/>
      <c r="OHW221" s="11"/>
      <c r="OHX221" s="11"/>
      <c r="OHY221" s="11"/>
      <c r="OHZ221" s="11"/>
      <c r="OIA221" s="11"/>
      <c r="OIB221" s="11"/>
      <c r="OIC221" s="11"/>
      <c r="OID221" s="11"/>
      <c r="OIE221" s="11"/>
      <c r="OIF221" s="11"/>
      <c r="OIG221" s="11"/>
      <c r="OIH221" s="11"/>
      <c r="OII221" s="11"/>
      <c r="OIJ221" s="11"/>
      <c r="OIK221" s="11"/>
      <c r="OIL221" s="11"/>
      <c r="OIM221" s="11"/>
      <c r="OIN221" s="11"/>
      <c r="OIO221" s="11"/>
      <c r="OIP221" s="11"/>
      <c r="OIQ221" s="11"/>
      <c r="OIR221" s="11"/>
      <c r="OIS221" s="11"/>
      <c r="OIT221" s="11"/>
      <c r="OIU221" s="11"/>
      <c r="OIV221" s="11"/>
      <c r="OIW221" s="11"/>
      <c r="OIX221" s="11"/>
      <c r="OIY221" s="11"/>
      <c r="OIZ221" s="11"/>
      <c r="OJA221" s="11"/>
      <c r="OJB221" s="11"/>
      <c r="OJC221" s="11"/>
      <c r="OJD221" s="11"/>
      <c r="OJE221" s="11"/>
      <c r="OJF221" s="11"/>
      <c r="OJG221" s="11"/>
      <c r="OJH221" s="11"/>
      <c r="OJI221" s="11"/>
      <c r="OJJ221" s="11"/>
      <c r="OJK221" s="11"/>
      <c r="OJL221" s="11"/>
      <c r="OJM221" s="11"/>
      <c r="OJN221" s="11"/>
      <c r="OJO221" s="11"/>
      <c r="OJP221" s="11"/>
      <c r="OJQ221" s="11"/>
      <c r="OJR221" s="11"/>
      <c r="OJS221" s="11"/>
      <c r="OJT221" s="11"/>
      <c r="OJU221" s="11"/>
      <c r="OJV221" s="11"/>
      <c r="OJW221" s="11"/>
      <c r="OJX221" s="11"/>
      <c r="OJY221" s="11"/>
      <c r="OJZ221" s="11"/>
      <c r="OKA221" s="11"/>
      <c r="OKB221" s="11"/>
      <c r="OKC221" s="11"/>
      <c r="OKD221" s="11"/>
      <c r="OKE221" s="11"/>
      <c r="OKF221" s="11"/>
      <c r="OKG221" s="11"/>
      <c r="OKH221" s="11"/>
      <c r="OKI221" s="11"/>
      <c r="OKJ221" s="11"/>
      <c r="OKK221" s="11"/>
      <c r="OKL221" s="11"/>
      <c r="OKM221" s="11"/>
      <c r="OKN221" s="11"/>
      <c r="OKO221" s="11"/>
      <c r="OKP221" s="11"/>
      <c r="OKQ221" s="11"/>
      <c r="OKR221" s="11"/>
      <c r="OKS221" s="11"/>
      <c r="OKT221" s="11"/>
      <c r="OKU221" s="11"/>
      <c r="OKV221" s="11"/>
      <c r="OKW221" s="11"/>
      <c r="OKX221" s="11"/>
      <c r="OKY221" s="11"/>
      <c r="OKZ221" s="11"/>
      <c r="OLA221" s="11"/>
      <c r="OLB221" s="11"/>
      <c r="OLC221" s="11"/>
      <c r="OLD221" s="11"/>
      <c r="OLE221" s="11"/>
      <c r="OLF221" s="11"/>
      <c r="OLG221" s="11"/>
      <c r="OLH221" s="11"/>
      <c r="OLI221" s="11"/>
      <c r="OLJ221" s="11"/>
      <c r="OLK221" s="11"/>
      <c r="OLL221" s="11"/>
      <c r="OLM221" s="11"/>
      <c r="OLN221" s="11"/>
      <c r="OLO221" s="11"/>
      <c r="OLP221" s="11"/>
      <c r="OLQ221" s="11"/>
      <c r="OLR221" s="11"/>
      <c r="OLS221" s="11"/>
      <c r="OLT221" s="11"/>
      <c r="OLU221" s="11"/>
      <c r="OLV221" s="11"/>
      <c r="OLW221" s="11"/>
      <c r="OLX221" s="11"/>
      <c r="OLY221" s="11"/>
      <c r="OLZ221" s="11"/>
      <c r="OMA221" s="11"/>
      <c r="OMB221" s="11"/>
      <c r="OMC221" s="11"/>
      <c r="OMD221" s="11"/>
      <c r="OME221" s="11"/>
      <c r="OMF221" s="11"/>
      <c r="OMG221" s="11"/>
      <c r="OMH221" s="11"/>
      <c r="OMI221" s="11"/>
      <c r="OMJ221" s="11"/>
      <c r="OMK221" s="11"/>
      <c r="OML221" s="11"/>
      <c r="OMM221" s="11"/>
      <c r="OMN221" s="11"/>
      <c r="OMO221" s="11"/>
      <c r="OMP221" s="11"/>
      <c r="OMQ221" s="11"/>
      <c r="OMR221" s="11"/>
      <c r="OMS221" s="11"/>
      <c r="OMT221" s="11"/>
      <c r="OMU221" s="11"/>
      <c r="OMV221" s="11"/>
      <c r="OMW221" s="11"/>
      <c r="OMX221" s="11"/>
      <c r="OMY221" s="11"/>
      <c r="OMZ221" s="11"/>
      <c r="ONA221" s="11"/>
      <c r="ONB221" s="11"/>
      <c r="ONC221" s="11"/>
      <c r="OND221" s="11"/>
      <c r="ONE221" s="11"/>
      <c r="ONF221" s="11"/>
      <c r="ONG221" s="11"/>
      <c r="ONH221" s="11"/>
      <c r="ONI221" s="11"/>
      <c r="ONJ221" s="11"/>
      <c r="ONK221" s="11"/>
      <c r="ONL221" s="11"/>
      <c r="ONM221" s="11"/>
      <c r="ONN221" s="11"/>
      <c r="ONO221" s="11"/>
      <c r="ONP221" s="11"/>
      <c r="ONQ221" s="11"/>
      <c r="ONR221" s="11"/>
      <c r="ONS221" s="11"/>
      <c r="ONT221" s="11"/>
      <c r="ONU221" s="11"/>
      <c r="ONV221" s="11"/>
      <c r="ONW221" s="11"/>
      <c r="ONX221" s="11"/>
      <c r="ONY221" s="11"/>
      <c r="ONZ221" s="11"/>
      <c r="OOA221" s="11"/>
      <c r="OOB221" s="11"/>
      <c r="OOC221" s="11"/>
      <c r="OOD221" s="11"/>
      <c r="OOE221" s="11"/>
      <c r="OOF221" s="11"/>
      <c r="OOG221" s="11"/>
      <c r="OOH221" s="11"/>
      <c r="OOI221" s="11"/>
      <c r="OOJ221" s="11"/>
      <c r="OOK221" s="11"/>
      <c r="OOL221" s="11"/>
      <c r="OOM221" s="11"/>
      <c r="OON221" s="11"/>
      <c r="OOO221" s="11"/>
      <c r="OOP221" s="11"/>
      <c r="OOQ221" s="11"/>
      <c r="OOR221" s="11"/>
      <c r="OOS221" s="11"/>
      <c r="OOT221" s="11"/>
      <c r="OOU221" s="11"/>
      <c r="OOV221" s="11"/>
      <c r="OOW221" s="11"/>
      <c r="OOX221" s="11"/>
      <c r="OOY221" s="11"/>
      <c r="OOZ221" s="11"/>
      <c r="OPA221" s="11"/>
      <c r="OPB221" s="11"/>
      <c r="OPC221" s="11"/>
      <c r="OPD221" s="11"/>
      <c r="OPE221" s="11"/>
      <c r="OPF221" s="11"/>
      <c r="OPG221" s="11"/>
      <c r="OPH221" s="11"/>
      <c r="OPI221" s="11"/>
      <c r="OPJ221" s="11"/>
      <c r="OPK221" s="11"/>
      <c r="OPL221" s="11"/>
      <c r="OPM221" s="11"/>
      <c r="OPN221" s="11"/>
      <c r="OPO221" s="11"/>
      <c r="OPP221" s="11"/>
      <c r="OPQ221" s="11"/>
      <c r="OPR221" s="11"/>
      <c r="OPS221" s="11"/>
      <c r="OPT221" s="11"/>
      <c r="OPU221" s="11"/>
      <c r="OPV221" s="11"/>
      <c r="OPW221" s="11"/>
      <c r="OPX221" s="11"/>
      <c r="OPY221" s="11"/>
      <c r="OPZ221" s="11"/>
      <c r="OQA221" s="11"/>
      <c r="OQB221" s="11"/>
      <c r="OQC221" s="11"/>
      <c r="OQD221" s="11"/>
      <c r="OQE221" s="11"/>
      <c r="OQF221" s="11"/>
      <c r="OQG221" s="11"/>
      <c r="OQH221" s="11"/>
      <c r="OQI221" s="11"/>
      <c r="OQJ221" s="11"/>
      <c r="OQK221" s="11"/>
      <c r="OQL221" s="11"/>
      <c r="OQM221" s="11"/>
      <c r="OQN221" s="11"/>
      <c r="OQO221" s="11"/>
      <c r="OQP221" s="11"/>
      <c r="OQQ221" s="11"/>
      <c r="OQR221" s="11"/>
      <c r="OQS221" s="11"/>
      <c r="OQT221" s="11"/>
      <c r="OQU221" s="11"/>
      <c r="OQV221" s="11"/>
      <c r="OQW221" s="11"/>
      <c r="OQX221" s="11"/>
      <c r="OQY221" s="11"/>
      <c r="OQZ221" s="11"/>
      <c r="ORA221" s="11"/>
      <c r="ORB221" s="11"/>
      <c r="ORC221" s="11"/>
      <c r="ORD221" s="11"/>
      <c r="ORE221" s="11"/>
      <c r="ORF221" s="11"/>
      <c r="ORG221" s="11"/>
      <c r="ORH221" s="11"/>
      <c r="ORI221" s="11"/>
      <c r="ORJ221" s="11"/>
      <c r="ORK221" s="11"/>
      <c r="ORL221" s="11"/>
      <c r="ORM221" s="11"/>
      <c r="ORN221" s="11"/>
      <c r="ORO221" s="11"/>
      <c r="ORP221" s="11"/>
      <c r="ORQ221" s="11"/>
      <c r="ORR221" s="11"/>
      <c r="ORS221" s="11"/>
      <c r="ORT221" s="11"/>
      <c r="ORU221" s="11"/>
      <c r="ORV221" s="11"/>
      <c r="ORW221" s="11"/>
      <c r="ORX221" s="11"/>
      <c r="ORY221" s="11"/>
      <c r="ORZ221" s="11"/>
      <c r="OSA221" s="11"/>
      <c r="OSB221" s="11"/>
      <c r="OSC221" s="11"/>
      <c r="OSD221" s="11"/>
      <c r="OSE221" s="11"/>
      <c r="OSF221" s="11"/>
      <c r="OSG221" s="11"/>
      <c r="OSH221" s="11"/>
      <c r="OSI221" s="11"/>
      <c r="OSJ221" s="11"/>
      <c r="OSK221" s="11"/>
      <c r="OSL221" s="11"/>
      <c r="OSM221" s="11"/>
      <c r="OSN221" s="11"/>
      <c r="OSO221" s="11"/>
      <c r="OSP221" s="11"/>
      <c r="OSQ221" s="11"/>
      <c r="OSR221" s="11"/>
      <c r="OSS221" s="11"/>
      <c r="OST221" s="11"/>
      <c r="OSU221" s="11"/>
      <c r="OSV221" s="11"/>
      <c r="OSW221" s="11"/>
      <c r="OSX221" s="11"/>
      <c r="OSY221" s="11"/>
      <c r="OSZ221" s="11"/>
      <c r="OTA221" s="11"/>
      <c r="OTB221" s="11"/>
      <c r="OTC221" s="11"/>
      <c r="OTD221" s="11"/>
      <c r="OTE221" s="11"/>
      <c r="OTF221" s="11"/>
      <c r="OTG221" s="11"/>
      <c r="OTH221" s="11"/>
      <c r="OTI221" s="11"/>
      <c r="OTJ221" s="11"/>
      <c r="OTK221" s="11"/>
      <c r="OTL221" s="11"/>
      <c r="OTM221" s="11"/>
      <c r="OTN221" s="11"/>
      <c r="OTO221" s="11"/>
      <c r="OTP221" s="11"/>
      <c r="OTQ221" s="11"/>
      <c r="OTR221" s="11"/>
      <c r="OTS221" s="11"/>
      <c r="OTT221" s="11"/>
      <c r="OTU221" s="11"/>
      <c r="OTV221" s="11"/>
      <c r="OTW221" s="11"/>
      <c r="OTX221" s="11"/>
      <c r="OTY221" s="11"/>
      <c r="OTZ221" s="11"/>
      <c r="OUA221" s="11"/>
      <c r="OUB221" s="11"/>
      <c r="OUC221" s="11"/>
      <c r="OUD221" s="11"/>
      <c r="OUE221" s="11"/>
      <c r="OUF221" s="11"/>
      <c r="OUG221" s="11"/>
      <c r="OUH221" s="11"/>
      <c r="OUI221" s="11"/>
      <c r="OUJ221" s="11"/>
      <c r="OUK221" s="11"/>
      <c r="OUL221" s="11"/>
      <c r="OUM221" s="11"/>
      <c r="OUN221" s="11"/>
      <c r="OUO221" s="11"/>
      <c r="OUP221" s="11"/>
      <c r="OUQ221" s="11"/>
      <c r="OUR221" s="11"/>
      <c r="OUS221" s="11"/>
      <c r="OUT221" s="11"/>
      <c r="OUU221" s="11"/>
      <c r="OUV221" s="11"/>
      <c r="OUW221" s="11"/>
      <c r="OUX221" s="11"/>
      <c r="OUY221" s="11"/>
      <c r="OUZ221" s="11"/>
      <c r="OVA221" s="11"/>
      <c r="OVB221" s="11"/>
      <c r="OVC221" s="11"/>
      <c r="OVD221" s="11"/>
      <c r="OVE221" s="11"/>
      <c r="OVF221" s="11"/>
      <c r="OVG221" s="11"/>
      <c r="OVH221" s="11"/>
      <c r="OVI221" s="11"/>
      <c r="OVJ221" s="11"/>
      <c r="OVK221" s="11"/>
      <c r="OVL221" s="11"/>
      <c r="OVM221" s="11"/>
      <c r="OVN221" s="11"/>
      <c r="OVO221" s="11"/>
      <c r="OVP221" s="11"/>
      <c r="OVQ221" s="11"/>
      <c r="OVR221" s="11"/>
      <c r="OVS221" s="11"/>
      <c r="OVT221" s="11"/>
      <c r="OVU221" s="11"/>
      <c r="OVV221" s="11"/>
      <c r="OVW221" s="11"/>
      <c r="OVX221" s="11"/>
      <c r="OVY221" s="11"/>
      <c r="OVZ221" s="11"/>
      <c r="OWA221" s="11"/>
      <c r="OWB221" s="11"/>
      <c r="OWC221" s="11"/>
      <c r="OWD221" s="11"/>
      <c r="OWE221" s="11"/>
      <c r="OWF221" s="11"/>
      <c r="OWG221" s="11"/>
      <c r="OWH221" s="11"/>
      <c r="OWI221" s="11"/>
      <c r="OWJ221" s="11"/>
      <c r="OWK221" s="11"/>
      <c r="OWL221" s="11"/>
      <c r="OWM221" s="11"/>
      <c r="OWN221" s="11"/>
      <c r="OWO221" s="11"/>
      <c r="OWP221" s="11"/>
      <c r="OWQ221" s="11"/>
      <c r="OWR221" s="11"/>
      <c r="OWS221" s="11"/>
      <c r="OWT221" s="11"/>
      <c r="OWU221" s="11"/>
      <c r="OWV221" s="11"/>
      <c r="OWW221" s="11"/>
      <c r="OWX221" s="11"/>
      <c r="OWY221" s="11"/>
      <c r="OWZ221" s="11"/>
      <c r="OXA221" s="11"/>
      <c r="OXB221" s="11"/>
      <c r="OXC221" s="11"/>
      <c r="OXD221" s="11"/>
      <c r="OXE221" s="11"/>
      <c r="OXF221" s="11"/>
      <c r="OXG221" s="11"/>
      <c r="OXH221" s="11"/>
      <c r="OXI221" s="11"/>
      <c r="OXJ221" s="11"/>
      <c r="OXK221" s="11"/>
      <c r="OXL221" s="11"/>
      <c r="OXM221" s="11"/>
      <c r="OXN221" s="11"/>
      <c r="OXO221" s="11"/>
      <c r="OXP221" s="11"/>
      <c r="OXQ221" s="11"/>
      <c r="OXR221" s="11"/>
      <c r="OXS221" s="11"/>
      <c r="OXT221" s="11"/>
      <c r="OXU221" s="11"/>
      <c r="OXV221" s="11"/>
      <c r="OXW221" s="11"/>
      <c r="OXX221" s="11"/>
      <c r="OXY221" s="11"/>
      <c r="OXZ221" s="11"/>
      <c r="OYA221" s="11"/>
      <c r="OYB221" s="11"/>
      <c r="OYC221" s="11"/>
      <c r="OYD221" s="11"/>
      <c r="OYE221" s="11"/>
      <c r="OYF221" s="11"/>
      <c r="OYG221" s="11"/>
      <c r="OYH221" s="11"/>
      <c r="OYI221" s="11"/>
      <c r="OYJ221" s="11"/>
      <c r="OYK221" s="11"/>
      <c r="OYL221" s="11"/>
      <c r="OYM221" s="11"/>
      <c r="OYN221" s="11"/>
      <c r="OYO221" s="11"/>
      <c r="OYP221" s="11"/>
      <c r="OYQ221" s="11"/>
      <c r="OYR221" s="11"/>
      <c r="OYS221" s="11"/>
      <c r="OYT221" s="11"/>
      <c r="OYU221" s="11"/>
      <c r="OYV221" s="11"/>
      <c r="OYW221" s="11"/>
      <c r="OYX221" s="11"/>
      <c r="OYY221" s="11"/>
      <c r="OYZ221" s="11"/>
      <c r="OZA221" s="11"/>
      <c r="OZB221" s="11"/>
      <c r="OZC221" s="11"/>
      <c r="OZD221" s="11"/>
      <c r="OZE221" s="11"/>
      <c r="OZF221" s="11"/>
      <c r="OZG221" s="11"/>
      <c r="OZH221" s="11"/>
      <c r="OZI221" s="11"/>
      <c r="OZJ221" s="11"/>
      <c r="OZK221" s="11"/>
      <c r="OZL221" s="11"/>
      <c r="OZM221" s="11"/>
      <c r="OZN221" s="11"/>
      <c r="OZO221" s="11"/>
      <c r="OZP221" s="11"/>
      <c r="OZQ221" s="11"/>
      <c r="OZR221" s="11"/>
      <c r="OZS221" s="11"/>
      <c r="OZT221" s="11"/>
      <c r="OZU221" s="11"/>
      <c r="OZV221" s="11"/>
      <c r="OZW221" s="11"/>
      <c r="OZX221" s="11"/>
      <c r="OZY221" s="11"/>
      <c r="OZZ221" s="11"/>
      <c r="PAA221" s="11"/>
      <c r="PAB221" s="11"/>
      <c r="PAC221" s="11"/>
      <c r="PAD221" s="11"/>
      <c r="PAE221" s="11"/>
      <c r="PAF221" s="11"/>
      <c r="PAG221" s="11"/>
      <c r="PAH221" s="11"/>
      <c r="PAI221" s="11"/>
      <c r="PAJ221" s="11"/>
      <c r="PAK221" s="11"/>
      <c r="PAL221" s="11"/>
      <c r="PAM221" s="11"/>
      <c r="PAN221" s="11"/>
      <c r="PAO221" s="11"/>
      <c r="PAP221" s="11"/>
      <c r="PAQ221" s="11"/>
      <c r="PAR221" s="11"/>
      <c r="PAS221" s="11"/>
      <c r="PAT221" s="11"/>
      <c r="PAU221" s="11"/>
      <c r="PAV221" s="11"/>
      <c r="PAW221" s="11"/>
      <c r="PAX221" s="11"/>
      <c r="PAY221" s="11"/>
      <c r="PAZ221" s="11"/>
      <c r="PBA221" s="11"/>
      <c r="PBB221" s="11"/>
      <c r="PBC221" s="11"/>
      <c r="PBD221" s="11"/>
      <c r="PBE221" s="11"/>
      <c r="PBF221" s="11"/>
      <c r="PBG221" s="11"/>
      <c r="PBH221" s="11"/>
      <c r="PBI221" s="11"/>
      <c r="PBJ221" s="11"/>
      <c r="PBK221" s="11"/>
      <c r="PBL221" s="11"/>
      <c r="PBM221" s="11"/>
      <c r="PBN221" s="11"/>
      <c r="PBO221" s="11"/>
      <c r="PBP221" s="11"/>
      <c r="PBQ221" s="11"/>
      <c r="PBR221" s="11"/>
      <c r="PBS221" s="11"/>
      <c r="PBT221" s="11"/>
      <c r="PBU221" s="11"/>
      <c r="PBV221" s="11"/>
      <c r="PBW221" s="11"/>
      <c r="PBX221" s="11"/>
      <c r="PBY221" s="11"/>
      <c r="PBZ221" s="11"/>
      <c r="PCA221" s="11"/>
      <c r="PCB221" s="11"/>
      <c r="PCC221" s="11"/>
      <c r="PCD221" s="11"/>
      <c r="PCE221" s="11"/>
      <c r="PCF221" s="11"/>
      <c r="PCG221" s="11"/>
      <c r="PCH221" s="11"/>
      <c r="PCI221" s="11"/>
      <c r="PCJ221" s="11"/>
      <c r="PCK221" s="11"/>
      <c r="PCL221" s="11"/>
      <c r="PCM221" s="11"/>
      <c r="PCN221" s="11"/>
      <c r="PCO221" s="11"/>
      <c r="PCP221" s="11"/>
      <c r="PCQ221" s="11"/>
      <c r="PCR221" s="11"/>
      <c r="PCS221" s="11"/>
      <c r="PCT221" s="11"/>
      <c r="PCU221" s="11"/>
      <c r="PCV221" s="11"/>
      <c r="PCW221" s="11"/>
      <c r="PCX221" s="11"/>
      <c r="PCY221" s="11"/>
      <c r="PCZ221" s="11"/>
      <c r="PDA221" s="11"/>
      <c r="PDB221" s="11"/>
      <c r="PDC221" s="11"/>
      <c r="PDD221" s="11"/>
      <c r="PDE221" s="11"/>
      <c r="PDF221" s="11"/>
      <c r="PDG221" s="11"/>
      <c r="PDH221" s="11"/>
      <c r="PDI221" s="11"/>
      <c r="PDJ221" s="11"/>
      <c r="PDK221" s="11"/>
      <c r="PDL221" s="11"/>
      <c r="PDM221" s="11"/>
      <c r="PDN221" s="11"/>
      <c r="PDO221" s="11"/>
      <c r="PDP221" s="11"/>
      <c r="PDQ221" s="11"/>
      <c r="PDR221" s="11"/>
      <c r="PDS221" s="11"/>
      <c r="PDT221" s="11"/>
      <c r="PDU221" s="11"/>
      <c r="PDV221" s="11"/>
      <c r="PDW221" s="11"/>
      <c r="PDX221" s="11"/>
      <c r="PDY221" s="11"/>
      <c r="PDZ221" s="11"/>
      <c r="PEA221" s="11"/>
      <c r="PEB221" s="11"/>
      <c r="PEC221" s="11"/>
      <c r="PED221" s="11"/>
      <c r="PEE221" s="11"/>
      <c r="PEF221" s="11"/>
      <c r="PEG221" s="11"/>
      <c r="PEH221" s="11"/>
      <c r="PEI221" s="11"/>
      <c r="PEJ221" s="11"/>
      <c r="PEK221" s="11"/>
      <c r="PEL221" s="11"/>
      <c r="PEM221" s="11"/>
      <c r="PEN221" s="11"/>
      <c r="PEO221" s="11"/>
      <c r="PEP221" s="11"/>
      <c r="PEQ221" s="11"/>
      <c r="PER221" s="11"/>
      <c r="PES221" s="11"/>
      <c r="PET221" s="11"/>
      <c r="PEU221" s="11"/>
      <c r="PEV221" s="11"/>
      <c r="PEW221" s="11"/>
      <c r="PEX221" s="11"/>
      <c r="PEY221" s="11"/>
      <c r="PEZ221" s="11"/>
      <c r="PFA221" s="11"/>
      <c r="PFB221" s="11"/>
      <c r="PFC221" s="11"/>
      <c r="PFD221" s="11"/>
      <c r="PFE221" s="11"/>
      <c r="PFF221" s="11"/>
      <c r="PFG221" s="11"/>
      <c r="PFH221" s="11"/>
      <c r="PFI221" s="11"/>
      <c r="PFJ221" s="11"/>
      <c r="PFK221" s="11"/>
      <c r="PFL221" s="11"/>
      <c r="PFM221" s="11"/>
      <c r="PFN221" s="11"/>
      <c r="PFO221" s="11"/>
      <c r="PFP221" s="11"/>
      <c r="PFQ221" s="11"/>
      <c r="PFR221" s="11"/>
      <c r="PFS221" s="11"/>
      <c r="PFT221" s="11"/>
      <c r="PFU221" s="11"/>
      <c r="PFV221" s="11"/>
      <c r="PFW221" s="11"/>
      <c r="PFX221" s="11"/>
      <c r="PFY221" s="11"/>
      <c r="PFZ221" s="11"/>
      <c r="PGA221" s="11"/>
      <c r="PGB221" s="11"/>
      <c r="PGC221" s="11"/>
      <c r="PGD221" s="11"/>
      <c r="PGE221" s="11"/>
      <c r="PGF221" s="11"/>
      <c r="PGG221" s="11"/>
      <c r="PGH221" s="11"/>
      <c r="PGI221" s="11"/>
      <c r="PGJ221" s="11"/>
      <c r="PGK221" s="11"/>
      <c r="PGL221" s="11"/>
      <c r="PGM221" s="11"/>
      <c r="PGN221" s="11"/>
      <c r="PGO221" s="11"/>
      <c r="PGP221" s="11"/>
      <c r="PGQ221" s="11"/>
      <c r="PGR221" s="11"/>
      <c r="PGS221" s="11"/>
      <c r="PGT221" s="11"/>
      <c r="PGU221" s="11"/>
      <c r="PGV221" s="11"/>
      <c r="PGW221" s="11"/>
      <c r="PGX221" s="11"/>
      <c r="PGY221" s="11"/>
      <c r="PGZ221" s="11"/>
      <c r="PHA221" s="11"/>
      <c r="PHB221" s="11"/>
      <c r="PHC221" s="11"/>
      <c r="PHD221" s="11"/>
      <c r="PHE221" s="11"/>
      <c r="PHF221" s="11"/>
      <c r="PHG221" s="11"/>
      <c r="PHH221" s="11"/>
      <c r="PHI221" s="11"/>
      <c r="PHJ221" s="11"/>
      <c r="PHK221" s="11"/>
      <c r="PHL221" s="11"/>
      <c r="PHM221" s="11"/>
      <c r="PHN221" s="11"/>
      <c r="PHO221" s="11"/>
      <c r="PHP221" s="11"/>
      <c r="PHQ221" s="11"/>
      <c r="PHR221" s="11"/>
      <c r="PHS221" s="11"/>
      <c r="PHT221" s="11"/>
      <c r="PHU221" s="11"/>
      <c r="PHV221" s="11"/>
      <c r="PHW221" s="11"/>
      <c r="PHX221" s="11"/>
      <c r="PHY221" s="11"/>
      <c r="PHZ221" s="11"/>
      <c r="PIA221" s="11"/>
      <c r="PIB221" s="11"/>
      <c r="PIC221" s="11"/>
      <c r="PID221" s="11"/>
      <c r="PIE221" s="11"/>
      <c r="PIF221" s="11"/>
      <c r="PIG221" s="11"/>
      <c r="PIH221" s="11"/>
      <c r="PII221" s="11"/>
      <c r="PIJ221" s="11"/>
      <c r="PIK221" s="11"/>
      <c r="PIL221" s="11"/>
      <c r="PIM221" s="11"/>
      <c r="PIN221" s="11"/>
      <c r="PIO221" s="11"/>
      <c r="PIP221" s="11"/>
      <c r="PIQ221" s="11"/>
      <c r="PIR221" s="11"/>
      <c r="PIS221" s="11"/>
      <c r="PIT221" s="11"/>
      <c r="PIU221" s="11"/>
      <c r="PIV221" s="11"/>
      <c r="PIW221" s="11"/>
      <c r="PIX221" s="11"/>
      <c r="PIY221" s="11"/>
      <c r="PIZ221" s="11"/>
      <c r="PJA221" s="11"/>
      <c r="PJB221" s="11"/>
      <c r="PJC221" s="11"/>
      <c r="PJD221" s="11"/>
      <c r="PJE221" s="11"/>
      <c r="PJF221" s="11"/>
      <c r="PJG221" s="11"/>
      <c r="PJH221" s="11"/>
      <c r="PJI221" s="11"/>
      <c r="PJJ221" s="11"/>
      <c r="PJK221" s="11"/>
      <c r="PJL221" s="11"/>
      <c r="PJM221" s="11"/>
      <c r="PJN221" s="11"/>
      <c r="PJO221" s="11"/>
      <c r="PJP221" s="11"/>
      <c r="PJQ221" s="11"/>
      <c r="PJR221" s="11"/>
      <c r="PJS221" s="11"/>
      <c r="PJT221" s="11"/>
      <c r="PJU221" s="11"/>
      <c r="PJV221" s="11"/>
      <c r="PJW221" s="11"/>
      <c r="PJX221" s="11"/>
      <c r="PJY221" s="11"/>
      <c r="PJZ221" s="11"/>
      <c r="PKA221" s="11"/>
      <c r="PKB221" s="11"/>
      <c r="PKC221" s="11"/>
      <c r="PKD221" s="11"/>
      <c r="PKE221" s="11"/>
      <c r="PKF221" s="11"/>
      <c r="PKG221" s="11"/>
      <c r="PKH221" s="11"/>
      <c r="PKI221" s="11"/>
      <c r="PKJ221" s="11"/>
      <c r="PKK221" s="11"/>
      <c r="PKL221" s="11"/>
      <c r="PKM221" s="11"/>
      <c r="PKN221" s="11"/>
      <c r="PKO221" s="11"/>
      <c r="PKP221" s="11"/>
      <c r="PKQ221" s="11"/>
      <c r="PKR221" s="11"/>
      <c r="PKS221" s="11"/>
      <c r="PKT221" s="11"/>
      <c r="PKU221" s="11"/>
      <c r="PKV221" s="11"/>
      <c r="PKW221" s="11"/>
      <c r="PKX221" s="11"/>
      <c r="PKY221" s="11"/>
      <c r="PKZ221" s="11"/>
      <c r="PLA221" s="11"/>
      <c r="PLB221" s="11"/>
      <c r="PLC221" s="11"/>
      <c r="PLD221" s="11"/>
      <c r="PLE221" s="11"/>
      <c r="PLF221" s="11"/>
      <c r="PLG221" s="11"/>
      <c r="PLH221" s="11"/>
      <c r="PLI221" s="11"/>
      <c r="PLJ221" s="11"/>
      <c r="PLK221" s="11"/>
      <c r="PLL221" s="11"/>
      <c r="PLM221" s="11"/>
      <c r="PLN221" s="11"/>
      <c r="PLO221" s="11"/>
      <c r="PLP221" s="11"/>
      <c r="PLQ221" s="11"/>
      <c r="PLR221" s="11"/>
      <c r="PLS221" s="11"/>
      <c r="PLT221" s="11"/>
      <c r="PLU221" s="11"/>
      <c r="PLV221" s="11"/>
      <c r="PLW221" s="11"/>
      <c r="PLX221" s="11"/>
      <c r="PLY221" s="11"/>
      <c r="PLZ221" s="11"/>
      <c r="PMA221" s="11"/>
      <c r="PMB221" s="11"/>
      <c r="PMC221" s="11"/>
      <c r="PMD221" s="11"/>
      <c r="PME221" s="11"/>
      <c r="PMF221" s="11"/>
      <c r="PMG221" s="11"/>
      <c r="PMH221" s="11"/>
      <c r="PMI221" s="11"/>
      <c r="PMJ221" s="11"/>
      <c r="PMK221" s="11"/>
      <c r="PML221" s="11"/>
      <c r="PMM221" s="11"/>
      <c r="PMN221" s="11"/>
      <c r="PMO221" s="11"/>
      <c r="PMP221" s="11"/>
      <c r="PMQ221" s="11"/>
      <c r="PMR221" s="11"/>
      <c r="PMS221" s="11"/>
      <c r="PMT221" s="11"/>
      <c r="PMU221" s="11"/>
      <c r="PMV221" s="11"/>
      <c r="PMW221" s="11"/>
      <c r="PMX221" s="11"/>
      <c r="PMY221" s="11"/>
      <c r="PMZ221" s="11"/>
      <c r="PNA221" s="11"/>
      <c r="PNB221" s="11"/>
      <c r="PNC221" s="11"/>
      <c r="PND221" s="11"/>
      <c r="PNE221" s="11"/>
      <c r="PNF221" s="11"/>
      <c r="PNG221" s="11"/>
      <c r="PNH221" s="11"/>
      <c r="PNI221" s="11"/>
      <c r="PNJ221" s="11"/>
      <c r="PNK221" s="11"/>
      <c r="PNL221" s="11"/>
      <c r="PNM221" s="11"/>
      <c r="PNN221" s="11"/>
      <c r="PNO221" s="11"/>
      <c r="PNP221" s="11"/>
      <c r="PNQ221" s="11"/>
      <c r="PNR221" s="11"/>
      <c r="PNS221" s="11"/>
      <c r="PNT221" s="11"/>
      <c r="PNU221" s="11"/>
      <c r="PNV221" s="11"/>
      <c r="PNW221" s="11"/>
      <c r="PNX221" s="11"/>
      <c r="PNY221" s="11"/>
      <c r="PNZ221" s="11"/>
      <c r="POA221" s="11"/>
      <c r="POB221" s="11"/>
      <c r="POC221" s="11"/>
      <c r="POD221" s="11"/>
      <c r="POE221" s="11"/>
      <c r="POF221" s="11"/>
      <c r="POG221" s="11"/>
      <c r="POH221" s="11"/>
      <c r="POI221" s="11"/>
      <c r="POJ221" s="11"/>
      <c r="POK221" s="11"/>
      <c r="POL221" s="11"/>
      <c r="POM221" s="11"/>
      <c r="PON221" s="11"/>
      <c r="POO221" s="11"/>
      <c r="POP221" s="11"/>
      <c r="POQ221" s="11"/>
      <c r="POR221" s="11"/>
      <c r="POS221" s="11"/>
      <c r="POT221" s="11"/>
      <c r="POU221" s="11"/>
      <c r="POV221" s="11"/>
      <c r="POW221" s="11"/>
      <c r="POX221" s="11"/>
      <c r="POY221" s="11"/>
      <c r="POZ221" s="11"/>
      <c r="PPA221" s="11"/>
      <c r="PPB221" s="11"/>
      <c r="PPC221" s="11"/>
      <c r="PPD221" s="11"/>
      <c r="PPE221" s="11"/>
      <c r="PPF221" s="11"/>
      <c r="PPG221" s="11"/>
      <c r="PPH221" s="11"/>
      <c r="PPI221" s="11"/>
      <c r="PPJ221" s="11"/>
      <c r="PPK221" s="11"/>
      <c r="PPL221" s="11"/>
      <c r="PPM221" s="11"/>
      <c r="PPN221" s="11"/>
      <c r="PPO221" s="11"/>
      <c r="PPP221" s="11"/>
      <c r="PPQ221" s="11"/>
      <c r="PPR221" s="11"/>
      <c r="PPS221" s="11"/>
      <c r="PPT221" s="11"/>
      <c r="PPU221" s="11"/>
      <c r="PPV221" s="11"/>
      <c r="PPW221" s="11"/>
      <c r="PPX221" s="11"/>
      <c r="PPY221" s="11"/>
      <c r="PPZ221" s="11"/>
      <c r="PQA221" s="11"/>
      <c r="PQB221" s="11"/>
      <c r="PQC221" s="11"/>
      <c r="PQD221" s="11"/>
      <c r="PQE221" s="11"/>
      <c r="PQF221" s="11"/>
      <c r="PQG221" s="11"/>
      <c r="PQH221" s="11"/>
      <c r="PQI221" s="11"/>
      <c r="PQJ221" s="11"/>
      <c r="PQK221" s="11"/>
      <c r="PQL221" s="11"/>
      <c r="PQM221" s="11"/>
      <c r="PQN221" s="11"/>
      <c r="PQO221" s="11"/>
      <c r="PQP221" s="11"/>
      <c r="PQQ221" s="11"/>
      <c r="PQR221" s="11"/>
      <c r="PQS221" s="11"/>
      <c r="PQT221" s="11"/>
      <c r="PQU221" s="11"/>
      <c r="PQV221" s="11"/>
      <c r="PQW221" s="11"/>
      <c r="PQX221" s="11"/>
      <c r="PQY221" s="11"/>
      <c r="PQZ221" s="11"/>
      <c r="PRA221" s="11"/>
      <c r="PRB221" s="11"/>
      <c r="PRC221" s="11"/>
      <c r="PRD221" s="11"/>
      <c r="PRE221" s="11"/>
      <c r="PRF221" s="11"/>
      <c r="PRG221" s="11"/>
      <c r="PRH221" s="11"/>
      <c r="PRI221" s="11"/>
      <c r="PRJ221" s="11"/>
      <c r="PRK221" s="11"/>
      <c r="PRL221" s="11"/>
      <c r="PRM221" s="11"/>
      <c r="PRN221" s="11"/>
      <c r="PRO221" s="11"/>
      <c r="PRP221" s="11"/>
      <c r="PRQ221" s="11"/>
      <c r="PRR221" s="11"/>
      <c r="PRS221" s="11"/>
      <c r="PRT221" s="11"/>
      <c r="PRU221" s="11"/>
      <c r="PRV221" s="11"/>
      <c r="PRW221" s="11"/>
      <c r="PRX221" s="11"/>
      <c r="PRY221" s="11"/>
      <c r="PRZ221" s="11"/>
      <c r="PSA221" s="11"/>
      <c r="PSB221" s="11"/>
      <c r="PSC221" s="11"/>
      <c r="PSD221" s="11"/>
      <c r="PSE221" s="11"/>
      <c r="PSF221" s="11"/>
      <c r="PSG221" s="11"/>
      <c r="PSH221" s="11"/>
      <c r="PSI221" s="11"/>
      <c r="PSJ221" s="11"/>
      <c r="PSK221" s="11"/>
      <c r="PSL221" s="11"/>
      <c r="PSM221" s="11"/>
      <c r="PSN221" s="11"/>
      <c r="PSO221" s="11"/>
      <c r="PSP221" s="11"/>
      <c r="PSQ221" s="11"/>
      <c r="PSR221" s="11"/>
      <c r="PSS221" s="11"/>
      <c r="PST221" s="11"/>
      <c r="PSU221" s="11"/>
      <c r="PSV221" s="11"/>
      <c r="PSW221" s="11"/>
      <c r="PSX221" s="11"/>
      <c r="PSY221" s="11"/>
      <c r="PSZ221" s="11"/>
      <c r="PTA221" s="11"/>
      <c r="PTB221" s="11"/>
      <c r="PTC221" s="11"/>
      <c r="PTD221" s="11"/>
      <c r="PTE221" s="11"/>
      <c r="PTF221" s="11"/>
      <c r="PTG221" s="11"/>
      <c r="PTH221" s="11"/>
      <c r="PTI221" s="11"/>
      <c r="PTJ221" s="11"/>
      <c r="PTK221" s="11"/>
      <c r="PTL221" s="11"/>
      <c r="PTM221" s="11"/>
      <c r="PTN221" s="11"/>
      <c r="PTO221" s="11"/>
      <c r="PTP221" s="11"/>
      <c r="PTQ221" s="11"/>
      <c r="PTR221" s="11"/>
      <c r="PTS221" s="11"/>
      <c r="PTT221" s="11"/>
      <c r="PTU221" s="11"/>
      <c r="PTV221" s="11"/>
      <c r="PTW221" s="11"/>
      <c r="PTX221" s="11"/>
      <c r="PTY221" s="11"/>
      <c r="PTZ221" s="11"/>
      <c r="PUA221" s="11"/>
      <c r="PUB221" s="11"/>
      <c r="PUC221" s="11"/>
      <c r="PUD221" s="11"/>
      <c r="PUE221" s="11"/>
      <c r="PUF221" s="11"/>
      <c r="PUG221" s="11"/>
      <c r="PUH221" s="11"/>
      <c r="PUI221" s="11"/>
      <c r="PUJ221" s="11"/>
      <c r="PUK221" s="11"/>
      <c r="PUL221" s="11"/>
      <c r="PUM221" s="11"/>
      <c r="PUN221" s="11"/>
      <c r="PUO221" s="11"/>
      <c r="PUP221" s="11"/>
      <c r="PUQ221" s="11"/>
      <c r="PUR221" s="11"/>
      <c r="PUS221" s="11"/>
      <c r="PUT221" s="11"/>
      <c r="PUU221" s="11"/>
      <c r="PUV221" s="11"/>
      <c r="PUW221" s="11"/>
      <c r="PUX221" s="11"/>
      <c r="PUY221" s="11"/>
      <c r="PUZ221" s="11"/>
      <c r="PVA221" s="11"/>
      <c r="PVB221" s="11"/>
      <c r="PVC221" s="11"/>
      <c r="PVD221" s="11"/>
      <c r="PVE221" s="11"/>
      <c r="PVF221" s="11"/>
      <c r="PVG221" s="11"/>
      <c r="PVH221" s="11"/>
      <c r="PVI221" s="11"/>
      <c r="PVJ221" s="11"/>
      <c r="PVK221" s="11"/>
      <c r="PVL221" s="11"/>
      <c r="PVM221" s="11"/>
      <c r="PVN221" s="11"/>
      <c r="PVO221" s="11"/>
      <c r="PVP221" s="11"/>
      <c r="PVQ221" s="11"/>
      <c r="PVR221" s="11"/>
      <c r="PVS221" s="11"/>
      <c r="PVT221" s="11"/>
      <c r="PVU221" s="11"/>
      <c r="PVV221" s="11"/>
      <c r="PVW221" s="11"/>
      <c r="PVX221" s="11"/>
      <c r="PVY221" s="11"/>
      <c r="PVZ221" s="11"/>
      <c r="PWA221" s="11"/>
      <c r="PWB221" s="11"/>
      <c r="PWC221" s="11"/>
      <c r="PWD221" s="11"/>
      <c r="PWE221" s="11"/>
      <c r="PWF221" s="11"/>
      <c r="PWG221" s="11"/>
      <c r="PWH221" s="11"/>
      <c r="PWI221" s="11"/>
      <c r="PWJ221" s="11"/>
      <c r="PWK221" s="11"/>
      <c r="PWL221" s="11"/>
      <c r="PWM221" s="11"/>
      <c r="PWN221" s="11"/>
      <c r="PWO221" s="11"/>
      <c r="PWP221" s="11"/>
      <c r="PWQ221" s="11"/>
      <c r="PWR221" s="11"/>
      <c r="PWS221" s="11"/>
      <c r="PWT221" s="11"/>
      <c r="PWU221" s="11"/>
      <c r="PWV221" s="11"/>
      <c r="PWW221" s="11"/>
      <c r="PWX221" s="11"/>
      <c r="PWY221" s="11"/>
      <c r="PWZ221" s="11"/>
      <c r="PXA221" s="11"/>
      <c r="PXB221" s="11"/>
      <c r="PXC221" s="11"/>
      <c r="PXD221" s="11"/>
      <c r="PXE221" s="11"/>
      <c r="PXF221" s="11"/>
      <c r="PXG221" s="11"/>
      <c r="PXH221" s="11"/>
      <c r="PXI221" s="11"/>
      <c r="PXJ221" s="11"/>
      <c r="PXK221" s="11"/>
      <c r="PXL221" s="11"/>
      <c r="PXM221" s="11"/>
      <c r="PXN221" s="11"/>
      <c r="PXO221" s="11"/>
      <c r="PXP221" s="11"/>
      <c r="PXQ221" s="11"/>
      <c r="PXR221" s="11"/>
      <c r="PXS221" s="11"/>
      <c r="PXT221" s="11"/>
      <c r="PXU221" s="11"/>
      <c r="PXV221" s="11"/>
      <c r="PXW221" s="11"/>
      <c r="PXX221" s="11"/>
      <c r="PXY221" s="11"/>
      <c r="PXZ221" s="11"/>
      <c r="PYA221" s="11"/>
      <c r="PYB221" s="11"/>
      <c r="PYC221" s="11"/>
      <c r="PYD221" s="11"/>
      <c r="PYE221" s="11"/>
      <c r="PYF221" s="11"/>
      <c r="PYG221" s="11"/>
      <c r="PYH221" s="11"/>
      <c r="PYI221" s="11"/>
      <c r="PYJ221" s="11"/>
      <c r="PYK221" s="11"/>
      <c r="PYL221" s="11"/>
      <c r="PYM221" s="11"/>
      <c r="PYN221" s="11"/>
      <c r="PYO221" s="11"/>
      <c r="PYP221" s="11"/>
      <c r="PYQ221" s="11"/>
      <c r="PYR221" s="11"/>
      <c r="PYS221" s="11"/>
      <c r="PYT221" s="11"/>
      <c r="PYU221" s="11"/>
      <c r="PYV221" s="11"/>
      <c r="PYW221" s="11"/>
      <c r="PYX221" s="11"/>
      <c r="PYY221" s="11"/>
      <c r="PYZ221" s="11"/>
      <c r="PZA221" s="11"/>
      <c r="PZB221" s="11"/>
      <c r="PZC221" s="11"/>
      <c r="PZD221" s="11"/>
      <c r="PZE221" s="11"/>
      <c r="PZF221" s="11"/>
      <c r="PZG221" s="11"/>
      <c r="PZH221" s="11"/>
      <c r="PZI221" s="11"/>
      <c r="PZJ221" s="11"/>
      <c r="PZK221" s="11"/>
      <c r="PZL221" s="11"/>
      <c r="PZM221" s="11"/>
      <c r="PZN221" s="11"/>
      <c r="PZO221" s="11"/>
      <c r="PZP221" s="11"/>
      <c r="PZQ221" s="11"/>
      <c r="PZR221" s="11"/>
      <c r="PZS221" s="11"/>
      <c r="PZT221" s="11"/>
      <c r="PZU221" s="11"/>
      <c r="PZV221" s="11"/>
      <c r="PZW221" s="11"/>
      <c r="PZX221" s="11"/>
      <c r="PZY221" s="11"/>
      <c r="PZZ221" s="11"/>
      <c r="QAA221" s="11"/>
      <c r="QAB221" s="11"/>
      <c r="QAC221" s="11"/>
      <c r="QAD221" s="11"/>
      <c r="QAE221" s="11"/>
      <c r="QAF221" s="11"/>
      <c r="QAG221" s="11"/>
      <c r="QAH221" s="11"/>
      <c r="QAI221" s="11"/>
      <c r="QAJ221" s="11"/>
      <c r="QAK221" s="11"/>
      <c r="QAL221" s="11"/>
      <c r="QAM221" s="11"/>
      <c r="QAN221" s="11"/>
      <c r="QAO221" s="11"/>
      <c r="QAP221" s="11"/>
      <c r="QAQ221" s="11"/>
      <c r="QAR221" s="11"/>
      <c r="QAS221" s="11"/>
      <c r="QAT221" s="11"/>
      <c r="QAU221" s="11"/>
      <c r="QAV221" s="11"/>
      <c r="QAW221" s="11"/>
      <c r="QAX221" s="11"/>
      <c r="QAY221" s="11"/>
      <c r="QAZ221" s="11"/>
      <c r="QBA221" s="11"/>
      <c r="QBB221" s="11"/>
      <c r="QBC221" s="11"/>
      <c r="QBD221" s="11"/>
      <c r="QBE221" s="11"/>
      <c r="QBF221" s="11"/>
      <c r="QBG221" s="11"/>
      <c r="QBH221" s="11"/>
      <c r="QBI221" s="11"/>
      <c r="QBJ221" s="11"/>
      <c r="QBK221" s="11"/>
      <c r="QBL221" s="11"/>
      <c r="QBM221" s="11"/>
      <c r="QBN221" s="11"/>
      <c r="QBO221" s="11"/>
      <c r="QBP221" s="11"/>
      <c r="QBQ221" s="11"/>
      <c r="QBR221" s="11"/>
      <c r="QBS221" s="11"/>
      <c r="QBT221" s="11"/>
      <c r="QBU221" s="11"/>
      <c r="QBV221" s="11"/>
      <c r="QBW221" s="11"/>
      <c r="QBX221" s="11"/>
      <c r="QBY221" s="11"/>
      <c r="QBZ221" s="11"/>
      <c r="QCA221" s="11"/>
      <c r="QCB221" s="11"/>
      <c r="QCC221" s="11"/>
      <c r="QCD221" s="11"/>
      <c r="QCE221" s="11"/>
      <c r="QCF221" s="11"/>
      <c r="QCG221" s="11"/>
      <c r="QCH221" s="11"/>
      <c r="QCI221" s="11"/>
      <c r="QCJ221" s="11"/>
      <c r="QCK221" s="11"/>
      <c r="QCL221" s="11"/>
      <c r="QCM221" s="11"/>
      <c r="QCN221" s="11"/>
      <c r="QCO221" s="11"/>
      <c r="QCP221" s="11"/>
      <c r="QCQ221" s="11"/>
      <c r="QCR221" s="11"/>
      <c r="QCS221" s="11"/>
      <c r="QCT221" s="11"/>
      <c r="QCU221" s="11"/>
      <c r="QCV221" s="11"/>
      <c r="QCW221" s="11"/>
      <c r="QCX221" s="11"/>
      <c r="QCY221" s="11"/>
      <c r="QCZ221" s="11"/>
      <c r="QDA221" s="11"/>
      <c r="QDB221" s="11"/>
      <c r="QDC221" s="11"/>
      <c r="QDD221" s="11"/>
      <c r="QDE221" s="11"/>
      <c r="QDF221" s="11"/>
      <c r="QDG221" s="11"/>
      <c r="QDH221" s="11"/>
      <c r="QDI221" s="11"/>
      <c r="QDJ221" s="11"/>
      <c r="QDK221" s="11"/>
      <c r="QDL221" s="11"/>
      <c r="QDM221" s="11"/>
      <c r="QDN221" s="11"/>
      <c r="QDO221" s="11"/>
      <c r="QDP221" s="11"/>
      <c r="QDQ221" s="11"/>
      <c r="QDR221" s="11"/>
      <c r="QDS221" s="11"/>
      <c r="QDT221" s="11"/>
      <c r="QDU221" s="11"/>
      <c r="QDV221" s="11"/>
      <c r="QDW221" s="11"/>
      <c r="QDX221" s="11"/>
      <c r="QDY221" s="11"/>
      <c r="QDZ221" s="11"/>
      <c r="QEA221" s="11"/>
      <c r="QEB221" s="11"/>
      <c r="QEC221" s="11"/>
      <c r="QED221" s="11"/>
      <c r="QEE221" s="11"/>
      <c r="QEF221" s="11"/>
      <c r="QEG221" s="11"/>
      <c r="QEH221" s="11"/>
      <c r="QEI221" s="11"/>
      <c r="QEJ221" s="11"/>
      <c r="QEK221" s="11"/>
      <c r="QEL221" s="11"/>
      <c r="QEM221" s="11"/>
      <c r="QEN221" s="11"/>
      <c r="QEO221" s="11"/>
      <c r="QEP221" s="11"/>
      <c r="QEQ221" s="11"/>
      <c r="QER221" s="11"/>
      <c r="QES221" s="11"/>
      <c r="QET221" s="11"/>
      <c r="QEU221" s="11"/>
      <c r="QEV221" s="11"/>
      <c r="QEW221" s="11"/>
      <c r="QEX221" s="11"/>
      <c r="QEY221" s="11"/>
      <c r="QEZ221" s="11"/>
      <c r="QFA221" s="11"/>
      <c r="QFB221" s="11"/>
      <c r="QFC221" s="11"/>
      <c r="QFD221" s="11"/>
      <c r="QFE221" s="11"/>
      <c r="QFF221" s="11"/>
      <c r="QFG221" s="11"/>
      <c r="QFH221" s="11"/>
      <c r="QFI221" s="11"/>
      <c r="QFJ221" s="11"/>
      <c r="QFK221" s="11"/>
      <c r="QFL221" s="11"/>
      <c r="QFM221" s="11"/>
      <c r="QFN221" s="11"/>
      <c r="QFO221" s="11"/>
      <c r="QFP221" s="11"/>
      <c r="QFQ221" s="11"/>
      <c r="QFR221" s="11"/>
      <c r="QFS221" s="11"/>
      <c r="QFT221" s="11"/>
      <c r="QFU221" s="11"/>
      <c r="QFV221" s="11"/>
      <c r="QFW221" s="11"/>
      <c r="QFX221" s="11"/>
      <c r="QFY221" s="11"/>
      <c r="QFZ221" s="11"/>
      <c r="QGA221" s="11"/>
      <c r="QGB221" s="11"/>
      <c r="QGC221" s="11"/>
      <c r="QGD221" s="11"/>
      <c r="QGE221" s="11"/>
      <c r="QGF221" s="11"/>
      <c r="QGG221" s="11"/>
      <c r="QGH221" s="11"/>
      <c r="QGI221" s="11"/>
      <c r="QGJ221" s="11"/>
      <c r="QGK221" s="11"/>
      <c r="QGL221" s="11"/>
      <c r="QGM221" s="11"/>
      <c r="QGN221" s="11"/>
      <c r="QGO221" s="11"/>
      <c r="QGP221" s="11"/>
      <c r="QGQ221" s="11"/>
      <c r="QGR221" s="11"/>
      <c r="QGS221" s="11"/>
      <c r="QGT221" s="11"/>
      <c r="QGU221" s="11"/>
      <c r="QGV221" s="11"/>
      <c r="QGW221" s="11"/>
      <c r="QGX221" s="11"/>
      <c r="QGY221" s="11"/>
      <c r="QGZ221" s="11"/>
      <c r="QHA221" s="11"/>
      <c r="QHB221" s="11"/>
      <c r="QHC221" s="11"/>
      <c r="QHD221" s="11"/>
      <c r="QHE221" s="11"/>
      <c r="QHF221" s="11"/>
      <c r="QHG221" s="11"/>
      <c r="QHH221" s="11"/>
      <c r="QHI221" s="11"/>
      <c r="QHJ221" s="11"/>
      <c r="QHK221" s="11"/>
      <c r="QHL221" s="11"/>
      <c r="QHM221" s="11"/>
      <c r="QHN221" s="11"/>
      <c r="QHO221" s="11"/>
      <c r="QHP221" s="11"/>
      <c r="QHQ221" s="11"/>
      <c r="QHR221" s="11"/>
      <c r="QHS221" s="11"/>
      <c r="QHT221" s="11"/>
      <c r="QHU221" s="11"/>
      <c r="QHV221" s="11"/>
      <c r="QHW221" s="11"/>
      <c r="QHX221" s="11"/>
      <c r="QHY221" s="11"/>
      <c r="QHZ221" s="11"/>
      <c r="QIA221" s="11"/>
      <c r="QIB221" s="11"/>
      <c r="QIC221" s="11"/>
      <c r="QID221" s="11"/>
      <c r="QIE221" s="11"/>
      <c r="QIF221" s="11"/>
      <c r="QIG221" s="11"/>
      <c r="QIH221" s="11"/>
      <c r="QII221" s="11"/>
      <c r="QIJ221" s="11"/>
      <c r="QIK221" s="11"/>
      <c r="QIL221" s="11"/>
      <c r="QIM221" s="11"/>
      <c r="QIN221" s="11"/>
      <c r="QIO221" s="11"/>
      <c r="QIP221" s="11"/>
      <c r="QIQ221" s="11"/>
      <c r="QIR221" s="11"/>
      <c r="QIS221" s="11"/>
      <c r="QIT221" s="11"/>
      <c r="QIU221" s="11"/>
      <c r="QIV221" s="11"/>
      <c r="QIW221" s="11"/>
      <c r="QIX221" s="11"/>
      <c r="QIY221" s="11"/>
      <c r="QIZ221" s="11"/>
      <c r="QJA221" s="11"/>
      <c r="QJB221" s="11"/>
      <c r="QJC221" s="11"/>
      <c r="QJD221" s="11"/>
      <c r="QJE221" s="11"/>
      <c r="QJF221" s="11"/>
      <c r="QJG221" s="11"/>
      <c r="QJH221" s="11"/>
      <c r="QJI221" s="11"/>
      <c r="QJJ221" s="11"/>
      <c r="QJK221" s="11"/>
      <c r="QJL221" s="11"/>
      <c r="QJM221" s="11"/>
      <c r="QJN221" s="11"/>
      <c r="QJO221" s="11"/>
      <c r="QJP221" s="11"/>
      <c r="QJQ221" s="11"/>
      <c r="QJR221" s="11"/>
      <c r="QJS221" s="11"/>
      <c r="QJT221" s="11"/>
      <c r="QJU221" s="11"/>
      <c r="QJV221" s="11"/>
      <c r="QJW221" s="11"/>
      <c r="QJX221" s="11"/>
      <c r="QJY221" s="11"/>
      <c r="QJZ221" s="11"/>
      <c r="QKA221" s="11"/>
      <c r="QKB221" s="11"/>
      <c r="QKC221" s="11"/>
      <c r="QKD221" s="11"/>
      <c r="QKE221" s="11"/>
      <c r="QKF221" s="11"/>
      <c r="QKG221" s="11"/>
      <c r="QKH221" s="11"/>
      <c r="QKI221" s="11"/>
      <c r="QKJ221" s="11"/>
      <c r="QKK221" s="11"/>
      <c r="QKL221" s="11"/>
      <c r="QKM221" s="11"/>
      <c r="QKN221" s="11"/>
      <c r="QKO221" s="11"/>
      <c r="QKP221" s="11"/>
      <c r="QKQ221" s="11"/>
      <c r="QKR221" s="11"/>
      <c r="QKS221" s="11"/>
      <c r="QKT221" s="11"/>
      <c r="QKU221" s="11"/>
      <c r="QKV221" s="11"/>
      <c r="QKW221" s="11"/>
      <c r="QKX221" s="11"/>
      <c r="QKY221" s="11"/>
      <c r="QKZ221" s="11"/>
      <c r="QLA221" s="11"/>
      <c r="QLB221" s="11"/>
      <c r="QLC221" s="11"/>
      <c r="QLD221" s="11"/>
      <c r="QLE221" s="11"/>
      <c r="QLF221" s="11"/>
      <c r="QLG221" s="11"/>
      <c r="QLH221" s="11"/>
      <c r="QLI221" s="11"/>
      <c r="QLJ221" s="11"/>
      <c r="QLK221" s="11"/>
      <c r="QLL221" s="11"/>
      <c r="QLM221" s="11"/>
      <c r="QLN221" s="11"/>
      <c r="QLO221" s="11"/>
      <c r="QLP221" s="11"/>
      <c r="QLQ221" s="11"/>
      <c r="QLR221" s="11"/>
      <c r="QLS221" s="11"/>
      <c r="QLT221" s="11"/>
      <c r="QLU221" s="11"/>
      <c r="QLV221" s="11"/>
      <c r="QLW221" s="11"/>
      <c r="QLX221" s="11"/>
      <c r="QLY221" s="11"/>
      <c r="QLZ221" s="11"/>
      <c r="QMA221" s="11"/>
      <c r="QMB221" s="11"/>
      <c r="QMC221" s="11"/>
      <c r="QMD221" s="11"/>
      <c r="QME221" s="11"/>
      <c r="QMF221" s="11"/>
      <c r="QMG221" s="11"/>
      <c r="QMH221" s="11"/>
      <c r="QMI221" s="11"/>
      <c r="QMJ221" s="11"/>
      <c r="QMK221" s="11"/>
      <c r="QML221" s="11"/>
      <c r="QMM221" s="11"/>
      <c r="QMN221" s="11"/>
      <c r="QMO221" s="11"/>
      <c r="QMP221" s="11"/>
      <c r="QMQ221" s="11"/>
      <c r="QMR221" s="11"/>
      <c r="QMS221" s="11"/>
      <c r="QMT221" s="11"/>
      <c r="QMU221" s="11"/>
      <c r="QMV221" s="11"/>
      <c r="QMW221" s="11"/>
      <c r="QMX221" s="11"/>
      <c r="QMY221" s="11"/>
      <c r="QMZ221" s="11"/>
      <c r="QNA221" s="11"/>
      <c r="QNB221" s="11"/>
      <c r="QNC221" s="11"/>
      <c r="QND221" s="11"/>
      <c r="QNE221" s="11"/>
      <c r="QNF221" s="11"/>
      <c r="QNG221" s="11"/>
      <c r="QNH221" s="11"/>
      <c r="QNI221" s="11"/>
      <c r="QNJ221" s="11"/>
      <c r="QNK221" s="11"/>
      <c r="QNL221" s="11"/>
      <c r="QNM221" s="11"/>
      <c r="QNN221" s="11"/>
      <c r="QNO221" s="11"/>
      <c r="QNP221" s="11"/>
      <c r="QNQ221" s="11"/>
      <c r="QNR221" s="11"/>
      <c r="QNS221" s="11"/>
      <c r="QNT221" s="11"/>
      <c r="QNU221" s="11"/>
      <c r="QNV221" s="11"/>
      <c r="QNW221" s="11"/>
      <c r="QNX221" s="11"/>
      <c r="QNY221" s="11"/>
      <c r="QNZ221" s="11"/>
      <c r="QOA221" s="11"/>
      <c r="QOB221" s="11"/>
      <c r="QOC221" s="11"/>
      <c r="QOD221" s="11"/>
      <c r="QOE221" s="11"/>
      <c r="QOF221" s="11"/>
      <c r="QOG221" s="11"/>
      <c r="QOH221" s="11"/>
      <c r="QOI221" s="11"/>
      <c r="QOJ221" s="11"/>
      <c r="QOK221" s="11"/>
      <c r="QOL221" s="11"/>
      <c r="QOM221" s="11"/>
      <c r="QON221" s="11"/>
      <c r="QOO221" s="11"/>
      <c r="QOP221" s="11"/>
      <c r="QOQ221" s="11"/>
      <c r="QOR221" s="11"/>
      <c r="QOS221" s="11"/>
      <c r="QOT221" s="11"/>
      <c r="QOU221" s="11"/>
      <c r="QOV221" s="11"/>
      <c r="QOW221" s="11"/>
      <c r="QOX221" s="11"/>
      <c r="QOY221" s="11"/>
      <c r="QOZ221" s="11"/>
      <c r="QPA221" s="11"/>
      <c r="QPB221" s="11"/>
      <c r="QPC221" s="11"/>
      <c r="QPD221" s="11"/>
      <c r="QPE221" s="11"/>
      <c r="QPF221" s="11"/>
      <c r="QPG221" s="11"/>
      <c r="QPH221" s="11"/>
      <c r="QPI221" s="11"/>
      <c r="QPJ221" s="11"/>
      <c r="QPK221" s="11"/>
      <c r="QPL221" s="11"/>
      <c r="QPM221" s="11"/>
      <c r="QPN221" s="11"/>
      <c r="QPO221" s="11"/>
      <c r="QPP221" s="11"/>
      <c r="QPQ221" s="11"/>
      <c r="QPR221" s="11"/>
      <c r="QPS221" s="11"/>
      <c r="QPT221" s="11"/>
      <c r="QPU221" s="11"/>
      <c r="QPV221" s="11"/>
      <c r="QPW221" s="11"/>
      <c r="QPX221" s="11"/>
      <c r="QPY221" s="11"/>
      <c r="QPZ221" s="11"/>
      <c r="QQA221" s="11"/>
      <c r="QQB221" s="11"/>
      <c r="QQC221" s="11"/>
      <c r="QQD221" s="11"/>
      <c r="QQE221" s="11"/>
      <c r="QQF221" s="11"/>
      <c r="QQG221" s="11"/>
      <c r="QQH221" s="11"/>
      <c r="QQI221" s="11"/>
      <c r="QQJ221" s="11"/>
      <c r="QQK221" s="11"/>
      <c r="QQL221" s="11"/>
      <c r="QQM221" s="11"/>
      <c r="QQN221" s="11"/>
      <c r="QQO221" s="11"/>
      <c r="QQP221" s="11"/>
      <c r="QQQ221" s="11"/>
      <c r="QQR221" s="11"/>
      <c r="QQS221" s="11"/>
      <c r="QQT221" s="11"/>
      <c r="QQU221" s="11"/>
      <c r="QQV221" s="11"/>
      <c r="QQW221" s="11"/>
      <c r="QQX221" s="11"/>
      <c r="QQY221" s="11"/>
      <c r="QQZ221" s="11"/>
      <c r="QRA221" s="11"/>
      <c r="QRB221" s="11"/>
      <c r="QRC221" s="11"/>
      <c r="QRD221" s="11"/>
      <c r="QRE221" s="11"/>
      <c r="QRF221" s="11"/>
      <c r="QRG221" s="11"/>
      <c r="QRH221" s="11"/>
      <c r="QRI221" s="11"/>
      <c r="QRJ221" s="11"/>
      <c r="QRK221" s="11"/>
      <c r="QRL221" s="11"/>
      <c r="QRM221" s="11"/>
      <c r="QRN221" s="11"/>
      <c r="QRO221" s="11"/>
      <c r="QRP221" s="11"/>
      <c r="QRQ221" s="11"/>
      <c r="QRR221" s="11"/>
      <c r="QRS221" s="11"/>
      <c r="QRT221" s="11"/>
      <c r="QRU221" s="11"/>
      <c r="QRV221" s="11"/>
      <c r="QRW221" s="11"/>
      <c r="QRX221" s="11"/>
      <c r="QRY221" s="11"/>
      <c r="QRZ221" s="11"/>
      <c r="QSA221" s="11"/>
      <c r="QSB221" s="11"/>
      <c r="QSC221" s="11"/>
      <c r="QSD221" s="11"/>
      <c r="QSE221" s="11"/>
      <c r="QSF221" s="11"/>
      <c r="QSG221" s="11"/>
      <c r="QSH221" s="11"/>
      <c r="QSI221" s="11"/>
      <c r="QSJ221" s="11"/>
      <c r="QSK221" s="11"/>
      <c r="QSL221" s="11"/>
      <c r="QSM221" s="11"/>
      <c r="QSN221" s="11"/>
      <c r="QSO221" s="11"/>
      <c r="QSP221" s="11"/>
      <c r="QSQ221" s="11"/>
      <c r="QSR221" s="11"/>
      <c r="QSS221" s="11"/>
      <c r="QST221" s="11"/>
      <c r="QSU221" s="11"/>
      <c r="QSV221" s="11"/>
      <c r="QSW221" s="11"/>
      <c r="QSX221" s="11"/>
      <c r="QSY221" s="11"/>
      <c r="QSZ221" s="11"/>
      <c r="QTA221" s="11"/>
      <c r="QTB221" s="11"/>
      <c r="QTC221" s="11"/>
      <c r="QTD221" s="11"/>
      <c r="QTE221" s="11"/>
      <c r="QTF221" s="11"/>
      <c r="QTG221" s="11"/>
      <c r="QTH221" s="11"/>
      <c r="QTI221" s="11"/>
      <c r="QTJ221" s="11"/>
      <c r="QTK221" s="11"/>
      <c r="QTL221" s="11"/>
      <c r="QTM221" s="11"/>
      <c r="QTN221" s="11"/>
      <c r="QTO221" s="11"/>
      <c r="QTP221" s="11"/>
      <c r="QTQ221" s="11"/>
      <c r="QTR221" s="11"/>
      <c r="QTS221" s="11"/>
      <c r="QTT221" s="11"/>
      <c r="QTU221" s="11"/>
      <c r="QTV221" s="11"/>
      <c r="QTW221" s="11"/>
      <c r="QTX221" s="11"/>
      <c r="QTY221" s="11"/>
      <c r="QTZ221" s="11"/>
      <c r="QUA221" s="11"/>
      <c r="QUB221" s="11"/>
      <c r="QUC221" s="11"/>
      <c r="QUD221" s="11"/>
      <c r="QUE221" s="11"/>
      <c r="QUF221" s="11"/>
      <c r="QUG221" s="11"/>
      <c r="QUH221" s="11"/>
      <c r="QUI221" s="11"/>
      <c r="QUJ221" s="11"/>
      <c r="QUK221" s="11"/>
      <c r="QUL221" s="11"/>
      <c r="QUM221" s="11"/>
      <c r="QUN221" s="11"/>
      <c r="QUO221" s="11"/>
      <c r="QUP221" s="11"/>
      <c r="QUQ221" s="11"/>
      <c r="QUR221" s="11"/>
      <c r="QUS221" s="11"/>
      <c r="QUT221" s="11"/>
      <c r="QUU221" s="11"/>
      <c r="QUV221" s="11"/>
      <c r="QUW221" s="11"/>
      <c r="QUX221" s="11"/>
      <c r="QUY221" s="11"/>
      <c r="QUZ221" s="11"/>
      <c r="QVA221" s="11"/>
      <c r="QVB221" s="11"/>
      <c r="QVC221" s="11"/>
      <c r="QVD221" s="11"/>
      <c r="QVE221" s="11"/>
      <c r="QVF221" s="11"/>
      <c r="QVG221" s="11"/>
      <c r="QVH221" s="11"/>
      <c r="QVI221" s="11"/>
      <c r="QVJ221" s="11"/>
      <c r="QVK221" s="11"/>
      <c r="QVL221" s="11"/>
      <c r="QVM221" s="11"/>
      <c r="QVN221" s="11"/>
      <c r="QVO221" s="11"/>
      <c r="QVP221" s="11"/>
      <c r="QVQ221" s="11"/>
      <c r="QVR221" s="11"/>
      <c r="QVS221" s="11"/>
      <c r="QVT221" s="11"/>
      <c r="QVU221" s="11"/>
      <c r="QVV221" s="11"/>
      <c r="QVW221" s="11"/>
      <c r="QVX221" s="11"/>
      <c r="QVY221" s="11"/>
      <c r="QVZ221" s="11"/>
      <c r="QWA221" s="11"/>
      <c r="QWB221" s="11"/>
      <c r="QWC221" s="11"/>
      <c r="QWD221" s="11"/>
      <c r="QWE221" s="11"/>
      <c r="QWF221" s="11"/>
      <c r="QWG221" s="11"/>
      <c r="QWH221" s="11"/>
      <c r="QWI221" s="11"/>
      <c r="QWJ221" s="11"/>
      <c r="QWK221" s="11"/>
      <c r="QWL221" s="11"/>
      <c r="QWM221" s="11"/>
      <c r="QWN221" s="11"/>
      <c r="QWO221" s="11"/>
      <c r="QWP221" s="11"/>
      <c r="QWQ221" s="11"/>
      <c r="QWR221" s="11"/>
      <c r="QWS221" s="11"/>
      <c r="QWT221" s="11"/>
      <c r="QWU221" s="11"/>
      <c r="QWV221" s="11"/>
      <c r="QWW221" s="11"/>
      <c r="QWX221" s="11"/>
      <c r="QWY221" s="11"/>
      <c r="QWZ221" s="11"/>
      <c r="QXA221" s="11"/>
      <c r="QXB221" s="11"/>
      <c r="QXC221" s="11"/>
      <c r="QXD221" s="11"/>
      <c r="QXE221" s="11"/>
      <c r="QXF221" s="11"/>
      <c r="QXG221" s="11"/>
      <c r="QXH221" s="11"/>
      <c r="QXI221" s="11"/>
      <c r="QXJ221" s="11"/>
      <c r="QXK221" s="11"/>
      <c r="QXL221" s="11"/>
      <c r="QXM221" s="11"/>
      <c r="QXN221" s="11"/>
      <c r="QXO221" s="11"/>
      <c r="QXP221" s="11"/>
      <c r="QXQ221" s="11"/>
      <c r="QXR221" s="11"/>
      <c r="QXS221" s="11"/>
      <c r="QXT221" s="11"/>
      <c r="QXU221" s="11"/>
      <c r="QXV221" s="11"/>
      <c r="QXW221" s="11"/>
      <c r="QXX221" s="11"/>
      <c r="QXY221" s="11"/>
      <c r="QXZ221" s="11"/>
      <c r="QYA221" s="11"/>
      <c r="QYB221" s="11"/>
      <c r="QYC221" s="11"/>
      <c r="QYD221" s="11"/>
      <c r="QYE221" s="11"/>
      <c r="QYF221" s="11"/>
      <c r="QYG221" s="11"/>
      <c r="QYH221" s="11"/>
      <c r="QYI221" s="11"/>
      <c r="QYJ221" s="11"/>
      <c r="QYK221" s="11"/>
      <c r="QYL221" s="11"/>
      <c r="QYM221" s="11"/>
      <c r="QYN221" s="11"/>
      <c r="QYO221" s="11"/>
      <c r="QYP221" s="11"/>
      <c r="QYQ221" s="11"/>
      <c r="QYR221" s="11"/>
      <c r="QYS221" s="11"/>
      <c r="QYT221" s="11"/>
      <c r="QYU221" s="11"/>
      <c r="QYV221" s="11"/>
      <c r="QYW221" s="11"/>
      <c r="QYX221" s="11"/>
      <c r="QYY221" s="11"/>
      <c r="QYZ221" s="11"/>
      <c r="QZA221" s="11"/>
      <c r="QZB221" s="11"/>
      <c r="QZC221" s="11"/>
      <c r="QZD221" s="11"/>
      <c r="QZE221" s="11"/>
      <c r="QZF221" s="11"/>
      <c r="QZG221" s="11"/>
      <c r="QZH221" s="11"/>
      <c r="QZI221" s="11"/>
      <c r="QZJ221" s="11"/>
      <c r="QZK221" s="11"/>
      <c r="QZL221" s="11"/>
      <c r="QZM221" s="11"/>
      <c r="QZN221" s="11"/>
      <c r="QZO221" s="11"/>
      <c r="QZP221" s="11"/>
      <c r="QZQ221" s="11"/>
      <c r="QZR221" s="11"/>
      <c r="QZS221" s="11"/>
      <c r="QZT221" s="11"/>
      <c r="QZU221" s="11"/>
      <c r="QZV221" s="11"/>
      <c r="QZW221" s="11"/>
      <c r="QZX221" s="11"/>
      <c r="QZY221" s="11"/>
      <c r="QZZ221" s="11"/>
      <c r="RAA221" s="11"/>
      <c r="RAB221" s="11"/>
      <c r="RAC221" s="11"/>
      <c r="RAD221" s="11"/>
      <c r="RAE221" s="11"/>
      <c r="RAF221" s="11"/>
      <c r="RAG221" s="11"/>
      <c r="RAH221" s="11"/>
      <c r="RAI221" s="11"/>
      <c r="RAJ221" s="11"/>
      <c r="RAK221" s="11"/>
      <c r="RAL221" s="11"/>
      <c r="RAM221" s="11"/>
      <c r="RAN221" s="11"/>
      <c r="RAO221" s="11"/>
      <c r="RAP221" s="11"/>
      <c r="RAQ221" s="11"/>
      <c r="RAR221" s="11"/>
      <c r="RAS221" s="11"/>
      <c r="RAT221" s="11"/>
      <c r="RAU221" s="11"/>
      <c r="RAV221" s="11"/>
      <c r="RAW221" s="11"/>
      <c r="RAX221" s="11"/>
      <c r="RAY221" s="11"/>
      <c r="RAZ221" s="11"/>
      <c r="RBA221" s="11"/>
      <c r="RBB221" s="11"/>
      <c r="RBC221" s="11"/>
      <c r="RBD221" s="11"/>
      <c r="RBE221" s="11"/>
      <c r="RBF221" s="11"/>
      <c r="RBG221" s="11"/>
      <c r="RBH221" s="11"/>
      <c r="RBI221" s="11"/>
      <c r="RBJ221" s="11"/>
      <c r="RBK221" s="11"/>
      <c r="RBL221" s="11"/>
      <c r="RBM221" s="11"/>
      <c r="RBN221" s="11"/>
      <c r="RBO221" s="11"/>
      <c r="RBP221" s="11"/>
      <c r="RBQ221" s="11"/>
      <c r="RBR221" s="11"/>
      <c r="RBS221" s="11"/>
      <c r="RBT221" s="11"/>
      <c r="RBU221" s="11"/>
      <c r="RBV221" s="11"/>
      <c r="RBW221" s="11"/>
      <c r="RBX221" s="11"/>
      <c r="RBY221" s="11"/>
      <c r="RBZ221" s="11"/>
      <c r="RCA221" s="11"/>
      <c r="RCB221" s="11"/>
      <c r="RCC221" s="11"/>
      <c r="RCD221" s="11"/>
      <c r="RCE221" s="11"/>
      <c r="RCF221" s="11"/>
      <c r="RCG221" s="11"/>
      <c r="RCH221" s="11"/>
      <c r="RCI221" s="11"/>
      <c r="RCJ221" s="11"/>
      <c r="RCK221" s="11"/>
      <c r="RCL221" s="11"/>
      <c r="RCM221" s="11"/>
      <c r="RCN221" s="11"/>
      <c r="RCO221" s="11"/>
      <c r="RCP221" s="11"/>
      <c r="RCQ221" s="11"/>
      <c r="RCR221" s="11"/>
      <c r="RCS221" s="11"/>
      <c r="RCT221" s="11"/>
      <c r="RCU221" s="11"/>
      <c r="RCV221" s="11"/>
      <c r="RCW221" s="11"/>
      <c r="RCX221" s="11"/>
      <c r="RCY221" s="11"/>
      <c r="RCZ221" s="11"/>
      <c r="RDA221" s="11"/>
      <c r="RDB221" s="11"/>
      <c r="RDC221" s="11"/>
      <c r="RDD221" s="11"/>
      <c r="RDE221" s="11"/>
      <c r="RDF221" s="11"/>
      <c r="RDG221" s="11"/>
      <c r="RDH221" s="11"/>
      <c r="RDI221" s="11"/>
      <c r="RDJ221" s="11"/>
      <c r="RDK221" s="11"/>
      <c r="RDL221" s="11"/>
      <c r="RDM221" s="11"/>
      <c r="RDN221" s="11"/>
      <c r="RDO221" s="11"/>
      <c r="RDP221" s="11"/>
      <c r="RDQ221" s="11"/>
      <c r="RDR221" s="11"/>
      <c r="RDS221" s="11"/>
      <c r="RDT221" s="11"/>
      <c r="RDU221" s="11"/>
      <c r="RDV221" s="11"/>
      <c r="RDW221" s="11"/>
      <c r="RDX221" s="11"/>
      <c r="RDY221" s="11"/>
      <c r="RDZ221" s="11"/>
      <c r="REA221" s="11"/>
      <c r="REB221" s="11"/>
      <c r="REC221" s="11"/>
      <c r="RED221" s="11"/>
      <c r="REE221" s="11"/>
      <c r="REF221" s="11"/>
      <c r="REG221" s="11"/>
      <c r="REH221" s="11"/>
      <c r="REI221" s="11"/>
      <c r="REJ221" s="11"/>
      <c r="REK221" s="11"/>
      <c r="REL221" s="11"/>
      <c r="REM221" s="11"/>
      <c r="REN221" s="11"/>
      <c r="REO221" s="11"/>
      <c r="REP221" s="11"/>
      <c r="REQ221" s="11"/>
      <c r="RER221" s="11"/>
      <c r="RES221" s="11"/>
      <c r="RET221" s="11"/>
      <c r="REU221" s="11"/>
      <c r="REV221" s="11"/>
      <c r="REW221" s="11"/>
      <c r="REX221" s="11"/>
      <c r="REY221" s="11"/>
      <c r="REZ221" s="11"/>
      <c r="RFA221" s="11"/>
      <c r="RFB221" s="11"/>
      <c r="RFC221" s="11"/>
      <c r="RFD221" s="11"/>
      <c r="RFE221" s="11"/>
      <c r="RFF221" s="11"/>
      <c r="RFG221" s="11"/>
      <c r="RFH221" s="11"/>
      <c r="RFI221" s="11"/>
      <c r="RFJ221" s="11"/>
      <c r="RFK221" s="11"/>
      <c r="RFL221" s="11"/>
      <c r="RFM221" s="11"/>
      <c r="RFN221" s="11"/>
      <c r="RFO221" s="11"/>
      <c r="RFP221" s="11"/>
      <c r="RFQ221" s="11"/>
      <c r="RFR221" s="11"/>
      <c r="RFS221" s="11"/>
      <c r="RFT221" s="11"/>
      <c r="RFU221" s="11"/>
      <c r="RFV221" s="11"/>
      <c r="RFW221" s="11"/>
      <c r="RFX221" s="11"/>
      <c r="RFY221" s="11"/>
      <c r="RFZ221" s="11"/>
      <c r="RGA221" s="11"/>
      <c r="RGB221" s="11"/>
      <c r="RGC221" s="11"/>
      <c r="RGD221" s="11"/>
      <c r="RGE221" s="11"/>
      <c r="RGF221" s="11"/>
      <c r="RGG221" s="11"/>
      <c r="RGH221" s="11"/>
      <c r="RGI221" s="11"/>
      <c r="RGJ221" s="11"/>
      <c r="RGK221" s="11"/>
      <c r="RGL221" s="11"/>
      <c r="RGM221" s="11"/>
      <c r="RGN221" s="11"/>
      <c r="RGO221" s="11"/>
      <c r="RGP221" s="11"/>
      <c r="RGQ221" s="11"/>
      <c r="RGR221" s="11"/>
      <c r="RGS221" s="11"/>
      <c r="RGT221" s="11"/>
      <c r="RGU221" s="11"/>
      <c r="RGV221" s="11"/>
      <c r="RGW221" s="11"/>
      <c r="RGX221" s="11"/>
      <c r="RGY221" s="11"/>
      <c r="RGZ221" s="11"/>
      <c r="RHA221" s="11"/>
      <c r="RHB221" s="11"/>
      <c r="RHC221" s="11"/>
      <c r="RHD221" s="11"/>
      <c r="RHE221" s="11"/>
      <c r="RHF221" s="11"/>
      <c r="RHG221" s="11"/>
      <c r="RHH221" s="11"/>
      <c r="RHI221" s="11"/>
      <c r="RHJ221" s="11"/>
      <c r="RHK221" s="11"/>
      <c r="RHL221" s="11"/>
      <c r="RHM221" s="11"/>
      <c r="RHN221" s="11"/>
      <c r="RHO221" s="11"/>
      <c r="RHP221" s="11"/>
      <c r="RHQ221" s="11"/>
      <c r="RHR221" s="11"/>
      <c r="RHS221" s="11"/>
      <c r="RHT221" s="11"/>
      <c r="RHU221" s="11"/>
      <c r="RHV221" s="11"/>
      <c r="RHW221" s="11"/>
      <c r="RHX221" s="11"/>
      <c r="RHY221" s="11"/>
      <c r="RHZ221" s="11"/>
      <c r="RIA221" s="11"/>
      <c r="RIB221" s="11"/>
      <c r="RIC221" s="11"/>
      <c r="RID221" s="11"/>
      <c r="RIE221" s="11"/>
      <c r="RIF221" s="11"/>
      <c r="RIG221" s="11"/>
      <c r="RIH221" s="11"/>
      <c r="RII221" s="11"/>
      <c r="RIJ221" s="11"/>
      <c r="RIK221" s="11"/>
      <c r="RIL221" s="11"/>
      <c r="RIM221" s="11"/>
      <c r="RIN221" s="11"/>
      <c r="RIO221" s="11"/>
      <c r="RIP221" s="11"/>
      <c r="RIQ221" s="11"/>
      <c r="RIR221" s="11"/>
      <c r="RIS221" s="11"/>
      <c r="RIT221" s="11"/>
      <c r="RIU221" s="11"/>
      <c r="RIV221" s="11"/>
      <c r="RIW221" s="11"/>
      <c r="RIX221" s="11"/>
      <c r="RIY221" s="11"/>
      <c r="RIZ221" s="11"/>
      <c r="RJA221" s="11"/>
      <c r="RJB221" s="11"/>
      <c r="RJC221" s="11"/>
      <c r="RJD221" s="11"/>
      <c r="RJE221" s="11"/>
      <c r="RJF221" s="11"/>
      <c r="RJG221" s="11"/>
      <c r="RJH221" s="11"/>
      <c r="RJI221" s="11"/>
      <c r="RJJ221" s="11"/>
      <c r="RJK221" s="11"/>
      <c r="RJL221" s="11"/>
      <c r="RJM221" s="11"/>
      <c r="RJN221" s="11"/>
      <c r="RJO221" s="11"/>
      <c r="RJP221" s="11"/>
      <c r="RJQ221" s="11"/>
      <c r="RJR221" s="11"/>
      <c r="RJS221" s="11"/>
      <c r="RJT221" s="11"/>
      <c r="RJU221" s="11"/>
      <c r="RJV221" s="11"/>
      <c r="RJW221" s="11"/>
      <c r="RJX221" s="11"/>
      <c r="RJY221" s="11"/>
      <c r="RJZ221" s="11"/>
      <c r="RKA221" s="11"/>
      <c r="RKB221" s="11"/>
      <c r="RKC221" s="11"/>
      <c r="RKD221" s="11"/>
      <c r="RKE221" s="11"/>
      <c r="RKF221" s="11"/>
      <c r="RKG221" s="11"/>
      <c r="RKH221" s="11"/>
      <c r="RKI221" s="11"/>
      <c r="RKJ221" s="11"/>
      <c r="RKK221" s="11"/>
      <c r="RKL221" s="11"/>
      <c r="RKM221" s="11"/>
      <c r="RKN221" s="11"/>
      <c r="RKO221" s="11"/>
      <c r="RKP221" s="11"/>
      <c r="RKQ221" s="11"/>
      <c r="RKR221" s="11"/>
      <c r="RKS221" s="11"/>
      <c r="RKT221" s="11"/>
      <c r="RKU221" s="11"/>
      <c r="RKV221" s="11"/>
      <c r="RKW221" s="11"/>
      <c r="RKX221" s="11"/>
      <c r="RKY221" s="11"/>
      <c r="RKZ221" s="11"/>
      <c r="RLA221" s="11"/>
      <c r="RLB221" s="11"/>
      <c r="RLC221" s="11"/>
      <c r="RLD221" s="11"/>
      <c r="RLE221" s="11"/>
      <c r="RLF221" s="11"/>
      <c r="RLG221" s="11"/>
      <c r="RLH221" s="11"/>
      <c r="RLI221" s="11"/>
      <c r="RLJ221" s="11"/>
      <c r="RLK221" s="11"/>
      <c r="RLL221" s="11"/>
      <c r="RLM221" s="11"/>
      <c r="RLN221" s="11"/>
      <c r="RLO221" s="11"/>
      <c r="RLP221" s="11"/>
      <c r="RLQ221" s="11"/>
      <c r="RLR221" s="11"/>
      <c r="RLS221" s="11"/>
      <c r="RLT221" s="11"/>
      <c r="RLU221" s="11"/>
      <c r="RLV221" s="11"/>
      <c r="RLW221" s="11"/>
      <c r="RLX221" s="11"/>
      <c r="RLY221" s="11"/>
      <c r="RLZ221" s="11"/>
      <c r="RMA221" s="11"/>
      <c r="RMB221" s="11"/>
      <c r="RMC221" s="11"/>
      <c r="RMD221" s="11"/>
      <c r="RME221" s="11"/>
      <c r="RMF221" s="11"/>
      <c r="RMG221" s="11"/>
      <c r="RMH221" s="11"/>
      <c r="RMI221" s="11"/>
      <c r="RMJ221" s="11"/>
      <c r="RMK221" s="11"/>
      <c r="RML221" s="11"/>
      <c r="RMM221" s="11"/>
      <c r="RMN221" s="11"/>
      <c r="RMO221" s="11"/>
      <c r="RMP221" s="11"/>
      <c r="RMQ221" s="11"/>
      <c r="RMR221" s="11"/>
      <c r="RMS221" s="11"/>
      <c r="RMT221" s="11"/>
      <c r="RMU221" s="11"/>
      <c r="RMV221" s="11"/>
      <c r="RMW221" s="11"/>
      <c r="RMX221" s="11"/>
      <c r="RMY221" s="11"/>
      <c r="RMZ221" s="11"/>
      <c r="RNA221" s="11"/>
      <c r="RNB221" s="11"/>
      <c r="RNC221" s="11"/>
      <c r="RND221" s="11"/>
      <c r="RNE221" s="11"/>
      <c r="RNF221" s="11"/>
      <c r="RNG221" s="11"/>
      <c r="RNH221" s="11"/>
      <c r="RNI221" s="11"/>
      <c r="RNJ221" s="11"/>
      <c r="RNK221" s="11"/>
      <c r="RNL221" s="11"/>
      <c r="RNM221" s="11"/>
      <c r="RNN221" s="11"/>
      <c r="RNO221" s="11"/>
      <c r="RNP221" s="11"/>
      <c r="RNQ221" s="11"/>
      <c r="RNR221" s="11"/>
      <c r="RNS221" s="11"/>
      <c r="RNT221" s="11"/>
      <c r="RNU221" s="11"/>
      <c r="RNV221" s="11"/>
      <c r="RNW221" s="11"/>
      <c r="RNX221" s="11"/>
      <c r="RNY221" s="11"/>
      <c r="RNZ221" s="11"/>
      <c r="ROA221" s="11"/>
      <c r="ROB221" s="11"/>
      <c r="ROC221" s="11"/>
      <c r="ROD221" s="11"/>
      <c r="ROE221" s="11"/>
      <c r="ROF221" s="11"/>
      <c r="ROG221" s="11"/>
      <c r="ROH221" s="11"/>
      <c r="ROI221" s="11"/>
      <c r="ROJ221" s="11"/>
      <c r="ROK221" s="11"/>
      <c r="ROL221" s="11"/>
      <c r="ROM221" s="11"/>
      <c r="RON221" s="11"/>
      <c r="ROO221" s="11"/>
      <c r="ROP221" s="11"/>
      <c r="ROQ221" s="11"/>
      <c r="ROR221" s="11"/>
      <c r="ROS221" s="11"/>
      <c r="ROT221" s="11"/>
      <c r="ROU221" s="11"/>
      <c r="ROV221" s="11"/>
      <c r="ROW221" s="11"/>
      <c r="ROX221" s="11"/>
      <c r="ROY221" s="11"/>
      <c r="ROZ221" s="11"/>
      <c r="RPA221" s="11"/>
      <c r="RPB221" s="11"/>
      <c r="RPC221" s="11"/>
      <c r="RPD221" s="11"/>
      <c r="RPE221" s="11"/>
      <c r="RPF221" s="11"/>
      <c r="RPG221" s="11"/>
      <c r="RPH221" s="11"/>
      <c r="RPI221" s="11"/>
      <c r="RPJ221" s="11"/>
      <c r="RPK221" s="11"/>
      <c r="RPL221" s="11"/>
      <c r="RPM221" s="11"/>
      <c r="RPN221" s="11"/>
      <c r="RPO221" s="11"/>
      <c r="RPP221" s="11"/>
      <c r="RPQ221" s="11"/>
      <c r="RPR221" s="11"/>
      <c r="RPS221" s="11"/>
      <c r="RPT221" s="11"/>
      <c r="RPU221" s="11"/>
      <c r="RPV221" s="11"/>
      <c r="RPW221" s="11"/>
      <c r="RPX221" s="11"/>
      <c r="RPY221" s="11"/>
      <c r="RPZ221" s="11"/>
      <c r="RQA221" s="11"/>
      <c r="RQB221" s="11"/>
      <c r="RQC221" s="11"/>
      <c r="RQD221" s="11"/>
      <c r="RQE221" s="11"/>
      <c r="RQF221" s="11"/>
      <c r="RQG221" s="11"/>
      <c r="RQH221" s="11"/>
      <c r="RQI221" s="11"/>
      <c r="RQJ221" s="11"/>
      <c r="RQK221" s="11"/>
      <c r="RQL221" s="11"/>
      <c r="RQM221" s="11"/>
      <c r="RQN221" s="11"/>
      <c r="RQO221" s="11"/>
      <c r="RQP221" s="11"/>
      <c r="RQQ221" s="11"/>
      <c r="RQR221" s="11"/>
      <c r="RQS221" s="11"/>
      <c r="RQT221" s="11"/>
      <c r="RQU221" s="11"/>
      <c r="RQV221" s="11"/>
      <c r="RQW221" s="11"/>
      <c r="RQX221" s="11"/>
      <c r="RQY221" s="11"/>
      <c r="RQZ221" s="11"/>
      <c r="RRA221" s="11"/>
      <c r="RRB221" s="11"/>
      <c r="RRC221" s="11"/>
      <c r="RRD221" s="11"/>
      <c r="RRE221" s="11"/>
      <c r="RRF221" s="11"/>
      <c r="RRG221" s="11"/>
      <c r="RRH221" s="11"/>
      <c r="RRI221" s="11"/>
      <c r="RRJ221" s="11"/>
      <c r="RRK221" s="11"/>
      <c r="RRL221" s="11"/>
      <c r="RRM221" s="11"/>
      <c r="RRN221" s="11"/>
      <c r="RRO221" s="11"/>
      <c r="RRP221" s="11"/>
      <c r="RRQ221" s="11"/>
      <c r="RRR221" s="11"/>
      <c r="RRS221" s="11"/>
      <c r="RRT221" s="11"/>
      <c r="RRU221" s="11"/>
      <c r="RRV221" s="11"/>
      <c r="RRW221" s="11"/>
      <c r="RRX221" s="11"/>
      <c r="RRY221" s="11"/>
      <c r="RRZ221" s="11"/>
      <c r="RSA221" s="11"/>
      <c r="RSB221" s="11"/>
      <c r="RSC221" s="11"/>
      <c r="RSD221" s="11"/>
      <c r="RSE221" s="11"/>
      <c r="RSF221" s="11"/>
      <c r="RSG221" s="11"/>
      <c r="RSH221" s="11"/>
      <c r="RSI221" s="11"/>
      <c r="RSJ221" s="11"/>
      <c r="RSK221" s="11"/>
      <c r="RSL221" s="11"/>
      <c r="RSM221" s="11"/>
      <c r="RSN221" s="11"/>
      <c r="RSO221" s="11"/>
      <c r="RSP221" s="11"/>
      <c r="RSQ221" s="11"/>
      <c r="RSR221" s="11"/>
      <c r="RSS221" s="11"/>
      <c r="RST221" s="11"/>
      <c r="RSU221" s="11"/>
      <c r="RSV221" s="11"/>
      <c r="RSW221" s="11"/>
      <c r="RSX221" s="11"/>
      <c r="RSY221" s="11"/>
      <c r="RSZ221" s="11"/>
      <c r="RTA221" s="11"/>
      <c r="RTB221" s="11"/>
      <c r="RTC221" s="11"/>
      <c r="RTD221" s="11"/>
      <c r="RTE221" s="11"/>
      <c r="RTF221" s="11"/>
      <c r="RTG221" s="11"/>
      <c r="RTH221" s="11"/>
      <c r="RTI221" s="11"/>
      <c r="RTJ221" s="11"/>
      <c r="RTK221" s="11"/>
      <c r="RTL221" s="11"/>
      <c r="RTM221" s="11"/>
      <c r="RTN221" s="11"/>
      <c r="RTO221" s="11"/>
      <c r="RTP221" s="11"/>
      <c r="RTQ221" s="11"/>
      <c r="RTR221" s="11"/>
      <c r="RTS221" s="11"/>
      <c r="RTT221" s="11"/>
      <c r="RTU221" s="11"/>
      <c r="RTV221" s="11"/>
      <c r="RTW221" s="11"/>
      <c r="RTX221" s="11"/>
      <c r="RTY221" s="11"/>
      <c r="RTZ221" s="11"/>
      <c r="RUA221" s="11"/>
      <c r="RUB221" s="11"/>
      <c r="RUC221" s="11"/>
      <c r="RUD221" s="11"/>
      <c r="RUE221" s="11"/>
      <c r="RUF221" s="11"/>
      <c r="RUG221" s="11"/>
      <c r="RUH221" s="11"/>
      <c r="RUI221" s="11"/>
      <c r="RUJ221" s="11"/>
      <c r="RUK221" s="11"/>
      <c r="RUL221" s="11"/>
      <c r="RUM221" s="11"/>
      <c r="RUN221" s="11"/>
      <c r="RUO221" s="11"/>
      <c r="RUP221" s="11"/>
      <c r="RUQ221" s="11"/>
      <c r="RUR221" s="11"/>
      <c r="RUS221" s="11"/>
      <c r="RUT221" s="11"/>
      <c r="RUU221" s="11"/>
      <c r="RUV221" s="11"/>
      <c r="RUW221" s="11"/>
      <c r="RUX221" s="11"/>
      <c r="RUY221" s="11"/>
      <c r="RUZ221" s="11"/>
      <c r="RVA221" s="11"/>
      <c r="RVB221" s="11"/>
      <c r="RVC221" s="11"/>
      <c r="RVD221" s="11"/>
      <c r="RVE221" s="11"/>
      <c r="RVF221" s="11"/>
      <c r="RVG221" s="11"/>
      <c r="RVH221" s="11"/>
      <c r="RVI221" s="11"/>
      <c r="RVJ221" s="11"/>
      <c r="RVK221" s="11"/>
      <c r="RVL221" s="11"/>
      <c r="RVM221" s="11"/>
      <c r="RVN221" s="11"/>
      <c r="RVO221" s="11"/>
      <c r="RVP221" s="11"/>
      <c r="RVQ221" s="11"/>
      <c r="RVR221" s="11"/>
      <c r="RVS221" s="11"/>
      <c r="RVT221" s="11"/>
      <c r="RVU221" s="11"/>
      <c r="RVV221" s="11"/>
      <c r="RVW221" s="11"/>
      <c r="RVX221" s="11"/>
      <c r="RVY221" s="11"/>
      <c r="RVZ221" s="11"/>
      <c r="RWA221" s="11"/>
      <c r="RWB221" s="11"/>
      <c r="RWC221" s="11"/>
      <c r="RWD221" s="11"/>
      <c r="RWE221" s="11"/>
      <c r="RWF221" s="11"/>
      <c r="RWG221" s="11"/>
      <c r="RWH221" s="11"/>
      <c r="RWI221" s="11"/>
      <c r="RWJ221" s="11"/>
      <c r="RWK221" s="11"/>
      <c r="RWL221" s="11"/>
      <c r="RWM221" s="11"/>
      <c r="RWN221" s="11"/>
      <c r="RWO221" s="11"/>
      <c r="RWP221" s="11"/>
      <c r="RWQ221" s="11"/>
      <c r="RWR221" s="11"/>
      <c r="RWS221" s="11"/>
      <c r="RWT221" s="11"/>
      <c r="RWU221" s="11"/>
      <c r="RWV221" s="11"/>
      <c r="RWW221" s="11"/>
      <c r="RWX221" s="11"/>
      <c r="RWY221" s="11"/>
      <c r="RWZ221" s="11"/>
      <c r="RXA221" s="11"/>
      <c r="RXB221" s="11"/>
      <c r="RXC221" s="11"/>
      <c r="RXD221" s="11"/>
      <c r="RXE221" s="11"/>
      <c r="RXF221" s="11"/>
      <c r="RXG221" s="11"/>
      <c r="RXH221" s="11"/>
      <c r="RXI221" s="11"/>
      <c r="RXJ221" s="11"/>
      <c r="RXK221" s="11"/>
      <c r="RXL221" s="11"/>
      <c r="RXM221" s="11"/>
      <c r="RXN221" s="11"/>
      <c r="RXO221" s="11"/>
      <c r="RXP221" s="11"/>
      <c r="RXQ221" s="11"/>
      <c r="RXR221" s="11"/>
      <c r="RXS221" s="11"/>
      <c r="RXT221" s="11"/>
      <c r="RXU221" s="11"/>
      <c r="RXV221" s="11"/>
      <c r="RXW221" s="11"/>
      <c r="RXX221" s="11"/>
      <c r="RXY221" s="11"/>
      <c r="RXZ221" s="11"/>
      <c r="RYA221" s="11"/>
      <c r="RYB221" s="11"/>
      <c r="RYC221" s="11"/>
      <c r="RYD221" s="11"/>
      <c r="RYE221" s="11"/>
      <c r="RYF221" s="11"/>
      <c r="RYG221" s="11"/>
      <c r="RYH221" s="11"/>
      <c r="RYI221" s="11"/>
      <c r="RYJ221" s="11"/>
      <c r="RYK221" s="11"/>
      <c r="RYL221" s="11"/>
      <c r="RYM221" s="11"/>
      <c r="RYN221" s="11"/>
      <c r="RYO221" s="11"/>
      <c r="RYP221" s="11"/>
      <c r="RYQ221" s="11"/>
      <c r="RYR221" s="11"/>
      <c r="RYS221" s="11"/>
      <c r="RYT221" s="11"/>
      <c r="RYU221" s="11"/>
      <c r="RYV221" s="11"/>
      <c r="RYW221" s="11"/>
      <c r="RYX221" s="11"/>
      <c r="RYY221" s="11"/>
      <c r="RYZ221" s="11"/>
      <c r="RZA221" s="11"/>
      <c r="RZB221" s="11"/>
      <c r="RZC221" s="11"/>
      <c r="RZD221" s="11"/>
      <c r="RZE221" s="11"/>
      <c r="RZF221" s="11"/>
      <c r="RZG221" s="11"/>
      <c r="RZH221" s="11"/>
      <c r="RZI221" s="11"/>
      <c r="RZJ221" s="11"/>
      <c r="RZK221" s="11"/>
      <c r="RZL221" s="11"/>
      <c r="RZM221" s="11"/>
      <c r="RZN221" s="11"/>
      <c r="RZO221" s="11"/>
      <c r="RZP221" s="11"/>
      <c r="RZQ221" s="11"/>
      <c r="RZR221" s="11"/>
      <c r="RZS221" s="11"/>
      <c r="RZT221" s="11"/>
      <c r="RZU221" s="11"/>
      <c r="RZV221" s="11"/>
      <c r="RZW221" s="11"/>
      <c r="RZX221" s="11"/>
      <c r="RZY221" s="11"/>
      <c r="RZZ221" s="11"/>
      <c r="SAA221" s="11"/>
      <c r="SAB221" s="11"/>
      <c r="SAC221" s="11"/>
      <c r="SAD221" s="11"/>
      <c r="SAE221" s="11"/>
      <c r="SAF221" s="11"/>
      <c r="SAG221" s="11"/>
      <c r="SAH221" s="11"/>
      <c r="SAI221" s="11"/>
      <c r="SAJ221" s="11"/>
      <c r="SAK221" s="11"/>
      <c r="SAL221" s="11"/>
      <c r="SAM221" s="11"/>
      <c r="SAN221" s="11"/>
      <c r="SAO221" s="11"/>
      <c r="SAP221" s="11"/>
      <c r="SAQ221" s="11"/>
      <c r="SAR221" s="11"/>
      <c r="SAS221" s="11"/>
      <c r="SAT221" s="11"/>
      <c r="SAU221" s="11"/>
      <c r="SAV221" s="11"/>
      <c r="SAW221" s="11"/>
      <c r="SAX221" s="11"/>
      <c r="SAY221" s="11"/>
      <c r="SAZ221" s="11"/>
      <c r="SBA221" s="11"/>
      <c r="SBB221" s="11"/>
      <c r="SBC221" s="11"/>
      <c r="SBD221" s="11"/>
      <c r="SBE221" s="11"/>
      <c r="SBF221" s="11"/>
      <c r="SBG221" s="11"/>
      <c r="SBH221" s="11"/>
      <c r="SBI221" s="11"/>
      <c r="SBJ221" s="11"/>
      <c r="SBK221" s="11"/>
      <c r="SBL221" s="11"/>
      <c r="SBM221" s="11"/>
      <c r="SBN221" s="11"/>
      <c r="SBO221" s="11"/>
      <c r="SBP221" s="11"/>
      <c r="SBQ221" s="11"/>
      <c r="SBR221" s="11"/>
      <c r="SBS221" s="11"/>
      <c r="SBT221" s="11"/>
      <c r="SBU221" s="11"/>
      <c r="SBV221" s="11"/>
      <c r="SBW221" s="11"/>
      <c r="SBX221" s="11"/>
      <c r="SBY221" s="11"/>
      <c r="SBZ221" s="11"/>
      <c r="SCA221" s="11"/>
      <c r="SCB221" s="11"/>
      <c r="SCC221" s="11"/>
      <c r="SCD221" s="11"/>
      <c r="SCE221" s="11"/>
      <c r="SCF221" s="11"/>
      <c r="SCG221" s="11"/>
      <c r="SCH221" s="11"/>
      <c r="SCI221" s="11"/>
      <c r="SCJ221" s="11"/>
      <c r="SCK221" s="11"/>
      <c r="SCL221" s="11"/>
      <c r="SCM221" s="11"/>
      <c r="SCN221" s="11"/>
      <c r="SCO221" s="11"/>
      <c r="SCP221" s="11"/>
      <c r="SCQ221" s="11"/>
      <c r="SCR221" s="11"/>
      <c r="SCS221" s="11"/>
      <c r="SCT221" s="11"/>
      <c r="SCU221" s="11"/>
      <c r="SCV221" s="11"/>
      <c r="SCW221" s="11"/>
      <c r="SCX221" s="11"/>
      <c r="SCY221" s="11"/>
      <c r="SCZ221" s="11"/>
      <c r="SDA221" s="11"/>
      <c r="SDB221" s="11"/>
      <c r="SDC221" s="11"/>
      <c r="SDD221" s="11"/>
      <c r="SDE221" s="11"/>
      <c r="SDF221" s="11"/>
      <c r="SDG221" s="11"/>
      <c r="SDH221" s="11"/>
      <c r="SDI221" s="11"/>
      <c r="SDJ221" s="11"/>
      <c r="SDK221" s="11"/>
      <c r="SDL221" s="11"/>
      <c r="SDM221" s="11"/>
      <c r="SDN221" s="11"/>
      <c r="SDO221" s="11"/>
      <c r="SDP221" s="11"/>
      <c r="SDQ221" s="11"/>
      <c r="SDR221" s="11"/>
      <c r="SDS221" s="11"/>
      <c r="SDT221" s="11"/>
      <c r="SDU221" s="11"/>
      <c r="SDV221" s="11"/>
      <c r="SDW221" s="11"/>
      <c r="SDX221" s="11"/>
      <c r="SDY221" s="11"/>
      <c r="SDZ221" s="11"/>
      <c r="SEA221" s="11"/>
      <c r="SEB221" s="11"/>
      <c r="SEC221" s="11"/>
      <c r="SED221" s="11"/>
      <c r="SEE221" s="11"/>
      <c r="SEF221" s="11"/>
      <c r="SEG221" s="11"/>
      <c r="SEH221" s="11"/>
      <c r="SEI221" s="11"/>
      <c r="SEJ221" s="11"/>
      <c r="SEK221" s="11"/>
      <c r="SEL221" s="11"/>
      <c r="SEM221" s="11"/>
      <c r="SEN221" s="11"/>
      <c r="SEO221" s="11"/>
      <c r="SEP221" s="11"/>
      <c r="SEQ221" s="11"/>
      <c r="SER221" s="11"/>
      <c r="SES221" s="11"/>
      <c r="SET221" s="11"/>
      <c r="SEU221" s="11"/>
      <c r="SEV221" s="11"/>
      <c r="SEW221" s="11"/>
      <c r="SEX221" s="11"/>
      <c r="SEY221" s="11"/>
      <c r="SEZ221" s="11"/>
      <c r="SFA221" s="11"/>
      <c r="SFB221" s="11"/>
      <c r="SFC221" s="11"/>
      <c r="SFD221" s="11"/>
      <c r="SFE221" s="11"/>
      <c r="SFF221" s="11"/>
      <c r="SFG221" s="11"/>
      <c r="SFH221" s="11"/>
      <c r="SFI221" s="11"/>
      <c r="SFJ221" s="11"/>
      <c r="SFK221" s="11"/>
      <c r="SFL221" s="11"/>
      <c r="SFM221" s="11"/>
      <c r="SFN221" s="11"/>
      <c r="SFO221" s="11"/>
      <c r="SFP221" s="11"/>
      <c r="SFQ221" s="11"/>
      <c r="SFR221" s="11"/>
      <c r="SFS221" s="11"/>
      <c r="SFT221" s="11"/>
      <c r="SFU221" s="11"/>
      <c r="SFV221" s="11"/>
      <c r="SFW221" s="11"/>
      <c r="SFX221" s="11"/>
      <c r="SFY221" s="11"/>
      <c r="SFZ221" s="11"/>
      <c r="SGA221" s="11"/>
      <c r="SGB221" s="11"/>
      <c r="SGC221" s="11"/>
      <c r="SGD221" s="11"/>
      <c r="SGE221" s="11"/>
      <c r="SGF221" s="11"/>
      <c r="SGG221" s="11"/>
      <c r="SGH221" s="11"/>
      <c r="SGI221" s="11"/>
      <c r="SGJ221" s="11"/>
      <c r="SGK221" s="11"/>
      <c r="SGL221" s="11"/>
      <c r="SGM221" s="11"/>
      <c r="SGN221" s="11"/>
      <c r="SGO221" s="11"/>
      <c r="SGP221" s="11"/>
      <c r="SGQ221" s="11"/>
      <c r="SGR221" s="11"/>
      <c r="SGS221" s="11"/>
      <c r="SGT221" s="11"/>
      <c r="SGU221" s="11"/>
      <c r="SGV221" s="11"/>
      <c r="SGW221" s="11"/>
      <c r="SGX221" s="11"/>
      <c r="SGY221" s="11"/>
      <c r="SGZ221" s="11"/>
      <c r="SHA221" s="11"/>
      <c r="SHB221" s="11"/>
      <c r="SHC221" s="11"/>
      <c r="SHD221" s="11"/>
      <c r="SHE221" s="11"/>
      <c r="SHF221" s="11"/>
      <c r="SHG221" s="11"/>
      <c r="SHH221" s="11"/>
      <c r="SHI221" s="11"/>
      <c r="SHJ221" s="11"/>
      <c r="SHK221" s="11"/>
      <c r="SHL221" s="11"/>
      <c r="SHM221" s="11"/>
      <c r="SHN221" s="11"/>
      <c r="SHO221" s="11"/>
      <c r="SHP221" s="11"/>
      <c r="SHQ221" s="11"/>
      <c r="SHR221" s="11"/>
      <c r="SHS221" s="11"/>
      <c r="SHT221" s="11"/>
      <c r="SHU221" s="11"/>
      <c r="SHV221" s="11"/>
      <c r="SHW221" s="11"/>
      <c r="SHX221" s="11"/>
      <c r="SHY221" s="11"/>
      <c r="SHZ221" s="11"/>
      <c r="SIA221" s="11"/>
      <c r="SIB221" s="11"/>
      <c r="SIC221" s="11"/>
      <c r="SID221" s="11"/>
      <c r="SIE221" s="11"/>
      <c r="SIF221" s="11"/>
      <c r="SIG221" s="11"/>
      <c r="SIH221" s="11"/>
      <c r="SII221" s="11"/>
      <c r="SIJ221" s="11"/>
      <c r="SIK221" s="11"/>
      <c r="SIL221" s="11"/>
      <c r="SIM221" s="11"/>
      <c r="SIN221" s="11"/>
      <c r="SIO221" s="11"/>
      <c r="SIP221" s="11"/>
      <c r="SIQ221" s="11"/>
      <c r="SIR221" s="11"/>
      <c r="SIS221" s="11"/>
      <c r="SIT221" s="11"/>
      <c r="SIU221" s="11"/>
      <c r="SIV221" s="11"/>
      <c r="SIW221" s="11"/>
      <c r="SIX221" s="11"/>
      <c r="SIY221" s="11"/>
      <c r="SIZ221" s="11"/>
      <c r="SJA221" s="11"/>
      <c r="SJB221" s="11"/>
      <c r="SJC221" s="11"/>
      <c r="SJD221" s="11"/>
      <c r="SJE221" s="11"/>
      <c r="SJF221" s="11"/>
      <c r="SJG221" s="11"/>
      <c r="SJH221" s="11"/>
      <c r="SJI221" s="11"/>
      <c r="SJJ221" s="11"/>
      <c r="SJK221" s="11"/>
      <c r="SJL221" s="11"/>
      <c r="SJM221" s="11"/>
      <c r="SJN221" s="11"/>
      <c r="SJO221" s="11"/>
      <c r="SJP221" s="11"/>
      <c r="SJQ221" s="11"/>
      <c r="SJR221" s="11"/>
      <c r="SJS221" s="11"/>
      <c r="SJT221" s="11"/>
      <c r="SJU221" s="11"/>
      <c r="SJV221" s="11"/>
      <c r="SJW221" s="11"/>
      <c r="SJX221" s="11"/>
      <c r="SJY221" s="11"/>
      <c r="SJZ221" s="11"/>
      <c r="SKA221" s="11"/>
      <c r="SKB221" s="11"/>
      <c r="SKC221" s="11"/>
      <c r="SKD221" s="11"/>
      <c r="SKE221" s="11"/>
      <c r="SKF221" s="11"/>
      <c r="SKG221" s="11"/>
      <c r="SKH221" s="11"/>
      <c r="SKI221" s="11"/>
      <c r="SKJ221" s="11"/>
      <c r="SKK221" s="11"/>
      <c r="SKL221" s="11"/>
      <c r="SKM221" s="11"/>
      <c r="SKN221" s="11"/>
      <c r="SKO221" s="11"/>
      <c r="SKP221" s="11"/>
      <c r="SKQ221" s="11"/>
      <c r="SKR221" s="11"/>
      <c r="SKS221" s="11"/>
      <c r="SKT221" s="11"/>
      <c r="SKU221" s="11"/>
      <c r="SKV221" s="11"/>
      <c r="SKW221" s="11"/>
      <c r="SKX221" s="11"/>
      <c r="SKY221" s="11"/>
      <c r="SKZ221" s="11"/>
      <c r="SLA221" s="11"/>
      <c r="SLB221" s="11"/>
      <c r="SLC221" s="11"/>
      <c r="SLD221" s="11"/>
      <c r="SLE221" s="11"/>
      <c r="SLF221" s="11"/>
      <c r="SLG221" s="11"/>
      <c r="SLH221" s="11"/>
      <c r="SLI221" s="11"/>
      <c r="SLJ221" s="11"/>
      <c r="SLK221" s="11"/>
      <c r="SLL221" s="11"/>
      <c r="SLM221" s="11"/>
      <c r="SLN221" s="11"/>
      <c r="SLO221" s="11"/>
      <c r="SLP221" s="11"/>
      <c r="SLQ221" s="11"/>
      <c r="SLR221" s="11"/>
      <c r="SLS221" s="11"/>
      <c r="SLT221" s="11"/>
      <c r="SLU221" s="11"/>
      <c r="SLV221" s="11"/>
      <c r="SLW221" s="11"/>
      <c r="SLX221" s="11"/>
      <c r="SLY221" s="11"/>
      <c r="SLZ221" s="11"/>
      <c r="SMA221" s="11"/>
      <c r="SMB221" s="11"/>
      <c r="SMC221" s="11"/>
      <c r="SMD221" s="11"/>
      <c r="SME221" s="11"/>
      <c r="SMF221" s="11"/>
      <c r="SMG221" s="11"/>
      <c r="SMH221" s="11"/>
      <c r="SMI221" s="11"/>
      <c r="SMJ221" s="11"/>
      <c r="SMK221" s="11"/>
      <c r="SML221" s="11"/>
      <c r="SMM221" s="11"/>
      <c r="SMN221" s="11"/>
      <c r="SMO221" s="11"/>
      <c r="SMP221" s="11"/>
      <c r="SMQ221" s="11"/>
      <c r="SMR221" s="11"/>
      <c r="SMS221" s="11"/>
      <c r="SMT221" s="11"/>
      <c r="SMU221" s="11"/>
      <c r="SMV221" s="11"/>
      <c r="SMW221" s="11"/>
      <c r="SMX221" s="11"/>
      <c r="SMY221" s="11"/>
      <c r="SMZ221" s="11"/>
      <c r="SNA221" s="11"/>
      <c r="SNB221" s="11"/>
      <c r="SNC221" s="11"/>
      <c r="SND221" s="11"/>
      <c r="SNE221" s="11"/>
      <c r="SNF221" s="11"/>
      <c r="SNG221" s="11"/>
      <c r="SNH221" s="11"/>
      <c r="SNI221" s="11"/>
      <c r="SNJ221" s="11"/>
      <c r="SNK221" s="11"/>
      <c r="SNL221" s="11"/>
      <c r="SNM221" s="11"/>
      <c r="SNN221" s="11"/>
      <c r="SNO221" s="11"/>
      <c r="SNP221" s="11"/>
      <c r="SNQ221" s="11"/>
      <c r="SNR221" s="11"/>
      <c r="SNS221" s="11"/>
      <c r="SNT221" s="11"/>
      <c r="SNU221" s="11"/>
      <c r="SNV221" s="11"/>
      <c r="SNW221" s="11"/>
      <c r="SNX221" s="11"/>
      <c r="SNY221" s="11"/>
      <c r="SNZ221" s="11"/>
      <c r="SOA221" s="11"/>
      <c r="SOB221" s="11"/>
      <c r="SOC221" s="11"/>
      <c r="SOD221" s="11"/>
      <c r="SOE221" s="11"/>
      <c r="SOF221" s="11"/>
      <c r="SOG221" s="11"/>
      <c r="SOH221" s="11"/>
      <c r="SOI221" s="11"/>
      <c r="SOJ221" s="11"/>
      <c r="SOK221" s="11"/>
      <c r="SOL221" s="11"/>
      <c r="SOM221" s="11"/>
      <c r="SON221" s="11"/>
      <c r="SOO221" s="11"/>
      <c r="SOP221" s="11"/>
      <c r="SOQ221" s="11"/>
      <c r="SOR221" s="11"/>
      <c r="SOS221" s="11"/>
      <c r="SOT221" s="11"/>
      <c r="SOU221" s="11"/>
      <c r="SOV221" s="11"/>
      <c r="SOW221" s="11"/>
      <c r="SOX221" s="11"/>
      <c r="SOY221" s="11"/>
      <c r="SOZ221" s="11"/>
      <c r="SPA221" s="11"/>
      <c r="SPB221" s="11"/>
      <c r="SPC221" s="11"/>
      <c r="SPD221" s="11"/>
      <c r="SPE221" s="11"/>
      <c r="SPF221" s="11"/>
      <c r="SPG221" s="11"/>
      <c r="SPH221" s="11"/>
      <c r="SPI221" s="11"/>
      <c r="SPJ221" s="11"/>
      <c r="SPK221" s="11"/>
      <c r="SPL221" s="11"/>
      <c r="SPM221" s="11"/>
      <c r="SPN221" s="11"/>
      <c r="SPO221" s="11"/>
      <c r="SPP221" s="11"/>
      <c r="SPQ221" s="11"/>
      <c r="SPR221" s="11"/>
      <c r="SPS221" s="11"/>
      <c r="SPT221" s="11"/>
      <c r="SPU221" s="11"/>
      <c r="SPV221" s="11"/>
      <c r="SPW221" s="11"/>
      <c r="SPX221" s="11"/>
      <c r="SPY221" s="11"/>
      <c r="SPZ221" s="11"/>
      <c r="SQA221" s="11"/>
      <c r="SQB221" s="11"/>
      <c r="SQC221" s="11"/>
      <c r="SQD221" s="11"/>
      <c r="SQE221" s="11"/>
      <c r="SQF221" s="11"/>
      <c r="SQG221" s="11"/>
      <c r="SQH221" s="11"/>
      <c r="SQI221" s="11"/>
      <c r="SQJ221" s="11"/>
      <c r="SQK221" s="11"/>
      <c r="SQL221" s="11"/>
      <c r="SQM221" s="11"/>
      <c r="SQN221" s="11"/>
      <c r="SQO221" s="11"/>
      <c r="SQP221" s="11"/>
      <c r="SQQ221" s="11"/>
      <c r="SQR221" s="11"/>
      <c r="SQS221" s="11"/>
      <c r="SQT221" s="11"/>
      <c r="SQU221" s="11"/>
      <c r="SQV221" s="11"/>
      <c r="SQW221" s="11"/>
      <c r="SQX221" s="11"/>
      <c r="SQY221" s="11"/>
      <c r="SQZ221" s="11"/>
      <c r="SRA221" s="11"/>
      <c r="SRB221" s="11"/>
      <c r="SRC221" s="11"/>
      <c r="SRD221" s="11"/>
      <c r="SRE221" s="11"/>
      <c r="SRF221" s="11"/>
      <c r="SRG221" s="11"/>
      <c r="SRH221" s="11"/>
      <c r="SRI221" s="11"/>
      <c r="SRJ221" s="11"/>
      <c r="SRK221" s="11"/>
      <c r="SRL221" s="11"/>
      <c r="SRM221" s="11"/>
      <c r="SRN221" s="11"/>
      <c r="SRO221" s="11"/>
      <c r="SRP221" s="11"/>
      <c r="SRQ221" s="11"/>
      <c r="SRR221" s="11"/>
      <c r="SRS221" s="11"/>
      <c r="SRT221" s="11"/>
      <c r="SRU221" s="11"/>
      <c r="SRV221" s="11"/>
      <c r="SRW221" s="11"/>
      <c r="SRX221" s="11"/>
      <c r="SRY221" s="11"/>
      <c r="SRZ221" s="11"/>
      <c r="SSA221" s="11"/>
      <c r="SSB221" s="11"/>
      <c r="SSC221" s="11"/>
      <c r="SSD221" s="11"/>
      <c r="SSE221" s="11"/>
      <c r="SSF221" s="11"/>
      <c r="SSG221" s="11"/>
      <c r="SSH221" s="11"/>
      <c r="SSI221" s="11"/>
      <c r="SSJ221" s="11"/>
      <c r="SSK221" s="11"/>
      <c r="SSL221" s="11"/>
      <c r="SSM221" s="11"/>
      <c r="SSN221" s="11"/>
      <c r="SSO221" s="11"/>
      <c r="SSP221" s="11"/>
      <c r="SSQ221" s="11"/>
      <c r="SSR221" s="11"/>
      <c r="SSS221" s="11"/>
      <c r="SST221" s="11"/>
      <c r="SSU221" s="11"/>
      <c r="SSV221" s="11"/>
      <c r="SSW221" s="11"/>
      <c r="SSX221" s="11"/>
      <c r="SSY221" s="11"/>
      <c r="SSZ221" s="11"/>
      <c r="STA221" s="11"/>
      <c r="STB221" s="11"/>
      <c r="STC221" s="11"/>
      <c r="STD221" s="11"/>
      <c r="STE221" s="11"/>
      <c r="STF221" s="11"/>
      <c r="STG221" s="11"/>
      <c r="STH221" s="11"/>
      <c r="STI221" s="11"/>
      <c r="STJ221" s="11"/>
      <c r="STK221" s="11"/>
      <c r="STL221" s="11"/>
      <c r="STM221" s="11"/>
      <c r="STN221" s="11"/>
      <c r="STO221" s="11"/>
      <c r="STP221" s="11"/>
      <c r="STQ221" s="11"/>
      <c r="STR221" s="11"/>
      <c r="STS221" s="11"/>
      <c r="STT221" s="11"/>
      <c r="STU221" s="11"/>
      <c r="STV221" s="11"/>
      <c r="STW221" s="11"/>
      <c r="STX221" s="11"/>
      <c r="STY221" s="11"/>
      <c r="STZ221" s="11"/>
      <c r="SUA221" s="11"/>
      <c r="SUB221" s="11"/>
      <c r="SUC221" s="11"/>
      <c r="SUD221" s="11"/>
      <c r="SUE221" s="11"/>
      <c r="SUF221" s="11"/>
      <c r="SUG221" s="11"/>
      <c r="SUH221" s="11"/>
      <c r="SUI221" s="11"/>
      <c r="SUJ221" s="11"/>
      <c r="SUK221" s="11"/>
      <c r="SUL221" s="11"/>
      <c r="SUM221" s="11"/>
      <c r="SUN221" s="11"/>
      <c r="SUO221" s="11"/>
      <c r="SUP221" s="11"/>
      <c r="SUQ221" s="11"/>
      <c r="SUR221" s="11"/>
      <c r="SUS221" s="11"/>
      <c r="SUT221" s="11"/>
      <c r="SUU221" s="11"/>
      <c r="SUV221" s="11"/>
      <c r="SUW221" s="11"/>
      <c r="SUX221" s="11"/>
      <c r="SUY221" s="11"/>
      <c r="SUZ221" s="11"/>
      <c r="SVA221" s="11"/>
      <c r="SVB221" s="11"/>
      <c r="SVC221" s="11"/>
      <c r="SVD221" s="11"/>
      <c r="SVE221" s="11"/>
      <c r="SVF221" s="11"/>
      <c r="SVG221" s="11"/>
      <c r="SVH221" s="11"/>
      <c r="SVI221" s="11"/>
      <c r="SVJ221" s="11"/>
      <c r="SVK221" s="11"/>
      <c r="SVL221" s="11"/>
      <c r="SVM221" s="11"/>
      <c r="SVN221" s="11"/>
      <c r="SVO221" s="11"/>
      <c r="SVP221" s="11"/>
      <c r="SVQ221" s="11"/>
      <c r="SVR221" s="11"/>
      <c r="SVS221" s="11"/>
      <c r="SVT221" s="11"/>
      <c r="SVU221" s="11"/>
      <c r="SVV221" s="11"/>
      <c r="SVW221" s="11"/>
      <c r="SVX221" s="11"/>
      <c r="SVY221" s="11"/>
      <c r="SVZ221" s="11"/>
      <c r="SWA221" s="11"/>
      <c r="SWB221" s="11"/>
      <c r="SWC221" s="11"/>
      <c r="SWD221" s="11"/>
      <c r="SWE221" s="11"/>
      <c r="SWF221" s="11"/>
      <c r="SWG221" s="11"/>
      <c r="SWH221" s="11"/>
      <c r="SWI221" s="11"/>
      <c r="SWJ221" s="11"/>
      <c r="SWK221" s="11"/>
      <c r="SWL221" s="11"/>
      <c r="SWM221" s="11"/>
      <c r="SWN221" s="11"/>
      <c r="SWO221" s="11"/>
      <c r="SWP221" s="11"/>
      <c r="SWQ221" s="11"/>
      <c r="SWR221" s="11"/>
      <c r="SWS221" s="11"/>
      <c r="SWT221" s="11"/>
      <c r="SWU221" s="11"/>
      <c r="SWV221" s="11"/>
      <c r="SWW221" s="11"/>
      <c r="SWX221" s="11"/>
      <c r="SWY221" s="11"/>
      <c r="SWZ221" s="11"/>
      <c r="SXA221" s="11"/>
      <c r="SXB221" s="11"/>
      <c r="SXC221" s="11"/>
      <c r="SXD221" s="11"/>
      <c r="SXE221" s="11"/>
      <c r="SXF221" s="11"/>
      <c r="SXG221" s="11"/>
      <c r="SXH221" s="11"/>
      <c r="SXI221" s="11"/>
      <c r="SXJ221" s="11"/>
      <c r="SXK221" s="11"/>
      <c r="SXL221" s="11"/>
      <c r="SXM221" s="11"/>
      <c r="SXN221" s="11"/>
      <c r="SXO221" s="11"/>
      <c r="SXP221" s="11"/>
      <c r="SXQ221" s="11"/>
      <c r="SXR221" s="11"/>
      <c r="SXS221" s="11"/>
      <c r="SXT221" s="11"/>
      <c r="SXU221" s="11"/>
      <c r="SXV221" s="11"/>
      <c r="SXW221" s="11"/>
      <c r="SXX221" s="11"/>
      <c r="SXY221" s="11"/>
      <c r="SXZ221" s="11"/>
      <c r="SYA221" s="11"/>
      <c r="SYB221" s="11"/>
      <c r="SYC221" s="11"/>
      <c r="SYD221" s="11"/>
      <c r="SYE221" s="11"/>
      <c r="SYF221" s="11"/>
      <c r="SYG221" s="11"/>
      <c r="SYH221" s="11"/>
      <c r="SYI221" s="11"/>
      <c r="SYJ221" s="11"/>
      <c r="SYK221" s="11"/>
      <c r="SYL221" s="11"/>
      <c r="SYM221" s="11"/>
      <c r="SYN221" s="11"/>
      <c r="SYO221" s="11"/>
      <c r="SYP221" s="11"/>
      <c r="SYQ221" s="11"/>
      <c r="SYR221" s="11"/>
      <c r="SYS221" s="11"/>
      <c r="SYT221" s="11"/>
      <c r="SYU221" s="11"/>
      <c r="SYV221" s="11"/>
      <c r="SYW221" s="11"/>
      <c r="SYX221" s="11"/>
      <c r="SYY221" s="11"/>
      <c r="SYZ221" s="11"/>
      <c r="SZA221" s="11"/>
      <c r="SZB221" s="11"/>
      <c r="SZC221" s="11"/>
      <c r="SZD221" s="11"/>
      <c r="SZE221" s="11"/>
      <c r="SZF221" s="11"/>
      <c r="SZG221" s="11"/>
      <c r="SZH221" s="11"/>
      <c r="SZI221" s="11"/>
      <c r="SZJ221" s="11"/>
      <c r="SZK221" s="11"/>
      <c r="SZL221" s="11"/>
      <c r="SZM221" s="11"/>
      <c r="SZN221" s="11"/>
      <c r="SZO221" s="11"/>
      <c r="SZP221" s="11"/>
      <c r="SZQ221" s="11"/>
      <c r="SZR221" s="11"/>
      <c r="SZS221" s="11"/>
      <c r="SZT221" s="11"/>
      <c r="SZU221" s="11"/>
      <c r="SZV221" s="11"/>
      <c r="SZW221" s="11"/>
      <c r="SZX221" s="11"/>
      <c r="SZY221" s="11"/>
      <c r="SZZ221" s="11"/>
      <c r="TAA221" s="11"/>
      <c r="TAB221" s="11"/>
      <c r="TAC221" s="11"/>
      <c r="TAD221" s="11"/>
      <c r="TAE221" s="11"/>
      <c r="TAF221" s="11"/>
      <c r="TAG221" s="11"/>
      <c r="TAH221" s="11"/>
      <c r="TAI221" s="11"/>
      <c r="TAJ221" s="11"/>
      <c r="TAK221" s="11"/>
      <c r="TAL221" s="11"/>
      <c r="TAM221" s="11"/>
      <c r="TAN221" s="11"/>
      <c r="TAO221" s="11"/>
      <c r="TAP221" s="11"/>
      <c r="TAQ221" s="11"/>
      <c r="TAR221" s="11"/>
      <c r="TAS221" s="11"/>
      <c r="TAT221" s="11"/>
      <c r="TAU221" s="11"/>
      <c r="TAV221" s="11"/>
      <c r="TAW221" s="11"/>
      <c r="TAX221" s="11"/>
      <c r="TAY221" s="11"/>
      <c r="TAZ221" s="11"/>
      <c r="TBA221" s="11"/>
      <c r="TBB221" s="11"/>
      <c r="TBC221" s="11"/>
      <c r="TBD221" s="11"/>
      <c r="TBE221" s="11"/>
      <c r="TBF221" s="11"/>
      <c r="TBG221" s="11"/>
      <c r="TBH221" s="11"/>
      <c r="TBI221" s="11"/>
      <c r="TBJ221" s="11"/>
      <c r="TBK221" s="11"/>
      <c r="TBL221" s="11"/>
      <c r="TBM221" s="11"/>
      <c r="TBN221" s="11"/>
      <c r="TBO221" s="11"/>
      <c r="TBP221" s="11"/>
      <c r="TBQ221" s="11"/>
      <c r="TBR221" s="11"/>
      <c r="TBS221" s="11"/>
      <c r="TBT221" s="11"/>
      <c r="TBU221" s="11"/>
      <c r="TBV221" s="11"/>
      <c r="TBW221" s="11"/>
      <c r="TBX221" s="11"/>
      <c r="TBY221" s="11"/>
      <c r="TBZ221" s="11"/>
      <c r="TCA221" s="11"/>
      <c r="TCB221" s="11"/>
      <c r="TCC221" s="11"/>
      <c r="TCD221" s="11"/>
      <c r="TCE221" s="11"/>
      <c r="TCF221" s="11"/>
      <c r="TCG221" s="11"/>
      <c r="TCH221" s="11"/>
      <c r="TCI221" s="11"/>
      <c r="TCJ221" s="11"/>
      <c r="TCK221" s="11"/>
      <c r="TCL221" s="11"/>
      <c r="TCM221" s="11"/>
      <c r="TCN221" s="11"/>
      <c r="TCO221" s="11"/>
      <c r="TCP221" s="11"/>
      <c r="TCQ221" s="11"/>
      <c r="TCR221" s="11"/>
      <c r="TCS221" s="11"/>
      <c r="TCT221" s="11"/>
      <c r="TCU221" s="11"/>
      <c r="TCV221" s="11"/>
      <c r="TCW221" s="11"/>
      <c r="TCX221" s="11"/>
      <c r="TCY221" s="11"/>
      <c r="TCZ221" s="11"/>
      <c r="TDA221" s="11"/>
      <c r="TDB221" s="11"/>
      <c r="TDC221" s="11"/>
      <c r="TDD221" s="11"/>
      <c r="TDE221" s="11"/>
      <c r="TDF221" s="11"/>
      <c r="TDG221" s="11"/>
      <c r="TDH221" s="11"/>
      <c r="TDI221" s="11"/>
      <c r="TDJ221" s="11"/>
      <c r="TDK221" s="11"/>
      <c r="TDL221" s="11"/>
      <c r="TDM221" s="11"/>
      <c r="TDN221" s="11"/>
      <c r="TDO221" s="11"/>
      <c r="TDP221" s="11"/>
      <c r="TDQ221" s="11"/>
      <c r="TDR221" s="11"/>
      <c r="TDS221" s="11"/>
      <c r="TDT221" s="11"/>
      <c r="TDU221" s="11"/>
      <c r="TDV221" s="11"/>
      <c r="TDW221" s="11"/>
      <c r="TDX221" s="11"/>
      <c r="TDY221" s="11"/>
      <c r="TDZ221" s="11"/>
      <c r="TEA221" s="11"/>
      <c r="TEB221" s="11"/>
      <c r="TEC221" s="11"/>
      <c r="TED221" s="11"/>
      <c r="TEE221" s="11"/>
      <c r="TEF221" s="11"/>
      <c r="TEG221" s="11"/>
      <c r="TEH221" s="11"/>
      <c r="TEI221" s="11"/>
      <c r="TEJ221" s="11"/>
      <c r="TEK221" s="11"/>
      <c r="TEL221" s="11"/>
      <c r="TEM221" s="11"/>
      <c r="TEN221" s="11"/>
      <c r="TEO221" s="11"/>
      <c r="TEP221" s="11"/>
      <c r="TEQ221" s="11"/>
      <c r="TER221" s="11"/>
      <c r="TES221" s="11"/>
      <c r="TET221" s="11"/>
      <c r="TEU221" s="11"/>
      <c r="TEV221" s="11"/>
      <c r="TEW221" s="11"/>
      <c r="TEX221" s="11"/>
      <c r="TEY221" s="11"/>
      <c r="TEZ221" s="11"/>
      <c r="TFA221" s="11"/>
      <c r="TFB221" s="11"/>
      <c r="TFC221" s="11"/>
      <c r="TFD221" s="11"/>
      <c r="TFE221" s="11"/>
      <c r="TFF221" s="11"/>
      <c r="TFG221" s="11"/>
      <c r="TFH221" s="11"/>
      <c r="TFI221" s="11"/>
      <c r="TFJ221" s="11"/>
      <c r="TFK221" s="11"/>
      <c r="TFL221" s="11"/>
      <c r="TFM221" s="11"/>
      <c r="TFN221" s="11"/>
      <c r="TFO221" s="11"/>
      <c r="TFP221" s="11"/>
      <c r="TFQ221" s="11"/>
      <c r="TFR221" s="11"/>
      <c r="TFS221" s="11"/>
      <c r="TFT221" s="11"/>
      <c r="TFU221" s="11"/>
      <c r="TFV221" s="11"/>
      <c r="TFW221" s="11"/>
      <c r="TFX221" s="11"/>
      <c r="TFY221" s="11"/>
      <c r="TFZ221" s="11"/>
      <c r="TGA221" s="11"/>
      <c r="TGB221" s="11"/>
      <c r="TGC221" s="11"/>
      <c r="TGD221" s="11"/>
      <c r="TGE221" s="11"/>
      <c r="TGF221" s="11"/>
      <c r="TGG221" s="11"/>
      <c r="TGH221" s="11"/>
      <c r="TGI221" s="11"/>
      <c r="TGJ221" s="11"/>
      <c r="TGK221" s="11"/>
      <c r="TGL221" s="11"/>
      <c r="TGM221" s="11"/>
      <c r="TGN221" s="11"/>
      <c r="TGO221" s="11"/>
      <c r="TGP221" s="11"/>
      <c r="TGQ221" s="11"/>
      <c r="TGR221" s="11"/>
      <c r="TGS221" s="11"/>
      <c r="TGT221" s="11"/>
      <c r="TGU221" s="11"/>
      <c r="TGV221" s="11"/>
      <c r="TGW221" s="11"/>
      <c r="TGX221" s="11"/>
      <c r="TGY221" s="11"/>
      <c r="TGZ221" s="11"/>
      <c r="THA221" s="11"/>
      <c r="THB221" s="11"/>
      <c r="THC221" s="11"/>
      <c r="THD221" s="11"/>
      <c r="THE221" s="11"/>
      <c r="THF221" s="11"/>
      <c r="THG221" s="11"/>
      <c r="THH221" s="11"/>
      <c r="THI221" s="11"/>
      <c r="THJ221" s="11"/>
      <c r="THK221" s="11"/>
      <c r="THL221" s="11"/>
      <c r="THM221" s="11"/>
      <c r="THN221" s="11"/>
      <c r="THO221" s="11"/>
      <c r="THP221" s="11"/>
      <c r="THQ221" s="11"/>
      <c r="THR221" s="11"/>
      <c r="THS221" s="11"/>
      <c r="THT221" s="11"/>
      <c r="THU221" s="11"/>
      <c r="THV221" s="11"/>
      <c r="THW221" s="11"/>
      <c r="THX221" s="11"/>
      <c r="THY221" s="11"/>
      <c r="THZ221" s="11"/>
      <c r="TIA221" s="11"/>
      <c r="TIB221" s="11"/>
      <c r="TIC221" s="11"/>
      <c r="TID221" s="11"/>
      <c r="TIE221" s="11"/>
      <c r="TIF221" s="11"/>
      <c r="TIG221" s="11"/>
      <c r="TIH221" s="11"/>
      <c r="TII221" s="11"/>
      <c r="TIJ221" s="11"/>
      <c r="TIK221" s="11"/>
      <c r="TIL221" s="11"/>
      <c r="TIM221" s="11"/>
      <c r="TIN221" s="11"/>
      <c r="TIO221" s="11"/>
      <c r="TIP221" s="11"/>
      <c r="TIQ221" s="11"/>
      <c r="TIR221" s="11"/>
      <c r="TIS221" s="11"/>
      <c r="TIT221" s="11"/>
      <c r="TIU221" s="11"/>
      <c r="TIV221" s="11"/>
      <c r="TIW221" s="11"/>
      <c r="TIX221" s="11"/>
      <c r="TIY221" s="11"/>
      <c r="TIZ221" s="11"/>
      <c r="TJA221" s="11"/>
      <c r="TJB221" s="11"/>
      <c r="TJC221" s="11"/>
      <c r="TJD221" s="11"/>
      <c r="TJE221" s="11"/>
      <c r="TJF221" s="11"/>
      <c r="TJG221" s="11"/>
      <c r="TJH221" s="11"/>
      <c r="TJI221" s="11"/>
      <c r="TJJ221" s="11"/>
      <c r="TJK221" s="11"/>
      <c r="TJL221" s="11"/>
      <c r="TJM221" s="11"/>
      <c r="TJN221" s="11"/>
      <c r="TJO221" s="11"/>
      <c r="TJP221" s="11"/>
      <c r="TJQ221" s="11"/>
      <c r="TJR221" s="11"/>
      <c r="TJS221" s="11"/>
      <c r="TJT221" s="11"/>
      <c r="TJU221" s="11"/>
      <c r="TJV221" s="11"/>
      <c r="TJW221" s="11"/>
      <c r="TJX221" s="11"/>
      <c r="TJY221" s="11"/>
      <c r="TJZ221" s="11"/>
      <c r="TKA221" s="11"/>
      <c r="TKB221" s="11"/>
      <c r="TKC221" s="11"/>
      <c r="TKD221" s="11"/>
      <c r="TKE221" s="11"/>
      <c r="TKF221" s="11"/>
      <c r="TKG221" s="11"/>
      <c r="TKH221" s="11"/>
      <c r="TKI221" s="11"/>
      <c r="TKJ221" s="11"/>
      <c r="TKK221" s="11"/>
      <c r="TKL221" s="11"/>
      <c r="TKM221" s="11"/>
      <c r="TKN221" s="11"/>
      <c r="TKO221" s="11"/>
      <c r="TKP221" s="11"/>
      <c r="TKQ221" s="11"/>
      <c r="TKR221" s="11"/>
      <c r="TKS221" s="11"/>
      <c r="TKT221" s="11"/>
      <c r="TKU221" s="11"/>
      <c r="TKV221" s="11"/>
      <c r="TKW221" s="11"/>
      <c r="TKX221" s="11"/>
      <c r="TKY221" s="11"/>
      <c r="TKZ221" s="11"/>
      <c r="TLA221" s="11"/>
      <c r="TLB221" s="11"/>
      <c r="TLC221" s="11"/>
      <c r="TLD221" s="11"/>
      <c r="TLE221" s="11"/>
      <c r="TLF221" s="11"/>
      <c r="TLG221" s="11"/>
      <c r="TLH221" s="11"/>
      <c r="TLI221" s="11"/>
      <c r="TLJ221" s="11"/>
      <c r="TLK221" s="11"/>
      <c r="TLL221" s="11"/>
      <c r="TLM221" s="11"/>
      <c r="TLN221" s="11"/>
      <c r="TLO221" s="11"/>
      <c r="TLP221" s="11"/>
      <c r="TLQ221" s="11"/>
      <c r="TLR221" s="11"/>
      <c r="TLS221" s="11"/>
      <c r="TLT221" s="11"/>
      <c r="TLU221" s="11"/>
      <c r="TLV221" s="11"/>
      <c r="TLW221" s="11"/>
      <c r="TLX221" s="11"/>
      <c r="TLY221" s="11"/>
      <c r="TLZ221" s="11"/>
      <c r="TMA221" s="11"/>
      <c r="TMB221" s="11"/>
      <c r="TMC221" s="11"/>
      <c r="TMD221" s="11"/>
      <c r="TME221" s="11"/>
      <c r="TMF221" s="11"/>
      <c r="TMG221" s="11"/>
      <c r="TMH221" s="11"/>
      <c r="TMI221" s="11"/>
      <c r="TMJ221" s="11"/>
      <c r="TMK221" s="11"/>
      <c r="TML221" s="11"/>
      <c r="TMM221" s="11"/>
      <c r="TMN221" s="11"/>
      <c r="TMO221" s="11"/>
      <c r="TMP221" s="11"/>
      <c r="TMQ221" s="11"/>
      <c r="TMR221" s="11"/>
      <c r="TMS221" s="11"/>
      <c r="TMT221" s="11"/>
      <c r="TMU221" s="11"/>
      <c r="TMV221" s="11"/>
      <c r="TMW221" s="11"/>
      <c r="TMX221" s="11"/>
      <c r="TMY221" s="11"/>
      <c r="TMZ221" s="11"/>
      <c r="TNA221" s="11"/>
      <c r="TNB221" s="11"/>
      <c r="TNC221" s="11"/>
      <c r="TND221" s="11"/>
      <c r="TNE221" s="11"/>
      <c r="TNF221" s="11"/>
      <c r="TNG221" s="11"/>
      <c r="TNH221" s="11"/>
      <c r="TNI221" s="11"/>
      <c r="TNJ221" s="11"/>
      <c r="TNK221" s="11"/>
      <c r="TNL221" s="11"/>
      <c r="TNM221" s="11"/>
      <c r="TNN221" s="11"/>
      <c r="TNO221" s="11"/>
      <c r="TNP221" s="11"/>
      <c r="TNQ221" s="11"/>
      <c r="TNR221" s="11"/>
      <c r="TNS221" s="11"/>
      <c r="TNT221" s="11"/>
      <c r="TNU221" s="11"/>
      <c r="TNV221" s="11"/>
      <c r="TNW221" s="11"/>
      <c r="TNX221" s="11"/>
      <c r="TNY221" s="11"/>
      <c r="TNZ221" s="11"/>
      <c r="TOA221" s="11"/>
      <c r="TOB221" s="11"/>
      <c r="TOC221" s="11"/>
      <c r="TOD221" s="11"/>
      <c r="TOE221" s="11"/>
      <c r="TOF221" s="11"/>
      <c r="TOG221" s="11"/>
      <c r="TOH221" s="11"/>
      <c r="TOI221" s="11"/>
      <c r="TOJ221" s="11"/>
      <c r="TOK221" s="11"/>
      <c r="TOL221" s="11"/>
      <c r="TOM221" s="11"/>
      <c r="TON221" s="11"/>
      <c r="TOO221" s="11"/>
      <c r="TOP221" s="11"/>
      <c r="TOQ221" s="11"/>
      <c r="TOR221" s="11"/>
      <c r="TOS221" s="11"/>
      <c r="TOT221" s="11"/>
      <c r="TOU221" s="11"/>
      <c r="TOV221" s="11"/>
      <c r="TOW221" s="11"/>
      <c r="TOX221" s="11"/>
      <c r="TOY221" s="11"/>
      <c r="TOZ221" s="11"/>
      <c r="TPA221" s="11"/>
      <c r="TPB221" s="11"/>
      <c r="TPC221" s="11"/>
      <c r="TPD221" s="11"/>
      <c r="TPE221" s="11"/>
      <c r="TPF221" s="11"/>
      <c r="TPG221" s="11"/>
      <c r="TPH221" s="11"/>
      <c r="TPI221" s="11"/>
      <c r="TPJ221" s="11"/>
      <c r="TPK221" s="11"/>
      <c r="TPL221" s="11"/>
      <c r="TPM221" s="11"/>
      <c r="TPN221" s="11"/>
      <c r="TPO221" s="11"/>
      <c r="TPP221" s="11"/>
      <c r="TPQ221" s="11"/>
      <c r="TPR221" s="11"/>
      <c r="TPS221" s="11"/>
      <c r="TPT221" s="11"/>
      <c r="TPU221" s="11"/>
      <c r="TPV221" s="11"/>
      <c r="TPW221" s="11"/>
      <c r="TPX221" s="11"/>
      <c r="TPY221" s="11"/>
      <c r="TPZ221" s="11"/>
      <c r="TQA221" s="11"/>
      <c r="TQB221" s="11"/>
      <c r="TQC221" s="11"/>
      <c r="TQD221" s="11"/>
      <c r="TQE221" s="11"/>
      <c r="TQF221" s="11"/>
      <c r="TQG221" s="11"/>
      <c r="TQH221" s="11"/>
      <c r="TQI221" s="11"/>
      <c r="TQJ221" s="11"/>
      <c r="TQK221" s="11"/>
      <c r="TQL221" s="11"/>
      <c r="TQM221" s="11"/>
      <c r="TQN221" s="11"/>
      <c r="TQO221" s="11"/>
      <c r="TQP221" s="11"/>
      <c r="TQQ221" s="11"/>
      <c r="TQR221" s="11"/>
      <c r="TQS221" s="11"/>
      <c r="TQT221" s="11"/>
      <c r="TQU221" s="11"/>
      <c r="TQV221" s="11"/>
      <c r="TQW221" s="11"/>
      <c r="TQX221" s="11"/>
      <c r="TQY221" s="11"/>
      <c r="TQZ221" s="11"/>
      <c r="TRA221" s="11"/>
      <c r="TRB221" s="11"/>
      <c r="TRC221" s="11"/>
      <c r="TRD221" s="11"/>
      <c r="TRE221" s="11"/>
      <c r="TRF221" s="11"/>
      <c r="TRG221" s="11"/>
      <c r="TRH221" s="11"/>
      <c r="TRI221" s="11"/>
      <c r="TRJ221" s="11"/>
      <c r="TRK221" s="11"/>
      <c r="TRL221" s="11"/>
      <c r="TRM221" s="11"/>
      <c r="TRN221" s="11"/>
      <c r="TRO221" s="11"/>
      <c r="TRP221" s="11"/>
      <c r="TRQ221" s="11"/>
      <c r="TRR221" s="11"/>
      <c r="TRS221" s="11"/>
      <c r="TRT221" s="11"/>
      <c r="TRU221" s="11"/>
      <c r="TRV221" s="11"/>
      <c r="TRW221" s="11"/>
      <c r="TRX221" s="11"/>
      <c r="TRY221" s="11"/>
      <c r="TRZ221" s="11"/>
      <c r="TSA221" s="11"/>
      <c r="TSB221" s="11"/>
      <c r="TSC221" s="11"/>
      <c r="TSD221" s="11"/>
      <c r="TSE221" s="11"/>
      <c r="TSF221" s="11"/>
      <c r="TSG221" s="11"/>
      <c r="TSH221" s="11"/>
      <c r="TSI221" s="11"/>
      <c r="TSJ221" s="11"/>
      <c r="TSK221" s="11"/>
      <c r="TSL221" s="11"/>
      <c r="TSM221" s="11"/>
      <c r="TSN221" s="11"/>
      <c r="TSO221" s="11"/>
      <c r="TSP221" s="11"/>
      <c r="TSQ221" s="11"/>
      <c r="TSR221" s="11"/>
      <c r="TSS221" s="11"/>
      <c r="TST221" s="11"/>
      <c r="TSU221" s="11"/>
      <c r="TSV221" s="11"/>
      <c r="TSW221" s="11"/>
      <c r="TSX221" s="11"/>
      <c r="TSY221" s="11"/>
      <c r="TSZ221" s="11"/>
      <c r="TTA221" s="11"/>
      <c r="TTB221" s="11"/>
      <c r="TTC221" s="11"/>
      <c r="TTD221" s="11"/>
      <c r="TTE221" s="11"/>
      <c r="TTF221" s="11"/>
      <c r="TTG221" s="11"/>
      <c r="TTH221" s="11"/>
      <c r="TTI221" s="11"/>
      <c r="TTJ221" s="11"/>
      <c r="TTK221" s="11"/>
      <c r="TTL221" s="11"/>
      <c r="TTM221" s="11"/>
      <c r="TTN221" s="11"/>
      <c r="TTO221" s="11"/>
      <c r="TTP221" s="11"/>
      <c r="TTQ221" s="11"/>
      <c r="TTR221" s="11"/>
      <c r="TTS221" s="11"/>
      <c r="TTT221" s="11"/>
      <c r="TTU221" s="11"/>
      <c r="TTV221" s="11"/>
      <c r="TTW221" s="11"/>
      <c r="TTX221" s="11"/>
      <c r="TTY221" s="11"/>
      <c r="TTZ221" s="11"/>
      <c r="TUA221" s="11"/>
      <c r="TUB221" s="11"/>
      <c r="TUC221" s="11"/>
      <c r="TUD221" s="11"/>
      <c r="TUE221" s="11"/>
      <c r="TUF221" s="11"/>
      <c r="TUG221" s="11"/>
      <c r="TUH221" s="11"/>
      <c r="TUI221" s="11"/>
      <c r="TUJ221" s="11"/>
      <c r="TUK221" s="11"/>
      <c r="TUL221" s="11"/>
      <c r="TUM221" s="11"/>
      <c r="TUN221" s="11"/>
      <c r="TUO221" s="11"/>
      <c r="TUP221" s="11"/>
      <c r="TUQ221" s="11"/>
      <c r="TUR221" s="11"/>
      <c r="TUS221" s="11"/>
      <c r="TUT221" s="11"/>
      <c r="TUU221" s="11"/>
      <c r="TUV221" s="11"/>
      <c r="TUW221" s="11"/>
      <c r="TUX221" s="11"/>
      <c r="TUY221" s="11"/>
      <c r="TUZ221" s="11"/>
      <c r="TVA221" s="11"/>
      <c r="TVB221" s="11"/>
      <c r="TVC221" s="11"/>
      <c r="TVD221" s="11"/>
      <c r="TVE221" s="11"/>
      <c r="TVF221" s="11"/>
      <c r="TVG221" s="11"/>
      <c r="TVH221" s="11"/>
      <c r="TVI221" s="11"/>
      <c r="TVJ221" s="11"/>
      <c r="TVK221" s="11"/>
      <c r="TVL221" s="11"/>
      <c r="TVM221" s="11"/>
      <c r="TVN221" s="11"/>
      <c r="TVO221" s="11"/>
      <c r="TVP221" s="11"/>
      <c r="TVQ221" s="11"/>
      <c r="TVR221" s="11"/>
      <c r="TVS221" s="11"/>
      <c r="TVT221" s="11"/>
      <c r="TVU221" s="11"/>
      <c r="TVV221" s="11"/>
      <c r="TVW221" s="11"/>
      <c r="TVX221" s="11"/>
      <c r="TVY221" s="11"/>
      <c r="TVZ221" s="11"/>
      <c r="TWA221" s="11"/>
      <c r="TWB221" s="11"/>
      <c r="TWC221" s="11"/>
      <c r="TWD221" s="11"/>
      <c r="TWE221" s="11"/>
      <c r="TWF221" s="11"/>
      <c r="TWG221" s="11"/>
      <c r="TWH221" s="11"/>
      <c r="TWI221" s="11"/>
      <c r="TWJ221" s="11"/>
      <c r="TWK221" s="11"/>
      <c r="TWL221" s="11"/>
      <c r="TWM221" s="11"/>
      <c r="TWN221" s="11"/>
      <c r="TWO221" s="11"/>
      <c r="TWP221" s="11"/>
      <c r="TWQ221" s="11"/>
      <c r="TWR221" s="11"/>
      <c r="TWS221" s="11"/>
      <c r="TWT221" s="11"/>
      <c r="TWU221" s="11"/>
      <c r="TWV221" s="11"/>
      <c r="TWW221" s="11"/>
      <c r="TWX221" s="11"/>
      <c r="TWY221" s="11"/>
      <c r="TWZ221" s="11"/>
      <c r="TXA221" s="11"/>
      <c r="TXB221" s="11"/>
      <c r="TXC221" s="11"/>
      <c r="TXD221" s="11"/>
      <c r="TXE221" s="11"/>
      <c r="TXF221" s="11"/>
      <c r="TXG221" s="11"/>
      <c r="TXH221" s="11"/>
      <c r="TXI221" s="11"/>
      <c r="TXJ221" s="11"/>
      <c r="TXK221" s="11"/>
      <c r="TXL221" s="11"/>
      <c r="TXM221" s="11"/>
      <c r="TXN221" s="11"/>
      <c r="TXO221" s="11"/>
      <c r="TXP221" s="11"/>
      <c r="TXQ221" s="11"/>
      <c r="TXR221" s="11"/>
      <c r="TXS221" s="11"/>
      <c r="TXT221" s="11"/>
      <c r="TXU221" s="11"/>
      <c r="TXV221" s="11"/>
      <c r="TXW221" s="11"/>
      <c r="TXX221" s="11"/>
      <c r="TXY221" s="11"/>
      <c r="TXZ221" s="11"/>
      <c r="TYA221" s="11"/>
      <c r="TYB221" s="11"/>
      <c r="TYC221" s="11"/>
      <c r="TYD221" s="11"/>
      <c r="TYE221" s="11"/>
      <c r="TYF221" s="11"/>
      <c r="TYG221" s="11"/>
      <c r="TYH221" s="11"/>
      <c r="TYI221" s="11"/>
      <c r="TYJ221" s="11"/>
      <c r="TYK221" s="11"/>
      <c r="TYL221" s="11"/>
      <c r="TYM221" s="11"/>
      <c r="TYN221" s="11"/>
      <c r="TYO221" s="11"/>
      <c r="TYP221" s="11"/>
      <c r="TYQ221" s="11"/>
      <c r="TYR221" s="11"/>
      <c r="TYS221" s="11"/>
      <c r="TYT221" s="11"/>
      <c r="TYU221" s="11"/>
      <c r="TYV221" s="11"/>
      <c r="TYW221" s="11"/>
      <c r="TYX221" s="11"/>
      <c r="TYY221" s="11"/>
      <c r="TYZ221" s="11"/>
      <c r="TZA221" s="11"/>
      <c r="TZB221" s="11"/>
      <c r="TZC221" s="11"/>
      <c r="TZD221" s="11"/>
      <c r="TZE221" s="11"/>
      <c r="TZF221" s="11"/>
      <c r="TZG221" s="11"/>
      <c r="TZH221" s="11"/>
      <c r="TZI221" s="11"/>
      <c r="TZJ221" s="11"/>
      <c r="TZK221" s="11"/>
      <c r="TZL221" s="11"/>
      <c r="TZM221" s="11"/>
      <c r="TZN221" s="11"/>
      <c r="TZO221" s="11"/>
      <c r="TZP221" s="11"/>
      <c r="TZQ221" s="11"/>
      <c r="TZR221" s="11"/>
      <c r="TZS221" s="11"/>
      <c r="TZT221" s="11"/>
      <c r="TZU221" s="11"/>
      <c r="TZV221" s="11"/>
      <c r="TZW221" s="11"/>
      <c r="TZX221" s="11"/>
      <c r="TZY221" s="11"/>
      <c r="TZZ221" s="11"/>
      <c r="UAA221" s="11"/>
      <c r="UAB221" s="11"/>
      <c r="UAC221" s="11"/>
      <c r="UAD221" s="11"/>
      <c r="UAE221" s="11"/>
      <c r="UAF221" s="11"/>
      <c r="UAG221" s="11"/>
      <c r="UAH221" s="11"/>
      <c r="UAI221" s="11"/>
      <c r="UAJ221" s="11"/>
      <c r="UAK221" s="11"/>
      <c r="UAL221" s="11"/>
      <c r="UAM221" s="11"/>
      <c r="UAN221" s="11"/>
      <c r="UAO221" s="11"/>
      <c r="UAP221" s="11"/>
      <c r="UAQ221" s="11"/>
      <c r="UAR221" s="11"/>
      <c r="UAS221" s="11"/>
      <c r="UAT221" s="11"/>
      <c r="UAU221" s="11"/>
      <c r="UAV221" s="11"/>
      <c r="UAW221" s="11"/>
      <c r="UAX221" s="11"/>
      <c r="UAY221" s="11"/>
      <c r="UAZ221" s="11"/>
      <c r="UBA221" s="11"/>
      <c r="UBB221" s="11"/>
      <c r="UBC221" s="11"/>
      <c r="UBD221" s="11"/>
      <c r="UBE221" s="11"/>
      <c r="UBF221" s="11"/>
      <c r="UBG221" s="11"/>
      <c r="UBH221" s="11"/>
      <c r="UBI221" s="11"/>
      <c r="UBJ221" s="11"/>
      <c r="UBK221" s="11"/>
      <c r="UBL221" s="11"/>
      <c r="UBM221" s="11"/>
      <c r="UBN221" s="11"/>
      <c r="UBO221" s="11"/>
      <c r="UBP221" s="11"/>
      <c r="UBQ221" s="11"/>
      <c r="UBR221" s="11"/>
      <c r="UBS221" s="11"/>
      <c r="UBT221" s="11"/>
      <c r="UBU221" s="11"/>
      <c r="UBV221" s="11"/>
      <c r="UBW221" s="11"/>
      <c r="UBX221" s="11"/>
      <c r="UBY221" s="11"/>
      <c r="UBZ221" s="11"/>
      <c r="UCA221" s="11"/>
      <c r="UCB221" s="11"/>
      <c r="UCC221" s="11"/>
      <c r="UCD221" s="11"/>
      <c r="UCE221" s="11"/>
      <c r="UCF221" s="11"/>
      <c r="UCG221" s="11"/>
      <c r="UCH221" s="11"/>
      <c r="UCI221" s="11"/>
      <c r="UCJ221" s="11"/>
      <c r="UCK221" s="11"/>
      <c r="UCL221" s="11"/>
      <c r="UCM221" s="11"/>
      <c r="UCN221" s="11"/>
      <c r="UCO221" s="11"/>
      <c r="UCP221" s="11"/>
      <c r="UCQ221" s="11"/>
      <c r="UCR221" s="11"/>
      <c r="UCS221" s="11"/>
      <c r="UCT221" s="11"/>
      <c r="UCU221" s="11"/>
      <c r="UCV221" s="11"/>
      <c r="UCW221" s="11"/>
      <c r="UCX221" s="11"/>
      <c r="UCY221" s="11"/>
      <c r="UCZ221" s="11"/>
      <c r="UDA221" s="11"/>
      <c r="UDB221" s="11"/>
      <c r="UDC221" s="11"/>
      <c r="UDD221" s="11"/>
      <c r="UDE221" s="11"/>
      <c r="UDF221" s="11"/>
      <c r="UDG221" s="11"/>
      <c r="UDH221" s="11"/>
      <c r="UDI221" s="11"/>
      <c r="UDJ221" s="11"/>
      <c r="UDK221" s="11"/>
      <c r="UDL221" s="11"/>
      <c r="UDM221" s="11"/>
      <c r="UDN221" s="11"/>
      <c r="UDO221" s="11"/>
      <c r="UDP221" s="11"/>
      <c r="UDQ221" s="11"/>
      <c r="UDR221" s="11"/>
      <c r="UDS221" s="11"/>
      <c r="UDT221" s="11"/>
      <c r="UDU221" s="11"/>
      <c r="UDV221" s="11"/>
      <c r="UDW221" s="11"/>
      <c r="UDX221" s="11"/>
      <c r="UDY221" s="11"/>
      <c r="UDZ221" s="11"/>
      <c r="UEA221" s="11"/>
      <c r="UEB221" s="11"/>
      <c r="UEC221" s="11"/>
      <c r="UED221" s="11"/>
      <c r="UEE221" s="11"/>
      <c r="UEF221" s="11"/>
      <c r="UEG221" s="11"/>
      <c r="UEH221" s="11"/>
      <c r="UEI221" s="11"/>
      <c r="UEJ221" s="11"/>
      <c r="UEK221" s="11"/>
      <c r="UEL221" s="11"/>
      <c r="UEM221" s="11"/>
      <c r="UEN221" s="11"/>
      <c r="UEO221" s="11"/>
      <c r="UEP221" s="11"/>
      <c r="UEQ221" s="11"/>
      <c r="UER221" s="11"/>
      <c r="UES221" s="11"/>
      <c r="UET221" s="11"/>
      <c r="UEU221" s="11"/>
      <c r="UEV221" s="11"/>
      <c r="UEW221" s="11"/>
      <c r="UEX221" s="11"/>
      <c r="UEY221" s="11"/>
      <c r="UEZ221" s="11"/>
      <c r="UFA221" s="11"/>
      <c r="UFB221" s="11"/>
      <c r="UFC221" s="11"/>
      <c r="UFD221" s="11"/>
      <c r="UFE221" s="11"/>
      <c r="UFF221" s="11"/>
      <c r="UFG221" s="11"/>
      <c r="UFH221" s="11"/>
      <c r="UFI221" s="11"/>
      <c r="UFJ221" s="11"/>
      <c r="UFK221" s="11"/>
      <c r="UFL221" s="11"/>
      <c r="UFM221" s="11"/>
      <c r="UFN221" s="11"/>
      <c r="UFO221" s="11"/>
      <c r="UFP221" s="11"/>
      <c r="UFQ221" s="11"/>
      <c r="UFR221" s="11"/>
      <c r="UFS221" s="11"/>
      <c r="UFT221" s="11"/>
      <c r="UFU221" s="11"/>
      <c r="UFV221" s="11"/>
      <c r="UFW221" s="11"/>
      <c r="UFX221" s="11"/>
      <c r="UFY221" s="11"/>
      <c r="UFZ221" s="11"/>
      <c r="UGA221" s="11"/>
      <c r="UGB221" s="11"/>
      <c r="UGC221" s="11"/>
      <c r="UGD221" s="11"/>
      <c r="UGE221" s="11"/>
      <c r="UGF221" s="11"/>
      <c r="UGG221" s="11"/>
      <c r="UGH221" s="11"/>
      <c r="UGI221" s="11"/>
      <c r="UGJ221" s="11"/>
      <c r="UGK221" s="11"/>
      <c r="UGL221" s="11"/>
      <c r="UGM221" s="11"/>
      <c r="UGN221" s="11"/>
      <c r="UGO221" s="11"/>
      <c r="UGP221" s="11"/>
      <c r="UGQ221" s="11"/>
      <c r="UGR221" s="11"/>
      <c r="UGS221" s="11"/>
      <c r="UGT221" s="11"/>
      <c r="UGU221" s="11"/>
      <c r="UGV221" s="11"/>
      <c r="UGW221" s="11"/>
      <c r="UGX221" s="11"/>
      <c r="UGY221" s="11"/>
      <c r="UGZ221" s="11"/>
      <c r="UHA221" s="11"/>
      <c r="UHB221" s="11"/>
      <c r="UHC221" s="11"/>
      <c r="UHD221" s="11"/>
      <c r="UHE221" s="11"/>
      <c r="UHF221" s="11"/>
      <c r="UHG221" s="11"/>
      <c r="UHH221" s="11"/>
      <c r="UHI221" s="11"/>
      <c r="UHJ221" s="11"/>
      <c r="UHK221" s="11"/>
      <c r="UHL221" s="11"/>
      <c r="UHM221" s="11"/>
      <c r="UHN221" s="11"/>
      <c r="UHO221" s="11"/>
      <c r="UHP221" s="11"/>
      <c r="UHQ221" s="11"/>
      <c r="UHR221" s="11"/>
      <c r="UHS221" s="11"/>
      <c r="UHT221" s="11"/>
      <c r="UHU221" s="11"/>
      <c r="UHV221" s="11"/>
      <c r="UHW221" s="11"/>
      <c r="UHX221" s="11"/>
      <c r="UHY221" s="11"/>
      <c r="UHZ221" s="11"/>
      <c r="UIA221" s="11"/>
      <c r="UIB221" s="11"/>
      <c r="UIC221" s="11"/>
      <c r="UID221" s="11"/>
      <c r="UIE221" s="11"/>
      <c r="UIF221" s="11"/>
      <c r="UIG221" s="11"/>
      <c r="UIH221" s="11"/>
      <c r="UII221" s="11"/>
      <c r="UIJ221" s="11"/>
      <c r="UIK221" s="11"/>
      <c r="UIL221" s="11"/>
      <c r="UIM221" s="11"/>
      <c r="UIN221" s="11"/>
      <c r="UIO221" s="11"/>
      <c r="UIP221" s="11"/>
      <c r="UIQ221" s="11"/>
      <c r="UIR221" s="11"/>
      <c r="UIS221" s="11"/>
      <c r="UIT221" s="11"/>
      <c r="UIU221" s="11"/>
      <c r="UIV221" s="11"/>
      <c r="UIW221" s="11"/>
      <c r="UIX221" s="11"/>
      <c r="UIY221" s="11"/>
      <c r="UIZ221" s="11"/>
      <c r="UJA221" s="11"/>
      <c r="UJB221" s="11"/>
      <c r="UJC221" s="11"/>
      <c r="UJD221" s="11"/>
      <c r="UJE221" s="11"/>
      <c r="UJF221" s="11"/>
      <c r="UJG221" s="11"/>
      <c r="UJH221" s="11"/>
      <c r="UJI221" s="11"/>
      <c r="UJJ221" s="11"/>
      <c r="UJK221" s="11"/>
      <c r="UJL221" s="11"/>
      <c r="UJM221" s="11"/>
      <c r="UJN221" s="11"/>
      <c r="UJO221" s="11"/>
      <c r="UJP221" s="11"/>
      <c r="UJQ221" s="11"/>
      <c r="UJR221" s="11"/>
      <c r="UJS221" s="11"/>
      <c r="UJT221" s="11"/>
      <c r="UJU221" s="11"/>
      <c r="UJV221" s="11"/>
      <c r="UJW221" s="11"/>
      <c r="UJX221" s="11"/>
      <c r="UJY221" s="11"/>
      <c r="UJZ221" s="11"/>
      <c r="UKA221" s="11"/>
      <c r="UKB221" s="11"/>
      <c r="UKC221" s="11"/>
      <c r="UKD221" s="11"/>
      <c r="UKE221" s="11"/>
      <c r="UKF221" s="11"/>
      <c r="UKG221" s="11"/>
      <c r="UKH221" s="11"/>
      <c r="UKI221" s="11"/>
      <c r="UKJ221" s="11"/>
      <c r="UKK221" s="11"/>
      <c r="UKL221" s="11"/>
      <c r="UKM221" s="11"/>
      <c r="UKN221" s="11"/>
      <c r="UKO221" s="11"/>
      <c r="UKP221" s="11"/>
      <c r="UKQ221" s="11"/>
      <c r="UKR221" s="11"/>
      <c r="UKS221" s="11"/>
      <c r="UKT221" s="11"/>
      <c r="UKU221" s="11"/>
      <c r="UKV221" s="11"/>
      <c r="UKW221" s="11"/>
      <c r="UKX221" s="11"/>
      <c r="UKY221" s="11"/>
      <c r="UKZ221" s="11"/>
      <c r="ULA221" s="11"/>
      <c r="ULB221" s="11"/>
      <c r="ULC221" s="11"/>
      <c r="ULD221" s="11"/>
      <c r="ULE221" s="11"/>
      <c r="ULF221" s="11"/>
      <c r="ULG221" s="11"/>
      <c r="ULH221" s="11"/>
      <c r="ULI221" s="11"/>
      <c r="ULJ221" s="11"/>
      <c r="ULK221" s="11"/>
      <c r="ULL221" s="11"/>
      <c r="ULM221" s="11"/>
      <c r="ULN221" s="11"/>
      <c r="ULO221" s="11"/>
      <c r="ULP221" s="11"/>
      <c r="ULQ221" s="11"/>
      <c r="ULR221" s="11"/>
      <c r="ULS221" s="11"/>
      <c r="ULT221" s="11"/>
      <c r="ULU221" s="11"/>
      <c r="ULV221" s="11"/>
      <c r="ULW221" s="11"/>
      <c r="ULX221" s="11"/>
      <c r="ULY221" s="11"/>
      <c r="ULZ221" s="11"/>
      <c r="UMA221" s="11"/>
      <c r="UMB221" s="11"/>
      <c r="UMC221" s="11"/>
      <c r="UMD221" s="11"/>
      <c r="UME221" s="11"/>
      <c r="UMF221" s="11"/>
      <c r="UMG221" s="11"/>
      <c r="UMH221" s="11"/>
      <c r="UMI221" s="11"/>
      <c r="UMJ221" s="11"/>
      <c r="UMK221" s="11"/>
      <c r="UML221" s="11"/>
      <c r="UMM221" s="11"/>
      <c r="UMN221" s="11"/>
      <c r="UMO221" s="11"/>
      <c r="UMP221" s="11"/>
      <c r="UMQ221" s="11"/>
      <c r="UMR221" s="11"/>
      <c r="UMS221" s="11"/>
      <c r="UMT221" s="11"/>
      <c r="UMU221" s="11"/>
      <c r="UMV221" s="11"/>
      <c r="UMW221" s="11"/>
      <c r="UMX221" s="11"/>
      <c r="UMY221" s="11"/>
      <c r="UMZ221" s="11"/>
      <c r="UNA221" s="11"/>
      <c r="UNB221" s="11"/>
      <c r="UNC221" s="11"/>
      <c r="UND221" s="11"/>
      <c r="UNE221" s="11"/>
      <c r="UNF221" s="11"/>
      <c r="UNG221" s="11"/>
      <c r="UNH221" s="11"/>
      <c r="UNI221" s="11"/>
      <c r="UNJ221" s="11"/>
      <c r="UNK221" s="11"/>
      <c r="UNL221" s="11"/>
      <c r="UNM221" s="11"/>
      <c r="UNN221" s="11"/>
      <c r="UNO221" s="11"/>
      <c r="UNP221" s="11"/>
      <c r="UNQ221" s="11"/>
      <c r="UNR221" s="11"/>
      <c r="UNS221" s="11"/>
      <c r="UNT221" s="11"/>
      <c r="UNU221" s="11"/>
      <c r="UNV221" s="11"/>
      <c r="UNW221" s="11"/>
      <c r="UNX221" s="11"/>
      <c r="UNY221" s="11"/>
      <c r="UNZ221" s="11"/>
      <c r="UOA221" s="11"/>
      <c r="UOB221" s="11"/>
      <c r="UOC221" s="11"/>
      <c r="UOD221" s="11"/>
      <c r="UOE221" s="11"/>
      <c r="UOF221" s="11"/>
      <c r="UOG221" s="11"/>
      <c r="UOH221" s="11"/>
      <c r="UOI221" s="11"/>
      <c r="UOJ221" s="11"/>
      <c r="UOK221" s="11"/>
      <c r="UOL221" s="11"/>
      <c r="UOM221" s="11"/>
      <c r="UON221" s="11"/>
      <c r="UOO221" s="11"/>
      <c r="UOP221" s="11"/>
      <c r="UOQ221" s="11"/>
      <c r="UOR221" s="11"/>
      <c r="UOS221" s="11"/>
      <c r="UOT221" s="11"/>
      <c r="UOU221" s="11"/>
      <c r="UOV221" s="11"/>
      <c r="UOW221" s="11"/>
      <c r="UOX221" s="11"/>
      <c r="UOY221" s="11"/>
      <c r="UOZ221" s="11"/>
      <c r="UPA221" s="11"/>
      <c r="UPB221" s="11"/>
      <c r="UPC221" s="11"/>
      <c r="UPD221" s="11"/>
      <c r="UPE221" s="11"/>
      <c r="UPF221" s="11"/>
      <c r="UPG221" s="11"/>
      <c r="UPH221" s="11"/>
      <c r="UPI221" s="11"/>
      <c r="UPJ221" s="11"/>
      <c r="UPK221" s="11"/>
      <c r="UPL221" s="11"/>
      <c r="UPM221" s="11"/>
      <c r="UPN221" s="11"/>
      <c r="UPO221" s="11"/>
      <c r="UPP221" s="11"/>
      <c r="UPQ221" s="11"/>
      <c r="UPR221" s="11"/>
      <c r="UPS221" s="11"/>
      <c r="UPT221" s="11"/>
      <c r="UPU221" s="11"/>
      <c r="UPV221" s="11"/>
      <c r="UPW221" s="11"/>
      <c r="UPX221" s="11"/>
      <c r="UPY221" s="11"/>
      <c r="UPZ221" s="11"/>
      <c r="UQA221" s="11"/>
      <c r="UQB221" s="11"/>
      <c r="UQC221" s="11"/>
      <c r="UQD221" s="11"/>
      <c r="UQE221" s="11"/>
      <c r="UQF221" s="11"/>
      <c r="UQG221" s="11"/>
      <c r="UQH221" s="11"/>
      <c r="UQI221" s="11"/>
      <c r="UQJ221" s="11"/>
      <c r="UQK221" s="11"/>
      <c r="UQL221" s="11"/>
      <c r="UQM221" s="11"/>
      <c r="UQN221" s="11"/>
      <c r="UQO221" s="11"/>
      <c r="UQP221" s="11"/>
      <c r="UQQ221" s="11"/>
      <c r="UQR221" s="11"/>
      <c r="UQS221" s="11"/>
      <c r="UQT221" s="11"/>
      <c r="UQU221" s="11"/>
      <c r="UQV221" s="11"/>
      <c r="UQW221" s="11"/>
      <c r="UQX221" s="11"/>
      <c r="UQY221" s="11"/>
      <c r="UQZ221" s="11"/>
      <c r="URA221" s="11"/>
      <c r="URB221" s="11"/>
      <c r="URC221" s="11"/>
      <c r="URD221" s="11"/>
      <c r="URE221" s="11"/>
      <c r="URF221" s="11"/>
      <c r="URG221" s="11"/>
      <c r="URH221" s="11"/>
      <c r="URI221" s="11"/>
      <c r="URJ221" s="11"/>
      <c r="URK221" s="11"/>
      <c r="URL221" s="11"/>
      <c r="URM221" s="11"/>
      <c r="URN221" s="11"/>
      <c r="URO221" s="11"/>
      <c r="URP221" s="11"/>
      <c r="URQ221" s="11"/>
      <c r="URR221" s="11"/>
      <c r="URS221" s="11"/>
      <c r="URT221" s="11"/>
      <c r="URU221" s="11"/>
      <c r="URV221" s="11"/>
      <c r="URW221" s="11"/>
      <c r="URX221" s="11"/>
      <c r="URY221" s="11"/>
      <c r="URZ221" s="11"/>
      <c r="USA221" s="11"/>
      <c r="USB221" s="11"/>
      <c r="USC221" s="11"/>
      <c r="USD221" s="11"/>
      <c r="USE221" s="11"/>
      <c r="USF221" s="11"/>
      <c r="USG221" s="11"/>
      <c r="USH221" s="11"/>
      <c r="USI221" s="11"/>
      <c r="USJ221" s="11"/>
      <c r="USK221" s="11"/>
      <c r="USL221" s="11"/>
      <c r="USM221" s="11"/>
      <c r="USN221" s="11"/>
      <c r="USO221" s="11"/>
      <c r="USP221" s="11"/>
      <c r="USQ221" s="11"/>
      <c r="USR221" s="11"/>
      <c r="USS221" s="11"/>
      <c r="UST221" s="11"/>
      <c r="USU221" s="11"/>
      <c r="USV221" s="11"/>
      <c r="USW221" s="11"/>
      <c r="USX221" s="11"/>
      <c r="USY221" s="11"/>
      <c r="USZ221" s="11"/>
      <c r="UTA221" s="11"/>
      <c r="UTB221" s="11"/>
      <c r="UTC221" s="11"/>
      <c r="UTD221" s="11"/>
      <c r="UTE221" s="11"/>
      <c r="UTF221" s="11"/>
      <c r="UTG221" s="11"/>
      <c r="UTH221" s="11"/>
      <c r="UTI221" s="11"/>
      <c r="UTJ221" s="11"/>
      <c r="UTK221" s="11"/>
      <c r="UTL221" s="11"/>
      <c r="UTM221" s="11"/>
      <c r="UTN221" s="11"/>
      <c r="UTO221" s="11"/>
      <c r="UTP221" s="11"/>
      <c r="UTQ221" s="11"/>
      <c r="UTR221" s="11"/>
      <c r="UTS221" s="11"/>
      <c r="UTT221" s="11"/>
      <c r="UTU221" s="11"/>
      <c r="UTV221" s="11"/>
      <c r="UTW221" s="11"/>
      <c r="UTX221" s="11"/>
      <c r="UTY221" s="11"/>
      <c r="UTZ221" s="11"/>
      <c r="UUA221" s="11"/>
      <c r="UUB221" s="11"/>
      <c r="UUC221" s="11"/>
      <c r="UUD221" s="11"/>
      <c r="UUE221" s="11"/>
      <c r="UUF221" s="11"/>
      <c r="UUG221" s="11"/>
      <c r="UUH221" s="11"/>
      <c r="UUI221" s="11"/>
      <c r="UUJ221" s="11"/>
      <c r="UUK221" s="11"/>
      <c r="UUL221" s="11"/>
      <c r="UUM221" s="11"/>
      <c r="UUN221" s="11"/>
      <c r="UUO221" s="11"/>
      <c r="UUP221" s="11"/>
      <c r="UUQ221" s="11"/>
      <c r="UUR221" s="11"/>
      <c r="UUS221" s="11"/>
      <c r="UUT221" s="11"/>
      <c r="UUU221" s="11"/>
      <c r="UUV221" s="11"/>
      <c r="UUW221" s="11"/>
      <c r="UUX221" s="11"/>
      <c r="UUY221" s="11"/>
      <c r="UUZ221" s="11"/>
      <c r="UVA221" s="11"/>
      <c r="UVB221" s="11"/>
      <c r="UVC221" s="11"/>
      <c r="UVD221" s="11"/>
      <c r="UVE221" s="11"/>
      <c r="UVF221" s="11"/>
      <c r="UVG221" s="11"/>
      <c r="UVH221" s="11"/>
      <c r="UVI221" s="11"/>
      <c r="UVJ221" s="11"/>
      <c r="UVK221" s="11"/>
      <c r="UVL221" s="11"/>
      <c r="UVM221" s="11"/>
      <c r="UVN221" s="11"/>
      <c r="UVO221" s="11"/>
      <c r="UVP221" s="11"/>
      <c r="UVQ221" s="11"/>
      <c r="UVR221" s="11"/>
      <c r="UVS221" s="11"/>
      <c r="UVT221" s="11"/>
      <c r="UVU221" s="11"/>
      <c r="UVV221" s="11"/>
      <c r="UVW221" s="11"/>
      <c r="UVX221" s="11"/>
      <c r="UVY221" s="11"/>
      <c r="UVZ221" s="11"/>
      <c r="UWA221" s="11"/>
      <c r="UWB221" s="11"/>
      <c r="UWC221" s="11"/>
      <c r="UWD221" s="11"/>
      <c r="UWE221" s="11"/>
      <c r="UWF221" s="11"/>
      <c r="UWG221" s="11"/>
      <c r="UWH221" s="11"/>
      <c r="UWI221" s="11"/>
      <c r="UWJ221" s="11"/>
      <c r="UWK221" s="11"/>
      <c r="UWL221" s="11"/>
      <c r="UWM221" s="11"/>
      <c r="UWN221" s="11"/>
      <c r="UWO221" s="11"/>
      <c r="UWP221" s="11"/>
      <c r="UWQ221" s="11"/>
      <c r="UWR221" s="11"/>
      <c r="UWS221" s="11"/>
      <c r="UWT221" s="11"/>
      <c r="UWU221" s="11"/>
      <c r="UWV221" s="11"/>
      <c r="UWW221" s="11"/>
      <c r="UWX221" s="11"/>
      <c r="UWY221" s="11"/>
      <c r="UWZ221" s="11"/>
      <c r="UXA221" s="11"/>
      <c r="UXB221" s="11"/>
      <c r="UXC221" s="11"/>
      <c r="UXD221" s="11"/>
      <c r="UXE221" s="11"/>
      <c r="UXF221" s="11"/>
      <c r="UXG221" s="11"/>
      <c r="UXH221" s="11"/>
      <c r="UXI221" s="11"/>
      <c r="UXJ221" s="11"/>
      <c r="UXK221" s="11"/>
      <c r="UXL221" s="11"/>
      <c r="UXM221" s="11"/>
      <c r="UXN221" s="11"/>
      <c r="UXO221" s="11"/>
      <c r="UXP221" s="11"/>
      <c r="UXQ221" s="11"/>
      <c r="UXR221" s="11"/>
      <c r="UXS221" s="11"/>
      <c r="UXT221" s="11"/>
      <c r="UXU221" s="11"/>
      <c r="UXV221" s="11"/>
      <c r="UXW221" s="11"/>
      <c r="UXX221" s="11"/>
      <c r="UXY221" s="11"/>
      <c r="UXZ221" s="11"/>
      <c r="UYA221" s="11"/>
      <c r="UYB221" s="11"/>
      <c r="UYC221" s="11"/>
      <c r="UYD221" s="11"/>
      <c r="UYE221" s="11"/>
      <c r="UYF221" s="11"/>
      <c r="UYG221" s="11"/>
      <c r="UYH221" s="11"/>
      <c r="UYI221" s="11"/>
      <c r="UYJ221" s="11"/>
      <c r="UYK221" s="11"/>
      <c r="UYL221" s="11"/>
      <c r="UYM221" s="11"/>
      <c r="UYN221" s="11"/>
      <c r="UYO221" s="11"/>
      <c r="UYP221" s="11"/>
      <c r="UYQ221" s="11"/>
      <c r="UYR221" s="11"/>
      <c r="UYS221" s="11"/>
      <c r="UYT221" s="11"/>
      <c r="UYU221" s="11"/>
      <c r="UYV221" s="11"/>
      <c r="UYW221" s="11"/>
      <c r="UYX221" s="11"/>
      <c r="UYY221" s="11"/>
      <c r="UYZ221" s="11"/>
      <c r="UZA221" s="11"/>
      <c r="UZB221" s="11"/>
      <c r="UZC221" s="11"/>
      <c r="UZD221" s="11"/>
      <c r="UZE221" s="11"/>
      <c r="UZF221" s="11"/>
      <c r="UZG221" s="11"/>
      <c r="UZH221" s="11"/>
      <c r="UZI221" s="11"/>
      <c r="UZJ221" s="11"/>
      <c r="UZK221" s="11"/>
      <c r="UZL221" s="11"/>
      <c r="UZM221" s="11"/>
      <c r="UZN221" s="11"/>
      <c r="UZO221" s="11"/>
      <c r="UZP221" s="11"/>
      <c r="UZQ221" s="11"/>
      <c r="UZR221" s="11"/>
      <c r="UZS221" s="11"/>
      <c r="UZT221" s="11"/>
      <c r="UZU221" s="11"/>
      <c r="UZV221" s="11"/>
      <c r="UZW221" s="11"/>
      <c r="UZX221" s="11"/>
      <c r="UZY221" s="11"/>
      <c r="UZZ221" s="11"/>
      <c r="VAA221" s="11"/>
      <c r="VAB221" s="11"/>
      <c r="VAC221" s="11"/>
      <c r="VAD221" s="11"/>
      <c r="VAE221" s="11"/>
      <c r="VAF221" s="11"/>
      <c r="VAG221" s="11"/>
      <c r="VAH221" s="11"/>
      <c r="VAI221" s="11"/>
      <c r="VAJ221" s="11"/>
      <c r="VAK221" s="11"/>
      <c r="VAL221" s="11"/>
      <c r="VAM221" s="11"/>
      <c r="VAN221" s="11"/>
      <c r="VAO221" s="11"/>
      <c r="VAP221" s="11"/>
      <c r="VAQ221" s="11"/>
      <c r="VAR221" s="11"/>
      <c r="VAS221" s="11"/>
      <c r="VAT221" s="11"/>
      <c r="VAU221" s="11"/>
      <c r="VAV221" s="11"/>
      <c r="VAW221" s="11"/>
      <c r="VAX221" s="11"/>
      <c r="VAY221" s="11"/>
      <c r="VAZ221" s="11"/>
      <c r="VBA221" s="11"/>
      <c r="VBB221" s="11"/>
      <c r="VBC221" s="11"/>
      <c r="VBD221" s="11"/>
      <c r="VBE221" s="11"/>
      <c r="VBF221" s="11"/>
      <c r="VBG221" s="11"/>
      <c r="VBH221" s="11"/>
      <c r="VBI221" s="11"/>
      <c r="VBJ221" s="11"/>
      <c r="VBK221" s="11"/>
      <c r="VBL221" s="11"/>
      <c r="VBM221" s="11"/>
      <c r="VBN221" s="11"/>
      <c r="VBO221" s="11"/>
      <c r="VBP221" s="11"/>
      <c r="VBQ221" s="11"/>
      <c r="VBR221" s="11"/>
      <c r="VBS221" s="11"/>
      <c r="VBT221" s="11"/>
      <c r="VBU221" s="11"/>
      <c r="VBV221" s="11"/>
      <c r="VBW221" s="11"/>
      <c r="VBX221" s="11"/>
      <c r="VBY221" s="11"/>
      <c r="VBZ221" s="11"/>
      <c r="VCA221" s="11"/>
      <c r="VCB221" s="11"/>
      <c r="VCC221" s="11"/>
      <c r="VCD221" s="11"/>
      <c r="VCE221" s="11"/>
      <c r="VCF221" s="11"/>
      <c r="VCG221" s="11"/>
      <c r="VCH221" s="11"/>
      <c r="VCI221" s="11"/>
      <c r="VCJ221" s="11"/>
      <c r="VCK221" s="11"/>
      <c r="VCL221" s="11"/>
      <c r="VCM221" s="11"/>
      <c r="VCN221" s="11"/>
      <c r="VCO221" s="11"/>
      <c r="VCP221" s="11"/>
      <c r="VCQ221" s="11"/>
      <c r="VCR221" s="11"/>
      <c r="VCS221" s="11"/>
      <c r="VCT221" s="11"/>
      <c r="VCU221" s="11"/>
      <c r="VCV221" s="11"/>
      <c r="VCW221" s="11"/>
      <c r="VCX221" s="11"/>
      <c r="VCY221" s="11"/>
      <c r="VCZ221" s="11"/>
      <c r="VDA221" s="11"/>
      <c r="VDB221" s="11"/>
      <c r="VDC221" s="11"/>
      <c r="VDD221" s="11"/>
      <c r="VDE221" s="11"/>
      <c r="VDF221" s="11"/>
      <c r="VDG221" s="11"/>
      <c r="VDH221" s="11"/>
      <c r="VDI221" s="11"/>
      <c r="VDJ221" s="11"/>
      <c r="VDK221" s="11"/>
      <c r="VDL221" s="11"/>
      <c r="VDM221" s="11"/>
      <c r="VDN221" s="11"/>
      <c r="VDO221" s="11"/>
      <c r="VDP221" s="11"/>
      <c r="VDQ221" s="11"/>
      <c r="VDR221" s="11"/>
      <c r="VDS221" s="11"/>
      <c r="VDT221" s="11"/>
      <c r="VDU221" s="11"/>
      <c r="VDV221" s="11"/>
      <c r="VDW221" s="11"/>
      <c r="VDX221" s="11"/>
      <c r="VDY221" s="11"/>
      <c r="VDZ221" s="11"/>
      <c r="VEA221" s="11"/>
      <c r="VEB221" s="11"/>
      <c r="VEC221" s="11"/>
      <c r="VED221" s="11"/>
      <c r="VEE221" s="11"/>
      <c r="VEF221" s="11"/>
      <c r="VEG221" s="11"/>
      <c r="VEH221" s="11"/>
      <c r="VEI221" s="11"/>
      <c r="VEJ221" s="11"/>
      <c r="VEK221" s="11"/>
      <c r="VEL221" s="11"/>
      <c r="VEM221" s="11"/>
      <c r="VEN221" s="11"/>
      <c r="VEO221" s="11"/>
      <c r="VEP221" s="11"/>
      <c r="VEQ221" s="11"/>
      <c r="VER221" s="11"/>
      <c r="VES221" s="11"/>
      <c r="VET221" s="11"/>
      <c r="VEU221" s="11"/>
      <c r="VEV221" s="11"/>
      <c r="VEW221" s="11"/>
      <c r="VEX221" s="11"/>
      <c r="VEY221" s="11"/>
      <c r="VEZ221" s="11"/>
      <c r="VFA221" s="11"/>
      <c r="VFB221" s="11"/>
      <c r="VFC221" s="11"/>
      <c r="VFD221" s="11"/>
      <c r="VFE221" s="11"/>
      <c r="VFF221" s="11"/>
      <c r="VFG221" s="11"/>
      <c r="VFH221" s="11"/>
      <c r="VFI221" s="11"/>
      <c r="VFJ221" s="11"/>
      <c r="VFK221" s="11"/>
      <c r="VFL221" s="11"/>
      <c r="VFM221" s="11"/>
      <c r="VFN221" s="11"/>
      <c r="VFO221" s="11"/>
      <c r="VFP221" s="11"/>
      <c r="VFQ221" s="11"/>
      <c r="VFR221" s="11"/>
      <c r="VFS221" s="11"/>
      <c r="VFT221" s="11"/>
      <c r="VFU221" s="11"/>
      <c r="VFV221" s="11"/>
      <c r="VFW221" s="11"/>
      <c r="VFX221" s="11"/>
      <c r="VFY221" s="11"/>
      <c r="VFZ221" s="11"/>
      <c r="VGA221" s="11"/>
      <c r="VGB221" s="11"/>
      <c r="VGC221" s="11"/>
      <c r="VGD221" s="11"/>
      <c r="VGE221" s="11"/>
      <c r="VGF221" s="11"/>
      <c r="VGG221" s="11"/>
      <c r="VGH221" s="11"/>
      <c r="VGI221" s="11"/>
      <c r="VGJ221" s="11"/>
      <c r="VGK221" s="11"/>
      <c r="VGL221" s="11"/>
      <c r="VGM221" s="11"/>
      <c r="VGN221" s="11"/>
      <c r="VGO221" s="11"/>
      <c r="VGP221" s="11"/>
      <c r="VGQ221" s="11"/>
      <c r="VGR221" s="11"/>
      <c r="VGS221" s="11"/>
      <c r="VGT221" s="11"/>
      <c r="VGU221" s="11"/>
      <c r="VGV221" s="11"/>
      <c r="VGW221" s="11"/>
      <c r="VGX221" s="11"/>
      <c r="VGY221" s="11"/>
      <c r="VGZ221" s="11"/>
      <c r="VHA221" s="11"/>
      <c r="VHB221" s="11"/>
      <c r="VHC221" s="11"/>
      <c r="VHD221" s="11"/>
      <c r="VHE221" s="11"/>
      <c r="VHF221" s="11"/>
      <c r="VHG221" s="11"/>
      <c r="VHH221" s="11"/>
      <c r="VHI221" s="11"/>
      <c r="VHJ221" s="11"/>
      <c r="VHK221" s="11"/>
      <c r="VHL221" s="11"/>
      <c r="VHM221" s="11"/>
      <c r="VHN221" s="11"/>
      <c r="VHO221" s="11"/>
      <c r="VHP221" s="11"/>
      <c r="VHQ221" s="11"/>
      <c r="VHR221" s="11"/>
      <c r="VHS221" s="11"/>
      <c r="VHT221" s="11"/>
      <c r="VHU221" s="11"/>
      <c r="VHV221" s="11"/>
      <c r="VHW221" s="11"/>
      <c r="VHX221" s="11"/>
      <c r="VHY221" s="11"/>
      <c r="VHZ221" s="11"/>
      <c r="VIA221" s="11"/>
      <c r="VIB221" s="11"/>
      <c r="VIC221" s="11"/>
      <c r="VID221" s="11"/>
      <c r="VIE221" s="11"/>
      <c r="VIF221" s="11"/>
      <c r="VIG221" s="11"/>
      <c r="VIH221" s="11"/>
      <c r="VII221" s="11"/>
      <c r="VIJ221" s="11"/>
      <c r="VIK221" s="11"/>
      <c r="VIL221" s="11"/>
      <c r="VIM221" s="11"/>
      <c r="VIN221" s="11"/>
      <c r="VIO221" s="11"/>
      <c r="VIP221" s="11"/>
      <c r="VIQ221" s="11"/>
      <c r="VIR221" s="11"/>
      <c r="VIS221" s="11"/>
      <c r="VIT221" s="11"/>
      <c r="VIU221" s="11"/>
      <c r="VIV221" s="11"/>
      <c r="VIW221" s="11"/>
      <c r="VIX221" s="11"/>
      <c r="VIY221" s="11"/>
      <c r="VIZ221" s="11"/>
      <c r="VJA221" s="11"/>
      <c r="VJB221" s="11"/>
      <c r="VJC221" s="11"/>
      <c r="VJD221" s="11"/>
      <c r="VJE221" s="11"/>
      <c r="VJF221" s="11"/>
      <c r="VJG221" s="11"/>
      <c r="VJH221" s="11"/>
      <c r="VJI221" s="11"/>
      <c r="VJJ221" s="11"/>
      <c r="VJK221" s="11"/>
      <c r="VJL221" s="11"/>
      <c r="VJM221" s="11"/>
      <c r="VJN221" s="11"/>
      <c r="VJO221" s="11"/>
      <c r="VJP221" s="11"/>
      <c r="VJQ221" s="11"/>
      <c r="VJR221" s="11"/>
      <c r="VJS221" s="11"/>
      <c r="VJT221" s="11"/>
      <c r="VJU221" s="11"/>
      <c r="VJV221" s="11"/>
      <c r="VJW221" s="11"/>
      <c r="VJX221" s="11"/>
      <c r="VJY221" s="11"/>
      <c r="VJZ221" s="11"/>
      <c r="VKA221" s="11"/>
      <c r="VKB221" s="11"/>
      <c r="VKC221" s="11"/>
      <c r="VKD221" s="11"/>
      <c r="VKE221" s="11"/>
      <c r="VKF221" s="11"/>
      <c r="VKG221" s="11"/>
      <c r="VKH221" s="11"/>
      <c r="VKI221" s="11"/>
      <c r="VKJ221" s="11"/>
      <c r="VKK221" s="11"/>
      <c r="VKL221" s="11"/>
      <c r="VKM221" s="11"/>
      <c r="VKN221" s="11"/>
      <c r="VKO221" s="11"/>
      <c r="VKP221" s="11"/>
      <c r="VKQ221" s="11"/>
      <c r="VKR221" s="11"/>
      <c r="VKS221" s="11"/>
      <c r="VKT221" s="11"/>
      <c r="VKU221" s="11"/>
      <c r="VKV221" s="11"/>
      <c r="VKW221" s="11"/>
      <c r="VKX221" s="11"/>
      <c r="VKY221" s="11"/>
      <c r="VKZ221" s="11"/>
      <c r="VLA221" s="11"/>
      <c r="VLB221" s="11"/>
      <c r="VLC221" s="11"/>
      <c r="VLD221" s="11"/>
      <c r="VLE221" s="11"/>
      <c r="VLF221" s="11"/>
      <c r="VLG221" s="11"/>
      <c r="VLH221" s="11"/>
      <c r="VLI221" s="11"/>
      <c r="VLJ221" s="11"/>
      <c r="VLK221" s="11"/>
      <c r="VLL221" s="11"/>
      <c r="VLM221" s="11"/>
      <c r="VLN221" s="11"/>
      <c r="VLO221" s="11"/>
      <c r="VLP221" s="11"/>
      <c r="VLQ221" s="11"/>
      <c r="VLR221" s="11"/>
      <c r="VLS221" s="11"/>
      <c r="VLT221" s="11"/>
      <c r="VLU221" s="11"/>
      <c r="VLV221" s="11"/>
      <c r="VLW221" s="11"/>
      <c r="VLX221" s="11"/>
      <c r="VLY221" s="11"/>
      <c r="VLZ221" s="11"/>
      <c r="VMA221" s="11"/>
      <c r="VMB221" s="11"/>
      <c r="VMC221" s="11"/>
      <c r="VMD221" s="11"/>
      <c r="VME221" s="11"/>
      <c r="VMF221" s="11"/>
      <c r="VMG221" s="11"/>
      <c r="VMH221" s="11"/>
      <c r="VMI221" s="11"/>
      <c r="VMJ221" s="11"/>
      <c r="VMK221" s="11"/>
      <c r="VML221" s="11"/>
      <c r="VMM221" s="11"/>
      <c r="VMN221" s="11"/>
      <c r="VMO221" s="11"/>
      <c r="VMP221" s="11"/>
      <c r="VMQ221" s="11"/>
      <c r="VMR221" s="11"/>
      <c r="VMS221" s="11"/>
      <c r="VMT221" s="11"/>
      <c r="VMU221" s="11"/>
      <c r="VMV221" s="11"/>
      <c r="VMW221" s="11"/>
      <c r="VMX221" s="11"/>
      <c r="VMY221" s="11"/>
      <c r="VMZ221" s="11"/>
      <c r="VNA221" s="11"/>
      <c r="VNB221" s="11"/>
      <c r="VNC221" s="11"/>
      <c r="VND221" s="11"/>
      <c r="VNE221" s="11"/>
      <c r="VNF221" s="11"/>
      <c r="VNG221" s="11"/>
      <c r="VNH221" s="11"/>
      <c r="VNI221" s="11"/>
      <c r="VNJ221" s="11"/>
      <c r="VNK221" s="11"/>
      <c r="VNL221" s="11"/>
      <c r="VNM221" s="11"/>
      <c r="VNN221" s="11"/>
      <c r="VNO221" s="11"/>
      <c r="VNP221" s="11"/>
      <c r="VNQ221" s="11"/>
      <c r="VNR221" s="11"/>
      <c r="VNS221" s="11"/>
      <c r="VNT221" s="11"/>
      <c r="VNU221" s="11"/>
      <c r="VNV221" s="11"/>
      <c r="VNW221" s="11"/>
      <c r="VNX221" s="11"/>
      <c r="VNY221" s="11"/>
      <c r="VNZ221" s="11"/>
      <c r="VOA221" s="11"/>
      <c r="VOB221" s="11"/>
      <c r="VOC221" s="11"/>
      <c r="VOD221" s="11"/>
      <c r="VOE221" s="11"/>
      <c r="VOF221" s="11"/>
      <c r="VOG221" s="11"/>
      <c r="VOH221" s="11"/>
      <c r="VOI221" s="11"/>
      <c r="VOJ221" s="11"/>
      <c r="VOK221" s="11"/>
      <c r="VOL221" s="11"/>
      <c r="VOM221" s="11"/>
      <c r="VON221" s="11"/>
      <c r="VOO221" s="11"/>
      <c r="VOP221" s="11"/>
      <c r="VOQ221" s="11"/>
      <c r="VOR221" s="11"/>
      <c r="VOS221" s="11"/>
      <c r="VOT221" s="11"/>
      <c r="VOU221" s="11"/>
      <c r="VOV221" s="11"/>
      <c r="VOW221" s="11"/>
      <c r="VOX221" s="11"/>
      <c r="VOY221" s="11"/>
      <c r="VOZ221" s="11"/>
      <c r="VPA221" s="11"/>
      <c r="VPB221" s="11"/>
      <c r="VPC221" s="11"/>
      <c r="VPD221" s="11"/>
      <c r="VPE221" s="11"/>
      <c r="VPF221" s="11"/>
      <c r="VPG221" s="11"/>
      <c r="VPH221" s="11"/>
      <c r="VPI221" s="11"/>
      <c r="VPJ221" s="11"/>
      <c r="VPK221" s="11"/>
      <c r="VPL221" s="11"/>
      <c r="VPM221" s="11"/>
      <c r="VPN221" s="11"/>
      <c r="VPO221" s="11"/>
      <c r="VPP221" s="11"/>
      <c r="VPQ221" s="11"/>
      <c r="VPR221" s="11"/>
      <c r="VPS221" s="11"/>
      <c r="VPT221" s="11"/>
      <c r="VPU221" s="11"/>
      <c r="VPV221" s="11"/>
      <c r="VPW221" s="11"/>
      <c r="VPX221" s="11"/>
      <c r="VPY221" s="11"/>
      <c r="VPZ221" s="11"/>
      <c r="VQA221" s="11"/>
      <c r="VQB221" s="11"/>
      <c r="VQC221" s="11"/>
      <c r="VQD221" s="11"/>
      <c r="VQE221" s="11"/>
      <c r="VQF221" s="11"/>
      <c r="VQG221" s="11"/>
      <c r="VQH221" s="11"/>
      <c r="VQI221" s="11"/>
      <c r="VQJ221" s="11"/>
      <c r="VQK221" s="11"/>
      <c r="VQL221" s="11"/>
      <c r="VQM221" s="11"/>
      <c r="VQN221" s="11"/>
      <c r="VQO221" s="11"/>
      <c r="VQP221" s="11"/>
      <c r="VQQ221" s="11"/>
      <c r="VQR221" s="11"/>
      <c r="VQS221" s="11"/>
      <c r="VQT221" s="11"/>
      <c r="VQU221" s="11"/>
      <c r="VQV221" s="11"/>
      <c r="VQW221" s="11"/>
      <c r="VQX221" s="11"/>
      <c r="VQY221" s="11"/>
      <c r="VQZ221" s="11"/>
      <c r="VRA221" s="11"/>
      <c r="VRB221" s="11"/>
      <c r="VRC221" s="11"/>
      <c r="VRD221" s="11"/>
      <c r="VRE221" s="11"/>
      <c r="VRF221" s="11"/>
      <c r="VRG221" s="11"/>
      <c r="VRH221" s="11"/>
      <c r="VRI221" s="11"/>
      <c r="VRJ221" s="11"/>
      <c r="VRK221" s="11"/>
      <c r="VRL221" s="11"/>
      <c r="VRM221" s="11"/>
      <c r="VRN221" s="11"/>
      <c r="VRO221" s="11"/>
      <c r="VRP221" s="11"/>
      <c r="VRQ221" s="11"/>
      <c r="VRR221" s="11"/>
      <c r="VRS221" s="11"/>
      <c r="VRT221" s="11"/>
      <c r="VRU221" s="11"/>
      <c r="VRV221" s="11"/>
      <c r="VRW221" s="11"/>
      <c r="VRX221" s="11"/>
      <c r="VRY221" s="11"/>
      <c r="VRZ221" s="11"/>
      <c r="VSA221" s="11"/>
      <c r="VSB221" s="11"/>
      <c r="VSC221" s="11"/>
      <c r="VSD221" s="11"/>
      <c r="VSE221" s="11"/>
      <c r="VSF221" s="11"/>
      <c r="VSG221" s="11"/>
      <c r="VSH221" s="11"/>
      <c r="VSI221" s="11"/>
      <c r="VSJ221" s="11"/>
      <c r="VSK221" s="11"/>
      <c r="VSL221" s="11"/>
      <c r="VSM221" s="11"/>
      <c r="VSN221" s="11"/>
      <c r="VSO221" s="11"/>
      <c r="VSP221" s="11"/>
      <c r="VSQ221" s="11"/>
      <c r="VSR221" s="11"/>
      <c r="VSS221" s="11"/>
      <c r="VST221" s="11"/>
      <c r="VSU221" s="11"/>
      <c r="VSV221" s="11"/>
      <c r="VSW221" s="11"/>
      <c r="VSX221" s="11"/>
      <c r="VSY221" s="11"/>
      <c r="VSZ221" s="11"/>
      <c r="VTA221" s="11"/>
      <c r="VTB221" s="11"/>
      <c r="VTC221" s="11"/>
      <c r="VTD221" s="11"/>
      <c r="VTE221" s="11"/>
      <c r="VTF221" s="11"/>
      <c r="VTG221" s="11"/>
      <c r="VTH221" s="11"/>
      <c r="VTI221" s="11"/>
      <c r="VTJ221" s="11"/>
      <c r="VTK221" s="11"/>
      <c r="VTL221" s="11"/>
      <c r="VTM221" s="11"/>
      <c r="VTN221" s="11"/>
      <c r="VTO221" s="11"/>
      <c r="VTP221" s="11"/>
      <c r="VTQ221" s="11"/>
      <c r="VTR221" s="11"/>
      <c r="VTS221" s="11"/>
      <c r="VTT221" s="11"/>
      <c r="VTU221" s="11"/>
      <c r="VTV221" s="11"/>
      <c r="VTW221" s="11"/>
      <c r="VTX221" s="11"/>
      <c r="VTY221" s="11"/>
      <c r="VTZ221" s="11"/>
      <c r="VUA221" s="11"/>
      <c r="VUB221" s="11"/>
      <c r="VUC221" s="11"/>
      <c r="VUD221" s="11"/>
      <c r="VUE221" s="11"/>
      <c r="VUF221" s="11"/>
      <c r="VUG221" s="11"/>
      <c r="VUH221" s="11"/>
      <c r="VUI221" s="11"/>
      <c r="VUJ221" s="11"/>
      <c r="VUK221" s="11"/>
      <c r="VUL221" s="11"/>
      <c r="VUM221" s="11"/>
      <c r="VUN221" s="11"/>
      <c r="VUO221" s="11"/>
      <c r="VUP221" s="11"/>
      <c r="VUQ221" s="11"/>
      <c r="VUR221" s="11"/>
      <c r="VUS221" s="11"/>
      <c r="VUT221" s="11"/>
      <c r="VUU221" s="11"/>
      <c r="VUV221" s="11"/>
      <c r="VUW221" s="11"/>
      <c r="VUX221" s="11"/>
      <c r="VUY221" s="11"/>
      <c r="VUZ221" s="11"/>
      <c r="VVA221" s="11"/>
      <c r="VVB221" s="11"/>
      <c r="VVC221" s="11"/>
      <c r="VVD221" s="11"/>
      <c r="VVE221" s="11"/>
      <c r="VVF221" s="11"/>
      <c r="VVG221" s="11"/>
      <c r="VVH221" s="11"/>
      <c r="VVI221" s="11"/>
      <c r="VVJ221" s="11"/>
      <c r="VVK221" s="11"/>
      <c r="VVL221" s="11"/>
      <c r="VVM221" s="11"/>
      <c r="VVN221" s="11"/>
      <c r="VVO221" s="11"/>
      <c r="VVP221" s="11"/>
      <c r="VVQ221" s="11"/>
      <c r="VVR221" s="11"/>
      <c r="VVS221" s="11"/>
      <c r="VVT221" s="11"/>
      <c r="VVU221" s="11"/>
      <c r="VVV221" s="11"/>
      <c r="VVW221" s="11"/>
      <c r="VVX221" s="11"/>
      <c r="VVY221" s="11"/>
      <c r="VVZ221" s="11"/>
      <c r="VWA221" s="11"/>
      <c r="VWB221" s="11"/>
      <c r="VWC221" s="11"/>
      <c r="VWD221" s="11"/>
      <c r="VWE221" s="11"/>
      <c r="VWF221" s="11"/>
      <c r="VWG221" s="11"/>
      <c r="VWH221" s="11"/>
      <c r="VWI221" s="11"/>
      <c r="VWJ221" s="11"/>
      <c r="VWK221" s="11"/>
      <c r="VWL221" s="11"/>
      <c r="VWM221" s="11"/>
      <c r="VWN221" s="11"/>
      <c r="VWO221" s="11"/>
      <c r="VWP221" s="11"/>
      <c r="VWQ221" s="11"/>
      <c r="VWR221" s="11"/>
      <c r="VWS221" s="11"/>
      <c r="VWT221" s="11"/>
      <c r="VWU221" s="11"/>
      <c r="VWV221" s="11"/>
      <c r="VWW221" s="11"/>
      <c r="VWX221" s="11"/>
      <c r="VWY221" s="11"/>
      <c r="VWZ221" s="11"/>
      <c r="VXA221" s="11"/>
      <c r="VXB221" s="11"/>
      <c r="VXC221" s="11"/>
      <c r="VXD221" s="11"/>
      <c r="VXE221" s="11"/>
      <c r="VXF221" s="11"/>
      <c r="VXG221" s="11"/>
      <c r="VXH221" s="11"/>
      <c r="VXI221" s="11"/>
      <c r="VXJ221" s="11"/>
      <c r="VXK221" s="11"/>
      <c r="VXL221" s="11"/>
      <c r="VXM221" s="11"/>
      <c r="VXN221" s="11"/>
      <c r="VXO221" s="11"/>
      <c r="VXP221" s="11"/>
      <c r="VXQ221" s="11"/>
      <c r="VXR221" s="11"/>
      <c r="VXS221" s="11"/>
      <c r="VXT221" s="11"/>
      <c r="VXU221" s="11"/>
      <c r="VXV221" s="11"/>
      <c r="VXW221" s="11"/>
      <c r="VXX221" s="11"/>
      <c r="VXY221" s="11"/>
      <c r="VXZ221" s="11"/>
      <c r="VYA221" s="11"/>
      <c r="VYB221" s="11"/>
      <c r="VYC221" s="11"/>
      <c r="VYD221" s="11"/>
      <c r="VYE221" s="11"/>
      <c r="VYF221" s="11"/>
      <c r="VYG221" s="11"/>
      <c r="VYH221" s="11"/>
      <c r="VYI221" s="11"/>
      <c r="VYJ221" s="11"/>
      <c r="VYK221" s="11"/>
      <c r="VYL221" s="11"/>
      <c r="VYM221" s="11"/>
      <c r="VYN221" s="11"/>
      <c r="VYO221" s="11"/>
      <c r="VYP221" s="11"/>
      <c r="VYQ221" s="11"/>
      <c r="VYR221" s="11"/>
      <c r="VYS221" s="11"/>
      <c r="VYT221" s="11"/>
      <c r="VYU221" s="11"/>
      <c r="VYV221" s="11"/>
      <c r="VYW221" s="11"/>
      <c r="VYX221" s="11"/>
      <c r="VYY221" s="11"/>
      <c r="VYZ221" s="11"/>
      <c r="VZA221" s="11"/>
      <c r="VZB221" s="11"/>
      <c r="VZC221" s="11"/>
      <c r="VZD221" s="11"/>
      <c r="VZE221" s="11"/>
      <c r="VZF221" s="11"/>
      <c r="VZG221" s="11"/>
      <c r="VZH221" s="11"/>
      <c r="VZI221" s="11"/>
      <c r="VZJ221" s="11"/>
      <c r="VZK221" s="11"/>
      <c r="VZL221" s="11"/>
      <c r="VZM221" s="11"/>
      <c r="VZN221" s="11"/>
      <c r="VZO221" s="11"/>
      <c r="VZP221" s="11"/>
      <c r="VZQ221" s="11"/>
      <c r="VZR221" s="11"/>
      <c r="VZS221" s="11"/>
      <c r="VZT221" s="11"/>
      <c r="VZU221" s="11"/>
      <c r="VZV221" s="11"/>
      <c r="VZW221" s="11"/>
      <c r="VZX221" s="11"/>
      <c r="VZY221" s="11"/>
      <c r="VZZ221" s="11"/>
      <c r="WAA221" s="11"/>
      <c r="WAB221" s="11"/>
      <c r="WAC221" s="11"/>
      <c r="WAD221" s="11"/>
      <c r="WAE221" s="11"/>
      <c r="WAF221" s="11"/>
      <c r="WAG221" s="11"/>
      <c r="WAH221" s="11"/>
      <c r="WAI221" s="11"/>
      <c r="WAJ221" s="11"/>
      <c r="WAK221" s="11"/>
      <c r="WAL221" s="11"/>
      <c r="WAM221" s="11"/>
      <c r="WAN221" s="11"/>
      <c r="WAO221" s="11"/>
      <c r="WAP221" s="11"/>
      <c r="WAQ221" s="11"/>
      <c r="WAR221" s="11"/>
      <c r="WAS221" s="11"/>
      <c r="WAT221" s="11"/>
      <c r="WAU221" s="11"/>
      <c r="WAV221" s="11"/>
      <c r="WAW221" s="11"/>
      <c r="WAX221" s="11"/>
      <c r="WAY221" s="11"/>
      <c r="WAZ221" s="11"/>
      <c r="WBA221" s="11"/>
      <c r="WBB221" s="11"/>
      <c r="WBC221" s="11"/>
      <c r="WBD221" s="11"/>
      <c r="WBE221" s="11"/>
      <c r="WBF221" s="11"/>
      <c r="WBG221" s="11"/>
      <c r="WBH221" s="11"/>
      <c r="WBI221" s="11"/>
      <c r="WBJ221" s="11"/>
      <c r="WBK221" s="11"/>
      <c r="WBL221" s="11"/>
      <c r="WBM221" s="11"/>
      <c r="WBN221" s="11"/>
      <c r="WBO221" s="11"/>
      <c r="WBP221" s="11"/>
      <c r="WBQ221" s="11"/>
      <c r="WBR221" s="11"/>
      <c r="WBS221" s="11"/>
      <c r="WBT221" s="11"/>
      <c r="WBU221" s="11"/>
      <c r="WBV221" s="11"/>
      <c r="WBW221" s="11"/>
      <c r="WBX221" s="11"/>
      <c r="WBY221" s="11"/>
      <c r="WBZ221" s="11"/>
      <c r="WCA221" s="11"/>
      <c r="WCB221" s="11"/>
      <c r="WCC221" s="11"/>
      <c r="WCD221" s="11"/>
      <c r="WCE221" s="11"/>
      <c r="WCF221" s="11"/>
      <c r="WCG221" s="11"/>
      <c r="WCH221" s="11"/>
      <c r="WCI221" s="11"/>
      <c r="WCJ221" s="11"/>
      <c r="WCK221" s="11"/>
      <c r="WCL221" s="11"/>
      <c r="WCM221" s="11"/>
      <c r="WCN221" s="11"/>
      <c r="WCO221" s="11"/>
      <c r="WCP221" s="11"/>
      <c r="WCQ221" s="11"/>
      <c r="WCR221" s="11"/>
      <c r="WCS221" s="11"/>
      <c r="WCT221" s="11"/>
      <c r="WCU221" s="11"/>
      <c r="WCV221" s="11"/>
      <c r="WCW221" s="11"/>
      <c r="WCX221" s="11"/>
      <c r="WCY221" s="11"/>
      <c r="WCZ221" s="11"/>
      <c r="WDA221" s="11"/>
      <c r="WDB221" s="11"/>
      <c r="WDC221" s="11"/>
      <c r="WDD221" s="11"/>
      <c r="WDE221" s="11"/>
      <c r="WDF221" s="11"/>
      <c r="WDG221" s="11"/>
      <c r="WDH221" s="11"/>
      <c r="WDI221" s="11"/>
      <c r="WDJ221" s="11"/>
      <c r="WDK221" s="11"/>
      <c r="WDL221" s="11"/>
      <c r="WDM221" s="11"/>
      <c r="WDN221" s="11"/>
      <c r="WDO221" s="11"/>
      <c r="WDP221" s="11"/>
      <c r="WDQ221" s="11"/>
      <c r="WDR221" s="11"/>
      <c r="WDS221" s="11"/>
      <c r="WDT221" s="11"/>
      <c r="WDU221" s="11"/>
      <c r="WDV221" s="11"/>
      <c r="WDW221" s="11"/>
      <c r="WDX221" s="11"/>
      <c r="WDY221" s="11"/>
      <c r="WDZ221" s="11"/>
      <c r="WEA221" s="11"/>
      <c r="WEB221" s="11"/>
      <c r="WEC221" s="11"/>
      <c r="WED221" s="11"/>
      <c r="WEE221" s="11"/>
      <c r="WEF221" s="11"/>
      <c r="WEG221" s="11"/>
      <c r="WEH221" s="11"/>
      <c r="WEI221" s="11"/>
      <c r="WEJ221" s="11"/>
      <c r="WEK221" s="11"/>
      <c r="WEL221" s="11"/>
      <c r="WEM221" s="11"/>
      <c r="WEN221" s="11"/>
      <c r="WEO221" s="11"/>
      <c r="WEP221" s="11"/>
      <c r="WEQ221" s="11"/>
      <c r="WER221" s="11"/>
      <c r="WES221" s="11"/>
      <c r="WET221" s="11"/>
      <c r="WEU221" s="11"/>
      <c r="WEV221" s="11"/>
      <c r="WEW221" s="11"/>
      <c r="WEX221" s="11"/>
      <c r="WEY221" s="11"/>
      <c r="WEZ221" s="11"/>
      <c r="WFA221" s="11"/>
      <c r="WFB221" s="11"/>
      <c r="WFC221" s="11"/>
      <c r="WFD221" s="11"/>
      <c r="WFE221" s="11"/>
      <c r="WFF221" s="11"/>
      <c r="WFG221" s="11"/>
      <c r="WFH221" s="11"/>
      <c r="WFI221" s="11"/>
      <c r="WFJ221" s="11"/>
      <c r="WFK221" s="11"/>
      <c r="WFL221" s="11"/>
      <c r="WFM221" s="11"/>
      <c r="WFN221" s="11"/>
      <c r="WFO221" s="11"/>
      <c r="WFP221" s="11"/>
      <c r="WFQ221" s="11"/>
      <c r="WFR221" s="11"/>
      <c r="WFS221" s="11"/>
      <c r="WFT221" s="11"/>
      <c r="WFU221" s="11"/>
      <c r="WFV221" s="11"/>
      <c r="WFW221" s="11"/>
      <c r="WFX221" s="11"/>
      <c r="WFY221" s="11"/>
      <c r="WFZ221" s="11"/>
      <c r="WGA221" s="11"/>
      <c r="WGB221" s="11"/>
      <c r="WGC221" s="11"/>
      <c r="WGD221" s="11"/>
      <c r="WGE221" s="11"/>
      <c r="WGF221" s="11"/>
      <c r="WGG221" s="11"/>
      <c r="WGH221" s="11"/>
      <c r="WGI221" s="11"/>
      <c r="WGJ221" s="11"/>
      <c r="WGK221" s="11"/>
      <c r="WGL221" s="11"/>
      <c r="WGM221" s="11"/>
      <c r="WGN221" s="11"/>
      <c r="WGO221" s="11"/>
      <c r="WGP221" s="11"/>
      <c r="WGQ221" s="11"/>
      <c r="WGR221" s="11"/>
      <c r="WGS221" s="11"/>
      <c r="WGT221" s="11"/>
      <c r="WGU221" s="11"/>
      <c r="WGV221" s="11"/>
      <c r="WGW221" s="11"/>
      <c r="WGX221" s="11"/>
      <c r="WGY221" s="11"/>
      <c r="WGZ221" s="11"/>
      <c r="WHA221" s="11"/>
      <c r="WHB221" s="11"/>
      <c r="WHC221" s="11"/>
      <c r="WHD221" s="11"/>
      <c r="WHE221" s="11"/>
      <c r="WHF221" s="11"/>
      <c r="WHG221" s="11"/>
      <c r="WHH221" s="11"/>
      <c r="WHI221" s="11"/>
      <c r="WHJ221" s="11"/>
      <c r="WHK221" s="11"/>
      <c r="WHL221" s="11"/>
      <c r="WHM221" s="11"/>
      <c r="WHN221" s="11"/>
      <c r="WHO221" s="11"/>
      <c r="WHP221" s="11"/>
      <c r="WHQ221" s="11"/>
      <c r="WHR221" s="11"/>
      <c r="WHS221" s="11"/>
      <c r="WHT221" s="11"/>
      <c r="WHU221" s="11"/>
      <c r="WHV221" s="11"/>
      <c r="WHW221" s="11"/>
      <c r="WHX221" s="11"/>
      <c r="WHY221" s="11"/>
      <c r="WHZ221" s="11"/>
      <c r="WIA221" s="11"/>
      <c r="WIB221" s="11"/>
      <c r="WIC221" s="11"/>
      <c r="WID221" s="11"/>
      <c r="WIE221" s="11"/>
      <c r="WIF221" s="11"/>
      <c r="WIG221" s="11"/>
      <c r="WIH221" s="11"/>
      <c r="WII221" s="11"/>
      <c r="WIJ221" s="11"/>
      <c r="WIK221" s="11"/>
      <c r="WIL221" s="11"/>
      <c r="WIM221" s="11"/>
      <c r="WIN221" s="11"/>
      <c r="WIO221" s="11"/>
      <c r="WIP221" s="11"/>
      <c r="WIQ221" s="11"/>
      <c r="WIR221" s="11"/>
      <c r="WIS221" s="11"/>
      <c r="WIT221" s="11"/>
      <c r="WIU221" s="11"/>
      <c r="WIV221" s="11"/>
      <c r="WIW221" s="11"/>
      <c r="WIX221" s="11"/>
      <c r="WIY221" s="11"/>
      <c r="WIZ221" s="11"/>
      <c r="WJA221" s="11"/>
      <c r="WJB221" s="11"/>
      <c r="WJC221" s="11"/>
      <c r="WJD221" s="11"/>
      <c r="WJE221" s="11"/>
      <c r="WJF221" s="11"/>
      <c r="WJG221" s="11"/>
      <c r="WJH221" s="11"/>
      <c r="WJI221" s="11"/>
      <c r="WJJ221" s="11"/>
      <c r="WJK221" s="11"/>
      <c r="WJL221" s="11"/>
      <c r="WJM221" s="11"/>
      <c r="WJN221" s="11"/>
      <c r="WJO221" s="11"/>
      <c r="WJP221" s="11"/>
      <c r="WJQ221" s="11"/>
      <c r="WJR221" s="11"/>
      <c r="WJS221" s="11"/>
      <c r="WJT221" s="11"/>
      <c r="WJU221" s="11"/>
      <c r="WJV221" s="11"/>
      <c r="WJW221" s="11"/>
      <c r="WJX221" s="11"/>
      <c r="WJY221" s="11"/>
      <c r="WJZ221" s="11"/>
      <c r="WKA221" s="11"/>
      <c r="WKB221" s="11"/>
      <c r="WKC221" s="11"/>
      <c r="WKD221" s="11"/>
      <c r="WKE221" s="11"/>
      <c r="WKF221" s="11"/>
      <c r="WKG221" s="11"/>
      <c r="WKH221" s="11"/>
      <c r="WKI221" s="11"/>
      <c r="WKJ221" s="11"/>
      <c r="WKK221" s="11"/>
      <c r="WKL221" s="11"/>
      <c r="WKM221" s="11"/>
      <c r="WKN221" s="11"/>
      <c r="WKO221" s="11"/>
      <c r="WKP221" s="11"/>
      <c r="WKQ221" s="11"/>
      <c r="WKR221" s="11"/>
      <c r="WKS221" s="11"/>
      <c r="WKT221" s="11"/>
      <c r="WKU221" s="11"/>
      <c r="WKV221" s="11"/>
      <c r="WKW221" s="11"/>
      <c r="WKX221" s="11"/>
      <c r="WKY221" s="11"/>
      <c r="WKZ221" s="11"/>
      <c r="WLA221" s="11"/>
      <c r="WLB221" s="11"/>
      <c r="WLC221" s="11"/>
      <c r="WLD221" s="11"/>
      <c r="WLE221" s="11"/>
      <c r="WLF221" s="11"/>
      <c r="WLG221" s="11"/>
      <c r="WLH221" s="11"/>
      <c r="WLI221" s="11"/>
      <c r="WLJ221" s="11"/>
      <c r="WLK221" s="11"/>
      <c r="WLL221" s="11"/>
      <c r="WLM221" s="11"/>
      <c r="WLN221" s="11"/>
      <c r="WLO221" s="11"/>
      <c r="WLP221" s="11"/>
      <c r="WLQ221" s="11"/>
      <c r="WLR221" s="11"/>
      <c r="WLS221" s="11"/>
      <c r="WLT221" s="11"/>
      <c r="WLU221" s="11"/>
      <c r="WLV221" s="11"/>
      <c r="WLW221" s="11"/>
      <c r="WLX221" s="11"/>
      <c r="WLY221" s="11"/>
      <c r="WLZ221" s="11"/>
      <c r="WMA221" s="11"/>
      <c r="WMB221" s="11"/>
      <c r="WMC221" s="11"/>
      <c r="WMD221" s="11"/>
      <c r="WME221" s="11"/>
      <c r="WMF221" s="11"/>
      <c r="WMG221" s="11"/>
      <c r="WMH221" s="11"/>
      <c r="WMI221" s="11"/>
      <c r="WMJ221" s="11"/>
      <c r="WMK221" s="11"/>
      <c r="WML221" s="11"/>
      <c r="WMM221" s="11"/>
      <c r="WMN221" s="11"/>
      <c r="WMO221" s="11"/>
      <c r="WMP221" s="11"/>
      <c r="WMQ221" s="11"/>
      <c r="WMR221" s="11"/>
      <c r="WMS221" s="11"/>
      <c r="WMT221" s="11"/>
      <c r="WMU221" s="11"/>
      <c r="WMV221" s="11"/>
      <c r="WMW221" s="11"/>
      <c r="WMX221" s="11"/>
      <c r="WMY221" s="11"/>
      <c r="WMZ221" s="11"/>
      <c r="WNA221" s="11"/>
      <c r="WNB221" s="11"/>
      <c r="WNC221" s="11"/>
      <c r="WND221" s="11"/>
      <c r="WNE221" s="11"/>
      <c r="WNF221" s="11"/>
      <c r="WNG221" s="11"/>
      <c r="WNH221" s="11"/>
      <c r="WNI221" s="11"/>
      <c r="WNJ221" s="11"/>
      <c r="WNK221" s="11"/>
      <c r="WNL221" s="11"/>
      <c r="WNM221" s="11"/>
      <c r="WNN221" s="11"/>
      <c r="WNO221" s="11"/>
      <c r="WNP221" s="11"/>
      <c r="WNQ221" s="11"/>
      <c r="WNR221" s="11"/>
      <c r="WNS221" s="11"/>
      <c r="WNT221" s="11"/>
      <c r="WNU221" s="11"/>
      <c r="WNV221" s="11"/>
      <c r="WNW221" s="11"/>
      <c r="WNX221" s="11"/>
      <c r="WNY221" s="11"/>
      <c r="WNZ221" s="11"/>
      <c r="WOA221" s="11"/>
      <c r="WOB221" s="11"/>
      <c r="WOC221" s="11"/>
      <c r="WOD221" s="11"/>
      <c r="WOE221" s="11"/>
      <c r="WOF221" s="11"/>
      <c r="WOG221" s="11"/>
      <c r="WOH221" s="11"/>
      <c r="WOI221" s="11"/>
      <c r="WOJ221" s="11"/>
      <c r="WOK221" s="11"/>
      <c r="WOL221" s="11"/>
      <c r="WOM221" s="11"/>
      <c r="WON221" s="11"/>
      <c r="WOO221" s="11"/>
      <c r="WOP221" s="11"/>
      <c r="WOQ221" s="11"/>
      <c r="WOR221" s="11"/>
      <c r="WOS221" s="11"/>
      <c r="WOT221" s="11"/>
      <c r="WOU221" s="11"/>
      <c r="WOV221" s="11"/>
      <c r="WOW221" s="11"/>
      <c r="WOX221" s="11"/>
      <c r="WOY221" s="11"/>
      <c r="WOZ221" s="11"/>
      <c r="WPA221" s="11"/>
      <c r="WPB221" s="11"/>
      <c r="WPC221" s="11"/>
      <c r="WPD221" s="11"/>
      <c r="WPE221" s="11"/>
      <c r="WPF221" s="11"/>
      <c r="WPG221" s="11"/>
      <c r="WPH221" s="11"/>
      <c r="WPI221" s="11"/>
      <c r="WPJ221" s="11"/>
      <c r="WPK221" s="11"/>
      <c r="WPL221" s="11"/>
      <c r="WPM221" s="11"/>
      <c r="WPN221" s="11"/>
      <c r="WPO221" s="11"/>
      <c r="WPP221" s="11"/>
      <c r="WPQ221" s="11"/>
      <c r="WPR221" s="11"/>
      <c r="WPS221" s="11"/>
      <c r="WPT221" s="11"/>
      <c r="WPU221" s="11"/>
      <c r="WPV221" s="11"/>
      <c r="WPW221" s="11"/>
      <c r="WPX221" s="11"/>
      <c r="WPY221" s="11"/>
      <c r="WPZ221" s="11"/>
      <c r="WQA221" s="11"/>
      <c r="WQB221" s="11"/>
      <c r="WQC221" s="11"/>
      <c r="WQD221" s="11"/>
      <c r="WQE221" s="11"/>
      <c r="WQF221" s="11"/>
      <c r="WQG221" s="11"/>
      <c r="WQH221" s="11"/>
      <c r="WQI221" s="11"/>
      <c r="WQJ221" s="11"/>
      <c r="WQK221" s="11"/>
      <c r="WQL221" s="11"/>
      <c r="WQM221" s="11"/>
      <c r="WQN221" s="11"/>
      <c r="WQO221" s="11"/>
      <c r="WQP221" s="11"/>
      <c r="WQQ221" s="11"/>
      <c r="WQR221" s="11"/>
      <c r="WQS221" s="11"/>
      <c r="WQT221" s="11"/>
      <c r="WQU221" s="11"/>
      <c r="WQV221" s="11"/>
      <c r="WQW221" s="11"/>
      <c r="WQX221" s="11"/>
      <c r="WQY221" s="11"/>
      <c r="WQZ221" s="11"/>
      <c r="WRA221" s="11"/>
      <c r="WRB221" s="11"/>
      <c r="WRC221" s="11"/>
      <c r="WRD221" s="11"/>
      <c r="WRE221" s="11"/>
      <c r="WRF221" s="11"/>
      <c r="WRG221" s="11"/>
      <c r="WRH221" s="11"/>
      <c r="WRI221" s="11"/>
      <c r="WRJ221" s="11"/>
      <c r="WRK221" s="11"/>
      <c r="WRL221" s="11"/>
      <c r="WRM221" s="11"/>
      <c r="WRN221" s="11"/>
      <c r="WRO221" s="11"/>
      <c r="WRP221" s="11"/>
      <c r="WRQ221" s="11"/>
      <c r="WRR221" s="11"/>
      <c r="WRS221" s="11"/>
      <c r="WRT221" s="11"/>
      <c r="WRU221" s="11"/>
      <c r="WRV221" s="11"/>
      <c r="WRW221" s="11"/>
      <c r="WRX221" s="11"/>
      <c r="WRY221" s="11"/>
      <c r="WRZ221" s="11"/>
      <c r="WSA221" s="11"/>
      <c r="WSB221" s="11"/>
      <c r="WSC221" s="11"/>
      <c r="WSD221" s="11"/>
      <c r="WSE221" s="11"/>
      <c r="WSF221" s="11"/>
      <c r="WSG221" s="11"/>
      <c r="WSH221" s="11"/>
      <c r="WSI221" s="11"/>
      <c r="WSJ221" s="11"/>
      <c r="WSK221" s="11"/>
      <c r="WSL221" s="11"/>
      <c r="WSM221" s="11"/>
      <c r="WSN221" s="11"/>
      <c r="WSO221" s="11"/>
      <c r="WSP221" s="11"/>
      <c r="WSQ221" s="11"/>
      <c r="WSR221" s="11"/>
      <c r="WSS221" s="11"/>
      <c r="WST221" s="11"/>
      <c r="WSU221" s="11"/>
      <c r="WSV221" s="11"/>
      <c r="WSW221" s="11"/>
      <c r="WSX221" s="11"/>
      <c r="WSY221" s="11"/>
      <c r="WSZ221" s="11"/>
      <c r="WTA221" s="11"/>
      <c r="WTB221" s="11"/>
      <c r="WTC221" s="11"/>
      <c r="WTD221" s="11"/>
      <c r="WTE221" s="11"/>
      <c r="WTF221" s="11"/>
      <c r="WTG221" s="11"/>
      <c r="WTH221" s="11"/>
      <c r="WTI221" s="11"/>
      <c r="WTJ221" s="11"/>
      <c r="WTK221" s="11"/>
      <c r="WTL221" s="11"/>
      <c r="WTM221" s="11"/>
      <c r="WTN221" s="11"/>
      <c r="WTO221" s="11"/>
      <c r="WTP221" s="11"/>
      <c r="WTQ221" s="11"/>
      <c r="WTR221" s="11"/>
      <c r="WTS221" s="11"/>
      <c r="WTT221" s="11"/>
      <c r="WTU221" s="11"/>
      <c r="WTV221" s="11"/>
      <c r="WTW221" s="11"/>
      <c r="WTX221" s="11"/>
      <c r="WTY221" s="11"/>
      <c r="WTZ221" s="11"/>
      <c r="WUA221" s="11"/>
      <c r="WUB221" s="11"/>
      <c r="WUC221" s="11"/>
      <c r="WUD221" s="11"/>
      <c r="WUE221" s="11"/>
      <c r="WUF221" s="11"/>
      <c r="WUG221" s="11"/>
      <c r="WUH221" s="11"/>
      <c r="WUI221" s="11"/>
      <c r="WUJ221" s="11"/>
      <c r="WUK221" s="11"/>
      <c r="WUL221" s="11"/>
      <c r="WUM221" s="11"/>
      <c r="WUN221" s="11"/>
      <c r="WUO221" s="11"/>
      <c r="WUP221" s="11"/>
      <c r="WUQ221" s="11"/>
      <c r="WUR221" s="11"/>
      <c r="WUS221" s="11"/>
      <c r="WUT221" s="11"/>
      <c r="WUU221" s="11"/>
      <c r="WUV221" s="11"/>
      <c r="WUW221" s="11"/>
      <c r="WUX221" s="11"/>
      <c r="WUY221" s="11"/>
      <c r="WUZ221" s="11"/>
      <c r="WVA221" s="11"/>
      <c r="WVB221" s="11"/>
      <c r="WVC221" s="11"/>
      <c r="WVD221" s="11"/>
      <c r="WVE221" s="11"/>
      <c r="WVF221" s="11"/>
      <c r="WVG221" s="11"/>
      <c r="WVH221" s="11"/>
      <c r="WVI221" s="11"/>
      <c r="WVJ221" s="11"/>
      <c r="WVK221" s="11"/>
      <c r="WVL221" s="11"/>
      <c r="WVM221" s="11"/>
      <c r="WVN221" s="11"/>
      <c r="WVO221" s="11"/>
      <c r="WVP221" s="11"/>
      <c r="WVQ221" s="11"/>
      <c r="WVR221" s="11"/>
      <c r="WVS221" s="11"/>
      <c r="WVT221" s="11"/>
      <c r="WVU221" s="11"/>
    </row>
    <row r="222" spans="1:16141" s="13" customFormat="1" ht="56.25" customHeight="1">
      <c r="A222" s="29">
        <v>7729314745</v>
      </c>
      <c r="B222" s="25" t="s">
        <v>383</v>
      </c>
      <c r="C222" s="25" t="s">
        <v>81</v>
      </c>
      <c r="D222" s="25" t="s">
        <v>389</v>
      </c>
      <c r="E222" s="39">
        <v>3262.348</v>
      </c>
      <c r="F222" s="39">
        <v>2507.7330000000002</v>
      </c>
      <c r="G222" s="39">
        <v>943.21500000000003</v>
      </c>
      <c r="H222" s="39">
        <v>433.73899999999998</v>
      </c>
      <c r="I222" s="39">
        <v>2557.779</v>
      </c>
      <c r="J222" s="39">
        <f t="shared" si="30"/>
        <v>6442.4660000000003</v>
      </c>
      <c r="K222" s="40">
        <v>1764.46</v>
      </c>
      <c r="L222" s="40">
        <v>1764.46</v>
      </c>
      <c r="M222" s="40">
        <v>1483.33</v>
      </c>
      <c r="N222" s="40">
        <v>1520</v>
      </c>
      <c r="O222" s="41">
        <f t="shared" si="31"/>
        <v>917143.89324000035</v>
      </c>
      <c r="P222" s="28">
        <f t="shared" si="22"/>
        <v>704998.97829000035</v>
      </c>
      <c r="Q222" s="41">
        <f t="shared" si="32"/>
        <v>265166.03295000014</v>
      </c>
      <c r="R222" s="41">
        <f t="shared" si="33"/>
        <v>106031.83594</v>
      </c>
      <c r="S222" s="41">
        <f t="shared" si="34"/>
        <v>625274.65434000012</v>
      </c>
      <c r="T222" s="41">
        <f t="shared" si="35"/>
        <v>1701471.5015200006</v>
      </c>
      <c r="U222" s="42"/>
      <c r="V222" s="43"/>
      <c r="W222" s="43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1"/>
      <c r="GF222" s="11"/>
      <c r="GG222" s="11"/>
      <c r="GH222" s="11"/>
      <c r="GI222" s="11"/>
      <c r="GJ222" s="11"/>
      <c r="GK222" s="11"/>
      <c r="GL222" s="11"/>
      <c r="GM222" s="11"/>
      <c r="GN222" s="11"/>
      <c r="GO222" s="11"/>
      <c r="GP222" s="11"/>
      <c r="GQ222" s="11"/>
      <c r="GR222" s="11"/>
      <c r="GS222" s="11"/>
      <c r="GT222" s="11"/>
      <c r="GU222" s="11"/>
      <c r="GV222" s="11"/>
      <c r="GW222" s="11"/>
      <c r="GX222" s="11"/>
      <c r="GY222" s="11"/>
      <c r="GZ222" s="11"/>
      <c r="HA222" s="11"/>
      <c r="HB222" s="11"/>
      <c r="HC222" s="11"/>
      <c r="HD222" s="11"/>
      <c r="HE222" s="11"/>
      <c r="HF222" s="11"/>
      <c r="HG222" s="11"/>
      <c r="HH222" s="11"/>
      <c r="HI222" s="11"/>
      <c r="HJ222" s="11"/>
      <c r="HK222" s="11"/>
      <c r="HL222" s="11"/>
      <c r="HM222" s="11"/>
      <c r="HN222" s="11"/>
      <c r="HO222" s="11"/>
      <c r="HP222" s="11"/>
      <c r="HQ222" s="11"/>
      <c r="HR222" s="11"/>
      <c r="HS222" s="11"/>
      <c r="HT222" s="11"/>
      <c r="HU222" s="11"/>
      <c r="HV222" s="11"/>
      <c r="HW222" s="11"/>
      <c r="HX222" s="11"/>
      <c r="HY222" s="11"/>
      <c r="HZ222" s="11"/>
      <c r="IA222" s="11"/>
      <c r="IB222" s="11"/>
      <c r="IC222" s="11"/>
      <c r="ID222" s="11"/>
      <c r="IE222" s="11"/>
      <c r="IF222" s="11"/>
      <c r="IG222" s="11"/>
      <c r="IH222" s="11"/>
      <c r="II222" s="11"/>
      <c r="IJ222" s="11"/>
      <c r="IK222" s="11"/>
      <c r="IL222" s="11"/>
      <c r="IM222" s="11"/>
      <c r="IN222" s="11"/>
      <c r="IO222" s="11"/>
      <c r="IP222" s="11"/>
      <c r="IQ222" s="11"/>
      <c r="IR222" s="11"/>
      <c r="IS222" s="11"/>
      <c r="IT222" s="11"/>
      <c r="IU222" s="11"/>
      <c r="IV222" s="11"/>
      <c r="IW222" s="11"/>
      <c r="IX222" s="11"/>
      <c r="IY222" s="11"/>
      <c r="IZ222" s="11"/>
      <c r="JA222" s="11"/>
      <c r="JB222" s="11"/>
      <c r="JC222" s="11"/>
      <c r="JD222" s="11"/>
      <c r="JE222" s="11"/>
      <c r="JF222" s="11"/>
      <c r="JG222" s="11"/>
      <c r="JH222" s="11"/>
      <c r="JI222" s="11"/>
      <c r="JJ222" s="11"/>
      <c r="JK222" s="11"/>
      <c r="JL222" s="11"/>
      <c r="JM222" s="11"/>
      <c r="JN222" s="11"/>
      <c r="JO222" s="11"/>
      <c r="JP222" s="11"/>
      <c r="JQ222" s="11"/>
      <c r="JR222" s="11"/>
      <c r="JS222" s="11"/>
      <c r="JT222" s="11"/>
      <c r="JU222" s="11"/>
      <c r="JV222" s="11"/>
      <c r="JW222" s="11"/>
      <c r="JX222" s="11"/>
      <c r="JY222" s="11"/>
      <c r="JZ222" s="11"/>
      <c r="KA222" s="11"/>
      <c r="KB222" s="11"/>
      <c r="KC222" s="11"/>
      <c r="KD222" s="11"/>
      <c r="KE222" s="11"/>
      <c r="KF222" s="11"/>
      <c r="KG222" s="11"/>
      <c r="KH222" s="11"/>
      <c r="KI222" s="11"/>
      <c r="KJ222" s="11"/>
      <c r="KK222" s="11"/>
      <c r="KL222" s="11"/>
      <c r="KM222" s="11"/>
      <c r="KN222" s="11"/>
      <c r="KO222" s="11"/>
      <c r="KP222" s="11"/>
      <c r="KQ222" s="11"/>
      <c r="KR222" s="11"/>
      <c r="KS222" s="11"/>
      <c r="KT222" s="11"/>
      <c r="KU222" s="11"/>
      <c r="KV222" s="11"/>
      <c r="KW222" s="11"/>
      <c r="KX222" s="11"/>
      <c r="KY222" s="11"/>
      <c r="KZ222" s="11"/>
      <c r="LA222" s="11"/>
      <c r="LB222" s="11"/>
      <c r="LC222" s="11"/>
      <c r="LD222" s="11"/>
      <c r="LE222" s="11"/>
      <c r="LF222" s="11"/>
      <c r="LG222" s="11"/>
      <c r="LH222" s="11"/>
      <c r="LI222" s="11"/>
      <c r="LJ222" s="11"/>
      <c r="LK222" s="11"/>
      <c r="LL222" s="11"/>
      <c r="LM222" s="11"/>
      <c r="LN222" s="11"/>
      <c r="LO222" s="11"/>
      <c r="LP222" s="11"/>
      <c r="LQ222" s="11"/>
      <c r="LR222" s="11"/>
      <c r="LS222" s="11"/>
      <c r="LT222" s="11"/>
      <c r="LU222" s="11"/>
      <c r="LV222" s="11"/>
      <c r="LW222" s="11"/>
      <c r="LX222" s="11"/>
      <c r="LY222" s="11"/>
      <c r="LZ222" s="11"/>
      <c r="MA222" s="11"/>
      <c r="MB222" s="11"/>
      <c r="MC222" s="11"/>
      <c r="MD222" s="11"/>
      <c r="ME222" s="11"/>
      <c r="MF222" s="11"/>
      <c r="MG222" s="11"/>
      <c r="MH222" s="11"/>
      <c r="MI222" s="11"/>
      <c r="MJ222" s="11"/>
      <c r="MK222" s="11"/>
      <c r="ML222" s="11"/>
      <c r="MM222" s="11"/>
      <c r="MN222" s="11"/>
      <c r="MO222" s="11"/>
      <c r="MP222" s="11"/>
      <c r="MQ222" s="11"/>
      <c r="MR222" s="11"/>
      <c r="MS222" s="11"/>
      <c r="MT222" s="11"/>
      <c r="MU222" s="11"/>
      <c r="MV222" s="11"/>
      <c r="MW222" s="11"/>
      <c r="MX222" s="11"/>
      <c r="MY222" s="11"/>
      <c r="MZ222" s="11"/>
      <c r="NA222" s="11"/>
      <c r="NB222" s="11"/>
      <c r="NC222" s="11"/>
      <c r="ND222" s="11"/>
      <c r="NE222" s="11"/>
      <c r="NF222" s="11"/>
      <c r="NG222" s="11"/>
      <c r="NH222" s="11"/>
      <c r="NI222" s="11"/>
      <c r="NJ222" s="11"/>
      <c r="NK222" s="11"/>
      <c r="NL222" s="11"/>
      <c r="NM222" s="11"/>
      <c r="NN222" s="11"/>
      <c r="NO222" s="11"/>
      <c r="NP222" s="11"/>
      <c r="NQ222" s="11"/>
      <c r="NR222" s="11"/>
      <c r="NS222" s="11"/>
      <c r="NT222" s="11"/>
      <c r="NU222" s="11"/>
      <c r="NV222" s="11"/>
      <c r="NW222" s="11"/>
      <c r="NX222" s="11"/>
      <c r="NY222" s="11"/>
      <c r="NZ222" s="11"/>
      <c r="OA222" s="11"/>
      <c r="OB222" s="11"/>
      <c r="OC222" s="11"/>
      <c r="OD222" s="11"/>
      <c r="OE222" s="11"/>
      <c r="OF222" s="11"/>
      <c r="OG222" s="11"/>
      <c r="OH222" s="11"/>
      <c r="OI222" s="11"/>
      <c r="OJ222" s="11"/>
      <c r="OK222" s="11"/>
      <c r="OL222" s="11"/>
      <c r="OM222" s="11"/>
      <c r="ON222" s="11"/>
      <c r="OO222" s="11"/>
      <c r="OP222" s="11"/>
      <c r="OQ222" s="11"/>
      <c r="OR222" s="11"/>
      <c r="OS222" s="11"/>
      <c r="OT222" s="11"/>
      <c r="OU222" s="11"/>
      <c r="OV222" s="11"/>
      <c r="OW222" s="11"/>
      <c r="OX222" s="11"/>
      <c r="OY222" s="11"/>
      <c r="OZ222" s="11"/>
      <c r="PA222" s="11"/>
      <c r="PB222" s="11"/>
      <c r="PC222" s="11"/>
      <c r="PD222" s="11"/>
      <c r="PE222" s="11"/>
      <c r="PF222" s="11"/>
      <c r="PG222" s="11"/>
      <c r="PH222" s="11"/>
      <c r="PI222" s="11"/>
      <c r="PJ222" s="11"/>
      <c r="PK222" s="11"/>
      <c r="PL222" s="11"/>
      <c r="PM222" s="11"/>
      <c r="PN222" s="11"/>
      <c r="PO222" s="11"/>
      <c r="PP222" s="11"/>
      <c r="PQ222" s="11"/>
      <c r="PR222" s="11"/>
      <c r="PS222" s="11"/>
      <c r="PT222" s="11"/>
      <c r="PU222" s="11"/>
      <c r="PV222" s="11"/>
      <c r="PW222" s="11"/>
      <c r="PX222" s="11"/>
      <c r="PY222" s="11"/>
      <c r="PZ222" s="11"/>
      <c r="QA222" s="11"/>
      <c r="QB222" s="11"/>
      <c r="QC222" s="11"/>
      <c r="QD222" s="11"/>
      <c r="QE222" s="11"/>
      <c r="QF222" s="11"/>
      <c r="QG222" s="11"/>
      <c r="QH222" s="11"/>
      <c r="QI222" s="11"/>
      <c r="QJ222" s="11"/>
      <c r="QK222" s="11"/>
      <c r="QL222" s="11"/>
      <c r="QM222" s="11"/>
      <c r="QN222" s="11"/>
      <c r="QO222" s="11"/>
      <c r="QP222" s="11"/>
      <c r="QQ222" s="11"/>
      <c r="QR222" s="11"/>
      <c r="QS222" s="11"/>
      <c r="QT222" s="11"/>
      <c r="QU222" s="11"/>
      <c r="QV222" s="11"/>
      <c r="QW222" s="11"/>
      <c r="QX222" s="11"/>
      <c r="QY222" s="11"/>
      <c r="QZ222" s="11"/>
      <c r="RA222" s="11"/>
      <c r="RB222" s="11"/>
      <c r="RC222" s="11"/>
      <c r="RD222" s="11"/>
      <c r="RE222" s="11"/>
      <c r="RF222" s="11"/>
      <c r="RG222" s="11"/>
      <c r="RH222" s="11"/>
      <c r="RI222" s="11"/>
      <c r="RJ222" s="11"/>
      <c r="RK222" s="11"/>
      <c r="RL222" s="11"/>
      <c r="RM222" s="11"/>
      <c r="RN222" s="11"/>
      <c r="RO222" s="11"/>
      <c r="RP222" s="11"/>
      <c r="RQ222" s="11"/>
      <c r="RR222" s="11"/>
      <c r="RS222" s="11"/>
      <c r="RT222" s="11"/>
      <c r="RU222" s="11"/>
      <c r="RV222" s="11"/>
      <c r="RW222" s="11"/>
      <c r="RX222" s="11"/>
      <c r="RY222" s="11"/>
      <c r="RZ222" s="11"/>
      <c r="SA222" s="11"/>
      <c r="SB222" s="11"/>
      <c r="SC222" s="11"/>
      <c r="SD222" s="11"/>
      <c r="SE222" s="11"/>
      <c r="SF222" s="11"/>
      <c r="SG222" s="11"/>
      <c r="SH222" s="11"/>
      <c r="SI222" s="11"/>
      <c r="SJ222" s="11"/>
      <c r="SK222" s="11"/>
      <c r="SL222" s="11"/>
      <c r="SM222" s="11"/>
      <c r="SN222" s="11"/>
      <c r="SO222" s="11"/>
      <c r="SP222" s="11"/>
      <c r="SQ222" s="11"/>
      <c r="SR222" s="11"/>
      <c r="SS222" s="11"/>
      <c r="ST222" s="11"/>
      <c r="SU222" s="11"/>
      <c r="SV222" s="11"/>
      <c r="SW222" s="11"/>
      <c r="SX222" s="11"/>
      <c r="SY222" s="11"/>
      <c r="SZ222" s="11"/>
      <c r="TA222" s="11"/>
      <c r="TB222" s="11"/>
      <c r="TC222" s="11"/>
      <c r="TD222" s="11"/>
      <c r="TE222" s="11"/>
      <c r="TF222" s="11"/>
      <c r="TG222" s="11"/>
      <c r="TH222" s="11"/>
      <c r="TI222" s="11"/>
      <c r="TJ222" s="11"/>
      <c r="TK222" s="11"/>
      <c r="TL222" s="11"/>
      <c r="TM222" s="11"/>
      <c r="TN222" s="11"/>
      <c r="TO222" s="11"/>
      <c r="TP222" s="11"/>
      <c r="TQ222" s="11"/>
      <c r="TR222" s="11"/>
      <c r="TS222" s="11"/>
      <c r="TT222" s="11"/>
      <c r="TU222" s="11"/>
      <c r="TV222" s="11"/>
      <c r="TW222" s="11"/>
      <c r="TX222" s="11"/>
      <c r="TY222" s="11"/>
      <c r="TZ222" s="11"/>
      <c r="UA222" s="11"/>
      <c r="UB222" s="11"/>
      <c r="UC222" s="11"/>
      <c r="UD222" s="11"/>
      <c r="UE222" s="11"/>
      <c r="UF222" s="11"/>
      <c r="UG222" s="11"/>
      <c r="UH222" s="11"/>
      <c r="UI222" s="11"/>
      <c r="UJ222" s="11"/>
      <c r="UK222" s="11"/>
      <c r="UL222" s="11"/>
      <c r="UM222" s="11"/>
      <c r="UN222" s="11"/>
      <c r="UO222" s="11"/>
      <c r="UP222" s="11"/>
      <c r="UQ222" s="11"/>
      <c r="UR222" s="11"/>
      <c r="US222" s="11"/>
      <c r="UT222" s="11"/>
      <c r="UU222" s="11"/>
      <c r="UV222" s="11"/>
      <c r="UW222" s="11"/>
      <c r="UX222" s="11"/>
      <c r="UY222" s="11"/>
      <c r="UZ222" s="11"/>
      <c r="VA222" s="11"/>
      <c r="VB222" s="11"/>
      <c r="VC222" s="11"/>
      <c r="VD222" s="11"/>
      <c r="VE222" s="11"/>
      <c r="VF222" s="11"/>
      <c r="VG222" s="11"/>
      <c r="VH222" s="11"/>
      <c r="VI222" s="11"/>
      <c r="VJ222" s="11"/>
      <c r="VK222" s="11"/>
      <c r="VL222" s="11"/>
      <c r="VM222" s="11"/>
      <c r="VN222" s="11"/>
      <c r="VO222" s="11"/>
      <c r="VP222" s="11"/>
      <c r="VQ222" s="11"/>
      <c r="VR222" s="11"/>
      <c r="VS222" s="11"/>
      <c r="VT222" s="11"/>
      <c r="VU222" s="11"/>
      <c r="VV222" s="11"/>
      <c r="VW222" s="11"/>
      <c r="VX222" s="11"/>
      <c r="VY222" s="11"/>
      <c r="VZ222" s="11"/>
      <c r="WA222" s="11"/>
      <c r="WB222" s="11"/>
      <c r="WC222" s="11"/>
      <c r="WD222" s="11"/>
      <c r="WE222" s="11"/>
      <c r="WF222" s="11"/>
      <c r="WG222" s="11"/>
      <c r="WH222" s="11"/>
      <c r="WI222" s="11"/>
      <c r="WJ222" s="11"/>
      <c r="WK222" s="11"/>
      <c r="WL222" s="11"/>
      <c r="WM222" s="11"/>
      <c r="WN222" s="11"/>
      <c r="WO222" s="11"/>
      <c r="WP222" s="11"/>
      <c r="WQ222" s="11"/>
      <c r="WR222" s="11"/>
      <c r="WS222" s="11"/>
      <c r="WT222" s="11"/>
      <c r="WU222" s="11"/>
      <c r="WV222" s="11"/>
      <c r="WW222" s="11"/>
      <c r="WX222" s="11"/>
      <c r="WY222" s="11"/>
      <c r="WZ222" s="11"/>
      <c r="XA222" s="11"/>
      <c r="XB222" s="11"/>
      <c r="XC222" s="11"/>
      <c r="XD222" s="11"/>
      <c r="XE222" s="11"/>
      <c r="XF222" s="11"/>
      <c r="XG222" s="11"/>
      <c r="XH222" s="11"/>
      <c r="XI222" s="11"/>
      <c r="XJ222" s="11"/>
      <c r="XK222" s="11"/>
      <c r="XL222" s="11"/>
      <c r="XM222" s="11"/>
      <c r="XN222" s="11"/>
      <c r="XO222" s="11"/>
      <c r="XP222" s="11"/>
      <c r="XQ222" s="11"/>
      <c r="XR222" s="11"/>
      <c r="XS222" s="11"/>
      <c r="XT222" s="11"/>
      <c r="XU222" s="11"/>
      <c r="XV222" s="11"/>
      <c r="XW222" s="11"/>
      <c r="XX222" s="11"/>
      <c r="XY222" s="11"/>
      <c r="XZ222" s="11"/>
      <c r="YA222" s="11"/>
      <c r="YB222" s="11"/>
      <c r="YC222" s="11"/>
      <c r="YD222" s="11"/>
      <c r="YE222" s="11"/>
      <c r="YF222" s="11"/>
      <c r="YG222" s="11"/>
      <c r="YH222" s="11"/>
      <c r="YI222" s="11"/>
      <c r="YJ222" s="11"/>
      <c r="YK222" s="11"/>
      <c r="YL222" s="11"/>
      <c r="YM222" s="11"/>
      <c r="YN222" s="11"/>
      <c r="YO222" s="11"/>
      <c r="YP222" s="11"/>
      <c r="YQ222" s="11"/>
      <c r="YR222" s="11"/>
      <c r="YS222" s="11"/>
      <c r="YT222" s="11"/>
      <c r="YU222" s="11"/>
      <c r="YV222" s="11"/>
      <c r="YW222" s="11"/>
      <c r="YX222" s="11"/>
      <c r="YY222" s="11"/>
      <c r="YZ222" s="11"/>
      <c r="ZA222" s="11"/>
      <c r="ZB222" s="11"/>
      <c r="ZC222" s="11"/>
      <c r="ZD222" s="11"/>
      <c r="ZE222" s="11"/>
      <c r="ZF222" s="11"/>
      <c r="ZG222" s="11"/>
      <c r="ZH222" s="11"/>
      <c r="ZI222" s="11"/>
      <c r="ZJ222" s="11"/>
      <c r="ZK222" s="11"/>
      <c r="ZL222" s="11"/>
      <c r="ZM222" s="11"/>
      <c r="ZN222" s="11"/>
      <c r="ZO222" s="11"/>
      <c r="ZP222" s="11"/>
      <c r="ZQ222" s="11"/>
      <c r="ZR222" s="11"/>
      <c r="ZS222" s="11"/>
      <c r="ZT222" s="11"/>
      <c r="ZU222" s="11"/>
      <c r="ZV222" s="11"/>
      <c r="ZW222" s="11"/>
      <c r="ZX222" s="11"/>
      <c r="ZY222" s="11"/>
      <c r="ZZ222" s="11"/>
      <c r="AAA222" s="11"/>
      <c r="AAB222" s="11"/>
      <c r="AAC222" s="11"/>
      <c r="AAD222" s="11"/>
      <c r="AAE222" s="11"/>
      <c r="AAF222" s="11"/>
      <c r="AAG222" s="11"/>
      <c r="AAH222" s="11"/>
      <c r="AAI222" s="11"/>
      <c r="AAJ222" s="11"/>
      <c r="AAK222" s="11"/>
      <c r="AAL222" s="11"/>
      <c r="AAM222" s="11"/>
      <c r="AAN222" s="11"/>
      <c r="AAO222" s="11"/>
      <c r="AAP222" s="11"/>
      <c r="AAQ222" s="11"/>
      <c r="AAR222" s="11"/>
      <c r="AAS222" s="11"/>
      <c r="AAT222" s="11"/>
      <c r="AAU222" s="11"/>
      <c r="AAV222" s="11"/>
      <c r="AAW222" s="11"/>
      <c r="AAX222" s="11"/>
      <c r="AAY222" s="11"/>
      <c r="AAZ222" s="11"/>
      <c r="ABA222" s="11"/>
      <c r="ABB222" s="11"/>
      <c r="ABC222" s="11"/>
      <c r="ABD222" s="11"/>
      <c r="ABE222" s="11"/>
      <c r="ABF222" s="11"/>
      <c r="ABG222" s="11"/>
      <c r="ABH222" s="11"/>
      <c r="ABI222" s="11"/>
      <c r="ABJ222" s="11"/>
      <c r="ABK222" s="11"/>
      <c r="ABL222" s="11"/>
      <c r="ABM222" s="11"/>
      <c r="ABN222" s="11"/>
      <c r="ABO222" s="11"/>
      <c r="ABP222" s="11"/>
      <c r="ABQ222" s="11"/>
      <c r="ABR222" s="11"/>
      <c r="ABS222" s="11"/>
      <c r="ABT222" s="11"/>
      <c r="ABU222" s="11"/>
      <c r="ABV222" s="11"/>
      <c r="ABW222" s="11"/>
      <c r="ABX222" s="11"/>
      <c r="ABY222" s="11"/>
      <c r="ABZ222" s="11"/>
      <c r="ACA222" s="11"/>
      <c r="ACB222" s="11"/>
      <c r="ACC222" s="11"/>
      <c r="ACD222" s="11"/>
      <c r="ACE222" s="11"/>
      <c r="ACF222" s="11"/>
      <c r="ACG222" s="11"/>
      <c r="ACH222" s="11"/>
      <c r="ACI222" s="11"/>
      <c r="ACJ222" s="11"/>
      <c r="ACK222" s="11"/>
      <c r="ACL222" s="11"/>
      <c r="ACM222" s="11"/>
      <c r="ACN222" s="11"/>
      <c r="ACO222" s="11"/>
      <c r="ACP222" s="11"/>
      <c r="ACQ222" s="11"/>
      <c r="ACR222" s="11"/>
      <c r="ACS222" s="11"/>
      <c r="ACT222" s="11"/>
      <c r="ACU222" s="11"/>
      <c r="ACV222" s="11"/>
      <c r="ACW222" s="11"/>
      <c r="ACX222" s="11"/>
      <c r="ACY222" s="11"/>
      <c r="ACZ222" s="11"/>
      <c r="ADA222" s="11"/>
      <c r="ADB222" s="11"/>
      <c r="ADC222" s="11"/>
      <c r="ADD222" s="11"/>
      <c r="ADE222" s="11"/>
      <c r="ADF222" s="11"/>
      <c r="ADG222" s="11"/>
      <c r="ADH222" s="11"/>
      <c r="ADI222" s="11"/>
      <c r="ADJ222" s="11"/>
      <c r="ADK222" s="11"/>
      <c r="ADL222" s="11"/>
      <c r="ADM222" s="11"/>
      <c r="ADN222" s="11"/>
      <c r="ADO222" s="11"/>
      <c r="ADP222" s="11"/>
      <c r="ADQ222" s="11"/>
      <c r="ADR222" s="11"/>
      <c r="ADS222" s="11"/>
      <c r="ADT222" s="11"/>
      <c r="ADU222" s="11"/>
      <c r="ADV222" s="11"/>
      <c r="ADW222" s="11"/>
      <c r="ADX222" s="11"/>
      <c r="ADY222" s="11"/>
      <c r="ADZ222" s="11"/>
      <c r="AEA222" s="11"/>
      <c r="AEB222" s="11"/>
      <c r="AEC222" s="11"/>
      <c r="AED222" s="11"/>
      <c r="AEE222" s="11"/>
      <c r="AEF222" s="11"/>
      <c r="AEG222" s="11"/>
      <c r="AEH222" s="11"/>
      <c r="AEI222" s="11"/>
      <c r="AEJ222" s="11"/>
      <c r="AEK222" s="11"/>
      <c r="AEL222" s="11"/>
      <c r="AEM222" s="11"/>
      <c r="AEN222" s="11"/>
      <c r="AEO222" s="11"/>
      <c r="AEP222" s="11"/>
      <c r="AEQ222" s="11"/>
      <c r="AER222" s="11"/>
      <c r="AES222" s="11"/>
      <c r="AET222" s="11"/>
      <c r="AEU222" s="11"/>
      <c r="AEV222" s="11"/>
      <c r="AEW222" s="11"/>
      <c r="AEX222" s="11"/>
      <c r="AEY222" s="11"/>
      <c r="AEZ222" s="11"/>
      <c r="AFA222" s="11"/>
      <c r="AFB222" s="11"/>
      <c r="AFC222" s="11"/>
      <c r="AFD222" s="11"/>
      <c r="AFE222" s="11"/>
      <c r="AFF222" s="11"/>
      <c r="AFG222" s="11"/>
      <c r="AFH222" s="11"/>
      <c r="AFI222" s="11"/>
      <c r="AFJ222" s="11"/>
      <c r="AFK222" s="11"/>
      <c r="AFL222" s="11"/>
      <c r="AFM222" s="11"/>
      <c r="AFN222" s="11"/>
      <c r="AFO222" s="11"/>
      <c r="AFP222" s="11"/>
      <c r="AFQ222" s="11"/>
      <c r="AFR222" s="11"/>
      <c r="AFS222" s="11"/>
      <c r="AFT222" s="11"/>
      <c r="AFU222" s="11"/>
      <c r="AFV222" s="11"/>
      <c r="AFW222" s="11"/>
      <c r="AFX222" s="11"/>
      <c r="AFY222" s="11"/>
      <c r="AFZ222" s="11"/>
      <c r="AGA222" s="11"/>
      <c r="AGB222" s="11"/>
      <c r="AGC222" s="11"/>
      <c r="AGD222" s="11"/>
      <c r="AGE222" s="11"/>
      <c r="AGF222" s="11"/>
      <c r="AGG222" s="11"/>
      <c r="AGH222" s="11"/>
      <c r="AGI222" s="11"/>
      <c r="AGJ222" s="11"/>
      <c r="AGK222" s="11"/>
      <c r="AGL222" s="11"/>
      <c r="AGM222" s="11"/>
      <c r="AGN222" s="11"/>
      <c r="AGO222" s="11"/>
      <c r="AGP222" s="11"/>
      <c r="AGQ222" s="11"/>
      <c r="AGR222" s="11"/>
      <c r="AGS222" s="11"/>
      <c r="AGT222" s="11"/>
      <c r="AGU222" s="11"/>
      <c r="AGV222" s="11"/>
      <c r="AGW222" s="11"/>
      <c r="AGX222" s="11"/>
      <c r="AGY222" s="11"/>
      <c r="AGZ222" s="11"/>
      <c r="AHA222" s="11"/>
      <c r="AHB222" s="11"/>
      <c r="AHC222" s="11"/>
      <c r="AHD222" s="11"/>
      <c r="AHE222" s="11"/>
      <c r="AHF222" s="11"/>
      <c r="AHG222" s="11"/>
      <c r="AHH222" s="11"/>
      <c r="AHI222" s="11"/>
      <c r="AHJ222" s="11"/>
      <c r="AHK222" s="11"/>
      <c r="AHL222" s="11"/>
      <c r="AHM222" s="11"/>
      <c r="AHN222" s="11"/>
      <c r="AHO222" s="11"/>
      <c r="AHP222" s="11"/>
      <c r="AHQ222" s="11"/>
      <c r="AHR222" s="11"/>
      <c r="AHS222" s="11"/>
      <c r="AHT222" s="11"/>
      <c r="AHU222" s="11"/>
      <c r="AHV222" s="11"/>
      <c r="AHW222" s="11"/>
      <c r="AHX222" s="11"/>
      <c r="AHY222" s="11"/>
      <c r="AHZ222" s="11"/>
      <c r="AIA222" s="11"/>
      <c r="AIB222" s="11"/>
      <c r="AIC222" s="11"/>
      <c r="AID222" s="11"/>
      <c r="AIE222" s="11"/>
      <c r="AIF222" s="11"/>
      <c r="AIG222" s="11"/>
      <c r="AIH222" s="11"/>
      <c r="AII222" s="11"/>
      <c r="AIJ222" s="11"/>
      <c r="AIK222" s="11"/>
      <c r="AIL222" s="11"/>
      <c r="AIM222" s="11"/>
      <c r="AIN222" s="11"/>
      <c r="AIO222" s="11"/>
      <c r="AIP222" s="11"/>
      <c r="AIQ222" s="11"/>
      <c r="AIR222" s="11"/>
      <c r="AIS222" s="11"/>
      <c r="AIT222" s="11"/>
      <c r="AIU222" s="11"/>
      <c r="AIV222" s="11"/>
      <c r="AIW222" s="11"/>
      <c r="AIX222" s="11"/>
      <c r="AIY222" s="11"/>
      <c r="AIZ222" s="11"/>
      <c r="AJA222" s="11"/>
      <c r="AJB222" s="11"/>
      <c r="AJC222" s="11"/>
      <c r="AJD222" s="11"/>
      <c r="AJE222" s="11"/>
      <c r="AJF222" s="11"/>
      <c r="AJG222" s="11"/>
      <c r="AJH222" s="11"/>
      <c r="AJI222" s="11"/>
      <c r="AJJ222" s="11"/>
      <c r="AJK222" s="11"/>
      <c r="AJL222" s="11"/>
      <c r="AJM222" s="11"/>
      <c r="AJN222" s="11"/>
      <c r="AJO222" s="11"/>
      <c r="AJP222" s="11"/>
      <c r="AJQ222" s="11"/>
      <c r="AJR222" s="11"/>
      <c r="AJS222" s="11"/>
      <c r="AJT222" s="11"/>
      <c r="AJU222" s="11"/>
      <c r="AJV222" s="11"/>
      <c r="AJW222" s="11"/>
      <c r="AJX222" s="11"/>
      <c r="AJY222" s="11"/>
      <c r="AJZ222" s="11"/>
      <c r="AKA222" s="11"/>
      <c r="AKB222" s="11"/>
      <c r="AKC222" s="11"/>
      <c r="AKD222" s="11"/>
      <c r="AKE222" s="11"/>
      <c r="AKF222" s="11"/>
      <c r="AKG222" s="11"/>
      <c r="AKH222" s="11"/>
      <c r="AKI222" s="11"/>
      <c r="AKJ222" s="11"/>
      <c r="AKK222" s="11"/>
      <c r="AKL222" s="11"/>
      <c r="AKM222" s="11"/>
      <c r="AKN222" s="11"/>
      <c r="AKO222" s="11"/>
      <c r="AKP222" s="11"/>
      <c r="AKQ222" s="11"/>
      <c r="AKR222" s="11"/>
      <c r="AKS222" s="11"/>
      <c r="AKT222" s="11"/>
      <c r="AKU222" s="11"/>
      <c r="AKV222" s="11"/>
      <c r="AKW222" s="11"/>
      <c r="AKX222" s="11"/>
      <c r="AKY222" s="11"/>
      <c r="AKZ222" s="11"/>
      <c r="ALA222" s="11"/>
      <c r="ALB222" s="11"/>
      <c r="ALC222" s="11"/>
      <c r="ALD222" s="11"/>
      <c r="ALE222" s="11"/>
      <c r="ALF222" s="11"/>
      <c r="ALG222" s="11"/>
      <c r="ALH222" s="11"/>
      <c r="ALI222" s="11"/>
      <c r="ALJ222" s="11"/>
      <c r="ALK222" s="11"/>
      <c r="ALL222" s="11"/>
      <c r="ALM222" s="11"/>
      <c r="ALN222" s="11"/>
      <c r="ALO222" s="11"/>
      <c r="ALP222" s="11"/>
      <c r="ALQ222" s="11"/>
      <c r="ALR222" s="11"/>
      <c r="ALS222" s="11"/>
      <c r="ALT222" s="11"/>
      <c r="ALU222" s="11"/>
      <c r="ALV222" s="11"/>
      <c r="ALW222" s="11"/>
      <c r="ALX222" s="11"/>
      <c r="ALY222" s="11"/>
      <c r="ALZ222" s="11"/>
      <c r="AMA222" s="11"/>
      <c r="AMB222" s="11"/>
      <c r="AMC222" s="11"/>
      <c r="AMD222" s="11"/>
      <c r="AME222" s="11"/>
      <c r="AMF222" s="11"/>
      <c r="AMG222" s="11"/>
      <c r="AMH222" s="11"/>
      <c r="AMI222" s="11"/>
      <c r="AMJ222" s="11"/>
      <c r="AMK222" s="11"/>
      <c r="AML222" s="11"/>
      <c r="AMM222" s="11"/>
      <c r="AMN222" s="11"/>
      <c r="AMO222" s="11"/>
      <c r="AMP222" s="11"/>
      <c r="AMQ222" s="11"/>
      <c r="AMR222" s="11"/>
      <c r="AMS222" s="11"/>
      <c r="AMT222" s="11"/>
      <c r="AMU222" s="11"/>
      <c r="AMV222" s="11"/>
      <c r="AMW222" s="11"/>
      <c r="AMX222" s="11"/>
      <c r="AMY222" s="11"/>
      <c r="AMZ222" s="11"/>
      <c r="ANA222" s="11"/>
      <c r="ANB222" s="11"/>
      <c r="ANC222" s="11"/>
      <c r="AND222" s="11"/>
      <c r="ANE222" s="11"/>
      <c r="ANF222" s="11"/>
      <c r="ANG222" s="11"/>
      <c r="ANH222" s="11"/>
      <c r="ANI222" s="11"/>
      <c r="ANJ222" s="11"/>
      <c r="ANK222" s="11"/>
      <c r="ANL222" s="11"/>
      <c r="ANM222" s="11"/>
      <c r="ANN222" s="11"/>
      <c r="ANO222" s="11"/>
      <c r="ANP222" s="11"/>
      <c r="ANQ222" s="11"/>
      <c r="ANR222" s="11"/>
      <c r="ANS222" s="11"/>
      <c r="ANT222" s="11"/>
      <c r="ANU222" s="11"/>
      <c r="ANV222" s="11"/>
      <c r="ANW222" s="11"/>
      <c r="ANX222" s="11"/>
      <c r="ANY222" s="11"/>
      <c r="ANZ222" s="11"/>
      <c r="AOA222" s="11"/>
      <c r="AOB222" s="11"/>
      <c r="AOC222" s="11"/>
      <c r="AOD222" s="11"/>
      <c r="AOE222" s="11"/>
      <c r="AOF222" s="11"/>
      <c r="AOG222" s="11"/>
      <c r="AOH222" s="11"/>
      <c r="AOI222" s="11"/>
      <c r="AOJ222" s="11"/>
      <c r="AOK222" s="11"/>
      <c r="AOL222" s="11"/>
      <c r="AOM222" s="11"/>
      <c r="AON222" s="11"/>
      <c r="AOO222" s="11"/>
      <c r="AOP222" s="11"/>
      <c r="AOQ222" s="11"/>
      <c r="AOR222" s="11"/>
      <c r="AOS222" s="11"/>
      <c r="AOT222" s="11"/>
      <c r="AOU222" s="11"/>
      <c r="AOV222" s="11"/>
      <c r="AOW222" s="11"/>
      <c r="AOX222" s="11"/>
      <c r="AOY222" s="11"/>
      <c r="AOZ222" s="11"/>
      <c r="APA222" s="11"/>
      <c r="APB222" s="11"/>
      <c r="APC222" s="11"/>
      <c r="APD222" s="11"/>
      <c r="APE222" s="11"/>
      <c r="APF222" s="11"/>
      <c r="APG222" s="11"/>
      <c r="APH222" s="11"/>
      <c r="API222" s="11"/>
      <c r="APJ222" s="11"/>
      <c r="APK222" s="11"/>
      <c r="APL222" s="11"/>
      <c r="APM222" s="11"/>
      <c r="APN222" s="11"/>
      <c r="APO222" s="11"/>
      <c r="APP222" s="11"/>
      <c r="APQ222" s="11"/>
      <c r="APR222" s="11"/>
      <c r="APS222" s="11"/>
      <c r="APT222" s="11"/>
      <c r="APU222" s="11"/>
      <c r="APV222" s="11"/>
      <c r="APW222" s="11"/>
      <c r="APX222" s="11"/>
      <c r="APY222" s="11"/>
      <c r="APZ222" s="11"/>
      <c r="AQA222" s="11"/>
      <c r="AQB222" s="11"/>
      <c r="AQC222" s="11"/>
      <c r="AQD222" s="11"/>
      <c r="AQE222" s="11"/>
      <c r="AQF222" s="11"/>
      <c r="AQG222" s="11"/>
      <c r="AQH222" s="11"/>
      <c r="AQI222" s="11"/>
      <c r="AQJ222" s="11"/>
      <c r="AQK222" s="11"/>
      <c r="AQL222" s="11"/>
      <c r="AQM222" s="11"/>
      <c r="AQN222" s="11"/>
      <c r="AQO222" s="11"/>
      <c r="AQP222" s="11"/>
      <c r="AQQ222" s="11"/>
      <c r="AQR222" s="11"/>
      <c r="AQS222" s="11"/>
      <c r="AQT222" s="11"/>
      <c r="AQU222" s="11"/>
      <c r="AQV222" s="11"/>
      <c r="AQW222" s="11"/>
      <c r="AQX222" s="11"/>
      <c r="AQY222" s="11"/>
      <c r="AQZ222" s="11"/>
      <c r="ARA222" s="11"/>
      <c r="ARB222" s="11"/>
      <c r="ARC222" s="11"/>
      <c r="ARD222" s="11"/>
      <c r="ARE222" s="11"/>
      <c r="ARF222" s="11"/>
      <c r="ARG222" s="11"/>
      <c r="ARH222" s="11"/>
      <c r="ARI222" s="11"/>
      <c r="ARJ222" s="11"/>
      <c r="ARK222" s="11"/>
      <c r="ARL222" s="11"/>
      <c r="ARM222" s="11"/>
      <c r="ARN222" s="11"/>
      <c r="ARO222" s="11"/>
      <c r="ARP222" s="11"/>
      <c r="ARQ222" s="11"/>
      <c r="ARR222" s="11"/>
      <c r="ARS222" s="11"/>
      <c r="ART222" s="11"/>
      <c r="ARU222" s="11"/>
      <c r="ARV222" s="11"/>
      <c r="ARW222" s="11"/>
      <c r="ARX222" s="11"/>
      <c r="ARY222" s="11"/>
      <c r="ARZ222" s="11"/>
      <c r="ASA222" s="11"/>
      <c r="ASB222" s="11"/>
      <c r="ASC222" s="11"/>
      <c r="ASD222" s="11"/>
      <c r="ASE222" s="11"/>
      <c r="ASF222" s="11"/>
      <c r="ASG222" s="11"/>
      <c r="ASH222" s="11"/>
      <c r="ASI222" s="11"/>
      <c r="ASJ222" s="11"/>
      <c r="ASK222" s="11"/>
      <c r="ASL222" s="11"/>
      <c r="ASM222" s="11"/>
      <c r="ASN222" s="11"/>
      <c r="ASO222" s="11"/>
      <c r="ASP222" s="11"/>
      <c r="ASQ222" s="11"/>
      <c r="ASR222" s="11"/>
      <c r="ASS222" s="11"/>
      <c r="AST222" s="11"/>
      <c r="ASU222" s="11"/>
      <c r="ASV222" s="11"/>
      <c r="ASW222" s="11"/>
      <c r="ASX222" s="11"/>
      <c r="ASY222" s="11"/>
      <c r="ASZ222" s="11"/>
      <c r="ATA222" s="11"/>
      <c r="ATB222" s="11"/>
      <c r="ATC222" s="11"/>
      <c r="ATD222" s="11"/>
      <c r="ATE222" s="11"/>
      <c r="ATF222" s="11"/>
      <c r="ATG222" s="11"/>
      <c r="ATH222" s="11"/>
      <c r="ATI222" s="11"/>
      <c r="ATJ222" s="11"/>
      <c r="ATK222" s="11"/>
      <c r="ATL222" s="11"/>
      <c r="ATM222" s="11"/>
      <c r="ATN222" s="11"/>
      <c r="ATO222" s="11"/>
      <c r="ATP222" s="11"/>
      <c r="ATQ222" s="11"/>
      <c r="ATR222" s="11"/>
      <c r="ATS222" s="11"/>
      <c r="ATT222" s="11"/>
      <c r="ATU222" s="11"/>
      <c r="ATV222" s="11"/>
      <c r="ATW222" s="11"/>
      <c r="ATX222" s="11"/>
      <c r="ATY222" s="11"/>
      <c r="ATZ222" s="11"/>
      <c r="AUA222" s="11"/>
      <c r="AUB222" s="11"/>
      <c r="AUC222" s="11"/>
      <c r="AUD222" s="11"/>
      <c r="AUE222" s="11"/>
      <c r="AUF222" s="11"/>
      <c r="AUG222" s="11"/>
      <c r="AUH222" s="11"/>
      <c r="AUI222" s="11"/>
      <c r="AUJ222" s="11"/>
      <c r="AUK222" s="11"/>
      <c r="AUL222" s="11"/>
      <c r="AUM222" s="11"/>
      <c r="AUN222" s="11"/>
      <c r="AUO222" s="11"/>
      <c r="AUP222" s="11"/>
      <c r="AUQ222" s="11"/>
      <c r="AUR222" s="11"/>
      <c r="AUS222" s="11"/>
      <c r="AUT222" s="11"/>
      <c r="AUU222" s="11"/>
      <c r="AUV222" s="11"/>
      <c r="AUW222" s="11"/>
      <c r="AUX222" s="11"/>
      <c r="AUY222" s="11"/>
      <c r="AUZ222" s="11"/>
      <c r="AVA222" s="11"/>
      <c r="AVB222" s="11"/>
      <c r="AVC222" s="11"/>
      <c r="AVD222" s="11"/>
      <c r="AVE222" s="11"/>
      <c r="AVF222" s="11"/>
      <c r="AVG222" s="11"/>
      <c r="AVH222" s="11"/>
      <c r="AVI222" s="11"/>
      <c r="AVJ222" s="11"/>
      <c r="AVK222" s="11"/>
      <c r="AVL222" s="11"/>
      <c r="AVM222" s="11"/>
      <c r="AVN222" s="11"/>
      <c r="AVO222" s="11"/>
      <c r="AVP222" s="11"/>
      <c r="AVQ222" s="11"/>
      <c r="AVR222" s="11"/>
      <c r="AVS222" s="11"/>
      <c r="AVT222" s="11"/>
      <c r="AVU222" s="11"/>
      <c r="AVV222" s="11"/>
      <c r="AVW222" s="11"/>
      <c r="AVX222" s="11"/>
      <c r="AVY222" s="11"/>
      <c r="AVZ222" s="11"/>
      <c r="AWA222" s="11"/>
      <c r="AWB222" s="11"/>
      <c r="AWC222" s="11"/>
      <c r="AWD222" s="11"/>
      <c r="AWE222" s="11"/>
      <c r="AWF222" s="11"/>
      <c r="AWG222" s="11"/>
      <c r="AWH222" s="11"/>
      <c r="AWI222" s="11"/>
      <c r="AWJ222" s="11"/>
      <c r="AWK222" s="11"/>
      <c r="AWL222" s="11"/>
      <c r="AWM222" s="11"/>
      <c r="AWN222" s="11"/>
      <c r="AWO222" s="11"/>
      <c r="AWP222" s="11"/>
      <c r="AWQ222" s="11"/>
      <c r="AWR222" s="11"/>
      <c r="AWS222" s="11"/>
      <c r="AWT222" s="11"/>
      <c r="AWU222" s="11"/>
      <c r="AWV222" s="11"/>
      <c r="AWW222" s="11"/>
      <c r="AWX222" s="11"/>
      <c r="AWY222" s="11"/>
      <c r="AWZ222" s="11"/>
      <c r="AXA222" s="11"/>
      <c r="AXB222" s="11"/>
      <c r="AXC222" s="11"/>
      <c r="AXD222" s="11"/>
      <c r="AXE222" s="11"/>
      <c r="AXF222" s="11"/>
      <c r="AXG222" s="11"/>
      <c r="AXH222" s="11"/>
      <c r="AXI222" s="11"/>
      <c r="AXJ222" s="11"/>
      <c r="AXK222" s="11"/>
      <c r="AXL222" s="11"/>
      <c r="AXM222" s="11"/>
      <c r="AXN222" s="11"/>
      <c r="AXO222" s="11"/>
      <c r="AXP222" s="11"/>
      <c r="AXQ222" s="11"/>
      <c r="AXR222" s="11"/>
      <c r="AXS222" s="11"/>
      <c r="AXT222" s="11"/>
      <c r="AXU222" s="11"/>
      <c r="AXV222" s="11"/>
      <c r="AXW222" s="11"/>
      <c r="AXX222" s="11"/>
      <c r="AXY222" s="11"/>
      <c r="AXZ222" s="11"/>
      <c r="AYA222" s="11"/>
      <c r="AYB222" s="11"/>
      <c r="AYC222" s="11"/>
      <c r="AYD222" s="11"/>
      <c r="AYE222" s="11"/>
      <c r="AYF222" s="11"/>
      <c r="AYG222" s="11"/>
      <c r="AYH222" s="11"/>
      <c r="AYI222" s="11"/>
      <c r="AYJ222" s="11"/>
      <c r="AYK222" s="11"/>
      <c r="AYL222" s="11"/>
      <c r="AYM222" s="11"/>
      <c r="AYN222" s="11"/>
      <c r="AYO222" s="11"/>
      <c r="AYP222" s="11"/>
      <c r="AYQ222" s="11"/>
      <c r="AYR222" s="11"/>
      <c r="AYS222" s="11"/>
      <c r="AYT222" s="11"/>
      <c r="AYU222" s="11"/>
      <c r="AYV222" s="11"/>
      <c r="AYW222" s="11"/>
      <c r="AYX222" s="11"/>
      <c r="AYY222" s="11"/>
      <c r="AYZ222" s="11"/>
      <c r="AZA222" s="11"/>
      <c r="AZB222" s="11"/>
      <c r="AZC222" s="11"/>
      <c r="AZD222" s="11"/>
      <c r="AZE222" s="11"/>
      <c r="AZF222" s="11"/>
      <c r="AZG222" s="11"/>
      <c r="AZH222" s="11"/>
      <c r="AZI222" s="11"/>
      <c r="AZJ222" s="11"/>
      <c r="AZK222" s="11"/>
      <c r="AZL222" s="11"/>
      <c r="AZM222" s="11"/>
      <c r="AZN222" s="11"/>
      <c r="AZO222" s="11"/>
      <c r="AZP222" s="11"/>
      <c r="AZQ222" s="11"/>
      <c r="AZR222" s="11"/>
      <c r="AZS222" s="11"/>
      <c r="AZT222" s="11"/>
      <c r="AZU222" s="11"/>
      <c r="AZV222" s="11"/>
      <c r="AZW222" s="11"/>
      <c r="AZX222" s="11"/>
      <c r="AZY222" s="11"/>
      <c r="AZZ222" s="11"/>
      <c r="BAA222" s="11"/>
      <c r="BAB222" s="11"/>
      <c r="BAC222" s="11"/>
      <c r="BAD222" s="11"/>
      <c r="BAE222" s="11"/>
      <c r="BAF222" s="11"/>
      <c r="BAG222" s="11"/>
      <c r="BAH222" s="11"/>
      <c r="BAI222" s="11"/>
      <c r="BAJ222" s="11"/>
      <c r="BAK222" s="11"/>
      <c r="BAL222" s="11"/>
      <c r="BAM222" s="11"/>
      <c r="BAN222" s="11"/>
      <c r="BAO222" s="11"/>
      <c r="BAP222" s="11"/>
      <c r="BAQ222" s="11"/>
      <c r="BAR222" s="11"/>
      <c r="BAS222" s="11"/>
      <c r="BAT222" s="11"/>
      <c r="BAU222" s="11"/>
      <c r="BAV222" s="11"/>
      <c r="BAW222" s="11"/>
      <c r="BAX222" s="11"/>
      <c r="BAY222" s="11"/>
      <c r="BAZ222" s="11"/>
      <c r="BBA222" s="11"/>
      <c r="BBB222" s="11"/>
      <c r="BBC222" s="11"/>
      <c r="BBD222" s="11"/>
      <c r="BBE222" s="11"/>
      <c r="BBF222" s="11"/>
      <c r="BBG222" s="11"/>
      <c r="BBH222" s="11"/>
      <c r="BBI222" s="11"/>
      <c r="BBJ222" s="11"/>
      <c r="BBK222" s="11"/>
      <c r="BBL222" s="11"/>
      <c r="BBM222" s="11"/>
      <c r="BBN222" s="11"/>
      <c r="BBO222" s="11"/>
      <c r="BBP222" s="11"/>
      <c r="BBQ222" s="11"/>
      <c r="BBR222" s="11"/>
      <c r="BBS222" s="11"/>
      <c r="BBT222" s="11"/>
      <c r="BBU222" s="11"/>
      <c r="BBV222" s="11"/>
      <c r="BBW222" s="11"/>
      <c r="BBX222" s="11"/>
      <c r="BBY222" s="11"/>
      <c r="BBZ222" s="11"/>
      <c r="BCA222" s="11"/>
      <c r="BCB222" s="11"/>
      <c r="BCC222" s="11"/>
      <c r="BCD222" s="11"/>
      <c r="BCE222" s="11"/>
      <c r="BCF222" s="11"/>
      <c r="BCG222" s="11"/>
      <c r="BCH222" s="11"/>
      <c r="BCI222" s="11"/>
      <c r="BCJ222" s="11"/>
      <c r="BCK222" s="11"/>
      <c r="BCL222" s="11"/>
      <c r="BCM222" s="11"/>
      <c r="BCN222" s="11"/>
      <c r="BCO222" s="11"/>
      <c r="BCP222" s="11"/>
      <c r="BCQ222" s="11"/>
      <c r="BCR222" s="11"/>
      <c r="BCS222" s="11"/>
      <c r="BCT222" s="11"/>
      <c r="BCU222" s="11"/>
      <c r="BCV222" s="11"/>
      <c r="BCW222" s="11"/>
      <c r="BCX222" s="11"/>
      <c r="BCY222" s="11"/>
      <c r="BCZ222" s="11"/>
      <c r="BDA222" s="11"/>
      <c r="BDB222" s="11"/>
      <c r="BDC222" s="11"/>
      <c r="BDD222" s="11"/>
      <c r="BDE222" s="11"/>
      <c r="BDF222" s="11"/>
      <c r="BDG222" s="11"/>
      <c r="BDH222" s="11"/>
      <c r="BDI222" s="11"/>
      <c r="BDJ222" s="11"/>
      <c r="BDK222" s="11"/>
      <c r="BDL222" s="11"/>
      <c r="BDM222" s="11"/>
      <c r="BDN222" s="11"/>
      <c r="BDO222" s="11"/>
      <c r="BDP222" s="11"/>
      <c r="BDQ222" s="11"/>
      <c r="BDR222" s="11"/>
      <c r="BDS222" s="11"/>
      <c r="BDT222" s="11"/>
      <c r="BDU222" s="11"/>
      <c r="BDV222" s="11"/>
      <c r="BDW222" s="11"/>
      <c r="BDX222" s="11"/>
      <c r="BDY222" s="11"/>
      <c r="BDZ222" s="11"/>
      <c r="BEA222" s="11"/>
      <c r="BEB222" s="11"/>
      <c r="BEC222" s="11"/>
      <c r="BED222" s="11"/>
      <c r="BEE222" s="11"/>
      <c r="BEF222" s="11"/>
      <c r="BEG222" s="11"/>
      <c r="BEH222" s="11"/>
      <c r="BEI222" s="11"/>
      <c r="BEJ222" s="11"/>
      <c r="BEK222" s="11"/>
      <c r="BEL222" s="11"/>
      <c r="BEM222" s="11"/>
      <c r="BEN222" s="11"/>
      <c r="BEO222" s="11"/>
      <c r="BEP222" s="11"/>
      <c r="BEQ222" s="11"/>
      <c r="BER222" s="11"/>
      <c r="BES222" s="11"/>
      <c r="BET222" s="11"/>
      <c r="BEU222" s="11"/>
      <c r="BEV222" s="11"/>
      <c r="BEW222" s="11"/>
      <c r="BEX222" s="11"/>
      <c r="BEY222" s="11"/>
      <c r="BEZ222" s="11"/>
      <c r="BFA222" s="11"/>
      <c r="BFB222" s="11"/>
      <c r="BFC222" s="11"/>
      <c r="BFD222" s="11"/>
      <c r="BFE222" s="11"/>
      <c r="BFF222" s="11"/>
      <c r="BFG222" s="11"/>
      <c r="BFH222" s="11"/>
      <c r="BFI222" s="11"/>
      <c r="BFJ222" s="11"/>
      <c r="BFK222" s="11"/>
      <c r="BFL222" s="11"/>
      <c r="BFM222" s="11"/>
      <c r="BFN222" s="11"/>
      <c r="BFO222" s="11"/>
      <c r="BFP222" s="11"/>
      <c r="BFQ222" s="11"/>
      <c r="BFR222" s="11"/>
      <c r="BFS222" s="11"/>
      <c r="BFT222" s="11"/>
      <c r="BFU222" s="11"/>
      <c r="BFV222" s="11"/>
      <c r="BFW222" s="11"/>
      <c r="BFX222" s="11"/>
      <c r="BFY222" s="11"/>
      <c r="BFZ222" s="11"/>
      <c r="BGA222" s="11"/>
      <c r="BGB222" s="11"/>
      <c r="BGC222" s="11"/>
      <c r="BGD222" s="11"/>
      <c r="BGE222" s="11"/>
      <c r="BGF222" s="11"/>
      <c r="BGG222" s="11"/>
      <c r="BGH222" s="11"/>
      <c r="BGI222" s="11"/>
      <c r="BGJ222" s="11"/>
      <c r="BGK222" s="11"/>
      <c r="BGL222" s="11"/>
      <c r="BGM222" s="11"/>
      <c r="BGN222" s="11"/>
      <c r="BGO222" s="11"/>
      <c r="BGP222" s="11"/>
      <c r="BGQ222" s="11"/>
      <c r="BGR222" s="11"/>
      <c r="BGS222" s="11"/>
      <c r="BGT222" s="11"/>
      <c r="BGU222" s="11"/>
      <c r="BGV222" s="11"/>
      <c r="BGW222" s="11"/>
      <c r="BGX222" s="11"/>
      <c r="BGY222" s="11"/>
      <c r="BGZ222" s="11"/>
      <c r="BHA222" s="11"/>
      <c r="BHB222" s="11"/>
      <c r="BHC222" s="11"/>
      <c r="BHD222" s="11"/>
      <c r="BHE222" s="11"/>
      <c r="BHF222" s="11"/>
      <c r="BHG222" s="11"/>
      <c r="BHH222" s="11"/>
      <c r="BHI222" s="11"/>
      <c r="BHJ222" s="11"/>
      <c r="BHK222" s="11"/>
      <c r="BHL222" s="11"/>
      <c r="BHM222" s="11"/>
      <c r="BHN222" s="11"/>
      <c r="BHO222" s="11"/>
      <c r="BHP222" s="11"/>
      <c r="BHQ222" s="11"/>
      <c r="BHR222" s="11"/>
      <c r="BHS222" s="11"/>
      <c r="BHT222" s="11"/>
      <c r="BHU222" s="11"/>
      <c r="BHV222" s="11"/>
      <c r="BHW222" s="11"/>
      <c r="BHX222" s="11"/>
      <c r="BHY222" s="11"/>
      <c r="BHZ222" s="11"/>
      <c r="BIA222" s="11"/>
      <c r="BIB222" s="11"/>
      <c r="BIC222" s="11"/>
      <c r="BID222" s="11"/>
      <c r="BIE222" s="11"/>
      <c r="BIF222" s="11"/>
      <c r="BIG222" s="11"/>
      <c r="BIH222" s="11"/>
      <c r="BII222" s="11"/>
      <c r="BIJ222" s="11"/>
      <c r="BIK222" s="11"/>
      <c r="BIL222" s="11"/>
      <c r="BIM222" s="11"/>
      <c r="BIN222" s="11"/>
      <c r="BIO222" s="11"/>
      <c r="BIP222" s="11"/>
      <c r="BIQ222" s="11"/>
      <c r="BIR222" s="11"/>
      <c r="BIS222" s="11"/>
      <c r="BIT222" s="11"/>
      <c r="BIU222" s="11"/>
      <c r="BIV222" s="11"/>
      <c r="BIW222" s="11"/>
      <c r="BIX222" s="11"/>
      <c r="BIY222" s="11"/>
      <c r="BIZ222" s="11"/>
      <c r="BJA222" s="11"/>
      <c r="BJB222" s="11"/>
      <c r="BJC222" s="11"/>
      <c r="BJD222" s="11"/>
      <c r="BJE222" s="11"/>
      <c r="BJF222" s="11"/>
      <c r="BJG222" s="11"/>
      <c r="BJH222" s="11"/>
      <c r="BJI222" s="11"/>
      <c r="BJJ222" s="11"/>
      <c r="BJK222" s="11"/>
      <c r="BJL222" s="11"/>
      <c r="BJM222" s="11"/>
      <c r="BJN222" s="11"/>
      <c r="BJO222" s="11"/>
      <c r="BJP222" s="11"/>
      <c r="BJQ222" s="11"/>
      <c r="BJR222" s="11"/>
      <c r="BJS222" s="11"/>
      <c r="BJT222" s="11"/>
      <c r="BJU222" s="11"/>
      <c r="BJV222" s="11"/>
      <c r="BJW222" s="11"/>
      <c r="BJX222" s="11"/>
      <c r="BJY222" s="11"/>
      <c r="BJZ222" s="11"/>
      <c r="BKA222" s="11"/>
      <c r="BKB222" s="11"/>
      <c r="BKC222" s="11"/>
      <c r="BKD222" s="11"/>
      <c r="BKE222" s="11"/>
      <c r="BKF222" s="11"/>
      <c r="BKG222" s="11"/>
      <c r="BKH222" s="11"/>
      <c r="BKI222" s="11"/>
      <c r="BKJ222" s="11"/>
      <c r="BKK222" s="11"/>
      <c r="BKL222" s="11"/>
      <c r="BKM222" s="11"/>
      <c r="BKN222" s="11"/>
      <c r="BKO222" s="11"/>
      <c r="BKP222" s="11"/>
      <c r="BKQ222" s="11"/>
      <c r="BKR222" s="11"/>
      <c r="BKS222" s="11"/>
      <c r="BKT222" s="11"/>
      <c r="BKU222" s="11"/>
      <c r="BKV222" s="11"/>
      <c r="BKW222" s="11"/>
      <c r="BKX222" s="11"/>
      <c r="BKY222" s="11"/>
      <c r="BKZ222" s="11"/>
      <c r="BLA222" s="11"/>
      <c r="BLB222" s="11"/>
      <c r="BLC222" s="11"/>
      <c r="BLD222" s="11"/>
      <c r="BLE222" s="11"/>
      <c r="BLF222" s="11"/>
      <c r="BLG222" s="11"/>
      <c r="BLH222" s="11"/>
      <c r="BLI222" s="11"/>
      <c r="BLJ222" s="11"/>
      <c r="BLK222" s="11"/>
      <c r="BLL222" s="11"/>
      <c r="BLM222" s="11"/>
      <c r="BLN222" s="11"/>
      <c r="BLO222" s="11"/>
      <c r="BLP222" s="11"/>
      <c r="BLQ222" s="11"/>
      <c r="BLR222" s="11"/>
      <c r="BLS222" s="11"/>
      <c r="BLT222" s="11"/>
      <c r="BLU222" s="11"/>
      <c r="BLV222" s="11"/>
      <c r="BLW222" s="11"/>
      <c r="BLX222" s="11"/>
      <c r="BLY222" s="11"/>
      <c r="BLZ222" s="11"/>
      <c r="BMA222" s="11"/>
      <c r="BMB222" s="11"/>
      <c r="BMC222" s="11"/>
      <c r="BMD222" s="11"/>
      <c r="BME222" s="11"/>
      <c r="BMF222" s="11"/>
      <c r="BMG222" s="11"/>
      <c r="BMH222" s="11"/>
      <c r="BMI222" s="11"/>
      <c r="BMJ222" s="11"/>
      <c r="BMK222" s="11"/>
      <c r="BML222" s="11"/>
      <c r="BMM222" s="11"/>
      <c r="BMN222" s="11"/>
      <c r="BMO222" s="11"/>
      <c r="BMP222" s="11"/>
      <c r="BMQ222" s="11"/>
      <c r="BMR222" s="11"/>
      <c r="BMS222" s="11"/>
      <c r="BMT222" s="11"/>
      <c r="BMU222" s="11"/>
      <c r="BMV222" s="11"/>
      <c r="BMW222" s="11"/>
      <c r="BMX222" s="11"/>
      <c r="BMY222" s="11"/>
      <c r="BMZ222" s="11"/>
      <c r="BNA222" s="11"/>
      <c r="BNB222" s="11"/>
      <c r="BNC222" s="11"/>
      <c r="BND222" s="11"/>
      <c r="BNE222" s="11"/>
      <c r="BNF222" s="11"/>
      <c r="BNG222" s="11"/>
      <c r="BNH222" s="11"/>
      <c r="BNI222" s="11"/>
      <c r="BNJ222" s="11"/>
      <c r="BNK222" s="11"/>
      <c r="BNL222" s="11"/>
      <c r="BNM222" s="11"/>
      <c r="BNN222" s="11"/>
      <c r="BNO222" s="11"/>
      <c r="BNP222" s="11"/>
      <c r="BNQ222" s="11"/>
      <c r="BNR222" s="11"/>
      <c r="BNS222" s="11"/>
      <c r="BNT222" s="11"/>
      <c r="BNU222" s="11"/>
      <c r="BNV222" s="11"/>
      <c r="BNW222" s="11"/>
      <c r="BNX222" s="11"/>
      <c r="BNY222" s="11"/>
      <c r="BNZ222" s="11"/>
      <c r="BOA222" s="11"/>
      <c r="BOB222" s="11"/>
      <c r="BOC222" s="11"/>
      <c r="BOD222" s="11"/>
      <c r="BOE222" s="11"/>
      <c r="BOF222" s="11"/>
      <c r="BOG222" s="11"/>
      <c r="BOH222" s="11"/>
      <c r="BOI222" s="11"/>
      <c r="BOJ222" s="11"/>
      <c r="BOK222" s="11"/>
      <c r="BOL222" s="11"/>
      <c r="BOM222" s="11"/>
      <c r="BON222" s="11"/>
      <c r="BOO222" s="11"/>
      <c r="BOP222" s="11"/>
      <c r="BOQ222" s="11"/>
      <c r="BOR222" s="11"/>
      <c r="BOS222" s="11"/>
      <c r="BOT222" s="11"/>
      <c r="BOU222" s="11"/>
      <c r="BOV222" s="11"/>
      <c r="BOW222" s="11"/>
      <c r="BOX222" s="11"/>
      <c r="BOY222" s="11"/>
      <c r="BOZ222" s="11"/>
      <c r="BPA222" s="11"/>
      <c r="BPB222" s="11"/>
      <c r="BPC222" s="11"/>
      <c r="BPD222" s="11"/>
      <c r="BPE222" s="11"/>
      <c r="BPF222" s="11"/>
      <c r="BPG222" s="11"/>
      <c r="BPH222" s="11"/>
      <c r="BPI222" s="11"/>
      <c r="BPJ222" s="11"/>
      <c r="BPK222" s="11"/>
      <c r="BPL222" s="11"/>
      <c r="BPM222" s="11"/>
      <c r="BPN222" s="11"/>
      <c r="BPO222" s="11"/>
      <c r="BPP222" s="11"/>
      <c r="BPQ222" s="11"/>
      <c r="BPR222" s="11"/>
      <c r="BPS222" s="11"/>
      <c r="BPT222" s="11"/>
      <c r="BPU222" s="11"/>
      <c r="BPV222" s="11"/>
      <c r="BPW222" s="11"/>
      <c r="BPX222" s="11"/>
      <c r="BPY222" s="11"/>
      <c r="BPZ222" s="11"/>
      <c r="BQA222" s="11"/>
      <c r="BQB222" s="11"/>
      <c r="BQC222" s="11"/>
      <c r="BQD222" s="11"/>
      <c r="BQE222" s="11"/>
      <c r="BQF222" s="11"/>
      <c r="BQG222" s="11"/>
      <c r="BQH222" s="11"/>
      <c r="BQI222" s="11"/>
      <c r="BQJ222" s="11"/>
      <c r="BQK222" s="11"/>
      <c r="BQL222" s="11"/>
      <c r="BQM222" s="11"/>
      <c r="BQN222" s="11"/>
      <c r="BQO222" s="11"/>
      <c r="BQP222" s="11"/>
      <c r="BQQ222" s="11"/>
      <c r="BQR222" s="11"/>
      <c r="BQS222" s="11"/>
      <c r="BQT222" s="11"/>
      <c r="BQU222" s="11"/>
      <c r="BQV222" s="11"/>
      <c r="BQW222" s="11"/>
      <c r="BQX222" s="11"/>
      <c r="BQY222" s="11"/>
      <c r="BQZ222" s="11"/>
      <c r="BRA222" s="11"/>
      <c r="BRB222" s="11"/>
      <c r="BRC222" s="11"/>
      <c r="BRD222" s="11"/>
      <c r="BRE222" s="11"/>
      <c r="BRF222" s="11"/>
      <c r="BRG222" s="11"/>
      <c r="BRH222" s="11"/>
      <c r="BRI222" s="11"/>
      <c r="BRJ222" s="11"/>
      <c r="BRK222" s="11"/>
      <c r="BRL222" s="11"/>
      <c r="BRM222" s="11"/>
      <c r="BRN222" s="11"/>
      <c r="BRO222" s="11"/>
      <c r="BRP222" s="11"/>
      <c r="BRQ222" s="11"/>
      <c r="BRR222" s="11"/>
      <c r="BRS222" s="11"/>
      <c r="BRT222" s="11"/>
      <c r="BRU222" s="11"/>
      <c r="BRV222" s="11"/>
      <c r="BRW222" s="11"/>
      <c r="BRX222" s="11"/>
      <c r="BRY222" s="11"/>
      <c r="BRZ222" s="11"/>
      <c r="BSA222" s="11"/>
      <c r="BSB222" s="11"/>
      <c r="BSC222" s="11"/>
      <c r="BSD222" s="11"/>
      <c r="BSE222" s="11"/>
      <c r="BSF222" s="11"/>
      <c r="BSG222" s="11"/>
      <c r="BSH222" s="11"/>
      <c r="BSI222" s="11"/>
      <c r="BSJ222" s="11"/>
      <c r="BSK222" s="11"/>
      <c r="BSL222" s="11"/>
      <c r="BSM222" s="11"/>
      <c r="BSN222" s="11"/>
      <c r="BSO222" s="11"/>
      <c r="BSP222" s="11"/>
      <c r="BSQ222" s="11"/>
      <c r="BSR222" s="11"/>
      <c r="BSS222" s="11"/>
      <c r="BST222" s="11"/>
      <c r="BSU222" s="11"/>
      <c r="BSV222" s="11"/>
      <c r="BSW222" s="11"/>
      <c r="BSX222" s="11"/>
      <c r="BSY222" s="11"/>
      <c r="BSZ222" s="11"/>
      <c r="BTA222" s="11"/>
      <c r="BTB222" s="11"/>
      <c r="BTC222" s="11"/>
      <c r="BTD222" s="11"/>
      <c r="BTE222" s="11"/>
      <c r="BTF222" s="11"/>
      <c r="BTG222" s="11"/>
      <c r="BTH222" s="11"/>
      <c r="BTI222" s="11"/>
      <c r="BTJ222" s="11"/>
      <c r="BTK222" s="11"/>
      <c r="BTL222" s="11"/>
      <c r="BTM222" s="11"/>
      <c r="BTN222" s="11"/>
      <c r="BTO222" s="11"/>
      <c r="BTP222" s="11"/>
      <c r="BTQ222" s="11"/>
      <c r="BTR222" s="11"/>
      <c r="BTS222" s="11"/>
      <c r="BTT222" s="11"/>
      <c r="BTU222" s="11"/>
      <c r="BTV222" s="11"/>
      <c r="BTW222" s="11"/>
      <c r="BTX222" s="11"/>
      <c r="BTY222" s="11"/>
      <c r="BTZ222" s="11"/>
      <c r="BUA222" s="11"/>
      <c r="BUB222" s="11"/>
      <c r="BUC222" s="11"/>
      <c r="BUD222" s="11"/>
      <c r="BUE222" s="11"/>
      <c r="BUF222" s="11"/>
      <c r="BUG222" s="11"/>
      <c r="BUH222" s="11"/>
      <c r="BUI222" s="11"/>
      <c r="BUJ222" s="11"/>
      <c r="BUK222" s="11"/>
      <c r="BUL222" s="11"/>
      <c r="BUM222" s="11"/>
      <c r="BUN222" s="11"/>
      <c r="BUO222" s="11"/>
      <c r="BUP222" s="11"/>
      <c r="BUQ222" s="11"/>
      <c r="BUR222" s="11"/>
      <c r="BUS222" s="11"/>
      <c r="BUT222" s="11"/>
      <c r="BUU222" s="11"/>
      <c r="BUV222" s="11"/>
      <c r="BUW222" s="11"/>
      <c r="BUX222" s="11"/>
      <c r="BUY222" s="11"/>
      <c r="BUZ222" s="11"/>
      <c r="BVA222" s="11"/>
      <c r="BVB222" s="11"/>
      <c r="BVC222" s="11"/>
      <c r="BVD222" s="11"/>
      <c r="BVE222" s="11"/>
      <c r="BVF222" s="11"/>
      <c r="BVG222" s="11"/>
      <c r="BVH222" s="11"/>
      <c r="BVI222" s="11"/>
      <c r="BVJ222" s="11"/>
      <c r="BVK222" s="11"/>
      <c r="BVL222" s="11"/>
      <c r="BVM222" s="11"/>
      <c r="BVN222" s="11"/>
      <c r="BVO222" s="11"/>
      <c r="BVP222" s="11"/>
      <c r="BVQ222" s="11"/>
      <c r="BVR222" s="11"/>
      <c r="BVS222" s="11"/>
      <c r="BVT222" s="11"/>
      <c r="BVU222" s="11"/>
      <c r="BVV222" s="11"/>
      <c r="BVW222" s="11"/>
      <c r="BVX222" s="11"/>
      <c r="BVY222" s="11"/>
      <c r="BVZ222" s="11"/>
      <c r="BWA222" s="11"/>
      <c r="BWB222" s="11"/>
      <c r="BWC222" s="11"/>
      <c r="BWD222" s="11"/>
      <c r="BWE222" s="11"/>
      <c r="BWF222" s="11"/>
      <c r="BWG222" s="11"/>
      <c r="BWH222" s="11"/>
      <c r="BWI222" s="11"/>
      <c r="BWJ222" s="11"/>
      <c r="BWK222" s="11"/>
      <c r="BWL222" s="11"/>
      <c r="BWM222" s="11"/>
      <c r="BWN222" s="11"/>
      <c r="BWO222" s="11"/>
      <c r="BWP222" s="11"/>
      <c r="BWQ222" s="11"/>
      <c r="BWR222" s="11"/>
      <c r="BWS222" s="11"/>
      <c r="BWT222" s="11"/>
      <c r="BWU222" s="11"/>
      <c r="BWV222" s="11"/>
      <c r="BWW222" s="11"/>
      <c r="BWX222" s="11"/>
      <c r="BWY222" s="11"/>
      <c r="BWZ222" s="11"/>
      <c r="BXA222" s="11"/>
      <c r="BXB222" s="11"/>
      <c r="BXC222" s="11"/>
      <c r="BXD222" s="11"/>
      <c r="BXE222" s="11"/>
      <c r="BXF222" s="11"/>
      <c r="BXG222" s="11"/>
      <c r="BXH222" s="11"/>
      <c r="BXI222" s="11"/>
      <c r="BXJ222" s="11"/>
      <c r="BXK222" s="11"/>
      <c r="BXL222" s="11"/>
      <c r="BXM222" s="11"/>
      <c r="BXN222" s="11"/>
      <c r="BXO222" s="11"/>
      <c r="BXP222" s="11"/>
      <c r="BXQ222" s="11"/>
      <c r="BXR222" s="11"/>
      <c r="BXS222" s="11"/>
      <c r="BXT222" s="11"/>
      <c r="BXU222" s="11"/>
      <c r="BXV222" s="11"/>
      <c r="BXW222" s="11"/>
      <c r="BXX222" s="11"/>
      <c r="BXY222" s="11"/>
      <c r="BXZ222" s="11"/>
      <c r="BYA222" s="11"/>
      <c r="BYB222" s="11"/>
      <c r="BYC222" s="11"/>
      <c r="BYD222" s="11"/>
      <c r="BYE222" s="11"/>
      <c r="BYF222" s="11"/>
      <c r="BYG222" s="11"/>
      <c r="BYH222" s="11"/>
      <c r="BYI222" s="11"/>
      <c r="BYJ222" s="11"/>
      <c r="BYK222" s="11"/>
      <c r="BYL222" s="11"/>
      <c r="BYM222" s="11"/>
      <c r="BYN222" s="11"/>
      <c r="BYO222" s="11"/>
      <c r="BYP222" s="11"/>
      <c r="BYQ222" s="11"/>
      <c r="BYR222" s="11"/>
      <c r="BYS222" s="11"/>
      <c r="BYT222" s="11"/>
      <c r="BYU222" s="11"/>
      <c r="BYV222" s="11"/>
      <c r="BYW222" s="11"/>
      <c r="BYX222" s="11"/>
      <c r="BYY222" s="11"/>
      <c r="BYZ222" s="11"/>
      <c r="BZA222" s="11"/>
      <c r="BZB222" s="11"/>
      <c r="BZC222" s="11"/>
      <c r="BZD222" s="11"/>
      <c r="BZE222" s="11"/>
      <c r="BZF222" s="11"/>
      <c r="BZG222" s="11"/>
      <c r="BZH222" s="11"/>
      <c r="BZI222" s="11"/>
      <c r="BZJ222" s="11"/>
      <c r="BZK222" s="11"/>
      <c r="BZL222" s="11"/>
      <c r="BZM222" s="11"/>
      <c r="BZN222" s="11"/>
      <c r="BZO222" s="11"/>
      <c r="BZP222" s="11"/>
      <c r="BZQ222" s="11"/>
      <c r="BZR222" s="11"/>
      <c r="BZS222" s="11"/>
      <c r="BZT222" s="11"/>
      <c r="BZU222" s="11"/>
      <c r="BZV222" s="11"/>
      <c r="BZW222" s="11"/>
      <c r="BZX222" s="11"/>
      <c r="BZY222" s="11"/>
      <c r="BZZ222" s="11"/>
      <c r="CAA222" s="11"/>
      <c r="CAB222" s="11"/>
      <c r="CAC222" s="11"/>
      <c r="CAD222" s="11"/>
      <c r="CAE222" s="11"/>
      <c r="CAF222" s="11"/>
      <c r="CAG222" s="11"/>
      <c r="CAH222" s="11"/>
      <c r="CAI222" s="11"/>
      <c r="CAJ222" s="11"/>
      <c r="CAK222" s="11"/>
      <c r="CAL222" s="11"/>
      <c r="CAM222" s="11"/>
      <c r="CAN222" s="11"/>
      <c r="CAO222" s="11"/>
      <c r="CAP222" s="11"/>
      <c r="CAQ222" s="11"/>
      <c r="CAR222" s="11"/>
      <c r="CAS222" s="11"/>
      <c r="CAT222" s="11"/>
      <c r="CAU222" s="11"/>
      <c r="CAV222" s="11"/>
      <c r="CAW222" s="11"/>
      <c r="CAX222" s="11"/>
      <c r="CAY222" s="11"/>
      <c r="CAZ222" s="11"/>
      <c r="CBA222" s="11"/>
      <c r="CBB222" s="11"/>
      <c r="CBC222" s="11"/>
      <c r="CBD222" s="11"/>
      <c r="CBE222" s="11"/>
      <c r="CBF222" s="11"/>
      <c r="CBG222" s="11"/>
      <c r="CBH222" s="11"/>
      <c r="CBI222" s="11"/>
      <c r="CBJ222" s="11"/>
      <c r="CBK222" s="11"/>
      <c r="CBL222" s="11"/>
      <c r="CBM222" s="11"/>
      <c r="CBN222" s="11"/>
      <c r="CBO222" s="11"/>
      <c r="CBP222" s="11"/>
      <c r="CBQ222" s="11"/>
      <c r="CBR222" s="11"/>
      <c r="CBS222" s="11"/>
      <c r="CBT222" s="11"/>
      <c r="CBU222" s="11"/>
      <c r="CBV222" s="11"/>
      <c r="CBW222" s="11"/>
      <c r="CBX222" s="11"/>
      <c r="CBY222" s="11"/>
      <c r="CBZ222" s="11"/>
      <c r="CCA222" s="11"/>
      <c r="CCB222" s="11"/>
      <c r="CCC222" s="11"/>
      <c r="CCD222" s="11"/>
      <c r="CCE222" s="11"/>
      <c r="CCF222" s="11"/>
      <c r="CCG222" s="11"/>
      <c r="CCH222" s="11"/>
      <c r="CCI222" s="11"/>
      <c r="CCJ222" s="11"/>
      <c r="CCK222" s="11"/>
      <c r="CCL222" s="11"/>
      <c r="CCM222" s="11"/>
      <c r="CCN222" s="11"/>
      <c r="CCO222" s="11"/>
      <c r="CCP222" s="11"/>
      <c r="CCQ222" s="11"/>
      <c r="CCR222" s="11"/>
      <c r="CCS222" s="11"/>
      <c r="CCT222" s="11"/>
      <c r="CCU222" s="11"/>
      <c r="CCV222" s="11"/>
      <c r="CCW222" s="11"/>
      <c r="CCX222" s="11"/>
      <c r="CCY222" s="11"/>
      <c r="CCZ222" s="11"/>
      <c r="CDA222" s="11"/>
      <c r="CDB222" s="11"/>
      <c r="CDC222" s="11"/>
      <c r="CDD222" s="11"/>
      <c r="CDE222" s="11"/>
      <c r="CDF222" s="11"/>
      <c r="CDG222" s="11"/>
      <c r="CDH222" s="11"/>
      <c r="CDI222" s="11"/>
      <c r="CDJ222" s="11"/>
      <c r="CDK222" s="11"/>
      <c r="CDL222" s="11"/>
      <c r="CDM222" s="11"/>
      <c r="CDN222" s="11"/>
      <c r="CDO222" s="11"/>
      <c r="CDP222" s="11"/>
      <c r="CDQ222" s="11"/>
      <c r="CDR222" s="11"/>
      <c r="CDS222" s="11"/>
      <c r="CDT222" s="11"/>
      <c r="CDU222" s="11"/>
      <c r="CDV222" s="11"/>
      <c r="CDW222" s="11"/>
      <c r="CDX222" s="11"/>
      <c r="CDY222" s="11"/>
      <c r="CDZ222" s="11"/>
      <c r="CEA222" s="11"/>
      <c r="CEB222" s="11"/>
      <c r="CEC222" s="11"/>
      <c r="CED222" s="11"/>
      <c r="CEE222" s="11"/>
      <c r="CEF222" s="11"/>
      <c r="CEG222" s="11"/>
      <c r="CEH222" s="11"/>
      <c r="CEI222" s="11"/>
      <c r="CEJ222" s="11"/>
      <c r="CEK222" s="11"/>
      <c r="CEL222" s="11"/>
      <c r="CEM222" s="11"/>
      <c r="CEN222" s="11"/>
      <c r="CEO222" s="11"/>
      <c r="CEP222" s="11"/>
      <c r="CEQ222" s="11"/>
      <c r="CER222" s="11"/>
      <c r="CES222" s="11"/>
      <c r="CET222" s="11"/>
      <c r="CEU222" s="11"/>
      <c r="CEV222" s="11"/>
      <c r="CEW222" s="11"/>
      <c r="CEX222" s="11"/>
      <c r="CEY222" s="11"/>
      <c r="CEZ222" s="11"/>
      <c r="CFA222" s="11"/>
      <c r="CFB222" s="11"/>
      <c r="CFC222" s="11"/>
      <c r="CFD222" s="11"/>
      <c r="CFE222" s="11"/>
      <c r="CFF222" s="11"/>
      <c r="CFG222" s="11"/>
      <c r="CFH222" s="11"/>
      <c r="CFI222" s="11"/>
      <c r="CFJ222" s="11"/>
      <c r="CFK222" s="11"/>
      <c r="CFL222" s="11"/>
      <c r="CFM222" s="11"/>
      <c r="CFN222" s="11"/>
      <c r="CFO222" s="11"/>
      <c r="CFP222" s="11"/>
      <c r="CFQ222" s="11"/>
      <c r="CFR222" s="11"/>
      <c r="CFS222" s="11"/>
      <c r="CFT222" s="11"/>
      <c r="CFU222" s="11"/>
      <c r="CFV222" s="11"/>
      <c r="CFW222" s="11"/>
      <c r="CFX222" s="11"/>
      <c r="CFY222" s="11"/>
      <c r="CFZ222" s="11"/>
      <c r="CGA222" s="11"/>
      <c r="CGB222" s="11"/>
      <c r="CGC222" s="11"/>
      <c r="CGD222" s="11"/>
      <c r="CGE222" s="11"/>
      <c r="CGF222" s="11"/>
      <c r="CGG222" s="11"/>
      <c r="CGH222" s="11"/>
      <c r="CGI222" s="11"/>
      <c r="CGJ222" s="11"/>
      <c r="CGK222" s="11"/>
      <c r="CGL222" s="11"/>
      <c r="CGM222" s="11"/>
      <c r="CGN222" s="11"/>
      <c r="CGO222" s="11"/>
      <c r="CGP222" s="11"/>
      <c r="CGQ222" s="11"/>
      <c r="CGR222" s="11"/>
      <c r="CGS222" s="11"/>
      <c r="CGT222" s="11"/>
      <c r="CGU222" s="11"/>
      <c r="CGV222" s="11"/>
      <c r="CGW222" s="11"/>
      <c r="CGX222" s="11"/>
      <c r="CGY222" s="11"/>
      <c r="CGZ222" s="11"/>
      <c r="CHA222" s="11"/>
      <c r="CHB222" s="11"/>
      <c r="CHC222" s="11"/>
      <c r="CHD222" s="11"/>
      <c r="CHE222" s="11"/>
      <c r="CHF222" s="11"/>
      <c r="CHG222" s="11"/>
      <c r="CHH222" s="11"/>
      <c r="CHI222" s="11"/>
      <c r="CHJ222" s="11"/>
      <c r="CHK222" s="11"/>
      <c r="CHL222" s="11"/>
      <c r="CHM222" s="11"/>
      <c r="CHN222" s="11"/>
      <c r="CHO222" s="11"/>
      <c r="CHP222" s="11"/>
      <c r="CHQ222" s="11"/>
      <c r="CHR222" s="11"/>
      <c r="CHS222" s="11"/>
      <c r="CHT222" s="11"/>
      <c r="CHU222" s="11"/>
      <c r="CHV222" s="11"/>
      <c r="CHW222" s="11"/>
      <c r="CHX222" s="11"/>
      <c r="CHY222" s="11"/>
      <c r="CHZ222" s="11"/>
      <c r="CIA222" s="11"/>
      <c r="CIB222" s="11"/>
      <c r="CIC222" s="11"/>
      <c r="CID222" s="11"/>
      <c r="CIE222" s="11"/>
      <c r="CIF222" s="11"/>
      <c r="CIG222" s="11"/>
      <c r="CIH222" s="11"/>
      <c r="CII222" s="11"/>
      <c r="CIJ222" s="11"/>
      <c r="CIK222" s="11"/>
      <c r="CIL222" s="11"/>
      <c r="CIM222" s="11"/>
      <c r="CIN222" s="11"/>
      <c r="CIO222" s="11"/>
      <c r="CIP222" s="11"/>
      <c r="CIQ222" s="11"/>
      <c r="CIR222" s="11"/>
      <c r="CIS222" s="11"/>
      <c r="CIT222" s="11"/>
      <c r="CIU222" s="11"/>
      <c r="CIV222" s="11"/>
      <c r="CIW222" s="11"/>
      <c r="CIX222" s="11"/>
      <c r="CIY222" s="11"/>
      <c r="CIZ222" s="11"/>
      <c r="CJA222" s="11"/>
      <c r="CJB222" s="11"/>
      <c r="CJC222" s="11"/>
      <c r="CJD222" s="11"/>
      <c r="CJE222" s="11"/>
      <c r="CJF222" s="11"/>
      <c r="CJG222" s="11"/>
      <c r="CJH222" s="11"/>
      <c r="CJI222" s="11"/>
      <c r="CJJ222" s="11"/>
      <c r="CJK222" s="11"/>
      <c r="CJL222" s="11"/>
      <c r="CJM222" s="11"/>
      <c r="CJN222" s="11"/>
      <c r="CJO222" s="11"/>
      <c r="CJP222" s="11"/>
      <c r="CJQ222" s="11"/>
      <c r="CJR222" s="11"/>
      <c r="CJS222" s="11"/>
      <c r="CJT222" s="11"/>
      <c r="CJU222" s="11"/>
      <c r="CJV222" s="11"/>
      <c r="CJW222" s="11"/>
      <c r="CJX222" s="11"/>
      <c r="CJY222" s="11"/>
      <c r="CJZ222" s="11"/>
      <c r="CKA222" s="11"/>
      <c r="CKB222" s="11"/>
      <c r="CKC222" s="11"/>
      <c r="CKD222" s="11"/>
      <c r="CKE222" s="11"/>
      <c r="CKF222" s="11"/>
      <c r="CKG222" s="11"/>
      <c r="CKH222" s="11"/>
      <c r="CKI222" s="11"/>
      <c r="CKJ222" s="11"/>
      <c r="CKK222" s="11"/>
      <c r="CKL222" s="11"/>
      <c r="CKM222" s="11"/>
      <c r="CKN222" s="11"/>
      <c r="CKO222" s="11"/>
      <c r="CKP222" s="11"/>
      <c r="CKQ222" s="11"/>
      <c r="CKR222" s="11"/>
      <c r="CKS222" s="11"/>
      <c r="CKT222" s="11"/>
      <c r="CKU222" s="11"/>
      <c r="CKV222" s="11"/>
      <c r="CKW222" s="11"/>
      <c r="CKX222" s="11"/>
      <c r="CKY222" s="11"/>
      <c r="CKZ222" s="11"/>
      <c r="CLA222" s="11"/>
      <c r="CLB222" s="11"/>
      <c r="CLC222" s="11"/>
      <c r="CLD222" s="11"/>
      <c r="CLE222" s="11"/>
      <c r="CLF222" s="11"/>
      <c r="CLG222" s="11"/>
      <c r="CLH222" s="11"/>
      <c r="CLI222" s="11"/>
      <c r="CLJ222" s="11"/>
      <c r="CLK222" s="11"/>
      <c r="CLL222" s="11"/>
      <c r="CLM222" s="11"/>
      <c r="CLN222" s="11"/>
      <c r="CLO222" s="11"/>
      <c r="CLP222" s="11"/>
      <c r="CLQ222" s="11"/>
      <c r="CLR222" s="11"/>
      <c r="CLS222" s="11"/>
      <c r="CLT222" s="11"/>
      <c r="CLU222" s="11"/>
      <c r="CLV222" s="11"/>
      <c r="CLW222" s="11"/>
      <c r="CLX222" s="11"/>
      <c r="CLY222" s="11"/>
      <c r="CLZ222" s="11"/>
      <c r="CMA222" s="11"/>
      <c r="CMB222" s="11"/>
      <c r="CMC222" s="11"/>
      <c r="CMD222" s="11"/>
      <c r="CME222" s="11"/>
      <c r="CMF222" s="11"/>
      <c r="CMG222" s="11"/>
      <c r="CMH222" s="11"/>
      <c r="CMI222" s="11"/>
      <c r="CMJ222" s="11"/>
      <c r="CMK222" s="11"/>
      <c r="CML222" s="11"/>
      <c r="CMM222" s="11"/>
      <c r="CMN222" s="11"/>
      <c r="CMO222" s="11"/>
      <c r="CMP222" s="11"/>
      <c r="CMQ222" s="11"/>
      <c r="CMR222" s="11"/>
      <c r="CMS222" s="11"/>
      <c r="CMT222" s="11"/>
      <c r="CMU222" s="11"/>
      <c r="CMV222" s="11"/>
      <c r="CMW222" s="11"/>
      <c r="CMX222" s="11"/>
      <c r="CMY222" s="11"/>
      <c r="CMZ222" s="11"/>
      <c r="CNA222" s="11"/>
      <c r="CNB222" s="11"/>
      <c r="CNC222" s="11"/>
      <c r="CND222" s="11"/>
      <c r="CNE222" s="11"/>
      <c r="CNF222" s="11"/>
      <c r="CNG222" s="11"/>
      <c r="CNH222" s="11"/>
      <c r="CNI222" s="11"/>
      <c r="CNJ222" s="11"/>
      <c r="CNK222" s="11"/>
      <c r="CNL222" s="11"/>
      <c r="CNM222" s="11"/>
      <c r="CNN222" s="11"/>
      <c r="CNO222" s="11"/>
      <c r="CNP222" s="11"/>
      <c r="CNQ222" s="11"/>
      <c r="CNR222" s="11"/>
      <c r="CNS222" s="11"/>
      <c r="CNT222" s="11"/>
      <c r="CNU222" s="11"/>
      <c r="CNV222" s="11"/>
      <c r="CNW222" s="11"/>
      <c r="CNX222" s="11"/>
      <c r="CNY222" s="11"/>
      <c r="CNZ222" s="11"/>
      <c r="COA222" s="11"/>
      <c r="COB222" s="11"/>
      <c r="COC222" s="11"/>
      <c r="COD222" s="11"/>
      <c r="COE222" s="11"/>
      <c r="COF222" s="11"/>
      <c r="COG222" s="11"/>
      <c r="COH222" s="11"/>
      <c r="COI222" s="11"/>
      <c r="COJ222" s="11"/>
      <c r="COK222" s="11"/>
      <c r="COL222" s="11"/>
      <c r="COM222" s="11"/>
      <c r="CON222" s="11"/>
      <c r="COO222" s="11"/>
      <c r="COP222" s="11"/>
      <c r="COQ222" s="11"/>
      <c r="COR222" s="11"/>
      <c r="COS222" s="11"/>
      <c r="COT222" s="11"/>
      <c r="COU222" s="11"/>
      <c r="COV222" s="11"/>
      <c r="COW222" s="11"/>
      <c r="COX222" s="11"/>
      <c r="COY222" s="11"/>
      <c r="COZ222" s="11"/>
      <c r="CPA222" s="11"/>
      <c r="CPB222" s="11"/>
      <c r="CPC222" s="11"/>
      <c r="CPD222" s="11"/>
      <c r="CPE222" s="11"/>
      <c r="CPF222" s="11"/>
      <c r="CPG222" s="11"/>
      <c r="CPH222" s="11"/>
      <c r="CPI222" s="11"/>
      <c r="CPJ222" s="11"/>
      <c r="CPK222" s="11"/>
      <c r="CPL222" s="11"/>
      <c r="CPM222" s="11"/>
      <c r="CPN222" s="11"/>
      <c r="CPO222" s="11"/>
      <c r="CPP222" s="11"/>
      <c r="CPQ222" s="11"/>
      <c r="CPR222" s="11"/>
      <c r="CPS222" s="11"/>
      <c r="CPT222" s="11"/>
      <c r="CPU222" s="11"/>
      <c r="CPV222" s="11"/>
      <c r="CPW222" s="11"/>
      <c r="CPX222" s="11"/>
      <c r="CPY222" s="11"/>
      <c r="CPZ222" s="11"/>
      <c r="CQA222" s="11"/>
      <c r="CQB222" s="11"/>
      <c r="CQC222" s="11"/>
      <c r="CQD222" s="11"/>
      <c r="CQE222" s="11"/>
      <c r="CQF222" s="11"/>
      <c r="CQG222" s="11"/>
      <c r="CQH222" s="11"/>
      <c r="CQI222" s="11"/>
      <c r="CQJ222" s="11"/>
      <c r="CQK222" s="11"/>
      <c r="CQL222" s="11"/>
      <c r="CQM222" s="11"/>
      <c r="CQN222" s="11"/>
      <c r="CQO222" s="11"/>
      <c r="CQP222" s="11"/>
      <c r="CQQ222" s="11"/>
      <c r="CQR222" s="11"/>
      <c r="CQS222" s="11"/>
      <c r="CQT222" s="11"/>
      <c r="CQU222" s="11"/>
      <c r="CQV222" s="11"/>
      <c r="CQW222" s="11"/>
      <c r="CQX222" s="11"/>
      <c r="CQY222" s="11"/>
      <c r="CQZ222" s="11"/>
      <c r="CRA222" s="11"/>
      <c r="CRB222" s="11"/>
      <c r="CRC222" s="11"/>
      <c r="CRD222" s="11"/>
      <c r="CRE222" s="11"/>
      <c r="CRF222" s="11"/>
      <c r="CRG222" s="11"/>
      <c r="CRH222" s="11"/>
      <c r="CRI222" s="11"/>
      <c r="CRJ222" s="11"/>
      <c r="CRK222" s="11"/>
      <c r="CRL222" s="11"/>
      <c r="CRM222" s="11"/>
      <c r="CRN222" s="11"/>
      <c r="CRO222" s="11"/>
      <c r="CRP222" s="11"/>
      <c r="CRQ222" s="11"/>
      <c r="CRR222" s="11"/>
      <c r="CRS222" s="11"/>
      <c r="CRT222" s="11"/>
      <c r="CRU222" s="11"/>
      <c r="CRV222" s="11"/>
      <c r="CRW222" s="11"/>
      <c r="CRX222" s="11"/>
      <c r="CRY222" s="11"/>
      <c r="CRZ222" s="11"/>
      <c r="CSA222" s="11"/>
      <c r="CSB222" s="11"/>
      <c r="CSC222" s="11"/>
      <c r="CSD222" s="11"/>
      <c r="CSE222" s="11"/>
      <c r="CSF222" s="11"/>
      <c r="CSG222" s="11"/>
      <c r="CSH222" s="11"/>
      <c r="CSI222" s="11"/>
      <c r="CSJ222" s="11"/>
      <c r="CSK222" s="11"/>
      <c r="CSL222" s="11"/>
      <c r="CSM222" s="11"/>
      <c r="CSN222" s="11"/>
      <c r="CSO222" s="11"/>
      <c r="CSP222" s="11"/>
      <c r="CSQ222" s="11"/>
      <c r="CSR222" s="11"/>
      <c r="CSS222" s="11"/>
      <c r="CST222" s="11"/>
      <c r="CSU222" s="11"/>
      <c r="CSV222" s="11"/>
      <c r="CSW222" s="11"/>
      <c r="CSX222" s="11"/>
      <c r="CSY222" s="11"/>
      <c r="CSZ222" s="11"/>
      <c r="CTA222" s="11"/>
      <c r="CTB222" s="11"/>
      <c r="CTC222" s="11"/>
      <c r="CTD222" s="11"/>
      <c r="CTE222" s="11"/>
      <c r="CTF222" s="11"/>
      <c r="CTG222" s="11"/>
      <c r="CTH222" s="11"/>
      <c r="CTI222" s="11"/>
      <c r="CTJ222" s="11"/>
      <c r="CTK222" s="11"/>
      <c r="CTL222" s="11"/>
      <c r="CTM222" s="11"/>
      <c r="CTN222" s="11"/>
      <c r="CTO222" s="11"/>
      <c r="CTP222" s="11"/>
      <c r="CTQ222" s="11"/>
      <c r="CTR222" s="11"/>
      <c r="CTS222" s="11"/>
      <c r="CTT222" s="11"/>
      <c r="CTU222" s="11"/>
      <c r="CTV222" s="11"/>
      <c r="CTW222" s="11"/>
      <c r="CTX222" s="11"/>
      <c r="CTY222" s="11"/>
      <c r="CTZ222" s="11"/>
      <c r="CUA222" s="11"/>
      <c r="CUB222" s="11"/>
      <c r="CUC222" s="11"/>
      <c r="CUD222" s="11"/>
      <c r="CUE222" s="11"/>
      <c r="CUF222" s="11"/>
      <c r="CUG222" s="11"/>
      <c r="CUH222" s="11"/>
      <c r="CUI222" s="11"/>
      <c r="CUJ222" s="11"/>
      <c r="CUK222" s="11"/>
      <c r="CUL222" s="11"/>
      <c r="CUM222" s="11"/>
      <c r="CUN222" s="11"/>
      <c r="CUO222" s="11"/>
      <c r="CUP222" s="11"/>
      <c r="CUQ222" s="11"/>
      <c r="CUR222" s="11"/>
      <c r="CUS222" s="11"/>
      <c r="CUT222" s="11"/>
      <c r="CUU222" s="11"/>
      <c r="CUV222" s="11"/>
      <c r="CUW222" s="11"/>
      <c r="CUX222" s="11"/>
      <c r="CUY222" s="11"/>
      <c r="CUZ222" s="11"/>
      <c r="CVA222" s="11"/>
      <c r="CVB222" s="11"/>
      <c r="CVC222" s="11"/>
      <c r="CVD222" s="11"/>
      <c r="CVE222" s="11"/>
      <c r="CVF222" s="11"/>
      <c r="CVG222" s="11"/>
      <c r="CVH222" s="11"/>
      <c r="CVI222" s="11"/>
      <c r="CVJ222" s="11"/>
      <c r="CVK222" s="11"/>
      <c r="CVL222" s="11"/>
      <c r="CVM222" s="11"/>
      <c r="CVN222" s="11"/>
      <c r="CVO222" s="11"/>
      <c r="CVP222" s="11"/>
      <c r="CVQ222" s="11"/>
      <c r="CVR222" s="11"/>
      <c r="CVS222" s="11"/>
      <c r="CVT222" s="11"/>
      <c r="CVU222" s="11"/>
      <c r="CVV222" s="11"/>
      <c r="CVW222" s="11"/>
      <c r="CVX222" s="11"/>
      <c r="CVY222" s="11"/>
      <c r="CVZ222" s="11"/>
      <c r="CWA222" s="11"/>
      <c r="CWB222" s="11"/>
      <c r="CWC222" s="11"/>
      <c r="CWD222" s="11"/>
      <c r="CWE222" s="11"/>
      <c r="CWF222" s="11"/>
      <c r="CWG222" s="11"/>
      <c r="CWH222" s="11"/>
      <c r="CWI222" s="11"/>
      <c r="CWJ222" s="11"/>
      <c r="CWK222" s="11"/>
      <c r="CWL222" s="11"/>
      <c r="CWM222" s="11"/>
      <c r="CWN222" s="11"/>
      <c r="CWO222" s="11"/>
      <c r="CWP222" s="11"/>
      <c r="CWQ222" s="11"/>
      <c r="CWR222" s="11"/>
      <c r="CWS222" s="11"/>
      <c r="CWT222" s="11"/>
      <c r="CWU222" s="11"/>
      <c r="CWV222" s="11"/>
      <c r="CWW222" s="11"/>
      <c r="CWX222" s="11"/>
      <c r="CWY222" s="11"/>
      <c r="CWZ222" s="11"/>
      <c r="CXA222" s="11"/>
      <c r="CXB222" s="11"/>
      <c r="CXC222" s="11"/>
      <c r="CXD222" s="11"/>
      <c r="CXE222" s="11"/>
      <c r="CXF222" s="11"/>
      <c r="CXG222" s="11"/>
      <c r="CXH222" s="11"/>
      <c r="CXI222" s="11"/>
      <c r="CXJ222" s="11"/>
      <c r="CXK222" s="11"/>
      <c r="CXL222" s="11"/>
      <c r="CXM222" s="11"/>
      <c r="CXN222" s="11"/>
      <c r="CXO222" s="11"/>
      <c r="CXP222" s="11"/>
      <c r="CXQ222" s="11"/>
      <c r="CXR222" s="11"/>
      <c r="CXS222" s="11"/>
      <c r="CXT222" s="11"/>
      <c r="CXU222" s="11"/>
      <c r="CXV222" s="11"/>
      <c r="CXW222" s="11"/>
      <c r="CXX222" s="11"/>
      <c r="CXY222" s="11"/>
      <c r="CXZ222" s="11"/>
      <c r="CYA222" s="11"/>
      <c r="CYB222" s="11"/>
      <c r="CYC222" s="11"/>
      <c r="CYD222" s="11"/>
      <c r="CYE222" s="11"/>
      <c r="CYF222" s="11"/>
      <c r="CYG222" s="11"/>
      <c r="CYH222" s="11"/>
      <c r="CYI222" s="11"/>
      <c r="CYJ222" s="11"/>
      <c r="CYK222" s="11"/>
      <c r="CYL222" s="11"/>
      <c r="CYM222" s="11"/>
      <c r="CYN222" s="11"/>
      <c r="CYO222" s="11"/>
      <c r="CYP222" s="11"/>
      <c r="CYQ222" s="11"/>
      <c r="CYR222" s="11"/>
      <c r="CYS222" s="11"/>
      <c r="CYT222" s="11"/>
      <c r="CYU222" s="11"/>
      <c r="CYV222" s="11"/>
      <c r="CYW222" s="11"/>
      <c r="CYX222" s="11"/>
      <c r="CYY222" s="11"/>
      <c r="CYZ222" s="11"/>
      <c r="CZA222" s="11"/>
      <c r="CZB222" s="11"/>
      <c r="CZC222" s="11"/>
      <c r="CZD222" s="11"/>
      <c r="CZE222" s="11"/>
      <c r="CZF222" s="11"/>
      <c r="CZG222" s="11"/>
      <c r="CZH222" s="11"/>
      <c r="CZI222" s="11"/>
      <c r="CZJ222" s="11"/>
      <c r="CZK222" s="11"/>
      <c r="CZL222" s="11"/>
      <c r="CZM222" s="11"/>
      <c r="CZN222" s="11"/>
      <c r="CZO222" s="11"/>
      <c r="CZP222" s="11"/>
      <c r="CZQ222" s="11"/>
      <c r="CZR222" s="11"/>
      <c r="CZS222" s="11"/>
      <c r="CZT222" s="11"/>
      <c r="CZU222" s="11"/>
      <c r="CZV222" s="11"/>
      <c r="CZW222" s="11"/>
      <c r="CZX222" s="11"/>
      <c r="CZY222" s="11"/>
      <c r="CZZ222" s="11"/>
      <c r="DAA222" s="11"/>
      <c r="DAB222" s="11"/>
      <c r="DAC222" s="11"/>
      <c r="DAD222" s="11"/>
      <c r="DAE222" s="11"/>
      <c r="DAF222" s="11"/>
      <c r="DAG222" s="11"/>
      <c r="DAH222" s="11"/>
      <c r="DAI222" s="11"/>
      <c r="DAJ222" s="11"/>
      <c r="DAK222" s="11"/>
      <c r="DAL222" s="11"/>
      <c r="DAM222" s="11"/>
      <c r="DAN222" s="11"/>
      <c r="DAO222" s="11"/>
      <c r="DAP222" s="11"/>
      <c r="DAQ222" s="11"/>
      <c r="DAR222" s="11"/>
      <c r="DAS222" s="11"/>
      <c r="DAT222" s="11"/>
      <c r="DAU222" s="11"/>
      <c r="DAV222" s="11"/>
      <c r="DAW222" s="11"/>
      <c r="DAX222" s="11"/>
      <c r="DAY222" s="11"/>
      <c r="DAZ222" s="11"/>
      <c r="DBA222" s="11"/>
      <c r="DBB222" s="11"/>
      <c r="DBC222" s="11"/>
      <c r="DBD222" s="11"/>
      <c r="DBE222" s="11"/>
      <c r="DBF222" s="11"/>
      <c r="DBG222" s="11"/>
      <c r="DBH222" s="11"/>
      <c r="DBI222" s="11"/>
      <c r="DBJ222" s="11"/>
      <c r="DBK222" s="11"/>
      <c r="DBL222" s="11"/>
      <c r="DBM222" s="11"/>
      <c r="DBN222" s="11"/>
      <c r="DBO222" s="11"/>
      <c r="DBP222" s="11"/>
      <c r="DBQ222" s="11"/>
      <c r="DBR222" s="11"/>
      <c r="DBS222" s="11"/>
      <c r="DBT222" s="11"/>
      <c r="DBU222" s="11"/>
      <c r="DBV222" s="11"/>
      <c r="DBW222" s="11"/>
      <c r="DBX222" s="11"/>
      <c r="DBY222" s="11"/>
      <c r="DBZ222" s="11"/>
      <c r="DCA222" s="11"/>
      <c r="DCB222" s="11"/>
      <c r="DCC222" s="11"/>
      <c r="DCD222" s="11"/>
      <c r="DCE222" s="11"/>
      <c r="DCF222" s="11"/>
      <c r="DCG222" s="11"/>
      <c r="DCH222" s="11"/>
      <c r="DCI222" s="11"/>
      <c r="DCJ222" s="11"/>
      <c r="DCK222" s="11"/>
      <c r="DCL222" s="11"/>
      <c r="DCM222" s="11"/>
      <c r="DCN222" s="11"/>
      <c r="DCO222" s="11"/>
      <c r="DCP222" s="11"/>
      <c r="DCQ222" s="11"/>
      <c r="DCR222" s="11"/>
      <c r="DCS222" s="11"/>
      <c r="DCT222" s="11"/>
      <c r="DCU222" s="11"/>
      <c r="DCV222" s="11"/>
      <c r="DCW222" s="11"/>
      <c r="DCX222" s="11"/>
      <c r="DCY222" s="11"/>
      <c r="DCZ222" s="11"/>
      <c r="DDA222" s="11"/>
      <c r="DDB222" s="11"/>
      <c r="DDC222" s="11"/>
      <c r="DDD222" s="11"/>
      <c r="DDE222" s="11"/>
      <c r="DDF222" s="11"/>
      <c r="DDG222" s="11"/>
      <c r="DDH222" s="11"/>
      <c r="DDI222" s="11"/>
      <c r="DDJ222" s="11"/>
      <c r="DDK222" s="11"/>
      <c r="DDL222" s="11"/>
      <c r="DDM222" s="11"/>
      <c r="DDN222" s="11"/>
      <c r="DDO222" s="11"/>
      <c r="DDP222" s="11"/>
      <c r="DDQ222" s="11"/>
      <c r="DDR222" s="11"/>
      <c r="DDS222" s="11"/>
      <c r="DDT222" s="11"/>
      <c r="DDU222" s="11"/>
      <c r="DDV222" s="11"/>
      <c r="DDW222" s="11"/>
      <c r="DDX222" s="11"/>
      <c r="DDY222" s="11"/>
      <c r="DDZ222" s="11"/>
      <c r="DEA222" s="11"/>
      <c r="DEB222" s="11"/>
      <c r="DEC222" s="11"/>
      <c r="DED222" s="11"/>
      <c r="DEE222" s="11"/>
      <c r="DEF222" s="11"/>
      <c r="DEG222" s="11"/>
      <c r="DEH222" s="11"/>
      <c r="DEI222" s="11"/>
      <c r="DEJ222" s="11"/>
      <c r="DEK222" s="11"/>
      <c r="DEL222" s="11"/>
      <c r="DEM222" s="11"/>
      <c r="DEN222" s="11"/>
      <c r="DEO222" s="11"/>
      <c r="DEP222" s="11"/>
      <c r="DEQ222" s="11"/>
      <c r="DER222" s="11"/>
      <c r="DES222" s="11"/>
      <c r="DET222" s="11"/>
      <c r="DEU222" s="11"/>
      <c r="DEV222" s="11"/>
      <c r="DEW222" s="11"/>
      <c r="DEX222" s="11"/>
      <c r="DEY222" s="11"/>
      <c r="DEZ222" s="11"/>
      <c r="DFA222" s="11"/>
      <c r="DFB222" s="11"/>
      <c r="DFC222" s="11"/>
      <c r="DFD222" s="11"/>
      <c r="DFE222" s="11"/>
      <c r="DFF222" s="11"/>
      <c r="DFG222" s="11"/>
      <c r="DFH222" s="11"/>
      <c r="DFI222" s="11"/>
      <c r="DFJ222" s="11"/>
      <c r="DFK222" s="11"/>
      <c r="DFL222" s="11"/>
      <c r="DFM222" s="11"/>
      <c r="DFN222" s="11"/>
      <c r="DFO222" s="11"/>
      <c r="DFP222" s="11"/>
      <c r="DFQ222" s="11"/>
      <c r="DFR222" s="11"/>
      <c r="DFS222" s="11"/>
      <c r="DFT222" s="11"/>
      <c r="DFU222" s="11"/>
      <c r="DFV222" s="11"/>
      <c r="DFW222" s="11"/>
      <c r="DFX222" s="11"/>
      <c r="DFY222" s="11"/>
      <c r="DFZ222" s="11"/>
      <c r="DGA222" s="11"/>
      <c r="DGB222" s="11"/>
      <c r="DGC222" s="11"/>
      <c r="DGD222" s="11"/>
      <c r="DGE222" s="11"/>
      <c r="DGF222" s="11"/>
      <c r="DGG222" s="11"/>
      <c r="DGH222" s="11"/>
      <c r="DGI222" s="11"/>
      <c r="DGJ222" s="11"/>
      <c r="DGK222" s="11"/>
      <c r="DGL222" s="11"/>
      <c r="DGM222" s="11"/>
      <c r="DGN222" s="11"/>
      <c r="DGO222" s="11"/>
      <c r="DGP222" s="11"/>
      <c r="DGQ222" s="11"/>
      <c r="DGR222" s="11"/>
      <c r="DGS222" s="11"/>
      <c r="DGT222" s="11"/>
      <c r="DGU222" s="11"/>
      <c r="DGV222" s="11"/>
      <c r="DGW222" s="11"/>
      <c r="DGX222" s="11"/>
      <c r="DGY222" s="11"/>
      <c r="DGZ222" s="11"/>
      <c r="DHA222" s="11"/>
      <c r="DHB222" s="11"/>
      <c r="DHC222" s="11"/>
      <c r="DHD222" s="11"/>
      <c r="DHE222" s="11"/>
      <c r="DHF222" s="11"/>
      <c r="DHG222" s="11"/>
      <c r="DHH222" s="11"/>
      <c r="DHI222" s="11"/>
      <c r="DHJ222" s="11"/>
      <c r="DHK222" s="11"/>
      <c r="DHL222" s="11"/>
      <c r="DHM222" s="11"/>
      <c r="DHN222" s="11"/>
      <c r="DHO222" s="11"/>
      <c r="DHP222" s="11"/>
      <c r="DHQ222" s="11"/>
      <c r="DHR222" s="11"/>
      <c r="DHS222" s="11"/>
      <c r="DHT222" s="11"/>
      <c r="DHU222" s="11"/>
      <c r="DHV222" s="11"/>
      <c r="DHW222" s="11"/>
      <c r="DHX222" s="11"/>
      <c r="DHY222" s="11"/>
      <c r="DHZ222" s="11"/>
      <c r="DIA222" s="11"/>
      <c r="DIB222" s="11"/>
      <c r="DIC222" s="11"/>
      <c r="DID222" s="11"/>
      <c r="DIE222" s="11"/>
      <c r="DIF222" s="11"/>
      <c r="DIG222" s="11"/>
      <c r="DIH222" s="11"/>
      <c r="DII222" s="11"/>
      <c r="DIJ222" s="11"/>
      <c r="DIK222" s="11"/>
      <c r="DIL222" s="11"/>
      <c r="DIM222" s="11"/>
      <c r="DIN222" s="11"/>
      <c r="DIO222" s="11"/>
      <c r="DIP222" s="11"/>
      <c r="DIQ222" s="11"/>
      <c r="DIR222" s="11"/>
      <c r="DIS222" s="11"/>
      <c r="DIT222" s="11"/>
      <c r="DIU222" s="11"/>
      <c r="DIV222" s="11"/>
      <c r="DIW222" s="11"/>
      <c r="DIX222" s="11"/>
      <c r="DIY222" s="11"/>
      <c r="DIZ222" s="11"/>
      <c r="DJA222" s="11"/>
      <c r="DJB222" s="11"/>
      <c r="DJC222" s="11"/>
      <c r="DJD222" s="11"/>
      <c r="DJE222" s="11"/>
      <c r="DJF222" s="11"/>
      <c r="DJG222" s="11"/>
      <c r="DJH222" s="11"/>
      <c r="DJI222" s="11"/>
      <c r="DJJ222" s="11"/>
      <c r="DJK222" s="11"/>
      <c r="DJL222" s="11"/>
      <c r="DJM222" s="11"/>
      <c r="DJN222" s="11"/>
      <c r="DJO222" s="11"/>
      <c r="DJP222" s="11"/>
      <c r="DJQ222" s="11"/>
      <c r="DJR222" s="11"/>
      <c r="DJS222" s="11"/>
      <c r="DJT222" s="11"/>
      <c r="DJU222" s="11"/>
      <c r="DJV222" s="11"/>
      <c r="DJW222" s="11"/>
      <c r="DJX222" s="11"/>
      <c r="DJY222" s="11"/>
      <c r="DJZ222" s="11"/>
      <c r="DKA222" s="11"/>
      <c r="DKB222" s="11"/>
      <c r="DKC222" s="11"/>
      <c r="DKD222" s="11"/>
      <c r="DKE222" s="11"/>
      <c r="DKF222" s="11"/>
      <c r="DKG222" s="11"/>
      <c r="DKH222" s="11"/>
      <c r="DKI222" s="11"/>
      <c r="DKJ222" s="11"/>
      <c r="DKK222" s="11"/>
      <c r="DKL222" s="11"/>
      <c r="DKM222" s="11"/>
      <c r="DKN222" s="11"/>
      <c r="DKO222" s="11"/>
      <c r="DKP222" s="11"/>
      <c r="DKQ222" s="11"/>
      <c r="DKR222" s="11"/>
      <c r="DKS222" s="11"/>
      <c r="DKT222" s="11"/>
      <c r="DKU222" s="11"/>
      <c r="DKV222" s="11"/>
      <c r="DKW222" s="11"/>
      <c r="DKX222" s="11"/>
      <c r="DKY222" s="11"/>
      <c r="DKZ222" s="11"/>
      <c r="DLA222" s="11"/>
      <c r="DLB222" s="11"/>
      <c r="DLC222" s="11"/>
      <c r="DLD222" s="11"/>
      <c r="DLE222" s="11"/>
      <c r="DLF222" s="11"/>
      <c r="DLG222" s="11"/>
      <c r="DLH222" s="11"/>
      <c r="DLI222" s="11"/>
      <c r="DLJ222" s="11"/>
      <c r="DLK222" s="11"/>
      <c r="DLL222" s="11"/>
      <c r="DLM222" s="11"/>
      <c r="DLN222" s="11"/>
      <c r="DLO222" s="11"/>
      <c r="DLP222" s="11"/>
      <c r="DLQ222" s="11"/>
      <c r="DLR222" s="11"/>
      <c r="DLS222" s="11"/>
      <c r="DLT222" s="11"/>
      <c r="DLU222" s="11"/>
      <c r="DLV222" s="11"/>
      <c r="DLW222" s="11"/>
      <c r="DLX222" s="11"/>
      <c r="DLY222" s="11"/>
      <c r="DLZ222" s="11"/>
      <c r="DMA222" s="11"/>
      <c r="DMB222" s="11"/>
      <c r="DMC222" s="11"/>
      <c r="DMD222" s="11"/>
      <c r="DME222" s="11"/>
      <c r="DMF222" s="11"/>
      <c r="DMG222" s="11"/>
      <c r="DMH222" s="11"/>
      <c r="DMI222" s="11"/>
      <c r="DMJ222" s="11"/>
      <c r="DMK222" s="11"/>
      <c r="DML222" s="11"/>
      <c r="DMM222" s="11"/>
      <c r="DMN222" s="11"/>
      <c r="DMO222" s="11"/>
      <c r="DMP222" s="11"/>
      <c r="DMQ222" s="11"/>
      <c r="DMR222" s="11"/>
      <c r="DMS222" s="11"/>
      <c r="DMT222" s="11"/>
      <c r="DMU222" s="11"/>
      <c r="DMV222" s="11"/>
      <c r="DMW222" s="11"/>
      <c r="DMX222" s="11"/>
      <c r="DMY222" s="11"/>
      <c r="DMZ222" s="11"/>
      <c r="DNA222" s="11"/>
      <c r="DNB222" s="11"/>
      <c r="DNC222" s="11"/>
      <c r="DND222" s="11"/>
      <c r="DNE222" s="11"/>
      <c r="DNF222" s="11"/>
      <c r="DNG222" s="11"/>
      <c r="DNH222" s="11"/>
      <c r="DNI222" s="11"/>
      <c r="DNJ222" s="11"/>
      <c r="DNK222" s="11"/>
      <c r="DNL222" s="11"/>
      <c r="DNM222" s="11"/>
      <c r="DNN222" s="11"/>
      <c r="DNO222" s="11"/>
      <c r="DNP222" s="11"/>
      <c r="DNQ222" s="11"/>
      <c r="DNR222" s="11"/>
      <c r="DNS222" s="11"/>
      <c r="DNT222" s="11"/>
      <c r="DNU222" s="11"/>
      <c r="DNV222" s="11"/>
      <c r="DNW222" s="11"/>
      <c r="DNX222" s="11"/>
      <c r="DNY222" s="11"/>
      <c r="DNZ222" s="11"/>
      <c r="DOA222" s="11"/>
      <c r="DOB222" s="11"/>
      <c r="DOC222" s="11"/>
      <c r="DOD222" s="11"/>
      <c r="DOE222" s="11"/>
      <c r="DOF222" s="11"/>
      <c r="DOG222" s="11"/>
      <c r="DOH222" s="11"/>
      <c r="DOI222" s="11"/>
      <c r="DOJ222" s="11"/>
      <c r="DOK222" s="11"/>
      <c r="DOL222" s="11"/>
      <c r="DOM222" s="11"/>
      <c r="DON222" s="11"/>
      <c r="DOO222" s="11"/>
      <c r="DOP222" s="11"/>
      <c r="DOQ222" s="11"/>
      <c r="DOR222" s="11"/>
      <c r="DOS222" s="11"/>
      <c r="DOT222" s="11"/>
      <c r="DOU222" s="11"/>
      <c r="DOV222" s="11"/>
      <c r="DOW222" s="11"/>
      <c r="DOX222" s="11"/>
      <c r="DOY222" s="11"/>
      <c r="DOZ222" s="11"/>
      <c r="DPA222" s="11"/>
      <c r="DPB222" s="11"/>
      <c r="DPC222" s="11"/>
      <c r="DPD222" s="11"/>
      <c r="DPE222" s="11"/>
      <c r="DPF222" s="11"/>
      <c r="DPG222" s="11"/>
      <c r="DPH222" s="11"/>
      <c r="DPI222" s="11"/>
      <c r="DPJ222" s="11"/>
      <c r="DPK222" s="11"/>
      <c r="DPL222" s="11"/>
      <c r="DPM222" s="11"/>
      <c r="DPN222" s="11"/>
      <c r="DPO222" s="11"/>
      <c r="DPP222" s="11"/>
      <c r="DPQ222" s="11"/>
      <c r="DPR222" s="11"/>
      <c r="DPS222" s="11"/>
      <c r="DPT222" s="11"/>
      <c r="DPU222" s="11"/>
      <c r="DPV222" s="11"/>
      <c r="DPW222" s="11"/>
      <c r="DPX222" s="11"/>
      <c r="DPY222" s="11"/>
      <c r="DPZ222" s="11"/>
      <c r="DQA222" s="11"/>
      <c r="DQB222" s="11"/>
      <c r="DQC222" s="11"/>
      <c r="DQD222" s="11"/>
      <c r="DQE222" s="11"/>
      <c r="DQF222" s="11"/>
      <c r="DQG222" s="11"/>
      <c r="DQH222" s="11"/>
      <c r="DQI222" s="11"/>
      <c r="DQJ222" s="11"/>
      <c r="DQK222" s="11"/>
      <c r="DQL222" s="11"/>
      <c r="DQM222" s="11"/>
      <c r="DQN222" s="11"/>
      <c r="DQO222" s="11"/>
      <c r="DQP222" s="11"/>
      <c r="DQQ222" s="11"/>
      <c r="DQR222" s="11"/>
      <c r="DQS222" s="11"/>
      <c r="DQT222" s="11"/>
      <c r="DQU222" s="11"/>
      <c r="DQV222" s="11"/>
      <c r="DQW222" s="11"/>
      <c r="DQX222" s="11"/>
      <c r="DQY222" s="11"/>
      <c r="DQZ222" s="11"/>
      <c r="DRA222" s="11"/>
      <c r="DRB222" s="11"/>
      <c r="DRC222" s="11"/>
      <c r="DRD222" s="11"/>
      <c r="DRE222" s="11"/>
      <c r="DRF222" s="11"/>
      <c r="DRG222" s="11"/>
      <c r="DRH222" s="11"/>
      <c r="DRI222" s="11"/>
      <c r="DRJ222" s="11"/>
      <c r="DRK222" s="11"/>
      <c r="DRL222" s="11"/>
      <c r="DRM222" s="11"/>
      <c r="DRN222" s="11"/>
      <c r="DRO222" s="11"/>
      <c r="DRP222" s="11"/>
      <c r="DRQ222" s="11"/>
      <c r="DRR222" s="11"/>
      <c r="DRS222" s="11"/>
      <c r="DRT222" s="11"/>
      <c r="DRU222" s="11"/>
      <c r="DRV222" s="11"/>
      <c r="DRW222" s="11"/>
      <c r="DRX222" s="11"/>
      <c r="DRY222" s="11"/>
      <c r="DRZ222" s="11"/>
      <c r="DSA222" s="11"/>
      <c r="DSB222" s="11"/>
      <c r="DSC222" s="11"/>
      <c r="DSD222" s="11"/>
      <c r="DSE222" s="11"/>
      <c r="DSF222" s="11"/>
      <c r="DSG222" s="11"/>
      <c r="DSH222" s="11"/>
      <c r="DSI222" s="11"/>
      <c r="DSJ222" s="11"/>
      <c r="DSK222" s="11"/>
      <c r="DSL222" s="11"/>
      <c r="DSM222" s="11"/>
      <c r="DSN222" s="11"/>
      <c r="DSO222" s="11"/>
      <c r="DSP222" s="11"/>
      <c r="DSQ222" s="11"/>
      <c r="DSR222" s="11"/>
      <c r="DSS222" s="11"/>
      <c r="DST222" s="11"/>
      <c r="DSU222" s="11"/>
      <c r="DSV222" s="11"/>
      <c r="DSW222" s="11"/>
      <c r="DSX222" s="11"/>
      <c r="DSY222" s="11"/>
      <c r="DSZ222" s="11"/>
      <c r="DTA222" s="11"/>
      <c r="DTB222" s="11"/>
      <c r="DTC222" s="11"/>
      <c r="DTD222" s="11"/>
      <c r="DTE222" s="11"/>
      <c r="DTF222" s="11"/>
      <c r="DTG222" s="11"/>
      <c r="DTH222" s="11"/>
      <c r="DTI222" s="11"/>
      <c r="DTJ222" s="11"/>
      <c r="DTK222" s="11"/>
      <c r="DTL222" s="11"/>
      <c r="DTM222" s="11"/>
      <c r="DTN222" s="11"/>
      <c r="DTO222" s="11"/>
      <c r="DTP222" s="11"/>
      <c r="DTQ222" s="11"/>
      <c r="DTR222" s="11"/>
      <c r="DTS222" s="11"/>
      <c r="DTT222" s="11"/>
      <c r="DTU222" s="11"/>
      <c r="DTV222" s="11"/>
      <c r="DTW222" s="11"/>
      <c r="DTX222" s="11"/>
      <c r="DTY222" s="11"/>
      <c r="DTZ222" s="11"/>
      <c r="DUA222" s="11"/>
      <c r="DUB222" s="11"/>
      <c r="DUC222" s="11"/>
      <c r="DUD222" s="11"/>
      <c r="DUE222" s="11"/>
      <c r="DUF222" s="11"/>
      <c r="DUG222" s="11"/>
      <c r="DUH222" s="11"/>
      <c r="DUI222" s="11"/>
      <c r="DUJ222" s="11"/>
      <c r="DUK222" s="11"/>
      <c r="DUL222" s="11"/>
      <c r="DUM222" s="11"/>
      <c r="DUN222" s="11"/>
      <c r="DUO222" s="11"/>
      <c r="DUP222" s="11"/>
      <c r="DUQ222" s="11"/>
      <c r="DUR222" s="11"/>
      <c r="DUS222" s="11"/>
      <c r="DUT222" s="11"/>
      <c r="DUU222" s="11"/>
      <c r="DUV222" s="11"/>
      <c r="DUW222" s="11"/>
      <c r="DUX222" s="11"/>
      <c r="DUY222" s="11"/>
      <c r="DUZ222" s="11"/>
      <c r="DVA222" s="11"/>
      <c r="DVB222" s="11"/>
      <c r="DVC222" s="11"/>
      <c r="DVD222" s="11"/>
      <c r="DVE222" s="11"/>
      <c r="DVF222" s="11"/>
      <c r="DVG222" s="11"/>
      <c r="DVH222" s="11"/>
      <c r="DVI222" s="11"/>
      <c r="DVJ222" s="11"/>
      <c r="DVK222" s="11"/>
      <c r="DVL222" s="11"/>
      <c r="DVM222" s="11"/>
      <c r="DVN222" s="11"/>
      <c r="DVO222" s="11"/>
      <c r="DVP222" s="11"/>
      <c r="DVQ222" s="11"/>
      <c r="DVR222" s="11"/>
      <c r="DVS222" s="11"/>
      <c r="DVT222" s="11"/>
      <c r="DVU222" s="11"/>
      <c r="DVV222" s="11"/>
      <c r="DVW222" s="11"/>
      <c r="DVX222" s="11"/>
      <c r="DVY222" s="11"/>
      <c r="DVZ222" s="11"/>
      <c r="DWA222" s="11"/>
      <c r="DWB222" s="11"/>
      <c r="DWC222" s="11"/>
      <c r="DWD222" s="11"/>
      <c r="DWE222" s="11"/>
      <c r="DWF222" s="11"/>
      <c r="DWG222" s="11"/>
      <c r="DWH222" s="11"/>
      <c r="DWI222" s="11"/>
      <c r="DWJ222" s="11"/>
      <c r="DWK222" s="11"/>
      <c r="DWL222" s="11"/>
      <c r="DWM222" s="11"/>
      <c r="DWN222" s="11"/>
      <c r="DWO222" s="11"/>
      <c r="DWP222" s="11"/>
      <c r="DWQ222" s="11"/>
      <c r="DWR222" s="11"/>
      <c r="DWS222" s="11"/>
      <c r="DWT222" s="11"/>
      <c r="DWU222" s="11"/>
      <c r="DWV222" s="11"/>
      <c r="DWW222" s="11"/>
      <c r="DWX222" s="11"/>
      <c r="DWY222" s="11"/>
      <c r="DWZ222" s="11"/>
      <c r="DXA222" s="11"/>
      <c r="DXB222" s="11"/>
      <c r="DXC222" s="11"/>
      <c r="DXD222" s="11"/>
      <c r="DXE222" s="11"/>
      <c r="DXF222" s="11"/>
      <c r="DXG222" s="11"/>
      <c r="DXH222" s="11"/>
      <c r="DXI222" s="11"/>
      <c r="DXJ222" s="11"/>
      <c r="DXK222" s="11"/>
      <c r="DXL222" s="11"/>
      <c r="DXM222" s="11"/>
      <c r="DXN222" s="11"/>
      <c r="DXO222" s="11"/>
      <c r="DXP222" s="11"/>
      <c r="DXQ222" s="11"/>
      <c r="DXR222" s="11"/>
      <c r="DXS222" s="11"/>
      <c r="DXT222" s="11"/>
      <c r="DXU222" s="11"/>
      <c r="DXV222" s="11"/>
      <c r="DXW222" s="11"/>
      <c r="DXX222" s="11"/>
      <c r="DXY222" s="11"/>
      <c r="DXZ222" s="11"/>
      <c r="DYA222" s="11"/>
      <c r="DYB222" s="11"/>
      <c r="DYC222" s="11"/>
      <c r="DYD222" s="11"/>
      <c r="DYE222" s="11"/>
      <c r="DYF222" s="11"/>
      <c r="DYG222" s="11"/>
      <c r="DYH222" s="11"/>
      <c r="DYI222" s="11"/>
      <c r="DYJ222" s="11"/>
      <c r="DYK222" s="11"/>
      <c r="DYL222" s="11"/>
      <c r="DYM222" s="11"/>
      <c r="DYN222" s="11"/>
      <c r="DYO222" s="11"/>
      <c r="DYP222" s="11"/>
      <c r="DYQ222" s="11"/>
      <c r="DYR222" s="11"/>
      <c r="DYS222" s="11"/>
      <c r="DYT222" s="11"/>
      <c r="DYU222" s="11"/>
      <c r="DYV222" s="11"/>
      <c r="DYW222" s="11"/>
      <c r="DYX222" s="11"/>
      <c r="DYY222" s="11"/>
      <c r="DYZ222" s="11"/>
      <c r="DZA222" s="11"/>
      <c r="DZB222" s="11"/>
      <c r="DZC222" s="11"/>
      <c r="DZD222" s="11"/>
      <c r="DZE222" s="11"/>
      <c r="DZF222" s="11"/>
      <c r="DZG222" s="11"/>
      <c r="DZH222" s="11"/>
      <c r="DZI222" s="11"/>
      <c r="DZJ222" s="11"/>
      <c r="DZK222" s="11"/>
      <c r="DZL222" s="11"/>
      <c r="DZM222" s="11"/>
      <c r="DZN222" s="11"/>
      <c r="DZO222" s="11"/>
      <c r="DZP222" s="11"/>
      <c r="DZQ222" s="11"/>
      <c r="DZR222" s="11"/>
      <c r="DZS222" s="11"/>
      <c r="DZT222" s="11"/>
      <c r="DZU222" s="11"/>
      <c r="DZV222" s="11"/>
      <c r="DZW222" s="11"/>
      <c r="DZX222" s="11"/>
      <c r="DZY222" s="11"/>
      <c r="DZZ222" s="11"/>
      <c r="EAA222" s="11"/>
      <c r="EAB222" s="11"/>
      <c r="EAC222" s="11"/>
      <c r="EAD222" s="11"/>
      <c r="EAE222" s="11"/>
      <c r="EAF222" s="11"/>
      <c r="EAG222" s="11"/>
      <c r="EAH222" s="11"/>
      <c r="EAI222" s="11"/>
      <c r="EAJ222" s="11"/>
      <c r="EAK222" s="11"/>
      <c r="EAL222" s="11"/>
      <c r="EAM222" s="11"/>
      <c r="EAN222" s="11"/>
      <c r="EAO222" s="11"/>
      <c r="EAP222" s="11"/>
      <c r="EAQ222" s="11"/>
      <c r="EAR222" s="11"/>
      <c r="EAS222" s="11"/>
      <c r="EAT222" s="11"/>
      <c r="EAU222" s="11"/>
      <c r="EAV222" s="11"/>
      <c r="EAW222" s="11"/>
      <c r="EAX222" s="11"/>
      <c r="EAY222" s="11"/>
      <c r="EAZ222" s="11"/>
      <c r="EBA222" s="11"/>
      <c r="EBB222" s="11"/>
      <c r="EBC222" s="11"/>
      <c r="EBD222" s="11"/>
      <c r="EBE222" s="11"/>
      <c r="EBF222" s="11"/>
      <c r="EBG222" s="11"/>
      <c r="EBH222" s="11"/>
      <c r="EBI222" s="11"/>
      <c r="EBJ222" s="11"/>
      <c r="EBK222" s="11"/>
      <c r="EBL222" s="11"/>
      <c r="EBM222" s="11"/>
      <c r="EBN222" s="11"/>
      <c r="EBO222" s="11"/>
      <c r="EBP222" s="11"/>
      <c r="EBQ222" s="11"/>
      <c r="EBR222" s="11"/>
      <c r="EBS222" s="11"/>
      <c r="EBT222" s="11"/>
      <c r="EBU222" s="11"/>
      <c r="EBV222" s="11"/>
      <c r="EBW222" s="11"/>
      <c r="EBX222" s="11"/>
      <c r="EBY222" s="11"/>
      <c r="EBZ222" s="11"/>
      <c r="ECA222" s="11"/>
      <c r="ECB222" s="11"/>
      <c r="ECC222" s="11"/>
      <c r="ECD222" s="11"/>
      <c r="ECE222" s="11"/>
      <c r="ECF222" s="11"/>
      <c r="ECG222" s="11"/>
      <c r="ECH222" s="11"/>
      <c r="ECI222" s="11"/>
      <c r="ECJ222" s="11"/>
      <c r="ECK222" s="11"/>
      <c r="ECL222" s="11"/>
      <c r="ECM222" s="11"/>
      <c r="ECN222" s="11"/>
      <c r="ECO222" s="11"/>
      <c r="ECP222" s="11"/>
      <c r="ECQ222" s="11"/>
      <c r="ECR222" s="11"/>
      <c r="ECS222" s="11"/>
      <c r="ECT222" s="11"/>
      <c r="ECU222" s="11"/>
      <c r="ECV222" s="11"/>
      <c r="ECW222" s="11"/>
      <c r="ECX222" s="11"/>
      <c r="ECY222" s="11"/>
      <c r="ECZ222" s="11"/>
      <c r="EDA222" s="11"/>
      <c r="EDB222" s="11"/>
      <c r="EDC222" s="11"/>
      <c r="EDD222" s="11"/>
      <c r="EDE222" s="11"/>
      <c r="EDF222" s="11"/>
      <c r="EDG222" s="11"/>
      <c r="EDH222" s="11"/>
      <c r="EDI222" s="11"/>
      <c r="EDJ222" s="11"/>
      <c r="EDK222" s="11"/>
      <c r="EDL222" s="11"/>
      <c r="EDM222" s="11"/>
      <c r="EDN222" s="11"/>
      <c r="EDO222" s="11"/>
      <c r="EDP222" s="11"/>
      <c r="EDQ222" s="11"/>
      <c r="EDR222" s="11"/>
      <c r="EDS222" s="11"/>
      <c r="EDT222" s="11"/>
      <c r="EDU222" s="11"/>
      <c r="EDV222" s="11"/>
      <c r="EDW222" s="11"/>
      <c r="EDX222" s="11"/>
      <c r="EDY222" s="11"/>
      <c r="EDZ222" s="11"/>
      <c r="EEA222" s="11"/>
      <c r="EEB222" s="11"/>
      <c r="EEC222" s="11"/>
      <c r="EED222" s="11"/>
      <c r="EEE222" s="11"/>
      <c r="EEF222" s="11"/>
      <c r="EEG222" s="11"/>
      <c r="EEH222" s="11"/>
      <c r="EEI222" s="11"/>
      <c r="EEJ222" s="11"/>
      <c r="EEK222" s="11"/>
      <c r="EEL222" s="11"/>
      <c r="EEM222" s="11"/>
      <c r="EEN222" s="11"/>
      <c r="EEO222" s="11"/>
      <c r="EEP222" s="11"/>
      <c r="EEQ222" s="11"/>
      <c r="EER222" s="11"/>
      <c r="EES222" s="11"/>
      <c r="EET222" s="11"/>
      <c r="EEU222" s="11"/>
      <c r="EEV222" s="11"/>
      <c r="EEW222" s="11"/>
      <c r="EEX222" s="11"/>
      <c r="EEY222" s="11"/>
      <c r="EEZ222" s="11"/>
      <c r="EFA222" s="11"/>
      <c r="EFB222" s="11"/>
      <c r="EFC222" s="11"/>
      <c r="EFD222" s="11"/>
      <c r="EFE222" s="11"/>
      <c r="EFF222" s="11"/>
      <c r="EFG222" s="11"/>
      <c r="EFH222" s="11"/>
      <c r="EFI222" s="11"/>
      <c r="EFJ222" s="11"/>
      <c r="EFK222" s="11"/>
      <c r="EFL222" s="11"/>
      <c r="EFM222" s="11"/>
      <c r="EFN222" s="11"/>
      <c r="EFO222" s="11"/>
      <c r="EFP222" s="11"/>
      <c r="EFQ222" s="11"/>
      <c r="EFR222" s="11"/>
      <c r="EFS222" s="11"/>
      <c r="EFT222" s="11"/>
      <c r="EFU222" s="11"/>
      <c r="EFV222" s="11"/>
      <c r="EFW222" s="11"/>
      <c r="EFX222" s="11"/>
      <c r="EFY222" s="11"/>
      <c r="EFZ222" s="11"/>
      <c r="EGA222" s="11"/>
      <c r="EGB222" s="11"/>
      <c r="EGC222" s="11"/>
      <c r="EGD222" s="11"/>
      <c r="EGE222" s="11"/>
      <c r="EGF222" s="11"/>
      <c r="EGG222" s="11"/>
      <c r="EGH222" s="11"/>
      <c r="EGI222" s="11"/>
      <c r="EGJ222" s="11"/>
      <c r="EGK222" s="11"/>
      <c r="EGL222" s="11"/>
      <c r="EGM222" s="11"/>
      <c r="EGN222" s="11"/>
      <c r="EGO222" s="11"/>
      <c r="EGP222" s="11"/>
      <c r="EGQ222" s="11"/>
      <c r="EGR222" s="11"/>
      <c r="EGS222" s="11"/>
      <c r="EGT222" s="11"/>
      <c r="EGU222" s="11"/>
      <c r="EGV222" s="11"/>
      <c r="EGW222" s="11"/>
      <c r="EGX222" s="11"/>
      <c r="EGY222" s="11"/>
      <c r="EGZ222" s="11"/>
      <c r="EHA222" s="11"/>
      <c r="EHB222" s="11"/>
      <c r="EHC222" s="11"/>
      <c r="EHD222" s="11"/>
      <c r="EHE222" s="11"/>
      <c r="EHF222" s="11"/>
      <c r="EHG222" s="11"/>
      <c r="EHH222" s="11"/>
      <c r="EHI222" s="11"/>
      <c r="EHJ222" s="11"/>
      <c r="EHK222" s="11"/>
      <c r="EHL222" s="11"/>
      <c r="EHM222" s="11"/>
      <c r="EHN222" s="11"/>
      <c r="EHO222" s="11"/>
      <c r="EHP222" s="11"/>
      <c r="EHQ222" s="11"/>
      <c r="EHR222" s="11"/>
      <c r="EHS222" s="11"/>
      <c r="EHT222" s="11"/>
      <c r="EHU222" s="11"/>
      <c r="EHV222" s="11"/>
      <c r="EHW222" s="11"/>
      <c r="EHX222" s="11"/>
      <c r="EHY222" s="11"/>
      <c r="EHZ222" s="11"/>
      <c r="EIA222" s="11"/>
      <c r="EIB222" s="11"/>
      <c r="EIC222" s="11"/>
      <c r="EID222" s="11"/>
      <c r="EIE222" s="11"/>
      <c r="EIF222" s="11"/>
      <c r="EIG222" s="11"/>
      <c r="EIH222" s="11"/>
      <c r="EII222" s="11"/>
      <c r="EIJ222" s="11"/>
      <c r="EIK222" s="11"/>
      <c r="EIL222" s="11"/>
      <c r="EIM222" s="11"/>
      <c r="EIN222" s="11"/>
      <c r="EIO222" s="11"/>
      <c r="EIP222" s="11"/>
      <c r="EIQ222" s="11"/>
      <c r="EIR222" s="11"/>
      <c r="EIS222" s="11"/>
      <c r="EIT222" s="11"/>
      <c r="EIU222" s="11"/>
      <c r="EIV222" s="11"/>
      <c r="EIW222" s="11"/>
      <c r="EIX222" s="11"/>
      <c r="EIY222" s="11"/>
      <c r="EIZ222" s="11"/>
      <c r="EJA222" s="11"/>
      <c r="EJB222" s="11"/>
      <c r="EJC222" s="11"/>
      <c r="EJD222" s="11"/>
      <c r="EJE222" s="11"/>
      <c r="EJF222" s="11"/>
      <c r="EJG222" s="11"/>
      <c r="EJH222" s="11"/>
      <c r="EJI222" s="11"/>
      <c r="EJJ222" s="11"/>
      <c r="EJK222" s="11"/>
      <c r="EJL222" s="11"/>
      <c r="EJM222" s="11"/>
      <c r="EJN222" s="11"/>
      <c r="EJO222" s="11"/>
      <c r="EJP222" s="11"/>
      <c r="EJQ222" s="11"/>
      <c r="EJR222" s="11"/>
      <c r="EJS222" s="11"/>
      <c r="EJT222" s="11"/>
      <c r="EJU222" s="11"/>
      <c r="EJV222" s="11"/>
      <c r="EJW222" s="11"/>
      <c r="EJX222" s="11"/>
      <c r="EJY222" s="11"/>
      <c r="EJZ222" s="11"/>
      <c r="EKA222" s="11"/>
      <c r="EKB222" s="11"/>
      <c r="EKC222" s="11"/>
      <c r="EKD222" s="11"/>
      <c r="EKE222" s="11"/>
      <c r="EKF222" s="11"/>
      <c r="EKG222" s="11"/>
      <c r="EKH222" s="11"/>
      <c r="EKI222" s="11"/>
      <c r="EKJ222" s="11"/>
      <c r="EKK222" s="11"/>
      <c r="EKL222" s="11"/>
      <c r="EKM222" s="11"/>
      <c r="EKN222" s="11"/>
      <c r="EKO222" s="11"/>
      <c r="EKP222" s="11"/>
      <c r="EKQ222" s="11"/>
      <c r="EKR222" s="11"/>
      <c r="EKS222" s="11"/>
      <c r="EKT222" s="11"/>
      <c r="EKU222" s="11"/>
      <c r="EKV222" s="11"/>
      <c r="EKW222" s="11"/>
      <c r="EKX222" s="11"/>
      <c r="EKY222" s="11"/>
      <c r="EKZ222" s="11"/>
      <c r="ELA222" s="11"/>
      <c r="ELB222" s="11"/>
      <c r="ELC222" s="11"/>
      <c r="ELD222" s="11"/>
      <c r="ELE222" s="11"/>
      <c r="ELF222" s="11"/>
      <c r="ELG222" s="11"/>
      <c r="ELH222" s="11"/>
      <c r="ELI222" s="11"/>
      <c r="ELJ222" s="11"/>
      <c r="ELK222" s="11"/>
      <c r="ELL222" s="11"/>
      <c r="ELM222" s="11"/>
      <c r="ELN222" s="11"/>
      <c r="ELO222" s="11"/>
      <c r="ELP222" s="11"/>
      <c r="ELQ222" s="11"/>
      <c r="ELR222" s="11"/>
      <c r="ELS222" s="11"/>
      <c r="ELT222" s="11"/>
      <c r="ELU222" s="11"/>
      <c r="ELV222" s="11"/>
      <c r="ELW222" s="11"/>
      <c r="ELX222" s="11"/>
      <c r="ELY222" s="11"/>
      <c r="ELZ222" s="11"/>
      <c r="EMA222" s="11"/>
      <c r="EMB222" s="11"/>
      <c r="EMC222" s="11"/>
      <c r="EMD222" s="11"/>
      <c r="EME222" s="11"/>
      <c r="EMF222" s="11"/>
      <c r="EMG222" s="11"/>
      <c r="EMH222" s="11"/>
      <c r="EMI222" s="11"/>
      <c r="EMJ222" s="11"/>
      <c r="EMK222" s="11"/>
      <c r="EML222" s="11"/>
      <c r="EMM222" s="11"/>
      <c r="EMN222" s="11"/>
      <c r="EMO222" s="11"/>
      <c r="EMP222" s="11"/>
      <c r="EMQ222" s="11"/>
      <c r="EMR222" s="11"/>
      <c r="EMS222" s="11"/>
      <c r="EMT222" s="11"/>
      <c r="EMU222" s="11"/>
      <c r="EMV222" s="11"/>
      <c r="EMW222" s="11"/>
      <c r="EMX222" s="11"/>
      <c r="EMY222" s="11"/>
      <c r="EMZ222" s="11"/>
      <c r="ENA222" s="11"/>
      <c r="ENB222" s="11"/>
      <c r="ENC222" s="11"/>
      <c r="END222" s="11"/>
      <c r="ENE222" s="11"/>
      <c r="ENF222" s="11"/>
      <c r="ENG222" s="11"/>
      <c r="ENH222" s="11"/>
      <c r="ENI222" s="11"/>
      <c r="ENJ222" s="11"/>
      <c r="ENK222" s="11"/>
      <c r="ENL222" s="11"/>
      <c r="ENM222" s="11"/>
      <c r="ENN222" s="11"/>
      <c r="ENO222" s="11"/>
      <c r="ENP222" s="11"/>
      <c r="ENQ222" s="11"/>
      <c r="ENR222" s="11"/>
      <c r="ENS222" s="11"/>
      <c r="ENT222" s="11"/>
      <c r="ENU222" s="11"/>
      <c r="ENV222" s="11"/>
      <c r="ENW222" s="11"/>
      <c r="ENX222" s="11"/>
      <c r="ENY222" s="11"/>
      <c r="ENZ222" s="11"/>
      <c r="EOA222" s="11"/>
      <c r="EOB222" s="11"/>
      <c r="EOC222" s="11"/>
      <c r="EOD222" s="11"/>
      <c r="EOE222" s="11"/>
      <c r="EOF222" s="11"/>
      <c r="EOG222" s="11"/>
      <c r="EOH222" s="11"/>
      <c r="EOI222" s="11"/>
      <c r="EOJ222" s="11"/>
      <c r="EOK222" s="11"/>
      <c r="EOL222" s="11"/>
      <c r="EOM222" s="11"/>
      <c r="EON222" s="11"/>
      <c r="EOO222" s="11"/>
      <c r="EOP222" s="11"/>
      <c r="EOQ222" s="11"/>
      <c r="EOR222" s="11"/>
      <c r="EOS222" s="11"/>
      <c r="EOT222" s="11"/>
      <c r="EOU222" s="11"/>
      <c r="EOV222" s="11"/>
      <c r="EOW222" s="11"/>
      <c r="EOX222" s="11"/>
      <c r="EOY222" s="11"/>
      <c r="EOZ222" s="11"/>
      <c r="EPA222" s="11"/>
      <c r="EPB222" s="11"/>
      <c r="EPC222" s="11"/>
      <c r="EPD222" s="11"/>
      <c r="EPE222" s="11"/>
      <c r="EPF222" s="11"/>
      <c r="EPG222" s="11"/>
      <c r="EPH222" s="11"/>
      <c r="EPI222" s="11"/>
      <c r="EPJ222" s="11"/>
      <c r="EPK222" s="11"/>
      <c r="EPL222" s="11"/>
      <c r="EPM222" s="11"/>
      <c r="EPN222" s="11"/>
      <c r="EPO222" s="11"/>
      <c r="EPP222" s="11"/>
      <c r="EPQ222" s="11"/>
      <c r="EPR222" s="11"/>
      <c r="EPS222" s="11"/>
      <c r="EPT222" s="11"/>
      <c r="EPU222" s="11"/>
      <c r="EPV222" s="11"/>
      <c r="EPW222" s="11"/>
      <c r="EPX222" s="11"/>
      <c r="EPY222" s="11"/>
      <c r="EPZ222" s="11"/>
      <c r="EQA222" s="11"/>
      <c r="EQB222" s="11"/>
      <c r="EQC222" s="11"/>
      <c r="EQD222" s="11"/>
      <c r="EQE222" s="11"/>
      <c r="EQF222" s="11"/>
      <c r="EQG222" s="11"/>
      <c r="EQH222" s="11"/>
      <c r="EQI222" s="11"/>
      <c r="EQJ222" s="11"/>
      <c r="EQK222" s="11"/>
      <c r="EQL222" s="11"/>
      <c r="EQM222" s="11"/>
      <c r="EQN222" s="11"/>
      <c r="EQO222" s="11"/>
      <c r="EQP222" s="11"/>
      <c r="EQQ222" s="11"/>
      <c r="EQR222" s="11"/>
      <c r="EQS222" s="11"/>
      <c r="EQT222" s="11"/>
      <c r="EQU222" s="11"/>
      <c r="EQV222" s="11"/>
      <c r="EQW222" s="11"/>
      <c r="EQX222" s="11"/>
      <c r="EQY222" s="11"/>
      <c r="EQZ222" s="11"/>
      <c r="ERA222" s="11"/>
      <c r="ERB222" s="11"/>
      <c r="ERC222" s="11"/>
      <c r="ERD222" s="11"/>
      <c r="ERE222" s="11"/>
      <c r="ERF222" s="11"/>
      <c r="ERG222" s="11"/>
      <c r="ERH222" s="11"/>
      <c r="ERI222" s="11"/>
      <c r="ERJ222" s="11"/>
      <c r="ERK222" s="11"/>
      <c r="ERL222" s="11"/>
      <c r="ERM222" s="11"/>
      <c r="ERN222" s="11"/>
      <c r="ERO222" s="11"/>
      <c r="ERP222" s="11"/>
      <c r="ERQ222" s="11"/>
      <c r="ERR222" s="11"/>
      <c r="ERS222" s="11"/>
      <c r="ERT222" s="11"/>
      <c r="ERU222" s="11"/>
      <c r="ERV222" s="11"/>
      <c r="ERW222" s="11"/>
      <c r="ERX222" s="11"/>
      <c r="ERY222" s="11"/>
      <c r="ERZ222" s="11"/>
      <c r="ESA222" s="11"/>
      <c r="ESB222" s="11"/>
      <c r="ESC222" s="11"/>
      <c r="ESD222" s="11"/>
      <c r="ESE222" s="11"/>
      <c r="ESF222" s="11"/>
      <c r="ESG222" s="11"/>
      <c r="ESH222" s="11"/>
      <c r="ESI222" s="11"/>
      <c r="ESJ222" s="11"/>
      <c r="ESK222" s="11"/>
      <c r="ESL222" s="11"/>
      <c r="ESM222" s="11"/>
      <c r="ESN222" s="11"/>
      <c r="ESO222" s="11"/>
      <c r="ESP222" s="11"/>
      <c r="ESQ222" s="11"/>
      <c r="ESR222" s="11"/>
      <c r="ESS222" s="11"/>
      <c r="EST222" s="11"/>
      <c r="ESU222" s="11"/>
      <c r="ESV222" s="11"/>
      <c r="ESW222" s="11"/>
      <c r="ESX222" s="11"/>
      <c r="ESY222" s="11"/>
      <c r="ESZ222" s="11"/>
      <c r="ETA222" s="11"/>
      <c r="ETB222" s="11"/>
      <c r="ETC222" s="11"/>
      <c r="ETD222" s="11"/>
      <c r="ETE222" s="11"/>
      <c r="ETF222" s="11"/>
      <c r="ETG222" s="11"/>
      <c r="ETH222" s="11"/>
      <c r="ETI222" s="11"/>
      <c r="ETJ222" s="11"/>
      <c r="ETK222" s="11"/>
      <c r="ETL222" s="11"/>
      <c r="ETM222" s="11"/>
      <c r="ETN222" s="11"/>
      <c r="ETO222" s="11"/>
      <c r="ETP222" s="11"/>
      <c r="ETQ222" s="11"/>
      <c r="ETR222" s="11"/>
      <c r="ETS222" s="11"/>
      <c r="ETT222" s="11"/>
      <c r="ETU222" s="11"/>
      <c r="ETV222" s="11"/>
      <c r="ETW222" s="11"/>
      <c r="ETX222" s="11"/>
      <c r="ETY222" s="11"/>
      <c r="ETZ222" s="11"/>
      <c r="EUA222" s="11"/>
      <c r="EUB222" s="11"/>
      <c r="EUC222" s="11"/>
      <c r="EUD222" s="11"/>
      <c r="EUE222" s="11"/>
      <c r="EUF222" s="11"/>
      <c r="EUG222" s="11"/>
      <c r="EUH222" s="11"/>
      <c r="EUI222" s="11"/>
      <c r="EUJ222" s="11"/>
      <c r="EUK222" s="11"/>
      <c r="EUL222" s="11"/>
      <c r="EUM222" s="11"/>
      <c r="EUN222" s="11"/>
      <c r="EUO222" s="11"/>
      <c r="EUP222" s="11"/>
      <c r="EUQ222" s="11"/>
      <c r="EUR222" s="11"/>
      <c r="EUS222" s="11"/>
      <c r="EUT222" s="11"/>
      <c r="EUU222" s="11"/>
      <c r="EUV222" s="11"/>
      <c r="EUW222" s="11"/>
      <c r="EUX222" s="11"/>
      <c r="EUY222" s="11"/>
      <c r="EUZ222" s="11"/>
      <c r="EVA222" s="11"/>
      <c r="EVB222" s="11"/>
      <c r="EVC222" s="11"/>
      <c r="EVD222" s="11"/>
      <c r="EVE222" s="11"/>
      <c r="EVF222" s="11"/>
      <c r="EVG222" s="11"/>
      <c r="EVH222" s="11"/>
      <c r="EVI222" s="11"/>
      <c r="EVJ222" s="11"/>
      <c r="EVK222" s="11"/>
      <c r="EVL222" s="11"/>
      <c r="EVM222" s="11"/>
      <c r="EVN222" s="11"/>
      <c r="EVO222" s="11"/>
      <c r="EVP222" s="11"/>
      <c r="EVQ222" s="11"/>
      <c r="EVR222" s="11"/>
      <c r="EVS222" s="11"/>
      <c r="EVT222" s="11"/>
      <c r="EVU222" s="11"/>
      <c r="EVV222" s="11"/>
      <c r="EVW222" s="11"/>
      <c r="EVX222" s="11"/>
      <c r="EVY222" s="11"/>
      <c r="EVZ222" s="11"/>
      <c r="EWA222" s="11"/>
      <c r="EWB222" s="11"/>
      <c r="EWC222" s="11"/>
      <c r="EWD222" s="11"/>
      <c r="EWE222" s="11"/>
      <c r="EWF222" s="11"/>
      <c r="EWG222" s="11"/>
      <c r="EWH222" s="11"/>
      <c r="EWI222" s="11"/>
      <c r="EWJ222" s="11"/>
      <c r="EWK222" s="11"/>
      <c r="EWL222" s="11"/>
      <c r="EWM222" s="11"/>
      <c r="EWN222" s="11"/>
      <c r="EWO222" s="11"/>
      <c r="EWP222" s="11"/>
      <c r="EWQ222" s="11"/>
      <c r="EWR222" s="11"/>
      <c r="EWS222" s="11"/>
      <c r="EWT222" s="11"/>
      <c r="EWU222" s="11"/>
      <c r="EWV222" s="11"/>
      <c r="EWW222" s="11"/>
      <c r="EWX222" s="11"/>
      <c r="EWY222" s="11"/>
      <c r="EWZ222" s="11"/>
      <c r="EXA222" s="11"/>
      <c r="EXB222" s="11"/>
      <c r="EXC222" s="11"/>
      <c r="EXD222" s="11"/>
      <c r="EXE222" s="11"/>
      <c r="EXF222" s="11"/>
      <c r="EXG222" s="11"/>
      <c r="EXH222" s="11"/>
      <c r="EXI222" s="11"/>
      <c r="EXJ222" s="11"/>
      <c r="EXK222" s="11"/>
      <c r="EXL222" s="11"/>
      <c r="EXM222" s="11"/>
      <c r="EXN222" s="11"/>
      <c r="EXO222" s="11"/>
      <c r="EXP222" s="11"/>
      <c r="EXQ222" s="11"/>
      <c r="EXR222" s="11"/>
      <c r="EXS222" s="11"/>
      <c r="EXT222" s="11"/>
      <c r="EXU222" s="11"/>
      <c r="EXV222" s="11"/>
      <c r="EXW222" s="11"/>
      <c r="EXX222" s="11"/>
      <c r="EXY222" s="11"/>
      <c r="EXZ222" s="11"/>
      <c r="EYA222" s="11"/>
      <c r="EYB222" s="11"/>
      <c r="EYC222" s="11"/>
      <c r="EYD222" s="11"/>
      <c r="EYE222" s="11"/>
      <c r="EYF222" s="11"/>
      <c r="EYG222" s="11"/>
      <c r="EYH222" s="11"/>
      <c r="EYI222" s="11"/>
      <c r="EYJ222" s="11"/>
      <c r="EYK222" s="11"/>
      <c r="EYL222" s="11"/>
      <c r="EYM222" s="11"/>
      <c r="EYN222" s="11"/>
      <c r="EYO222" s="11"/>
      <c r="EYP222" s="11"/>
      <c r="EYQ222" s="11"/>
      <c r="EYR222" s="11"/>
      <c r="EYS222" s="11"/>
      <c r="EYT222" s="11"/>
      <c r="EYU222" s="11"/>
      <c r="EYV222" s="11"/>
      <c r="EYW222" s="11"/>
      <c r="EYX222" s="11"/>
      <c r="EYY222" s="11"/>
      <c r="EYZ222" s="11"/>
      <c r="EZA222" s="11"/>
      <c r="EZB222" s="11"/>
      <c r="EZC222" s="11"/>
      <c r="EZD222" s="11"/>
      <c r="EZE222" s="11"/>
      <c r="EZF222" s="11"/>
      <c r="EZG222" s="11"/>
      <c r="EZH222" s="11"/>
      <c r="EZI222" s="11"/>
      <c r="EZJ222" s="11"/>
      <c r="EZK222" s="11"/>
      <c r="EZL222" s="11"/>
      <c r="EZM222" s="11"/>
      <c r="EZN222" s="11"/>
      <c r="EZO222" s="11"/>
      <c r="EZP222" s="11"/>
      <c r="EZQ222" s="11"/>
      <c r="EZR222" s="11"/>
      <c r="EZS222" s="11"/>
      <c r="EZT222" s="11"/>
      <c r="EZU222" s="11"/>
      <c r="EZV222" s="11"/>
      <c r="EZW222" s="11"/>
      <c r="EZX222" s="11"/>
      <c r="EZY222" s="11"/>
      <c r="EZZ222" s="11"/>
      <c r="FAA222" s="11"/>
      <c r="FAB222" s="11"/>
      <c r="FAC222" s="11"/>
      <c r="FAD222" s="11"/>
      <c r="FAE222" s="11"/>
      <c r="FAF222" s="11"/>
      <c r="FAG222" s="11"/>
      <c r="FAH222" s="11"/>
      <c r="FAI222" s="11"/>
      <c r="FAJ222" s="11"/>
      <c r="FAK222" s="11"/>
      <c r="FAL222" s="11"/>
      <c r="FAM222" s="11"/>
      <c r="FAN222" s="11"/>
      <c r="FAO222" s="11"/>
      <c r="FAP222" s="11"/>
      <c r="FAQ222" s="11"/>
      <c r="FAR222" s="11"/>
      <c r="FAS222" s="11"/>
      <c r="FAT222" s="11"/>
      <c r="FAU222" s="11"/>
      <c r="FAV222" s="11"/>
      <c r="FAW222" s="11"/>
      <c r="FAX222" s="11"/>
      <c r="FAY222" s="11"/>
      <c r="FAZ222" s="11"/>
      <c r="FBA222" s="11"/>
      <c r="FBB222" s="11"/>
      <c r="FBC222" s="11"/>
      <c r="FBD222" s="11"/>
      <c r="FBE222" s="11"/>
      <c r="FBF222" s="11"/>
      <c r="FBG222" s="11"/>
      <c r="FBH222" s="11"/>
      <c r="FBI222" s="11"/>
      <c r="FBJ222" s="11"/>
      <c r="FBK222" s="11"/>
      <c r="FBL222" s="11"/>
      <c r="FBM222" s="11"/>
      <c r="FBN222" s="11"/>
      <c r="FBO222" s="11"/>
      <c r="FBP222" s="11"/>
      <c r="FBQ222" s="11"/>
      <c r="FBR222" s="11"/>
      <c r="FBS222" s="11"/>
      <c r="FBT222" s="11"/>
      <c r="FBU222" s="11"/>
      <c r="FBV222" s="11"/>
      <c r="FBW222" s="11"/>
      <c r="FBX222" s="11"/>
      <c r="FBY222" s="11"/>
      <c r="FBZ222" s="11"/>
      <c r="FCA222" s="11"/>
      <c r="FCB222" s="11"/>
      <c r="FCC222" s="11"/>
      <c r="FCD222" s="11"/>
      <c r="FCE222" s="11"/>
      <c r="FCF222" s="11"/>
      <c r="FCG222" s="11"/>
      <c r="FCH222" s="11"/>
      <c r="FCI222" s="11"/>
      <c r="FCJ222" s="11"/>
      <c r="FCK222" s="11"/>
      <c r="FCL222" s="11"/>
      <c r="FCM222" s="11"/>
      <c r="FCN222" s="11"/>
      <c r="FCO222" s="11"/>
      <c r="FCP222" s="11"/>
      <c r="FCQ222" s="11"/>
      <c r="FCR222" s="11"/>
      <c r="FCS222" s="11"/>
      <c r="FCT222" s="11"/>
      <c r="FCU222" s="11"/>
      <c r="FCV222" s="11"/>
      <c r="FCW222" s="11"/>
      <c r="FCX222" s="11"/>
      <c r="FCY222" s="11"/>
      <c r="FCZ222" s="11"/>
      <c r="FDA222" s="11"/>
      <c r="FDB222" s="11"/>
      <c r="FDC222" s="11"/>
      <c r="FDD222" s="11"/>
      <c r="FDE222" s="11"/>
      <c r="FDF222" s="11"/>
      <c r="FDG222" s="11"/>
      <c r="FDH222" s="11"/>
      <c r="FDI222" s="11"/>
      <c r="FDJ222" s="11"/>
      <c r="FDK222" s="11"/>
      <c r="FDL222" s="11"/>
      <c r="FDM222" s="11"/>
      <c r="FDN222" s="11"/>
      <c r="FDO222" s="11"/>
      <c r="FDP222" s="11"/>
      <c r="FDQ222" s="11"/>
      <c r="FDR222" s="11"/>
      <c r="FDS222" s="11"/>
      <c r="FDT222" s="11"/>
      <c r="FDU222" s="11"/>
      <c r="FDV222" s="11"/>
      <c r="FDW222" s="11"/>
      <c r="FDX222" s="11"/>
      <c r="FDY222" s="11"/>
      <c r="FDZ222" s="11"/>
      <c r="FEA222" s="11"/>
      <c r="FEB222" s="11"/>
      <c r="FEC222" s="11"/>
      <c r="FED222" s="11"/>
      <c r="FEE222" s="11"/>
      <c r="FEF222" s="11"/>
      <c r="FEG222" s="11"/>
      <c r="FEH222" s="11"/>
      <c r="FEI222" s="11"/>
      <c r="FEJ222" s="11"/>
      <c r="FEK222" s="11"/>
      <c r="FEL222" s="11"/>
      <c r="FEM222" s="11"/>
      <c r="FEN222" s="11"/>
      <c r="FEO222" s="11"/>
      <c r="FEP222" s="11"/>
      <c r="FEQ222" s="11"/>
      <c r="FER222" s="11"/>
      <c r="FES222" s="11"/>
      <c r="FET222" s="11"/>
      <c r="FEU222" s="11"/>
      <c r="FEV222" s="11"/>
      <c r="FEW222" s="11"/>
      <c r="FEX222" s="11"/>
      <c r="FEY222" s="11"/>
      <c r="FEZ222" s="11"/>
      <c r="FFA222" s="11"/>
      <c r="FFB222" s="11"/>
      <c r="FFC222" s="11"/>
      <c r="FFD222" s="11"/>
      <c r="FFE222" s="11"/>
      <c r="FFF222" s="11"/>
      <c r="FFG222" s="11"/>
      <c r="FFH222" s="11"/>
      <c r="FFI222" s="11"/>
      <c r="FFJ222" s="11"/>
      <c r="FFK222" s="11"/>
      <c r="FFL222" s="11"/>
      <c r="FFM222" s="11"/>
      <c r="FFN222" s="11"/>
      <c r="FFO222" s="11"/>
      <c r="FFP222" s="11"/>
      <c r="FFQ222" s="11"/>
      <c r="FFR222" s="11"/>
      <c r="FFS222" s="11"/>
      <c r="FFT222" s="11"/>
      <c r="FFU222" s="11"/>
      <c r="FFV222" s="11"/>
      <c r="FFW222" s="11"/>
      <c r="FFX222" s="11"/>
      <c r="FFY222" s="11"/>
      <c r="FFZ222" s="11"/>
      <c r="FGA222" s="11"/>
      <c r="FGB222" s="11"/>
      <c r="FGC222" s="11"/>
      <c r="FGD222" s="11"/>
      <c r="FGE222" s="11"/>
      <c r="FGF222" s="11"/>
      <c r="FGG222" s="11"/>
      <c r="FGH222" s="11"/>
      <c r="FGI222" s="11"/>
      <c r="FGJ222" s="11"/>
      <c r="FGK222" s="11"/>
      <c r="FGL222" s="11"/>
      <c r="FGM222" s="11"/>
      <c r="FGN222" s="11"/>
      <c r="FGO222" s="11"/>
      <c r="FGP222" s="11"/>
      <c r="FGQ222" s="11"/>
      <c r="FGR222" s="11"/>
      <c r="FGS222" s="11"/>
      <c r="FGT222" s="11"/>
      <c r="FGU222" s="11"/>
      <c r="FGV222" s="11"/>
      <c r="FGW222" s="11"/>
      <c r="FGX222" s="11"/>
      <c r="FGY222" s="11"/>
      <c r="FGZ222" s="11"/>
      <c r="FHA222" s="11"/>
      <c r="FHB222" s="11"/>
      <c r="FHC222" s="11"/>
      <c r="FHD222" s="11"/>
      <c r="FHE222" s="11"/>
      <c r="FHF222" s="11"/>
      <c r="FHG222" s="11"/>
      <c r="FHH222" s="11"/>
      <c r="FHI222" s="11"/>
      <c r="FHJ222" s="11"/>
      <c r="FHK222" s="11"/>
      <c r="FHL222" s="11"/>
      <c r="FHM222" s="11"/>
      <c r="FHN222" s="11"/>
      <c r="FHO222" s="11"/>
      <c r="FHP222" s="11"/>
      <c r="FHQ222" s="11"/>
      <c r="FHR222" s="11"/>
      <c r="FHS222" s="11"/>
      <c r="FHT222" s="11"/>
      <c r="FHU222" s="11"/>
      <c r="FHV222" s="11"/>
      <c r="FHW222" s="11"/>
      <c r="FHX222" s="11"/>
      <c r="FHY222" s="11"/>
      <c r="FHZ222" s="11"/>
      <c r="FIA222" s="11"/>
      <c r="FIB222" s="11"/>
      <c r="FIC222" s="11"/>
      <c r="FID222" s="11"/>
      <c r="FIE222" s="11"/>
      <c r="FIF222" s="11"/>
      <c r="FIG222" s="11"/>
      <c r="FIH222" s="11"/>
      <c r="FII222" s="11"/>
      <c r="FIJ222" s="11"/>
      <c r="FIK222" s="11"/>
      <c r="FIL222" s="11"/>
      <c r="FIM222" s="11"/>
      <c r="FIN222" s="11"/>
      <c r="FIO222" s="11"/>
      <c r="FIP222" s="11"/>
      <c r="FIQ222" s="11"/>
      <c r="FIR222" s="11"/>
      <c r="FIS222" s="11"/>
      <c r="FIT222" s="11"/>
      <c r="FIU222" s="11"/>
      <c r="FIV222" s="11"/>
      <c r="FIW222" s="11"/>
      <c r="FIX222" s="11"/>
      <c r="FIY222" s="11"/>
      <c r="FIZ222" s="11"/>
      <c r="FJA222" s="11"/>
      <c r="FJB222" s="11"/>
      <c r="FJC222" s="11"/>
      <c r="FJD222" s="11"/>
      <c r="FJE222" s="11"/>
      <c r="FJF222" s="11"/>
      <c r="FJG222" s="11"/>
      <c r="FJH222" s="11"/>
      <c r="FJI222" s="11"/>
      <c r="FJJ222" s="11"/>
      <c r="FJK222" s="11"/>
      <c r="FJL222" s="11"/>
      <c r="FJM222" s="11"/>
      <c r="FJN222" s="11"/>
      <c r="FJO222" s="11"/>
      <c r="FJP222" s="11"/>
      <c r="FJQ222" s="11"/>
      <c r="FJR222" s="11"/>
      <c r="FJS222" s="11"/>
      <c r="FJT222" s="11"/>
      <c r="FJU222" s="11"/>
      <c r="FJV222" s="11"/>
      <c r="FJW222" s="11"/>
      <c r="FJX222" s="11"/>
      <c r="FJY222" s="11"/>
      <c r="FJZ222" s="11"/>
      <c r="FKA222" s="11"/>
      <c r="FKB222" s="11"/>
      <c r="FKC222" s="11"/>
      <c r="FKD222" s="11"/>
      <c r="FKE222" s="11"/>
      <c r="FKF222" s="11"/>
      <c r="FKG222" s="11"/>
      <c r="FKH222" s="11"/>
      <c r="FKI222" s="11"/>
      <c r="FKJ222" s="11"/>
      <c r="FKK222" s="11"/>
      <c r="FKL222" s="11"/>
      <c r="FKM222" s="11"/>
      <c r="FKN222" s="11"/>
      <c r="FKO222" s="11"/>
      <c r="FKP222" s="11"/>
      <c r="FKQ222" s="11"/>
      <c r="FKR222" s="11"/>
      <c r="FKS222" s="11"/>
      <c r="FKT222" s="11"/>
      <c r="FKU222" s="11"/>
      <c r="FKV222" s="11"/>
      <c r="FKW222" s="11"/>
      <c r="FKX222" s="11"/>
      <c r="FKY222" s="11"/>
      <c r="FKZ222" s="11"/>
      <c r="FLA222" s="11"/>
      <c r="FLB222" s="11"/>
      <c r="FLC222" s="11"/>
      <c r="FLD222" s="11"/>
      <c r="FLE222" s="11"/>
      <c r="FLF222" s="11"/>
      <c r="FLG222" s="11"/>
      <c r="FLH222" s="11"/>
      <c r="FLI222" s="11"/>
      <c r="FLJ222" s="11"/>
      <c r="FLK222" s="11"/>
      <c r="FLL222" s="11"/>
      <c r="FLM222" s="11"/>
      <c r="FLN222" s="11"/>
      <c r="FLO222" s="11"/>
      <c r="FLP222" s="11"/>
      <c r="FLQ222" s="11"/>
      <c r="FLR222" s="11"/>
      <c r="FLS222" s="11"/>
      <c r="FLT222" s="11"/>
      <c r="FLU222" s="11"/>
      <c r="FLV222" s="11"/>
      <c r="FLW222" s="11"/>
      <c r="FLX222" s="11"/>
      <c r="FLY222" s="11"/>
      <c r="FLZ222" s="11"/>
      <c r="FMA222" s="11"/>
      <c r="FMB222" s="11"/>
      <c r="FMC222" s="11"/>
      <c r="FMD222" s="11"/>
      <c r="FME222" s="11"/>
      <c r="FMF222" s="11"/>
      <c r="FMG222" s="11"/>
      <c r="FMH222" s="11"/>
      <c r="FMI222" s="11"/>
      <c r="FMJ222" s="11"/>
      <c r="FMK222" s="11"/>
      <c r="FML222" s="11"/>
      <c r="FMM222" s="11"/>
      <c r="FMN222" s="11"/>
      <c r="FMO222" s="11"/>
      <c r="FMP222" s="11"/>
      <c r="FMQ222" s="11"/>
      <c r="FMR222" s="11"/>
      <c r="FMS222" s="11"/>
      <c r="FMT222" s="11"/>
      <c r="FMU222" s="11"/>
      <c r="FMV222" s="11"/>
      <c r="FMW222" s="11"/>
      <c r="FMX222" s="11"/>
      <c r="FMY222" s="11"/>
      <c r="FMZ222" s="11"/>
      <c r="FNA222" s="11"/>
      <c r="FNB222" s="11"/>
      <c r="FNC222" s="11"/>
      <c r="FND222" s="11"/>
      <c r="FNE222" s="11"/>
      <c r="FNF222" s="11"/>
      <c r="FNG222" s="11"/>
      <c r="FNH222" s="11"/>
      <c r="FNI222" s="11"/>
      <c r="FNJ222" s="11"/>
      <c r="FNK222" s="11"/>
      <c r="FNL222" s="11"/>
      <c r="FNM222" s="11"/>
      <c r="FNN222" s="11"/>
      <c r="FNO222" s="11"/>
      <c r="FNP222" s="11"/>
      <c r="FNQ222" s="11"/>
      <c r="FNR222" s="11"/>
      <c r="FNS222" s="11"/>
      <c r="FNT222" s="11"/>
      <c r="FNU222" s="11"/>
      <c r="FNV222" s="11"/>
      <c r="FNW222" s="11"/>
      <c r="FNX222" s="11"/>
      <c r="FNY222" s="11"/>
      <c r="FNZ222" s="11"/>
      <c r="FOA222" s="11"/>
      <c r="FOB222" s="11"/>
      <c r="FOC222" s="11"/>
      <c r="FOD222" s="11"/>
      <c r="FOE222" s="11"/>
      <c r="FOF222" s="11"/>
      <c r="FOG222" s="11"/>
      <c r="FOH222" s="11"/>
      <c r="FOI222" s="11"/>
      <c r="FOJ222" s="11"/>
      <c r="FOK222" s="11"/>
      <c r="FOL222" s="11"/>
      <c r="FOM222" s="11"/>
      <c r="FON222" s="11"/>
      <c r="FOO222" s="11"/>
      <c r="FOP222" s="11"/>
      <c r="FOQ222" s="11"/>
      <c r="FOR222" s="11"/>
      <c r="FOS222" s="11"/>
      <c r="FOT222" s="11"/>
      <c r="FOU222" s="11"/>
      <c r="FOV222" s="11"/>
      <c r="FOW222" s="11"/>
      <c r="FOX222" s="11"/>
      <c r="FOY222" s="11"/>
      <c r="FOZ222" s="11"/>
      <c r="FPA222" s="11"/>
      <c r="FPB222" s="11"/>
      <c r="FPC222" s="11"/>
      <c r="FPD222" s="11"/>
      <c r="FPE222" s="11"/>
      <c r="FPF222" s="11"/>
      <c r="FPG222" s="11"/>
      <c r="FPH222" s="11"/>
      <c r="FPI222" s="11"/>
      <c r="FPJ222" s="11"/>
      <c r="FPK222" s="11"/>
      <c r="FPL222" s="11"/>
      <c r="FPM222" s="11"/>
      <c r="FPN222" s="11"/>
      <c r="FPO222" s="11"/>
      <c r="FPP222" s="11"/>
      <c r="FPQ222" s="11"/>
      <c r="FPR222" s="11"/>
      <c r="FPS222" s="11"/>
      <c r="FPT222" s="11"/>
      <c r="FPU222" s="11"/>
      <c r="FPV222" s="11"/>
      <c r="FPW222" s="11"/>
      <c r="FPX222" s="11"/>
      <c r="FPY222" s="11"/>
      <c r="FPZ222" s="11"/>
      <c r="FQA222" s="11"/>
      <c r="FQB222" s="11"/>
      <c r="FQC222" s="11"/>
      <c r="FQD222" s="11"/>
      <c r="FQE222" s="11"/>
      <c r="FQF222" s="11"/>
      <c r="FQG222" s="11"/>
      <c r="FQH222" s="11"/>
      <c r="FQI222" s="11"/>
      <c r="FQJ222" s="11"/>
      <c r="FQK222" s="11"/>
      <c r="FQL222" s="11"/>
      <c r="FQM222" s="11"/>
      <c r="FQN222" s="11"/>
      <c r="FQO222" s="11"/>
      <c r="FQP222" s="11"/>
      <c r="FQQ222" s="11"/>
      <c r="FQR222" s="11"/>
      <c r="FQS222" s="11"/>
      <c r="FQT222" s="11"/>
      <c r="FQU222" s="11"/>
      <c r="FQV222" s="11"/>
      <c r="FQW222" s="11"/>
      <c r="FQX222" s="11"/>
      <c r="FQY222" s="11"/>
      <c r="FQZ222" s="11"/>
      <c r="FRA222" s="11"/>
      <c r="FRB222" s="11"/>
      <c r="FRC222" s="11"/>
      <c r="FRD222" s="11"/>
      <c r="FRE222" s="11"/>
      <c r="FRF222" s="11"/>
      <c r="FRG222" s="11"/>
      <c r="FRH222" s="11"/>
      <c r="FRI222" s="11"/>
      <c r="FRJ222" s="11"/>
      <c r="FRK222" s="11"/>
      <c r="FRL222" s="11"/>
      <c r="FRM222" s="11"/>
      <c r="FRN222" s="11"/>
      <c r="FRO222" s="11"/>
      <c r="FRP222" s="11"/>
      <c r="FRQ222" s="11"/>
      <c r="FRR222" s="11"/>
      <c r="FRS222" s="11"/>
      <c r="FRT222" s="11"/>
      <c r="FRU222" s="11"/>
      <c r="FRV222" s="11"/>
      <c r="FRW222" s="11"/>
      <c r="FRX222" s="11"/>
      <c r="FRY222" s="11"/>
      <c r="FRZ222" s="11"/>
      <c r="FSA222" s="11"/>
      <c r="FSB222" s="11"/>
      <c r="FSC222" s="11"/>
      <c r="FSD222" s="11"/>
      <c r="FSE222" s="11"/>
      <c r="FSF222" s="11"/>
      <c r="FSG222" s="11"/>
      <c r="FSH222" s="11"/>
      <c r="FSI222" s="11"/>
      <c r="FSJ222" s="11"/>
      <c r="FSK222" s="11"/>
      <c r="FSL222" s="11"/>
      <c r="FSM222" s="11"/>
      <c r="FSN222" s="11"/>
      <c r="FSO222" s="11"/>
      <c r="FSP222" s="11"/>
      <c r="FSQ222" s="11"/>
      <c r="FSR222" s="11"/>
      <c r="FSS222" s="11"/>
      <c r="FST222" s="11"/>
      <c r="FSU222" s="11"/>
      <c r="FSV222" s="11"/>
      <c r="FSW222" s="11"/>
      <c r="FSX222" s="11"/>
      <c r="FSY222" s="11"/>
      <c r="FSZ222" s="11"/>
      <c r="FTA222" s="11"/>
      <c r="FTB222" s="11"/>
      <c r="FTC222" s="11"/>
      <c r="FTD222" s="11"/>
      <c r="FTE222" s="11"/>
      <c r="FTF222" s="11"/>
      <c r="FTG222" s="11"/>
      <c r="FTH222" s="11"/>
      <c r="FTI222" s="11"/>
      <c r="FTJ222" s="11"/>
      <c r="FTK222" s="11"/>
      <c r="FTL222" s="11"/>
      <c r="FTM222" s="11"/>
      <c r="FTN222" s="11"/>
      <c r="FTO222" s="11"/>
      <c r="FTP222" s="11"/>
      <c r="FTQ222" s="11"/>
      <c r="FTR222" s="11"/>
      <c r="FTS222" s="11"/>
      <c r="FTT222" s="11"/>
      <c r="FTU222" s="11"/>
      <c r="FTV222" s="11"/>
      <c r="FTW222" s="11"/>
      <c r="FTX222" s="11"/>
      <c r="FTY222" s="11"/>
      <c r="FTZ222" s="11"/>
      <c r="FUA222" s="11"/>
      <c r="FUB222" s="11"/>
      <c r="FUC222" s="11"/>
      <c r="FUD222" s="11"/>
      <c r="FUE222" s="11"/>
      <c r="FUF222" s="11"/>
      <c r="FUG222" s="11"/>
      <c r="FUH222" s="11"/>
      <c r="FUI222" s="11"/>
      <c r="FUJ222" s="11"/>
      <c r="FUK222" s="11"/>
      <c r="FUL222" s="11"/>
      <c r="FUM222" s="11"/>
      <c r="FUN222" s="11"/>
      <c r="FUO222" s="11"/>
      <c r="FUP222" s="11"/>
      <c r="FUQ222" s="11"/>
      <c r="FUR222" s="11"/>
      <c r="FUS222" s="11"/>
      <c r="FUT222" s="11"/>
      <c r="FUU222" s="11"/>
      <c r="FUV222" s="11"/>
      <c r="FUW222" s="11"/>
      <c r="FUX222" s="11"/>
      <c r="FUY222" s="11"/>
      <c r="FUZ222" s="11"/>
      <c r="FVA222" s="11"/>
      <c r="FVB222" s="11"/>
      <c r="FVC222" s="11"/>
      <c r="FVD222" s="11"/>
      <c r="FVE222" s="11"/>
      <c r="FVF222" s="11"/>
      <c r="FVG222" s="11"/>
      <c r="FVH222" s="11"/>
      <c r="FVI222" s="11"/>
      <c r="FVJ222" s="11"/>
      <c r="FVK222" s="11"/>
      <c r="FVL222" s="11"/>
      <c r="FVM222" s="11"/>
      <c r="FVN222" s="11"/>
      <c r="FVO222" s="11"/>
      <c r="FVP222" s="11"/>
      <c r="FVQ222" s="11"/>
      <c r="FVR222" s="11"/>
      <c r="FVS222" s="11"/>
      <c r="FVT222" s="11"/>
      <c r="FVU222" s="11"/>
      <c r="FVV222" s="11"/>
      <c r="FVW222" s="11"/>
      <c r="FVX222" s="11"/>
      <c r="FVY222" s="11"/>
      <c r="FVZ222" s="11"/>
      <c r="FWA222" s="11"/>
      <c r="FWB222" s="11"/>
      <c r="FWC222" s="11"/>
      <c r="FWD222" s="11"/>
      <c r="FWE222" s="11"/>
      <c r="FWF222" s="11"/>
      <c r="FWG222" s="11"/>
      <c r="FWH222" s="11"/>
      <c r="FWI222" s="11"/>
      <c r="FWJ222" s="11"/>
      <c r="FWK222" s="11"/>
      <c r="FWL222" s="11"/>
      <c r="FWM222" s="11"/>
      <c r="FWN222" s="11"/>
      <c r="FWO222" s="11"/>
      <c r="FWP222" s="11"/>
      <c r="FWQ222" s="11"/>
      <c r="FWR222" s="11"/>
      <c r="FWS222" s="11"/>
      <c r="FWT222" s="11"/>
      <c r="FWU222" s="11"/>
      <c r="FWV222" s="11"/>
      <c r="FWW222" s="11"/>
      <c r="FWX222" s="11"/>
      <c r="FWY222" s="11"/>
      <c r="FWZ222" s="11"/>
      <c r="FXA222" s="11"/>
      <c r="FXB222" s="11"/>
      <c r="FXC222" s="11"/>
      <c r="FXD222" s="11"/>
      <c r="FXE222" s="11"/>
      <c r="FXF222" s="11"/>
      <c r="FXG222" s="11"/>
      <c r="FXH222" s="11"/>
      <c r="FXI222" s="11"/>
      <c r="FXJ222" s="11"/>
      <c r="FXK222" s="11"/>
      <c r="FXL222" s="11"/>
      <c r="FXM222" s="11"/>
      <c r="FXN222" s="11"/>
      <c r="FXO222" s="11"/>
      <c r="FXP222" s="11"/>
      <c r="FXQ222" s="11"/>
      <c r="FXR222" s="11"/>
      <c r="FXS222" s="11"/>
      <c r="FXT222" s="11"/>
      <c r="FXU222" s="11"/>
      <c r="FXV222" s="11"/>
      <c r="FXW222" s="11"/>
      <c r="FXX222" s="11"/>
      <c r="FXY222" s="11"/>
      <c r="FXZ222" s="11"/>
      <c r="FYA222" s="11"/>
      <c r="FYB222" s="11"/>
      <c r="FYC222" s="11"/>
      <c r="FYD222" s="11"/>
      <c r="FYE222" s="11"/>
      <c r="FYF222" s="11"/>
      <c r="FYG222" s="11"/>
      <c r="FYH222" s="11"/>
      <c r="FYI222" s="11"/>
      <c r="FYJ222" s="11"/>
      <c r="FYK222" s="11"/>
      <c r="FYL222" s="11"/>
      <c r="FYM222" s="11"/>
      <c r="FYN222" s="11"/>
      <c r="FYO222" s="11"/>
      <c r="FYP222" s="11"/>
      <c r="FYQ222" s="11"/>
      <c r="FYR222" s="11"/>
      <c r="FYS222" s="11"/>
      <c r="FYT222" s="11"/>
      <c r="FYU222" s="11"/>
      <c r="FYV222" s="11"/>
      <c r="FYW222" s="11"/>
      <c r="FYX222" s="11"/>
      <c r="FYY222" s="11"/>
      <c r="FYZ222" s="11"/>
      <c r="FZA222" s="11"/>
      <c r="FZB222" s="11"/>
      <c r="FZC222" s="11"/>
      <c r="FZD222" s="11"/>
      <c r="FZE222" s="11"/>
      <c r="FZF222" s="11"/>
      <c r="FZG222" s="11"/>
      <c r="FZH222" s="11"/>
      <c r="FZI222" s="11"/>
      <c r="FZJ222" s="11"/>
      <c r="FZK222" s="11"/>
      <c r="FZL222" s="11"/>
      <c r="FZM222" s="11"/>
      <c r="FZN222" s="11"/>
      <c r="FZO222" s="11"/>
      <c r="FZP222" s="11"/>
      <c r="FZQ222" s="11"/>
      <c r="FZR222" s="11"/>
      <c r="FZS222" s="11"/>
      <c r="FZT222" s="11"/>
      <c r="FZU222" s="11"/>
      <c r="FZV222" s="11"/>
      <c r="FZW222" s="11"/>
      <c r="FZX222" s="11"/>
      <c r="FZY222" s="11"/>
      <c r="FZZ222" s="11"/>
      <c r="GAA222" s="11"/>
      <c r="GAB222" s="11"/>
      <c r="GAC222" s="11"/>
      <c r="GAD222" s="11"/>
      <c r="GAE222" s="11"/>
      <c r="GAF222" s="11"/>
      <c r="GAG222" s="11"/>
      <c r="GAH222" s="11"/>
      <c r="GAI222" s="11"/>
      <c r="GAJ222" s="11"/>
      <c r="GAK222" s="11"/>
      <c r="GAL222" s="11"/>
      <c r="GAM222" s="11"/>
      <c r="GAN222" s="11"/>
      <c r="GAO222" s="11"/>
      <c r="GAP222" s="11"/>
      <c r="GAQ222" s="11"/>
      <c r="GAR222" s="11"/>
      <c r="GAS222" s="11"/>
      <c r="GAT222" s="11"/>
      <c r="GAU222" s="11"/>
      <c r="GAV222" s="11"/>
      <c r="GAW222" s="11"/>
      <c r="GAX222" s="11"/>
      <c r="GAY222" s="11"/>
      <c r="GAZ222" s="11"/>
      <c r="GBA222" s="11"/>
      <c r="GBB222" s="11"/>
      <c r="GBC222" s="11"/>
      <c r="GBD222" s="11"/>
      <c r="GBE222" s="11"/>
      <c r="GBF222" s="11"/>
      <c r="GBG222" s="11"/>
      <c r="GBH222" s="11"/>
      <c r="GBI222" s="11"/>
      <c r="GBJ222" s="11"/>
      <c r="GBK222" s="11"/>
      <c r="GBL222" s="11"/>
      <c r="GBM222" s="11"/>
      <c r="GBN222" s="11"/>
      <c r="GBO222" s="11"/>
      <c r="GBP222" s="11"/>
      <c r="GBQ222" s="11"/>
      <c r="GBR222" s="11"/>
      <c r="GBS222" s="11"/>
      <c r="GBT222" s="11"/>
      <c r="GBU222" s="11"/>
      <c r="GBV222" s="11"/>
      <c r="GBW222" s="11"/>
      <c r="GBX222" s="11"/>
      <c r="GBY222" s="11"/>
      <c r="GBZ222" s="11"/>
      <c r="GCA222" s="11"/>
      <c r="GCB222" s="11"/>
      <c r="GCC222" s="11"/>
      <c r="GCD222" s="11"/>
      <c r="GCE222" s="11"/>
      <c r="GCF222" s="11"/>
      <c r="GCG222" s="11"/>
      <c r="GCH222" s="11"/>
      <c r="GCI222" s="11"/>
      <c r="GCJ222" s="11"/>
      <c r="GCK222" s="11"/>
      <c r="GCL222" s="11"/>
      <c r="GCM222" s="11"/>
      <c r="GCN222" s="11"/>
      <c r="GCO222" s="11"/>
      <c r="GCP222" s="11"/>
      <c r="GCQ222" s="11"/>
      <c r="GCR222" s="11"/>
      <c r="GCS222" s="11"/>
      <c r="GCT222" s="11"/>
      <c r="GCU222" s="11"/>
      <c r="GCV222" s="11"/>
      <c r="GCW222" s="11"/>
      <c r="GCX222" s="11"/>
      <c r="GCY222" s="11"/>
      <c r="GCZ222" s="11"/>
      <c r="GDA222" s="11"/>
      <c r="GDB222" s="11"/>
      <c r="GDC222" s="11"/>
      <c r="GDD222" s="11"/>
      <c r="GDE222" s="11"/>
      <c r="GDF222" s="11"/>
      <c r="GDG222" s="11"/>
      <c r="GDH222" s="11"/>
      <c r="GDI222" s="11"/>
      <c r="GDJ222" s="11"/>
      <c r="GDK222" s="11"/>
      <c r="GDL222" s="11"/>
      <c r="GDM222" s="11"/>
      <c r="GDN222" s="11"/>
      <c r="GDO222" s="11"/>
      <c r="GDP222" s="11"/>
      <c r="GDQ222" s="11"/>
      <c r="GDR222" s="11"/>
      <c r="GDS222" s="11"/>
      <c r="GDT222" s="11"/>
      <c r="GDU222" s="11"/>
      <c r="GDV222" s="11"/>
      <c r="GDW222" s="11"/>
      <c r="GDX222" s="11"/>
      <c r="GDY222" s="11"/>
      <c r="GDZ222" s="11"/>
      <c r="GEA222" s="11"/>
      <c r="GEB222" s="11"/>
      <c r="GEC222" s="11"/>
      <c r="GED222" s="11"/>
      <c r="GEE222" s="11"/>
      <c r="GEF222" s="11"/>
      <c r="GEG222" s="11"/>
      <c r="GEH222" s="11"/>
      <c r="GEI222" s="11"/>
      <c r="GEJ222" s="11"/>
      <c r="GEK222" s="11"/>
      <c r="GEL222" s="11"/>
      <c r="GEM222" s="11"/>
      <c r="GEN222" s="11"/>
      <c r="GEO222" s="11"/>
      <c r="GEP222" s="11"/>
      <c r="GEQ222" s="11"/>
      <c r="GER222" s="11"/>
      <c r="GES222" s="11"/>
      <c r="GET222" s="11"/>
      <c r="GEU222" s="11"/>
      <c r="GEV222" s="11"/>
      <c r="GEW222" s="11"/>
      <c r="GEX222" s="11"/>
      <c r="GEY222" s="11"/>
      <c r="GEZ222" s="11"/>
      <c r="GFA222" s="11"/>
      <c r="GFB222" s="11"/>
      <c r="GFC222" s="11"/>
      <c r="GFD222" s="11"/>
      <c r="GFE222" s="11"/>
      <c r="GFF222" s="11"/>
      <c r="GFG222" s="11"/>
      <c r="GFH222" s="11"/>
      <c r="GFI222" s="11"/>
      <c r="GFJ222" s="11"/>
      <c r="GFK222" s="11"/>
      <c r="GFL222" s="11"/>
      <c r="GFM222" s="11"/>
      <c r="GFN222" s="11"/>
      <c r="GFO222" s="11"/>
      <c r="GFP222" s="11"/>
      <c r="GFQ222" s="11"/>
      <c r="GFR222" s="11"/>
      <c r="GFS222" s="11"/>
      <c r="GFT222" s="11"/>
      <c r="GFU222" s="11"/>
      <c r="GFV222" s="11"/>
      <c r="GFW222" s="11"/>
      <c r="GFX222" s="11"/>
      <c r="GFY222" s="11"/>
      <c r="GFZ222" s="11"/>
      <c r="GGA222" s="11"/>
      <c r="GGB222" s="11"/>
      <c r="GGC222" s="11"/>
      <c r="GGD222" s="11"/>
      <c r="GGE222" s="11"/>
      <c r="GGF222" s="11"/>
      <c r="GGG222" s="11"/>
      <c r="GGH222" s="11"/>
      <c r="GGI222" s="11"/>
      <c r="GGJ222" s="11"/>
      <c r="GGK222" s="11"/>
      <c r="GGL222" s="11"/>
      <c r="GGM222" s="11"/>
      <c r="GGN222" s="11"/>
      <c r="GGO222" s="11"/>
      <c r="GGP222" s="11"/>
      <c r="GGQ222" s="11"/>
      <c r="GGR222" s="11"/>
      <c r="GGS222" s="11"/>
      <c r="GGT222" s="11"/>
      <c r="GGU222" s="11"/>
      <c r="GGV222" s="11"/>
      <c r="GGW222" s="11"/>
      <c r="GGX222" s="11"/>
      <c r="GGY222" s="11"/>
      <c r="GGZ222" s="11"/>
      <c r="GHA222" s="11"/>
      <c r="GHB222" s="11"/>
      <c r="GHC222" s="11"/>
      <c r="GHD222" s="11"/>
      <c r="GHE222" s="11"/>
      <c r="GHF222" s="11"/>
      <c r="GHG222" s="11"/>
      <c r="GHH222" s="11"/>
      <c r="GHI222" s="11"/>
      <c r="GHJ222" s="11"/>
      <c r="GHK222" s="11"/>
      <c r="GHL222" s="11"/>
      <c r="GHM222" s="11"/>
      <c r="GHN222" s="11"/>
      <c r="GHO222" s="11"/>
      <c r="GHP222" s="11"/>
      <c r="GHQ222" s="11"/>
      <c r="GHR222" s="11"/>
      <c r="GHS222" s="11"/>
      <c r="GHT222" s="11"/>
      <c r="GHU222" s="11"/>
      <c r="GHV222" s="11"/>
      <c r="GHW222" s="11"/>
      <c r="GHX222" s="11"/>
      <c r="GHY222" s="11"/>
      <c r="GHZ222" s="11"/>
      <c r="GIA222" s="11"/>
      <c r="GIB222" s="11"/>
      <c r="GIC222" s="11"/>
      <c r="GID222" s="11"/>
      <c r="GIE222" s="11"/>
      <c r="GIF222" s="11"/>
      <c r="GIG222" s="11"/>
      <c r="GIH222" s="11"/>
      <c r="GII222" s="11"/>
      <c r="GIJ222" s="11"/>
      <c r="GIK222" s="11"/>
      <c r="GIL222" s="11"/>
      <c r="GIM222" s="11"/>
      <c r="GIN222" s="11"/>
      <c r="GIO222" s="11"/>
      <c r="GIP222" s="11"/>
      <c r="GIQ222" s="11"/>
      <c r="GIR222" s="11"/>
      <c r="GIS222" s="11"/>
      <c r="GIT222" s="11"/>
      <c r="GIU222" s="11"/>
      <c r="GIV222" s="11"/>
      <c r="GIW222" s="11"/>
      <c r="GIX222" s="11"/>
      <c r="GIY222" s="11"/>
      <c r="GIZ222" s="11"/>
      <c r="GJA222" s="11"/>
      <c r="GJB222" s="11"/>
      <c r="GJC222" s="11"/>
      <c r="GJD222" s="11"/>
      <c r="GJE222" s="11"/>
      <c r="GJF222" s="11"/>
      <c r="GJG222" s="11"/>
      <c r="GJH222" s="11"/>
      <c r="GJI222" s="11"/>
      <c r="GJJ222" s="11"/>
      <c r="GJK222" s="11"/>
      <c r="GJL222" s="11"/>
      <c r="GJM222" s="11"/>
      <c r="GJN222" s="11"/>
      <c r="GJO222" s="11"/>
      <c r="GJP222" s="11"/>
      <c r="GJQ222" s="11"/>
      <c r="GJR222" s="11"/>
      <c r="GJS222" s="11"/>
      <c r="GJT222" s="11"/>
      <c r="GJU222" s="11"/>
      <c r="GJV222" s="11"/>
      <c r="GJW222" s="11"/>
      <c r="GJX222" s="11"/>
      <c r="GJY222" s="11"/>
      <c r="GJZ222" s="11"/>
      <c r="GKA222" s="11"/>
      <c r="GKB222" s="11"/>
      <c r="GKC222" s="11"/>
      <c r="GKD222" s="11"/>
      <c r="GKE222" s="11"/>
      <c r="GKF222" s="11"/>
      <c r="GKG222" s="11"/>
      <c r="GKH222" s="11"/>
      <c r="GKI222" s="11"/>
      <c r="GKJ222" s="11"/>
      <c r="GKK222" s="11"/>
      <c r="GKL222" s="11"/>
      <c r="GKM222" s="11"/>
      <c r="GKN222" s="11"/>
      <c r="GKO222" s="11"/>
      <c r="GKP222" s="11"/>
      <c r="GKQ222" s="11"/>
      <c r="GKR222" s="11"/>
      <c r="GKS222" s="11"/>
      <c r="GKT222" s="11"/>
      <c r="GKU222" s="11"/>
      <c r="GKV222" s="11"/>
      <c r="GKW222" s="11"/>
      <c r="GKX222" s="11"/>
      <c r="GKY222" s="11"/>
      <c r="GKZ222" s="11"/>
      <c r="GLA222" s="11"/>
      <c r="GLB222" s="11"/>
      <c r="GLC222" s="11"/>
      <c r="GLD222" s="11"/>
      <c r="GLE222" s="11"/>
      <c r="GLF222" s="11"/>
      <c r="GLG222" s="11"/>
      <c r="GLH222" s="11"/>
      <c r="GLI222" s="11"/>
      <c r="GLJ222" s="11"/>
      <c r="GLK222" s="11"/>
      <c r="GLL222" s="11"/>
      <c r="GLM222" s="11"/>
      <c r="GLN222" s="11"/>
      <c r="GLO222" s="11"/>
      <c r="GLP222" s="11"/>
      <c r="GLQ222" s="11"/>
      <c r="GLR222" s="11"/>
      <c r="GLS222" s="11"/>
      <c r="GLT222" s="11"/>
      <c r="GLU222" s="11"/>
      <c r="GLV222" s="11"/>
      <c r="GLW222" s="11"/>
      <c r="GLX222" s="11"/>
      <c r="GLY222" s="11"/>
      <c r="GLZ222" s="11"/>
      <c r="GMA222" s="11"/>
      <c r="GMB222" s="11"/>
      <c r="GMC222" s="11"/>
      <c r="GMD222" s="11"/>
      <c r="GME222" s="11"/>
      <c r="GMF222" s="11"/>
      <c r="GMG222" s="11"/>
      <c r="GMH222" s="11"/>
      <c r="GMI222" s="11"/>
      <c r="GMJ222" s="11"/>
      <c r="GMK222" s="11"/>
      <c r="GML222" s="11"/>
      <c r="GMM222" s="11"/>
      <c r="GMN222" s="11"/>
      <c r="GMO222" s="11"/>
      <c r="GMP222" s="11"/>
      <c r="GMQ222" s="11"/>
      <c r="GMR222" s="11"/>
      <c r="GMS222" s="11"/>
      <c r="GMT222" s="11"/>
      <c r="GMU222" s="11"/>
      <c r="GMV222" s="11"/>
      <c r="GMW222" s="11"/>
      <c r="GMX222" s="11"/>
      <c r="GMY222" s="11"/>
      <c r="GMZ222" s="11"/>
      <c r="GNA222" s="11"/>
      <c r="GNB222" s="11"/>
      <c r="GNC222" s="11"/>
      <c r="GND222" s="11"/>
      <c r="GNE222" s="11"/>
      <c r="GNF222" s="11"/>
      <c r="GNG222" s="11"/>
      <c r="GNH222" s="11"/>
      <c r="GNI222" s="11"/>
      <c r="GNJ222" s="11"/>
      <c r="GNK222" s="11"/>
      <c r="GNL222" s="11"/>
      <c r="GNM222" s="11"/>
      <c r="GNN222" s="11"/>
      <c r="GNO222" s="11"/>
      <c r="GNP222" s="11"/>
      <c r="GNQ222" s="11"/>
      <c r="GNR222" s="11"/>
      <c r="GNS222" s="11"/>
      <c r="GNT222" s="11"/>
      <c r="GNU222" s="11"/>
      <c r="GNV222" s="11"/>
      <c r="GNW222" s="11"/>
      <c r="GNX222" s="11"/>
      <c r="GNY222" s="11"/>
      <c r="GNZ222" s="11"/>
      <c r="GOA222" s="11"/>
      <c r="GOB222" s="11"/>
      <c r="GOC222" s="11"/>
      <c r="GOD222" s="11"/>
      <c r="GOE222" s="11"/>
      <c r="GOF222" s="11"/>
      <c r="GOG222" s="11"/>
      <c r="GOH222" s="11"/>
      <c r="GOI222" s="11"/>
      <c r="GOJ222" s="11"/>
      <c r="GOK222" s="11"/>
      <c r="GOL222" s="11"/>
      <c r="GOM222" s="11"/>
      <c r="GON222" s="11"/>
      <c r="GOO222" s="11"/>
      <c r="GOP222" s="11"/>
      <c r="GOQ222" s="11"/>
      <c r="GOR222" s="11"/>
      <c r="GOS222" s="11"/>
      <c r="GOT222" s="11"/>
      <c r="GOU222" s="11"/>
      <c r="GOV222" s="11"/>
      <c r="GOW222" s="11"/>
      <c r="GOX222" s="11"/>
      <c r="GOY222" s="11"/>
      <c r="GOZ222" s="11"/>
      <c r="GPA222" s="11"/>
      <c r="GPB222" s="11"/>
      <c r="GPC222" s="11"/>
      <c r="GPD222" s="11"/>
      <c r="GPE222" s="11"/>
      <c r="GPF222" s="11"/>
      <c r="GPG222" s="11"/>
      <c r="GPH222" s="11"/>
      <c r="GPI222" s="11"/>
      <c r="GPJ222" s="11"/>
      <c r="GPK222" s="11"/>
      <c r="GPL222" s="11"/>
      <c r="GPM222" s="11"/>
      <c r="GPN222" s="11"/>
      <c r="GPO222" s="11"/>
      <c r="GPP222" s="11"/>
      <c r="GPQ222" s="11"/>
      <c r="GPR222" s="11"/>
      <c r="GPS222" s="11"/>
      <c r="GPT222" s="11"/>
      <c r="GPU222" s="11"/>
      <c r="GPV222" s="11"/>
      <c r="GPW222" s="11"/>
      <c r="GPX222" s="11"/>
      <c r="GPY222" s="11"/>
      <c r="GPZ222" s="11"/>
      <c r="GQA222" s="11"/>
      <c r="GQB222" s="11"/>
      <c r="GQC222" s="11"/>
      <c r="GQD222" s="11"/>
      <c r="GQE222" s="11"/>
      <c r="GQF222" s="11"/>
      <c r="GQG222" s="11"/>
      <c r="GQH222" s="11"/>
      <c r="GQI222" s="11"/>
      <c r="GQJ222" s="11"/>
      <c r="GQK222" s="11"/>
      <c r="GQL222" s="11"/>
      <c r="GQM222" s="11"/>
      <c r="GQN222" s="11"/>
      <c r="GQO222" s="11"/>
      <c r="GQP222" s="11"/>
      <c r="GQQ222" s="11"/>
      <c r="GQR222" s="11"/>
      <c r="GQS222" s="11"/>
      <c r="GQT222" s="11"/>
      <c r="GQU222" s="11"/>
      <c r="GQV222" s="11"/>
      <c r="GQW222" s="11"/>
      <c r="GQX222" s="11"/>
      <c r="GQY222" s="11"/>
      <c r="GQZ222" s="11"/>
      <c r="GRA222" s="11"/>
      <c r="GRB222" s="11"/>
      <c r="GRC222" s="11"/>
      <c r="GRD222" s="11"/>
      <c r="GRE222" s="11"/>
      <c r="GRF222" s="11"/>
      <c r="GRG222" s="11"/>
      <c r="GRH222" s="11"/>
      <c r="GRI222" s="11"/>
      <c r="GRJ222" s="11"/>
      <c r="GRK222" s="11"/>
      <c r="GRL222" s="11"/>
      <c r="GRM222" s="11"/>
      <c r="GRN222" s="11"/>
      <c r="GRO222" s="11"/>
      <c r="GRP222" s="11"/>
      <c r="GRQ222" s="11"/>
      <c r="GRR222" s="11"/>
      <c r="GRS222" s="11"/>
      <c r="GRT222" s="11"/>
      <c r="GRU222" s="11"/>
      <c r="GRV222" s="11"/>
      <c r="GRW222" s="11"/>
      <c r="GRX222" s="11"/>
      <c r="GRY222" s="11"/>
      <c r="GRZ222" s="11"/>
      <c r="GSA222" s="11"/>
      <c r="GSB222" s="11"/>
      <c r="GSC222" s="11"/>
      <c r="GSD222" s="11"/>
      <c r="GSE222" s="11"/>
      <c r="GSF222" s="11"/>
      <c r="GSG222" s="11"/>
      <c r="GSH222" s="11"/>
      <c r="GSI222" s="11"/>
      <c r="GSJ222" s="11"/>
      <c r="GSK222" s="11"/>
      <c r="GSL222" s="11"/>
      <c r="GSM222" s="11"/>
      <c r="GSN222" s="11"/>
      <c r="GSO222" s="11"/>
      <c r="GSP222" s="11"/>
      <c r="GSQ222" s="11"/>
      <c r="GSR222" s="11"/>
      <c r="GSS222" s="11"/>
      <c r="GST222" s="11"/>
      <c r="GSU222" s="11"/>
      <c r="GSV222" s="11"/>
      <c r="GSW222" s="11"/>
      <c r="GSX222" s="11"/>
      <c r="GSY222" s="11"/>
      <c r="GSZ222" s="11"/>
      <c r="GTA222" s="11"/>
      <c r="GTB222" s="11"/>
      <c r="GTC222" s="11"/>
      <c r="GTD222" s="11"/>
      <c r="GTE222" s="11"/>
      <c r="GTF222" s="11"/>
      <c r="GTG222" s="11"/>
      <c r="GTH222" s="11"/>
      <c r="GTI222" s="11"/>
      <c r="GTJ222" s="11"/>
      <c r="GTK222" s="11"/>
      <c r="GTL222" s="11"/>
      <c r="GTM222" s="11"/>
      <c r="GTN222" s="11"/>
      <c r="GTO222" s="11"/>
      <c r="GTP222" s="11"/>
      <c r="GTQ222" s="11"/>
      <c r="GTR222" s="11"/>
      <c r="GTS222" s="11"/>
      <c r="GTT222" s="11"/>
      <c r="GTU222" s="11"/>
      <c r="GTV222" s="11"/>
      <c r="GTW222" s="11"/>
      <c r="GTX222" s="11"/>
      <c r="GTY222" s="11"/>
      <c r="GTZ222" s="11"/>
      <c r="GUA222" s="11"/>
      <c r="GUB222" s="11"/>
      <c r="GUC222" s="11"/>
      <c r="GUD222" s="11"/>
      <c r="GUE222" s="11"/>
      <c r="GUF222" s="11"/>
      <c r="GUG222" s="11"/>
      <c r="GUH222" s="11"/>
      <c r="GUI222" s="11"/>
      <c r="GUJ222" s="11"/>
      <c r="GUK222" s="11"/>
      <c r="GUL222" s="11"/>
      <c r="GUM222" s="11"/>
      <c r="GUN222" s="11"/>
      <c r="GUO222" s="11"/>
      <c r="GUP222" s="11"/>
      <c r="GUQ222" s="11"/>
      <c r="GUR222" s="11"/>
      <c r="GUS222" s="11"/>
      <c r="GUT222" s="11"/>
      <c r="GUU222" s="11"/>
      <c r="GUV222" s="11"/>
      <c r="GUW222" s="11"/>
      <c r="GUX222" s="11"/>
      <c r="GUY222" s="11"/>
      <c r="GUZ222" s="11"/>
      <c r="GVA222" s="11"/>
      <c r="GVB222" s="11"/>
      <c r="GVC222" s="11"/>
      <c r="GVD222" s="11"/>
      <c r="GVE222" s="11"/>
      <c r="GVF222" s="11"/>
      <c r="GVG222" s="11"/>
      <c r="GVH222" s="11"/>
      <c r="GVI222" s="11"/>
      <c r="GVJ222" s="11"/>
      <c r="GVK222" s="11"/>
      <c r="GVL222" s="11"/>
      <c r="GVM222" s="11"/>
      <c r="GVN222" s="11"/>
      <c r="GVO222" s="11"/>
      <c r="GVP222" s="11"/>
      <c r="GVQ222" s="11"/>
      <c r="GVR222" s="11"/>
      <c r="GVS222" s="11"/>
      <c r="GVT222" s="11"/>
      <c r="GVU222" s="11"/>
      <c r="GVV222" s="11"/>
      <c r="GVW222" s="11"/>
      <c r="GVX222" s="11"/>
      <c r="GVY222" s="11"/>
      <c r="GVZ222" s="11"/>
      <c r="GWA222" s="11"/>
      <c r="GWB222" s="11"/>
      <c r="GWC222" s="11"/>
      <c r="GWD222" s="11"/>
      <c r="GWE222" s="11"/>
      <c r="GWF222" s="11"/>
      <c r="GWG222" s="11"/>
      <c r="GWH222" s="11"/>
      <c r="GWI222" s="11"/>
      <c r="GWJ222" s="11"/>
      <c r="GWK222" s="11"/>
      <c r="GWL222" s="11"/>
      <c r="GWM222" s="11"/>
      <c r="GWN222" s="11"/>
      <c r="GWO222" s="11"/>
      <c r="GWP222" s="11"/>
      <c r="GWQ222" s="11"/>
      <c r="GWR222" s="11"/>
      <c r="GWS222" s="11"/>
      <c r="GWT222" s="11"/>
      <c r="GWU222" s="11"/>
      <c r="GWV222" s="11"/>
      <c r="GWW222" s="11"/>
      <c r="GWX222" s="11"/>
      <c r="GWY222" s="11"/>
      <c r="GWZ222" s="11"/>
      <c r="GXA222" s="11"/>
      <c r="GXB222" s="11"/>
      <c r="GXC222" s="11"/>
      <c r="GXD222" s="11"/>
      <c r="GXE222" s="11"/>
      <c r="GXF222" s="11"/>
      <c r="GXG222" s="11"/>
      <c r="GXH222" s="11"/>
      <c r="GXI222" s="11"/>
      <c r="GXJ222" s="11"/>
      <c r="GXK222" s="11"/>
      <c r="GXL222" s="11"/>
      <c r="GXM222" s="11"/>
      <c r="GXN222" s="11"/>
      <c r="GXO222" s="11"/>
      <c r="GXP222" s="11"/>
      <c r="GXQ222" s="11"/>
      <c r="GXR222" s="11"/>
      <c r="GXS222" s="11"/>
      <c r="GXT222" s="11"/>
      <c r="GXU222" s="11"/>
      <c r="GXV222" s="11"/>
      <c r="GXW222" s="11"/>
      <c r="GXX222" s="11"/>
      <c r="GXY222" s="11"/>
      <c r="GXZ222" s="11"/>
      <c r="GYA222" s="11"/>
      <c r="GYB222" s="11"/>
      <c r="GYC222" s="11"/>
      <c r="GYD222" s="11"/>
      <c r="GYE222" s="11"/>
      <c r="GYF222" s="11"/>
      <c r="GYG222" s="11"/>
      <c r="GYH222" s="11"/>
      <c r="GYI222" s="11"/>
      <c r="GYJ222" s="11"/>
      <c r="GYK222" s="11"/>
      <c r="GYL222" s="11"/>
      <c r="GYM222" s="11"/>
      <c r="GYN222" s="11"/>
      <c r="GYO222" s="11"/>
      <c r="GYP222" s="11"/>
      <c r="GYQ222" s="11"/>
      <c r="GYR222" s="11"/>
      <c r="GYS222" s="11"/>
      <c r="GYT222" s="11"/>
      <c r="GYU222" s="11"/>
      <c r="GYV222" s="11"/>
      <c r="GYW222" s="11"/>
      <c r="GYX222" s="11"/>
      <c r="GYY222" s="11"/>
      <c r="GYZ222" s="11"/>
      <c r="GZA222" s="11"/>
      <c r="GZB222" s="11"/>
      <c r="GZC222" s="11"/>
      <c r="GZD222" s="11"/>
      <c r="GZE222" s="11"/>
      <c r="GZF222" s="11"/>
      <c r="GZG222" s="11"/>
      <c r="GZH222" s="11"/>
      <c r="GZI222" s="11"/>
      <c r="GZJ222" s="11"/>
      <c r="GZK222" s="11"/>
      <c r="GZL222" s="11"/>
      <c r="GZM222" s="11"/>
      <c r="GZN222" s="11"/>
      <c r="GZO222" s="11"/>
      <c r="GZP222" s="11"/>
      <c r="GZQ222" s="11"/>
      <c r="GZR222" s="11"/>
      <c r="GZS222" s="11"/>
      <c r="GZT222" s="11"/>
      <c r="GZU222" s="11"/>
      <c r="GZV222" s="11"/>
      <c r="GZW222" s="11"/>
      <c r="GZX222" s="11"/>
      <c r="GZY222" s="11"/>
      <c r="GZZ222" s="11"/>
      <c r="HAA222" s="11"/>
      <c r="HAB222" s="11"/>
      <c r="HAC222" s="11"/>
      <c r="HAD222" s="11"/>
      <c r="HAE222" s="11"/>
      <c r="HAF222" s="11"/>
      <c r="HAG222" s="11"/>
      <c r="HAH222" s="11"/>
      <c r="HAI222" s="11"/>
      <c r="HAJ222" s="11"/>
      <c r="HAK222" s="11"/>
      <c r="HAL222" s="11"/>
      <c r="HAM222" s="11"/>
      <c r="HAN222" s="11"/>
      <c r="HAO222" s="11"/>
      <c r="HAP222" s="11"/>
      <c r="HAQ222" s="11"/>
      <c r="HAR222" s="11"/>
      <c r="HAS222" s="11"/>
      <c r="HAT222" s="11"/>
      <c r="HAU222" s="11"/>
      <c r="HAV222" s="11"/>
      <c r="HAW222" s="11"/>
      <c r="HAX222" s="11"/>
      <c r="HAY222" s="11"/>
      <c r="HAZ222" s="11"/>
      <c r="HBA222" s="11"/>
      <c r="HBB222" s="11"/>
      <c r="HBC222" s="11"/>
      <c r="HBD222" s="11"/>
      <c r="HBE222" s="11"/>
      <c r="HBF222" s="11"/>
      <c r="HBG222" s="11"/>
      <c r="HBH222" s="11"/>
      <c r="HBI222" s="11"/>
      <c r="HBJ222" s="11"/>
      <c r="HBK222" s="11"/>
      <c r="HBL222" s="11"/>
      <c r="HBM222" s="11"/>
      <c r="HBN222" s="11"/>
      <c r="HBO222" s="11"/>
      <c r="HBP222" s="11"/>
      <c r="HBQ222" s="11"/>
      <c r="HBR222" s="11"/>
      <c r="HBS222" s="11"/>
      <c r="HBT222" s="11"/>
      <c r="HBU222" s="11"/>
      <c r="HBV222" s="11"/>
      <c r="HBW222" s="11"/>
      <c r="HBX222" s="11"/>
      <c r="HBY222" s="11"/>
      <c r="HBZ222" s="11"/>
      <c r="HCA222" s="11"/>
      <c r="HCB222" s="11"/>
      <c r="HCC222" s="11"/>
      <c r="HCD222" s="11"/>
      <c r="HCE222" s="11"/>
      <c r="HCF222" s="11"/>
      <c r="HCG222" s="11"/>
      <c r="HCH222" s="11"/>
      <c r="HCI222" s="11"/>
      <c r="HCJ222" s="11"/>
      <c r="HCK222" s="11"/>
      <c r="HCL222" s="11"/>
      <c r="HCM222" s="11"/>
      <c r="HCN222" s="11"/>
      <c r="HCO222" s="11"/>
      <c r="HCP222" s="11"/>
      <c r="HCQ222" s="11"/>
      <c r="HCR222" s="11"/>
      <c r="HCS222" s="11"/>
      <c r="HCT222" s="11"/>
      <c r="HCU222" s="11"/>
      <c r="HCV222" s="11"/>
      <c r="HCW222" s="11"/>
      <c r="HCX222" s="11"/>
      <c r="HCY222" s="11"/>
      <c r="HCZ222" s="11"/>
      <c r="HDA222" s="11"/>
      <c r="HDB222" s="11"/>
      <c r="HDC222" s="11"/>
      <c r="HDD222" s="11"/>
      <c r="HDE222" s="11"/>
      <c r="HDF222" s="11"/>
      <c r="HDG222" s="11"/>
      <c r="HDH222" s="11"/>
      <c r="HDI222" s="11"/>
      <c r="HDJ222" s="11"/>
      <c r="HDK222" s="11"/>
      <c r="HDL222" s="11"/>
      <c r="HDM222" s="11"/>
      <c r="HDN222" s="11"/>
      <c r="HDO222" s="11"/>
      <c r="HDP222" s="11"/>
      <c r="HDQ222" s="11"/>
      <c r="HDR222" s="11"/>
      <c r="HDS222" s="11"/>
      <c r="HDT222" s="11"/>
      <c r="HDU222" s="11"/>
      <c r="HDV222" s="11"/>
      <c r="HDW222" s="11"/>
      <c r="HDX222" s="11"/>
      <c r="HDY222" s="11"/>
      <c r="HDZ222" s="11"/>
      <c r="HEA222" s="11"/>
      <c r="HEB222" s="11"/>
      <c r="HEC222" s="11"/>
      <c r="HED222" s="11"/>
      <c r="HEE222" s="11"/>
      <c r="HEF222" s="11"/>
      <c r="HEG222" s="11"/>
      <c r="HEH222" s="11"/>
      <c r="HEI222" s="11"/>
      <c r="HEJ222" s="11"/>
      <c r="HEK222" s="11"/>
      <c r="HEL222" s="11"/>
      <c r="HEM222" s="11"/>
      <c r="HEN222" s="11"/>
      <c r="HEO222" s="11"/>
      <c r="HEP222" s="11"/>
      <c r="HEQ222" s="11"/>
      <c r="HER222" s="11"/>
      <c r="HES222" s="11"/>
      <c r="HET222" s="11"/>
      <c r="HEU222" s="11"/>
      <c r="HEV222" s="11"/>
      <c r="HEW222" s="11"/>
      <c r="HEX222" s="11"/>
      <c r="HEY222" s="11"/>
      <c r="HEZ222" s="11"/>
      <c r="HFA222" s="11"/>
      <c r="HFB222" s="11"/>
      <c r="HFC222" s="11"/>
      <c r="HFD222" s="11"/>
      <c r="HFE222" s="11"/>
      <c r="HFF222" s="11"/>
      <c r="HFG222" s="11"/>
      <c r="HFH222" s="11"/>
      <c r="HFI222" s="11"/>
      <c r="HFJ222" s="11"/>
      <c r="HFK222" s="11"/>
      <c r="HFL222" s="11"/>
      <c r="HFM222" s="11"/>
      <c r="HFN222" s="11"/>
      <c r="HFO222" s="11"/>
      <c r="HFP222" s="11"/>
      <c r="HFQ222" s="11"/>
      <c r="HFR222" s="11"/>
      <c r="HFS222" s="11"/>
      <c r="HFT222" s="11"/>
      <c r="HFU222" s="11"/>
      <c r="HFV222" s="11"/>
      <c r="HFW222" s="11"/>
      <c r="HFX222" s="11"/>
      <c r="HFY222" s="11"/>
      <c r="HFZ222" s="11"/>
      <c r="HGA222" s="11"/>
      <c r="HGB222" s="11"/>
      <c r="HGC222" s="11"/>
      <c r="HGD222" s="11"/>
      <c r="HGE222" s="11"/>
      <c r="HGF222" s="11"/>
      <c r="HGG222" s="11"/>
      <c r="HGH222" s="11"/>
      <c r="HGI222" s="11"/>
      <c r="HGJ222" s="11"/>
      <c r="HGK222" s="11"/>
      <c r="HGL222" s="11"/>
      <c r="HGM222" s="11"/>
      <c r="HGN222" s="11"/>
      <c r="HGO222" s="11"/>
      <c r="HGP222" s="11"/>
      <c r="HGQ222" s="11"/>
      <c r="HGR222" s="11"/>
      <c r="HGS222" s="11"/>
      <c r="HGT222" s="11"/>
      <c r="HGU222" s="11"/>
      <c r="HGV222" s="11"/>
      <c r="HGW222" s="11"/>
      <c r="HGX222" s="11"/>
      <c r="HGY222" s="11"/>
      <c r="HGZ222" s="11"/>
      <c r="HHA222" s="11"/>
      <c r="HHB222" s="11"/>
      <c r="HHC222" s="11"/>
      <c r="HHD222" s="11"/>
      <c r="HHE222" s="11"/>
      <c r="HHF222" s="11"/>
      <c r="HHG222" s="11"/>
      <c r="HHH222" s="11"/>
      <c r="HHI222" s="11"/>
      <c r="HHJ222" s="11"/>
      <c r="HHK222" s="11"/>
      <c r="HHL222" s="11"/>
      <c r="HHM222" s="11"/>
      <c r="HHN222" s="11"/>
      <c r="HHO222" s="11"/>
      <c r="HHP222" s="11"/>
      <c r="HHQ222" s="11"/>
      <c r="HHR222" s="11"/>
      <c r="HHS222" s="11"/>
      <c r="HHT222" s="11"/>
      <c r="HHU222" s="11"/>
      <c r="HHV222" s="11"/>
      <c r="HHW222" s="11"/>
      <c r="HHX222" s="11"/>
      <c r="HHY222" s="11"/>
      <c r="HHZ222" s="11"/>
      <c r="HIA222" s="11"/>
      <c r="HIB222" s="11"/>
      <c r="HIC222" s="11"/>
      <c r="HID222" s="11"/>
      <c r="HIE222" s="11"/>
      <c r="HIF222" s="11"/>
      <c r="HIG222" s="11"/>
      <c r="HIH222" s="11"/>
      <c r="HII222" s="11"/>
      <c r="HIJ222" s="11"/>
      <c r="HIK222" s="11"/>
      <c r="HIL222" s="11"/>
      <c r="HIM222" s="11"/>
      <c r="HIN222" s="11"/>
      <c r="HIO222" s="11"/>
      <c r="HIP222" s="11"/>
      <c r="HIQ222" s="11"/>
      <c r="HIR222" s="11"/>
      <c r="HIS222" s="11"/>
      <c r="HIT222" s="11"/>
      <c r="HIU222" s="11"/>
      <c r="HIV222" s="11"/>
      <c r="HIW222" s="11"/>
      <c r="HIX222" s="11"/>
      <c r="HIY222" s="11"/>
      <c r="HIZ222" s="11"/>
      <c r="HJA222" s="11"/>
      <c r="HJB222" s="11"/>
      <c r="HJC222" s="11"/>
      <c r="HJD222" s="11"/>
      <c r="HJE222" s="11"/>
      <c r="HJF222" s="11"/>
      <c r="HJG222" s="11"/>
      <c r="HJH222" s="11"/>
      <c r="HJI222" s="11"/>
      <c r="HJJ222" s="11"/>
      <c r="HJK222" s="11"/>
      <c r="HJL222" s="11"/>
      <c r="HJM222" s="11"/>
      <c r="HJN222" s="11"/>
      <c r="HJO222" s="11"/>
      <c r="HJP222" s="11"/>
      <c r="HJQ222" s="11"/>
      <c r="HJR222" s="11"/>
      <c r="HJS222" s="11"/>
      <c r="HJT222" s="11"/>
      <c r="HJU222" s="11"/>
      <c r="HJV222" s="11"/>
      <c r="HJW222" s="11"/>
      <c r="HJX222" s="11"/>
      <c r="HJY222" s="11"/>
      <c r="HJZ222" s="11"/>
      <c r="HKA222" s="11"/>
      <c r="HKB222" s="11"/>
      <c r="HKC222" s="11"/>
      <c r="HKD222" s="11"/>
      <c r="HKE222" s="11"/>
      <c r="HKF222" s="11"/>
      <c r="HKG222" s="11"/>
      <c r="HKH222" s="11"/>
      <c r="HKI222" s="11"/>
      <c r="HKJ222" s="11"/>
      <c r="HKK222" s="11"/>
      <c r="HKL222" s="11"/>
      <c r="HKM222" s="11"/>
      <c r="HKN222" s="11"/>
      <c r="HKO222" s="11"/>
      <c r="HKP222" s="11"/>
      <c r="HKQ222" s="11"/>
      <c r="HKR222" s="11"/>
      <c r="HKS222" s="11"/>
      <c r="HKT222" s="11"/>
      <c r="HKU222" s="11"/>
      <c r="HKV222" s="11"/>
      <c r="HKW222" s="11"/>
      <c r="HKX222" s="11"/>
      <c r="HKY222" s="11"/>
      <c r="HKZ222" s="11"/>
      <c r="HLA222" s="11"/>
      <c r="HLB222" s="11"/>
      <c r="HLC222" s="11"/>
      <c r="HLD222" s="11"/>
      <c r="HLE222" s="11"/>
      <c r="HLF222" s="11"/>
      <c r="HLG222" s="11"/>
      <c r="HLH222" s="11"/>
      <c r="HLI222" s="11"/>
      <c r="HLJ222" s="11"/>
      <c r="HLK222" s="11"/>
      <c r="HLL222" s="11"/>
      <c r="HLM222" s="11"/>
      <c r="HLN222" s="11"/>
      <c r="HLO222" s="11"/>
      <c r="HLP222" s="11"/>
      <c r="HLQ222" s="11"/>
      <c r="HLR222" s="11"/>
      <c r="HLS222" s="11"/>
      <c r="HLT222" s="11"/>
      <c r="HLU222" s="11"/>
      <c r="HLV222" s="11"/>
      <c r="HLW222" s="11"/>
      <c r="HLX222" s="11"/>
      <c r="HLY222" s="11"/>
      <c r="HLZ222" s="11"/>
      <c r="HMA222" s="11"/>
      <c r="HMB222" s="11"/>
      <c r="HMC222" s="11"/>
      <c r="HMD222" s="11"/>
      <c r="HME222" s="11"/>
      <c r="HMF222" s="11"/>
      <c r="HMG222" s="11"/>
      <c r="HMH222" s="11"/>
      <c r="HMI222" s="11"/>
      <c r="HMJ222" s="11"/>
      <c r="HMK222" s="11"/>
      <c r="HML222" s="11"/>
      <c r="HMM222" s="11"/>
      <c r="HMN222" s="11"/>
      <c r="HMO222" s="11"/>
      <c r="HMP222" s="11"/>
      <c r="HMQ222" s="11"/>
      <c r="HMR222" s="11"/>
      <c r="HMS222" s="11"/>
      <c r="HMT222" s="11"/>
      <c r="HMU222" s="11"/>
      <c r="HMV222" s="11"/>
      <c r="HMW222" s="11"/>
      <c r="HMX222" s="11"/>
      <c r="HMY222" s="11"/>
      <c r="HMZ222" s="11"/>
      <c r="HNA222" s="11"/>
      <c r="HNB222" s="11"/>
      <c r="HNC222" s="11"/>
      <c r="HND222" s="11"/>
      <c r="HNE222" s="11"/>
      <c r="HNF222" s="11"/>
      <c r="HNG222" s="11"/>
      <c r="HNH222" s="11"/>
      <c r="HNI222" s="11"/>
      <c r="HNJ222" s="11"/>
      <c r="HNK222" s="11"/>
      <c r="HNL222" s="11"/>
      <c r="HNM222" s="11"/>
      <c r="HNN222" s="11"/>
      <c r="HNO222" s="11"/>
      <c r="HNP222" s="11"/>
      <c r="HNQ222" s="11"/>
      <c r="HNR222" s="11"/>
      <c r="HNS222" s="11"/>
      <c r="HNT222" s="11"/>
      <c r="HNU222" s="11"/>
      <c r="HNV222" s="11"/>
      <c r="HNW222" s="11"/>
      <c r="HNX222" s="11"/>
      <c r="HNY222" s="11"/>
      <c r="HNZ222" s="11"/>
      <c r="HOA222" s="11"/>
      <c r="HOB222" s="11"/>
      <c r="HOC222" s="11"/>
      <c r="HOD222" s="11"/>
      <c r="HOE222" s="11"/>
      <c r="HOF222" s="11"/>
      <c r="HOG222" s="11"/>
      <c r="HOH222" s="11"/>
      <c r="HOI222" s="11"/>
      <c r="HOJ222" s="11"/>
      <c r="HOK222" s="11"/>
      <c r="HOL222" s="11"/>
      <c r="HOM222" s="11"/>
      <c r="HON222" s="11"/>
      <c r="HOO222" s="11"/>
      <c r="HOP222" s="11"/>
      <c r="HOQ222" s="11"/>
      <c r="HOR222" s="11"/>
      <c r="HOS222" s="11"/>
      <c r="HOT222" s="11"/>
      <c r="HOU222" s="11"/>
      <c r="HOV222" s="11"/>
      <c r="HOW222" s="11"/>
      <c r="HOX222" s="11"/>
      <c r="HOY222" s="11"/>
      <c r="HOZ222" s="11"/>
      <c r="HPA222" s="11"/>
      <c r="HPB222" s="11"/>
      <c r="HPC222" s="11"/>
      <c r="HPD222" s="11"/>
      <c r="HPE222" s="11"/>
      <c r="HPF222" s="11"/>
      <c r="HPG222" s="11"/>
      <c r="HPH222" s="11"/>
      <c r="HPI222" s="11"/>
      <c r="HPJ222" s="11"/>
      <c r="HPK222" s="11"/>
      <c r="HPL222" s="11"/>
      <c r="HPM222" s="11"/>
      <c r="HPN222" s="11"/>
      <c r="HPO222" s="11"/>
      <c r="HPP222" s="11"/>
      <c r="HPQ222" s="11"/>
      <c r="HPR222" s="11"/>
      <c r="HPS222" s="11"/>
      <c r="HPT222" s="11"/>
      <c r="HPU222" s="11"/>
      <c r="HPV222" s="11"/>
      <c r="HPW222" s="11"/>
      <c r="HPX222" s="11"/>
      <c r="HPY222" s="11"/>
      <c r="HPZ222" s="11"/>
      <c r="HQA222" s="11"/>
      <c r="HQB222" s="11"/>
      <c r="HQC222" s="11"/>
      <c r="HQD222" s="11"/>
      <c r="HQE222" s="11"/>
      <c r="HQF222" s="11"/>
      <c r="HQG222" s="11"/>
      <c r="HQH222" s="11"/>
      <c r="HQI222" s="11"/>
      <c r="HQJ222" s="11"/>
      <c r="HQK222" s="11"/>
      <c r="HQL222" s="11"/>
      <c r="HQM222" s="11"/>
      <c r="HQN222" s="11"/>
      <c r="HQO222" s="11"/>
      <c r="HQP222" s="11"/>
      <c r="HQQ222" s="11"/>
      <c r="HQR222" s="11"/>
      <c r="HQS222" s="11"/>
      <c r="HQT222" s="11"/>
      <c r="HQU222" s="11"/>
      <c r="HQV222" s="11"/>
      <c r="HQW222" s="11"/>
      <c r="HQX222" s="11"/>
      <c r="HQY222" s="11"/>
      <c r="HQZ222" s="11"/>
      <c r="HRA222" s="11"/>
      <c r="HRB222" s="11"/>
      <c r="HRC222" s="11"/>
      <c r="HRD222" s="11"/>
      <c r="HRE222" s="11"/>
      <c r="HRF222" s="11"/>
      <c r="HRG222" s="11"/>
      <c r="HRH222" s="11"/>
      <c r="HRI222" s="11"/>
      <c r="HRJ222" s="11"/>
      <c r="HRK222" s="11"/>
      <c r="HRL222" s="11"/>
      <c r="HRM222" s="11"/>
      <c r="HRN222" s="11"/>
      <c r="HRO222" s="11"/>
      <c r="HRP222" s="11"/>
      <c r="HRQ222" s="11"/>
      <c r="HRR222" s="11"/>
      <c r="HRS222" s="11"/>
      <c r="HRT222" s="11"/>
      <c r="HRU222" s="11"/>
      <c r="HRV222" s="11"/>
      <c r="HRW222" s="11"/>
      <c r="HRX222" s="11"/>
      <c r="HRY222" s="11"/>
      <c r="HRZ222" s="11"/>
      <c r="HSA222" s="11"/>
      <c r="HSB222" s="11"/>
      <c r="HSC222" s="11"/>
      <c r="HSD222" s="11"/>
      <c r="HSE222" s="11"/>
      <c r="HSF222" s="11"/>
      <c r="HSG222" s="11"/>
      <c r="HSH222" s="11"/>
      <c r="HSI222" s="11"/>
      <c r="HSJ222" s="11"/>
      <c r="HSK222" s="11"/>
      <c r="HSL222" s="11"/>
      <c r="HSM222" s="11"/>
      <c r="HSN222" s="11"/>
      <c r="HSO222" s="11"/>
      <c r="HSP222" s="11"/>
      <c r="HSQ222" s="11"/>
      <c r="HSR222" s="11"/>
      <c r="HSS222" s="11"/>
      <c r="HST222" s="11"/>
      <c r="HSU222" s="11"/>
      <c r="HSV222" s="11"/>
      <c r="HSW222" s="11"/>
      <c r="HSX222" s="11"/>
      <c r="HSY222" s="11"/>
      <c r="HSZ222" s="11"/>
      <c r="HTA222" s="11"/>
      <c r="HTB222" s="11"/>
      <c r="HTC222" s="11"/>
      <c r="HTD222" s="11"/>
      <c r="HTE222" s="11"/>
      <c r="HTF222" s="11"/>
      <c r="HTG222" s="11"/>
      <c r="HTH222" s="11"/>
      <c r="HTI222" s="11"/>
      <c r="HTJ222" s="11"/>
      <c r="HTK222" s="11"/>
      <c r="HTL222" s="11"/>
      <c r="HTM222" s="11"/>
      <c r="HTN222" s="11"/>
      <c r="HTO222" s="11"/>
      <c r="HTP222" s="11"/>
      <c r="HTQ222" s="11"/>
      <c r="HTR222" s="11"/>
      <c r="HTS222" s="11"/>
      <c r="HTT222" s="11"/>
      <c r="HTU222" s="11"/>
      <c r="HTV222" s="11"/>
      <c r="HTW222" s="11"/>
      <c r="HTX222" s="11"/>
      <c r="HTY222" s="11"/>
      <c r="HTZ222" s="11"/>
      <c r="HUA222" s="11"/>
      <c r="HUB222" s="11"/>
      <c r="HUC222" s="11"/>
      <c r="HUD222" s="11"/>
      <c r="HUE222" s="11"/>
      <c r="HUF222" s="11"/>
      <c r="HUG222" s="11"/>
      <c r="HUH222" s="11"/>
      <c r="HUI222" s="11"/>
      <c r="HUJ222" s="11"/>
      <c r="HUK222" s="11"/>
      <c r="HUL222" s="11"/>
      <c r="HUM222" s="11"/>
      <c r="HUN222" s="11"/>
      <c r="HUO222" s="11"/>
      <c r="HUP222" s="11"/>
      <c r="HUQ222" s="11"/>
      <c r="HUR222" s="11"/>
      <c r="HUS222" s="11"/>
      <c r="HUT222" s="11"/>
      <c r="HUU222" s="11"/>
      <c r="HUV222" s="11"/>
      <c r="HUW222" s="11"/>
      <c r="HUX222" s="11"/>
      <c r="HUY222" s="11"/>
      <c r="HUZ222" s="11"/>
      <c r="HVA222" s="11"/>
      <c r="HVB222" s="11"/>
      <c r="HVC222" s="11"/>
      <c r="HVD222" s="11"/>
      <c r="HVE222" s="11"/>
      <c r="HVF222" s="11"/>
      <c r="HVG222" s="11"/>
      <c r="HVH222" s="11"/>
      <c r="HVI222" s="11"/>
      <c r="HVJ222" s="11"/>
      <c r="HVK222" s="11"/>
      <c r="HVL222" s="11"/>
      <c r="HVM222" s="11"/>
      <c r="HVN222" s="11"/>
      <c r="HVO222" s="11"/>
      <c r="HVP222" s="11"/>
      <c r="HVQ222" s="11"/>
      <c r="HVR222" s="11"/>
      <c r="HVS222" s="11"/>
      <c r="HVT222" s="11"/>
      <c r="HVU222" s="11"/>
      <c r="HVV222" s="11"/>
      <c r="HVW222" s="11"/>
      <c r="HVX222" s="11"/>
      <c r="HVY222" s="11"/>
      <c r="HVZ222" s="11"/>
      <c r="HWA222" s="11"/>
      <c r="HWB222" s="11"/>
      <c r="HWC222" s="11"/>
      <c r="HWD222" s="11"/>
      <c r="HWE222" s="11"/>
      <c r="HWF222" s="11"/>
      <c r="HWG222" s="11"/>
      <c r="HWH222" s="11"/>
      <c r="HWI222" s="11"/>
      <c r="HWJ222" s="11"/>
      <c r="HWK222" s="11"/>
      <c r="HWL222" s="11"/>
      <c r="HWM222" s="11"/>
      <c r="HWN222" s="11"/>
      <c r="HWO222" s="11"/>
      <c r="HWP222" s="11"/>
      <c r="HWQ222" s="11"/>
      <c r="HWR222" s="11"/>
      <c r="HWS222" s="11"/>
      <c r="HWT222" s="11"/>
      <c r="HWU222" s="11"/>
      <c r="HWV222" s="11"/>
      <c r="HWW222" s="11"/>
      <c r="HWX222" s="11"/>
      <c r="HWY222" s="11"/>
      <c r="HWZ222" s="11"/>
      <c r="HXA222" s="11"/>
      <c r="HXB222" s="11"/>
      <c r="HXC222" s="11"/>
      <c r="HXD222" s="11"/>
      <c r="HXE222" s="11"/>
      <c r="HXF222" s="11"/>
      <c r="HXG222" s="11"/>
      <c r="HXH222" s="11"/>
      <c r="HXI222" s="11"/>
      <c r="HXJ222" s="11"/>
      <c r="HXK222" s="11"/>
      <c r="HXL222" s="11"/>
      <c r="HXM222" s="11"/>
      <c r="HXN222" s="11"/>
      <c r="HXO222" s="11"/>
      <c r="HXP222" s="11"/>
      <c r="HXQ222" s="11"/>
      <c r="HXR222" s="11"/>
      <c r="HXS222" s="11"/>
      <c r="HXT222" s="11"/>
      <c r="HXU222" s="11"/>
      <c r="HXV222" s="11"/>
      <c r="HXW222" s="11"/>
      <c r="HXX222" s="11"/>
      <c r="HXY222" s="11"/>
      <c r="HXZ222" s="11"/>
      <c r="HYA222" s="11"/>
      <c r="HYB222" s="11"/>
      <c r="HYC222" s="11"/>
      <c r="HYD222" s="11"/>
      <c r="HYE222" s="11"/>
      <c r="HYF222" s="11"/>
      <c r="HYG222" s="11"/>
      <c r="HYH222" s="11"/>
      <c r="HYI222" s="11"/>
      <c r="HYJ222" s="11"/>
      <c r="HYK222" s="11"/>
      <c r="HYL222" s="11"/>
      <c r="HYM222" s="11"/>
      <c r="HYN222" s="11"/>
      <c r="HYO222" s="11"/>
      <c r="HYP222" s="11"/>
      <c r="HYQ222" s="11"/>
      <c r="HYR222" s="11"/>
      <c r="HYS222" s="11"/>
      <c r="HYT222" s="11"/>
      <c r="HYU222" s="11"/>
      <c r="HYV222" s="11"/>
      <c r="HYW222" s="11"/>
      <c r="HYX222" s="11"/>
      <c r="HYY222" s="11"/>
      <c r="HYZ222" s="11"/>
      <c r="HZA222" s="11"/>
      <c r="HZB222" s="11"/>
      <c r="HZC222" s="11"/>
      <c r="HZD222" s="11"/>
      <c r="HZE222" s="11"/>
      <c r="HZF222" s="11"/>
      <c r="HZG222" s="11"/>
      <c r="HZH222" s="11"/>
      <c r="HZI222" s="11"/>
      <c r="HZJ222" s="11"/>
      <c r="HZK222" s="11"/>
      <c r="HZL222" s="11"/>
      <c r="HZM222" s="11"/>
      <c r="HZN222" s="11"/>
      <c r="HZO222" s="11"/>
      <c r="HZP222" s="11"/>
      <c r="HZQ222" s="11"/>
      <c r="HZR222" s="11"/>
      <c r="HZS222" s="11"/>
      <c r="HZT222" s="11"/>
      <c r="HZU222" s="11"/>
      <c r="HZV222" s="11"/>
      <c r="HZW222" s="11"/>
      <c r="HZX222" s="11"/>
      <c r="HZY222" s="11"/>
      <c r="HZZ222" s="11"/>
      <c r="IAA222" s="11"/>
      <c r="IAB222" s="11"/>
      <c r="IAC222" s="11"/>
      <c r="IAD222" s="11"/>
      <c r="IAE222" s="11"/>
      <c r="IAF222" s="11"/>
      <c r="IAG222" s="11"/>
      <c r="IAH222" s="11"/>
      <c r="IAI222" s="11"/>
      <c r="IAJ222" s="11"/>
      <c r="IAK222" s="11"/>
      <c r="IAL222" s="11"/>
      <c r="IAM222" s="11"/>
      <c r="IAN222" s="11"/>
      <c r="IAO222" s="11"/>
      <c r="IAP222" s="11"/>
      <c r="IAQ222" s="11"/>
      <c r="IAR222" s="11"/>
      <c r="IAS222" s="11"/>
      <c r="IAT222" s="11"/>
      <c r="IAU222" s="11"/>
      <c r="IAV222" s="11"/>
      <c r="IAW222" s="11"/>
      <c r="IAX222" s="11"/>
      <c r="IAY222" s="11"/>
      <c r="IAZ222" s="11"/>
      <c r="IBA222" s="11"/>
      <c r="IBB222" s="11"/>
      <c r="IBC222" s="11"/>
      <c r="IBD222" s="11"/>
      <c r="IBE222" s="11"/>
      <c r="IBF222" s="11"/>
      <c r="IBG222" s="11"/>
      <c r="IBH222" s="11"/>
      <c r="IBI222" s="11"/>
      <c r="IBJ222" s="11"/>
      <c r="IBK222" s="11"/>
      <c r="IBL222" s="11"/>
      <c r="IBM222" s="11"/>
      <c r="IBN222" s="11"/>
      <c r="IBO222" s="11"/>
      <c r="IBP222" s="11"/>
      <c r="IBQ222" s="11"/>
      <c r="IBR222" s="11"/>
      <c r="IBS222" s="11"/>
      <c r="IBT222" s="11"/>
      <c r="IBU222" s="11"/>
      <c r="IBV222" s="11"/>
      <c r="IBW222" s="11"/>
      <c r="IBX222" s="11"/>
      <c r="IBY222" s="11"/>
      <c r="IBZ222" s="11"/>
      <c r="ICA222" s="11"/>
      <c r="ICB222" s="11"/>
      <c r="ICC222" s="11"/>
      <c r="ICD222" s="11"/>
      <c r="ICE222" s="11"/>
      <c r="ICF222" s="11"/>
      <c r="ICG222" s="11"/>
      <c r="ICH222" s="11"/>
      <c r="ICI222" s="11"/>
      <c r="ICJ222" s="11"/>
      <c r="ICK222" s="11"/>
      <c r="ICL222" s="11"/>
      <c r="ICM222" s="11"/>
      <c r="ICN222" s="11"/>
      <c r="ICO222" s="11"/>
      <c r="ICP222" s="11"/>
      <c r="ICQ222" s="11"/>
      <c r="ICR222" s="11"/>
      <c r="ICS222" s="11"/>
      <c r="ICT222" s="11"/>
      <c r="ICU222" s="11"/>
      <c r="ICV222" s="11"/>
      <c r="ICW222" s="11"/>
      <c r="ICX222" s="11"/>
      <c r="ICY222" s="11"/>
      <c r="ICZ222" s="11"/>
      <c r="IDA222" s="11"/>
      <c r="IDB222" s="11"/>
      <c r="IDC222" s="11"/>
      <c r="IDD222" s="11"/>
      <c r="IDE222" s="11"/>
      <c r="IDF222" s="11"/>
      <c r="IDG222" s="11"/>
      <c r="IDH222" s="11"/>
      <c r="IDI222" s="11"/>
      <c r="IDJ222" s="11"/>
      <c r="IDK222" s="11"/>
      <c r="IDL222" s="11"/>
      <c r="IDM222" s="11"/>
      <c r="IDN222" s="11"/>
      <c r="IDO222" s="11"/>
      <c r="IDP222" s="11"/>
      <c r="IDQ222" s="11"/>
      <c r="IDR222" s="11"/>
      <c r="IDS222" s="11"/>
      <c r="IDT222" s="11"/>
      <c r="IDU222" s="11"/>
      <c r="IDV222" s="11"/>
      <c r="IDW222" s="11"/>
      <c r="IDX222" s="11"/>
      <c r="IDY222" s="11"/>
      <c r="IDZ222" s="11"/>
      <c r="IEA222" s="11"/>
      <c r="IEB222" s="11"/>
      <c r="IEC222" s="11"/>
      <c r="IED222" s="11"/>
      <c r="IEE222" s="11"/>
      <c r="IEF222" s="11"/>
      <c r="IEG222" s="11"/>
      <c r="IEH222" s="11"/>
      <c r="IEI222" s="11"/>
      <c r="IEJ222" s="11"/>
      <c r="IEK222" s="11"/>
      <c r="IEL222" s="11"/>
      <c r="IEM222" s="11"/>
      <c r="IEN222" s="11"/>
      <c r="IEO222" s="11"/>
      <c r="IEP222" s="11"/>
      <c r="IEQ222" s="11"/>
      <c r="IER222" s="11"/>
      <c r="IES222" s="11"/>
      <c r="IET222" s="11"/>
      <c r="IEU222" s="11"/>
      <c r="IEV222" s="11"/>
      <c r="IEW222" s="11"/>
      <c r="IEX222" s="11"/>
      <c r="IEY222" s="11"/>
      <c r="IEZ222" s="11"/>
      <c r="IFA222" s="11"/>
      <c r="IFB222" s="11"/>
      <c r="IFC222" s="11"/>
      <c r="IFD222" s="11"/>
      <c r="IFE222" s="11"/>
      <c r="IFF222" s="11"/>
      <c r="IFG222" s="11"/>
      <c r="IFH222" s="11"/>
      <c r="IFI222" s="11"/>
      <c r="IFJ222" s="11"/>
      <c r="IFK222" s="11"/>
      <c r="IFL222" s="11"/>
      <c r="IFM222" s="11"/>
      <c r="IFN222" s="11"/>
      <c r="IFO222" s="11"/>
      <c r="IFP222" s="11"/>
      <c r="IFQ222" s="11"/>
      <c r="IFR222" s="11"/>
      <c r="IFS222" s="11"/>
      <c r="IFT222" s="11"/>
      <c r="IFU222" s="11"/>
      <c r="IFV222" s="11"/>
      <c r="IFW222" s="11"/>
      <c r="IFX222" s="11"/>
      <c r="IFY222" s="11"/>
      <c r="IFZ222" s="11"/>
      <c r="IGA222" s="11"/>
      <c r="IGB222" s="11"/>
      <c r="IGC222" s="11"/>
      <c r="IGD222" s="11"/>
      <c r="IGE222" s="11"/>
      <c r="IGF222" s="11"/>
      <c r="IGG222" s="11"/>
      <c r="IGH222" s="11"/>
      <c r="IGI222" s="11"/>
      <c r="IGJ222" s="11"/>
      <c r="IGK222" s="11"/>
      <c r="IGL222" s="11"/>
      <c r="IGM222" s="11"/>
      <c r="IGN222" s="11"/>
      <c r="IGO222" s="11"/>
      <c r="IGP222" s="11"/>
      <c r="IGQ222" s="11"/>
      <c r="IGR222" s="11"/>
      <c r="IGS222" s="11"/>
      <c r="IGT222" s="11"/>
      <c r="IGU222" s="11"/>
      <c r="IGV222" s="11"/>
      <c r="IGW222" s="11"/>
      <c r="IGX222" s="11"/>
      <c r="IGY222" s="11"/>
      <c r="IGZ222" s="11"/>
      <c r="IHA222" s="11"/>
      <c r="IHB222" s="11"/>
      <c r="IHC222" s="11"/>
      <c r="IHD222" s="11"/>
      <c r="IHE222" s="11"/>
      <c r="IHF222" s="11"/>
      <c r="IHG222" s="11"/>
      <c r="IHH222" s="11"/>
      <c r="IHI222" s="11"/>
      <c r="IHJ222" s="11"/>
      <c r="IHK222" s="11"/>
      <c r="IHL222" s="11"/>
      <c r="IHM222" s="11"/>
      <c r="IHN222" s="11"/>
      <c r="IHO222" s="11"/>
      <c r="IHP222" s="11"/>
      <c r="IHQ222" s="11"/>
      <c r="IHR222" s="11"/>
      <c r="IHS222" s="11"/>
      <c r="IHT222" s="11"/>
      <c r="IHU222" s="11"/>
      <c r="IHV222" s="11"/>
      <c r="IHW222" s="11"/>
      <c r="IHX222" s="11"/>
      <c r="IHY222" s="11"/>
      <c r="IHZ222" s="11"/>
      <c r="IIA222" s="11"/>
      <c r="IIB222" s="11"/>
      <c r="IIC222" s="11"/>
      <c r="IID222" s="11"/>
      <c r="IIE222" s="11"/>
      <c r="IIF222" s="11"/>
      <c r="IIG222" s="11"/>
      <c r="IIH222" s="11"/>
      <c r="III222" s="11"/>
      <c r="IIJ222" s="11"/>
      <c r="IIK222" s="11"/>
      <c r="IIL222" s="11"/>
      <c r="IIM222" s="11"/>
      <c r="IIN222" s="11"/>
      <c r="IIO222" s="11"/>
      <c r="IIP222" s="11"/>
      <c r="IIQ222" s="11"/>
      <c r="IIR222" s="11"/>
      <c r="IIS222" s="11"/>
      <c r="IIT222" s="11"/>
      <c r="IIU222" s="11"/>
      <c r="IIV222" s="11"/>
      <c r="IIW222" s="11"/>
      <c r="IIX222" s="11"/>
      <c r="IIY222" s="11"/>
      <c r="IIZ222" s="11"/>
      <c r="IJA222" s="11"/>
      <c r="IJB222" s="11"/>
      <c r="IJC222" s="11"/>
      <c r="IJD222" s="11"/>
      <c r="IJE222" s="11"/>
      <c r="IJF222" s="11"/>
      <c r="IJG222" s="11"/>
      <c r="IJH222" s="11"/>
      <c r="IJI222" s="11"/>
      <c r="IJJ222" s="11"/>
      <c r="IJK222" s="11"/>
      <c r="IJL222" s="11"/>
      <c r="IJM222" s="11"/>
      <c r="IJN222" s="11"/>
      <c r="IJO222" s="11"/>
      <c r="IJP222" s="11"/>
      <c r="IJQ222" s="11"/>
      <c r="IJR222" s="11"/>
      <c r="IJS222" s="11"/>
      <c r="IJT222" s="11"/>
      <c r="IJU222" s="11"/>
      <c r="IJV222" s="11"/>
      <c r="IJW222" s="11"/>
      <c r="IJX222" s="11"/>
      <c r="IJY222" s="11"/>
      <c r="IJZ222" s="11"/>
      <c r="IKA222" s="11"/>
      <c r="IKB222" s="11"/>
      <c r="IKC222" s="11"/>
      <c r="IKD222" s="11"/>
      <c r="IKE222" s="11"/>
      <c r="IKF222" s="11"/>
      <c r="IKG222" s="11"/>
      <c r="IKH222" s="11"/>
      <c r="IKI222" s="11"/>
      <c r="IKJ222" s="11"/>
      <c r="IKK222" s="11"/>
      <c r="IKL222" s="11"/>
      <c r="IKM222" s="11"/>
      <c r="IKN222" s="11"/>
      <c r="IKO222" s="11"/>
      <c r="IKP222" s="11"/>
      <c r="IKQ222" s="11"/>
      <c r="IKR222" s="11"/>
      <c r="IKS222" s="11"/>
      <c r="IKT222" s="11"/>
      <c r="IKU222" s="11"/>
      <c r="IKV222" s="11"/>
      <c r="IKW222" s="11"/>
      <c r="IKX222" s="11"/>
      <c r="IKY222" s="11"/>
      <c r="IKZ222" s="11"/>
      <c r="ILA222" s="11"/>
      <c r="ILB222" s="11"/>
      <c r="ILC222" s="11"/>
      <c r="ILD222" s="11"/>
      <c r="ILE222" s="11"/>
      <c r="ILF222" s="11"/>
      <c r="ILG222" s="11"/>
      <c r="ILH222" s="11"/>
      <c r="ILI222" s="11"/>
      <c r="ILJ222" s="11"/>
      <c r="ILK222" s="11"/>
      <c r="ILL222" s="11"/>
      <c r="ILM222" s="11"/>
      <c r="ILN222" s="11"/>
      <c r="ILO222" s="11"/>
      <c r="ILP222" s="11"/>
      <c r="ILQ222" s="11"/>
      <c r="ILR222" s="11"/>
      <c r="ILS222" s="11"/>
      <c r="ILT222" s="11"/>
      <c r="ILU222" s="11"/>
      <c r="ILV222" s="11"/>
      <c r="ILW222" s="11"/>
      <c r="ILX222" s="11"/>
      <c r="ILY222" s="11"/>
      <c r="ILZ222" s="11"/>
      <c r="IMA222" s="11"/>
      <c r="IMB222" s="11"/>
      <c r="IMC222" s="11"/>
      <c r="IMD222" s="11"/>
      <c r="IME222" s="11"/>
      <c r="IMF222" s="11"/>
      <c r="IMG222" s="11"/>
      <c r="IMH222" s="11"/>
      <c r="IMI222" s="11"/>
      <c r="IMJ222" s="11"/>
      <c r="IMK222" s="11"/>
      <c r="IML222" s="11"/>
      <c r="IMM222" s="11"/>
      <c r="IMN222" s="11"/>
      <c r="IMO222" s="11"/>
      <c r="IMP222" s="11"/>
      <c r="IMQ222" s="11"/>
      <c r="IMR222" s="11"/>
      <c r="IMS222" s="11"/>
      <c r="IMT222" s="11"/>
      <c r="IMU222" s="11"/>
      <c r="IMV222" s="11"/>
      <c r="IMW222" s="11"/>
      <c r="IMX222" s="11"/>
      <c r="IMY222" s="11"/>
      <c r="IMZ222" s="11"/>
      <c r="INA222" s="11"/>
      <c r="INB222" s="11"/>
      <c r="INC222" s="11"/>
      <c r="IND222" s="11"/>
      <c r="INE222" s="11"/>
      <c r="INF222" s="11"/>
      <c r="ING222" s="11"/>
      <c r="INH222" s="11"/>
      <c r="INI222" s="11"/>
      <c r="INJ222" s="11"/>
      <c r="INK222" s="11"/>
      <c r="INL222" s="11"/>
      <c r="INM222" s="11"/>
      <c r="INN222" s="11"/>
      <c r="INO222" s="11"/>
      <c r="INP222" s="11"/>
      <c r="INQ222" s="11"/>
      <c r="INR222" s="11"/>
      <c r="INS222" s="11"/>
      <c r="INT222" s="11"/>
      <c r="INU222" s="11"/>
      <c r="INV222" s="11"/>
      <c r="INW222" s="11"/>
      <c r="INX222" s="11"/>
      <c r="INY222" s="11"/>
      <c r="INZ222" s="11"/>
      <c r="IOA222" s="11"/>
      <c r="IOB222" s="11"/>
      <c r="IOC222" s="11"/>
      <c r="IOD222" s="11"/>
      <c r="IOE222" s="11"/>
      <c r="IOF222" s="11"/>
      <c r="IOG222" s="11"/>
      <c r="IOH222" s="11"/>
      <c r="IOI222" s="11"/>
      <c r="IOJ222" s="11"/>
      <c r="IOK222" s="11"/>
      <c r="IOL222" s="11"/>
      <c r="IOM222" s="11"/>
      <c r="ION222" s="11"/>
      <c r="IOO222" s="11"/>
      <c r="IOP222" s="11"/>
      <c r="IOQ222" s="11"/>
      <c r="IOR222" s="11"/>
      <c r="IOS222" s="11"/>
      <c r="IOT222" s="11"/>
      <c r="IOU222" s="11"/>
      <c r="IOV222" s="11"/>
      <c r="IOW222" s="11"/>
      <c r="IOX222" s="11"/>
      <c r="IOY222" s="11"/>
      <c r="IOZ222" s="11"/>
      <c r="IPA222" s="11"/>
      <c r="IPB222" s="11"/>
      <c r="IPC222" s="11"/>
      <c r="IPD222" s="11"/>
      <c r="IPE222" s="11"/>
      <c r="IPF222" s="11"/>
      <c r="IPG222" s="11"/>
      <c r="IPH222" s="11"/>
      <c r="IPI222" s="11"/>
      <c r="IPJ222" s="11"/>
      <c r="IPK222" s="11"/>
      <c r="IPL222" s="11"/>
      <c r="IPM222" s="11"/>
      <c r="IPN222" s="11"/>
      <c r="IPO222" s="11"/>
      <c r="IPP222" s="11"/>
      <c r="IPQ222" s="11"/>
      <c r="IPR222" s="11"/>
      <c r="IPS222" s="11"/>
      <c r="IPT222" s="11"/>
      <c r="IPU222" s="11"/>
      <c r="IPV222" s="11"/>
      <c r="IPW222" s="11"/>
      <c r="IPX222" s="11"/>
      <c r="IPY222" s="11"/>
      <c r="IPZ222" s="11"/>
      <c r="IQA222" s="11"/>
      <c r="IQB222" s="11"/>
      <c r="IQC222" s="11"/>
      <c r="IQD222" s="11"/>
      <c r="IQE222" s="11"/>
      <c r="IQF222" s="11"/>
      <c r="IQG222" s="11"/>
      <c r="IQH222" s="11"/>
      <c r="IQI222" s="11"/>
      <c r="IQJ222" s="11"/>
      <c r="IQK222" s="11"/>
      <c r="IQL222" s="11"/>
      <c r="IQM222" s="11"/>
      <c r="IQN222" s="11"/>
      <c r="IQO222" s="11"/>
      <c r="IQP222" s="11"/>
      <c r="IQQ222" s="11"/>
      <c r="IQR222" s="11"/>
      <c r="IQS222" s="11"/>
      <c r="IQT222" s="11"/>
      <c r="IQU222" s="11"/>
      <c r="IQV222" s="11"/>
      <c r="IQW222" s="11"/>
      <c r="IQX222" s="11"/>
      <c r="IQY222" s="11"/>
      <c r="IQZ222" s="11"/>
      <c r="IRA222" s="11"/>
      <c r="IRB222" s="11"/>
      <c r="IRC222" s="11"/>
      <c r="IRD222" s="11"/>
      <c r="IRE222" s="11"/>
      <c r="IRF222" s="11"/>
      <c r="IRG222" s="11"/>
      <c r="IRH222" s="11"/>
      <c r="IRI222" s="11"/>
      <c r="IRJ222" s="11"/>
      <c r="IRK222" s="11"/>
      <c r="IRL222" s="11"/>
      <c r="IRM222" s="11"/>
      <c r="IRN222" s="11"/>
      <c r="IRO222" s="11"/>
      <c r="IRP222" s="11"/>
      <c r="IRQ222" s="11"/>
      <c r="IRR222" s="11"/>
      <c r="IRS222" s="11"/>
      <c r="IRT222" s="11"/>
      <c r="IRU222" s="11"/>
      <c r="IRV222" s="11"/>
      <c r="IRW222" s="11"/>
      <c r="IRX222" s="11"/>
      <c r="IRY222" s="11"/>
      <c r="IRZ222" s="11"/>
      <c r="ISA222" s="11"/>
      <c r="ISB222" s="11"/>
      <c r="ISC222" s="11"/>
      <c r="ISD222" s="11"/>
      <c r="ISE222" s="11"/>
      <c r="ISF222" s="11"/>
      <c r="ISG222" s="11"/>
      <c r="ISH222" s="11"/>
      <c r="ISI222" s="11"/>
      <c r="ISJ222" s="11"/>
      <c r="ISK222" s="11"/>
      <c r="ISL222" s="11"/>
      <c r="ISM222" s="11"/>
      <c r="ISN222" s="11"/>
      <c r="ISO222" s="11"/>
      <c r="ISP222" s="11"/>
      <c r="ISQ222" s="11"/>
      <c r="ISR222" s="11"/>
      <c r="ISS222" s="11"/>
      <c r="IST222" s="11"/>
      <c r="ISU222" s="11"/>
      <c r="ISV222" s="11"/>
      <c r="ISW222" s="11"/>
      <c r="ISX222" s="11"/>
      <c r="ISY222" s="11"/>
      <c r="ISZ222" s="11"/>
      <c r="ITA222" s="11"/>
      <c r="ITB222" s="11"/>
      <c r="ITC222" s="11"/>
      <c r="ITD222" s="11"/>
      <c r="ITE222" s="11"/>
      <c r="ITF222" s="11"/>
      <c r="ITG222" s="11"/>
      <c r="ITH222" s="11"/>
      <c r="ITI222" s="11"/>
      <c r="ITJ222" s="11"/>
      <c r="ITK222" s="11"/>
      <c r="ITL222" s="11"/>
      <c r="ITM222" s="11"/>
      <c r="ITN222" s="11"/>
      <c r="ITO222" s="11"/>
      <c r="ITP222" s="11"/>
      <c r="ITQ222" s="11"/>
      <c r="ITR222" s="11"/>
      <c r="ITS222" s="11"/>
      <c r="ITT222" s="11"/>
      <c r="ITU222" s="11"/>
      <c r="ITV222" s="11"/>
      <c r="ITW222" s="11"/>
      <c r="ITX222" s="11"/>
      <c r="ITY222" s="11"/>
      <c r="ITZ222" s="11"/>
      <c r="IUA222" s="11"/>
      <c r="IUB222" s="11"/>
      <c r="IUC222" s="11"/>
      <c r="IUD222" s="11"/>
      <c r="IUE222" s="11"/>
      <c r="IUF222" s="11"/>
      <c r="IUG222" s="11"/>
      <c r="IUH222" s="11"/>
      <c r="IUI222" s="11"/>
      <c r="IUJ222" s="11"/>
      <c r="IUK222" s="11"/>
      <c r="IUL222" s="11"/>
      <c r="IUM222" s="11"/>
      <c r="IUN222" s="11"/>
      <c r="IUO222" s="11"/>
      <c r="IUP222" s="11"/>
      <c r="IUQ222" s="11"/>
      <c r="IUR222" s="11"/>
      <c r="IUS222" s="11"/>
      <c r="IUT222" s="11"/>
      <c r="IUU222" s="11"/>
      <c r="IUV222" s="11"/>
      <c r="IUW222" s="11"/>
      <c r="IUX222" s="11"/>
      <c r="IUY222" s="11"/>
      <c r="IUZ222" s="11"/>
      <c r="IVA222" s="11"/>
      <c r="IVB222" s="11"/>
      <c r="IVC222" s="11"/>
      <c r="IVD222" s="11"/>
      <c r="IVE222" s="11"/>
      <c r="IVF222" s="11"/>
      <c r="IVG222" s="11"/>
      <c r="IVH222" s="11"/>
      <c r="IVI222" s="11"/>
      <c r="IVJ222" s="11"/>
      <c r="IVK222" s="11"/>
      <c r="IVL222" s="11"/>
      <c r="IVM222" s="11"/>
      <c r="IVN222" s="11"/>
      <c r="IVO222" s="11"/>
      <c r="IVP222" s="11"/>
      <c r="IVQ222" s="11"/>
      <c r="IVR222" s="11"/>
      <c r="IVS222" s="11"/>
      <c r="IVT222" s="11"/>
      <c r="IVU222" s="11"/>
      <c r="IVV222" s="11"/>
      <c r="IVW222" s="11"/>
      <c r="IVX222" s="11"/>
      <c r="IVY222" s="11"/>
      <c r="IVZ222" s="11"/>
      <c r="IWA222" s="11"/>
      <c r="IWB222" s="11"/>
      <c r="IWC222" s="11"/>
      <c r="IWD222" s="11"/>
      <c r="IWE222" s="11"/>
      <c r="IWF222" s="11"/>
      <c r="IWG222" s="11"/>
      <c r="IWH222" s="11"/>
      <c r="IWI222" s="11"/>
      <c r="IWJ222" s="11"/>
      <c r="IWK222" s="11"/>
      <c r="IWL222" s="11"/>
      <c r="IWM222" s="11"/>
      <c r="IWN222" s="11"/>
      <c r="IWO222" s="11"/>
      <c r="IWP222" s="11"/>
      <c r="IWQ222" s="11"/>
      <c r="IWR222" s="11"/>
      <c r="IWS222" s="11"/>
      <c r="IWT222" s="11"/>
      <c r="IWU222" s="11"/>
      <c r="IWV222" s="11"/>
      <c r="IWW222" s="11"/>
      <c r="IWX222" s="11"/>
      <c r="IWY222" s="11"/>
      <c r="IWZ222" s="11"/>
      <c r="IXA222" s="11"/>
      <c r="IXB222" s="11"/>
      <c r="IXC222" s="11"/>
      <c r="IXD222" s="11"/>
      <c r="IXE222" s="11"/>
      <c r="IXF222" s="11"/>
      <c r="IXG222" s="11"/>
      <c r="IXH222" s="11"/>
      <c r="IXI222" s="11"/>
      <c r="IXJ222" s="11"/>
      <c r="IXK222" s="11"/>
      <c r="IXL222" s="11"/>
      <c r="IXM222" s="11"/>
      <c r="IXN222" s="11"/>
      <c r="IXO222" s="11"/>
      <c r="IXP222" s="11"/>
      <c r="IXQ222" s="11"/>
      <c r="IXR222" s="11"/>
      <c r="IXS222" s="11"/>
      <c r="IXT222" s="11"/>
      <c r="IXU222" s="11"/>
      <c r="IXV222" s="11"/>
      <c r="IXW222" s="11"/>
      <c r="IXX222" s="11"/>
      <c r="IXY222" s="11"/>
      <c r="IXZ222" s="11"/>
      <c r="IYA222" s="11"/>
      <c r="IYB222" s="11"/>
      <c r="IYC222" s="11"/>
      <c r="IYD222" s="11"/>
      <c r="IYE222" s="11"/>
      <c r="IYF222" s="11"/>
      <c r="IYG222" s="11"/>
      <c r="IYH222" s="11"/>
      <c r="IYI222" s="11"/>
      <c r="IYJ222" s="11"/>
      <c r="IYK222" s="11"/>
      <c r="IYL222" s="11"/>
      <c r="IYM222" s="11"/>
      <c r="IYN222" s="11"/>
      <c r="IYO222" s="11"/>
      <c r="IYP222" s="11"/>
      <c r="IYQ222" s="11"/>
      <c r="IYR222" s="11"/>
      <c r="IYS222" s="11"/>
      <c r="IYT222" s="11"/>
      <c r="IYU222" s="11"/>
      <c r="IYV222" s="11"/>
      <c r="IYW222" s="11"/>
      <c r="IYX222" s="11"/>
      <c r="IYY222" s="11"/>
      <c r="IYZ222" s="11"/>
      <c r="IZA222" s="11"/>
      <c r="IZB222" s="11"/>
      <c r="IZC222" s="11"/>
      <c r="IZD222" s="11"/>
      <c r="IZE222" s="11"/>
      <c r="IZF222" s="11"/>
      <c r="IZG222" s="11"/>
      <c r="IZH222" s="11"/>
      <c r="IZI222" s="11"/>
      <c r="IZJ222" s="11"/>
      <c r="IZK222" s="11"/>
      <c r="IZL222" s="11"/>
      <c r="IZM222" s="11"/>
      <c r="IZN222" s="11"/>
      <c r="IZO222" s="11"/>
      <c r="IZP222" s="11"/>
      <c r="IZQ222" s="11"/>
      <c r="IZR222" s="11"/>
      <c r="IZS222" s="11"/>
      <c r="IZT222" s="11"/>
      <c r="IZU222" s="11"/>
      <c r="IZV222" s="11"/>
      <c r="IZW222" s="11"/>
      <c r="IZX222" s="11"/>
      <c r="IZY222" s="11"/>
      <c r="IZZ222" s="11"/>
      <c r="JAA222" s="11"/>
      <c r="JAB222" s="11"/>
      <c r="JAC222" s="11"/>
      <c r="JAD222" s="11"/>
      <c r="JAE222" s="11"/>
      <c r="JAF222" s="11"/>
      <c r="JAG222" s="11"/>
      <c r="JAH222" s="11"/>
      <c r="JAI222" s="11"/>
      <c r="JAJ222" s="11"/>
      <c r="JAK222" s="11"/>
      <c r="JAL222" s="11"/>
      <c r="JAM222" s="11"/>
      <c r="JAN222" s="11"/>
      <c r="JAO222" s="11"/>
      <c r="JAP222" s="11"/>
      <c r="JAQ222" s="11"/>
      <c r="JAR222" s="11"/>
      <c r="JAS222" s="11"/>
      <c r="JAT222" s="11"/>
      <c r="JAU222" s="11"/>
      <c r="JAV222" s="11"/>
      <c r="JAW222" s="11"/>
      <c r="JAX222" s="11"/>
      <c r="JAY222" s="11"/>
      <c r="JAZ222" s="11"/>
      <c r="JBA222" s="11"/>
      <c r="JBB222" s="11"/>
      <c r="JBC222" s="11"/>
      <c r="JBD222" s="11"/>
      <c r="JBE222" s="11"/>
      <c r="JBF222" s="11"/>
      <c r="JBG222" s="11"/>
      <c r="JBH222" s="11"/>
      <c r="JBI222" s="11"/>
      <c r="JBJ222" s="11"/>
      <c r="JBK222" s="11"/>
      <c r="JBL222" s="11"/>
      <c r="JBM222" s="11"/>
      <c r="JBN222" s="11"/>
      <c r="JBO222" s="11"/>
      <c r="JBP222" s="11"/>
      <c r="JBQ222" s="11"/>
      <c r="JBR222" s="11"/>
      <c r="JBS222" s="11"/>
      <c r="JBT222" s="11"/>
      <c r="JBU222" s="11"/>
      <c r="JBV222" s="11"/>
      <c r="JBW222" s="11"/>
      <c r="JBX222" s="11"/>
      <c r="JBY222" s="11"/>
      <c r="JBZ222" s="11"/>
      <c r="JCA222" s="11"/>
      <c r="JCB222" s="11"/>
      <c r="JCC222" s="11"/>
      <c r="JCD222" s="11"/>
      <c r="JCE222" s="11"/>
      <c r="JCF222" s="11"/>
      <c r="JCG222" s="11"/>
      <c r="JCH222" s="11"/>
      <c r="JCI222" s="11"/>
      <c r="JCJ222" s="11"/>
      <c r="JCK222" s="11"/>
      <c r="JCL222" s="11"/>
      <c r="JCM222" s="11"/>
      <c r="JCN222" s="11"/>
      <c r="JCO222" s="11"/>
      <c r="JCP222" s="11"/>
      <c r="JCQ222" s="11"/>
      <c r="JCR222" s="11"/>
      <c r="JCS222" s="11"/>
      <c r="JCT222" s="11"/>
      <c r="JCU222" s="11"/>
      <c r="JCV222" s="11"/>
      <c r="JCW222" s="11"/>
      <c r="JCX222" s="11"/>
      <c r="JCY222" s="11"/>
      <c r="JCZ222" s="11"/>
      <c r="JDA222" s="11"/>
      <c r="JDB222" s="11"/>
      <c r="JDC222" s="11"/>
      <c r="JDD222" s="11"/>
      <c r="JDE222" s="11"/>
      <c r="JDF222" s="11"/>
      <c r="JDG222" s="11"/>
      <c r="JDH222" s="11"/>
      <c r="JDI222" s="11"/>
      <c r="JDJ222" s="11"/>
      <c r="JDK222" s="11"/>
      <c r="JDL222" s="11"/>
      <c r="JDM222" s="11"/>
      <c r="JDN222" s="11"/>
      <c r="JDO222" s="11"/>
      <c r="JDP222" s="11"/>
      <c r="JDQ222" s="11"/>
      <c r="JDR222" s="11"/>
      <c r="JDS222" s="11"/>
      <c r="JDT222" s="11"/>
      <c r="JDU222" s="11"/>
      <c r="JDV222" s="11"/>
      <c r="JDW222" s="11"/>
      <c r="JDX222" s="11"/>
      <c r="JDY222" s="11"/>
      <c r="JDZ222" s="11"/>
      <c r="JEA222" s="11"/>
      <c r="JEB222" s="11"/>
      <c r="JEC222" s="11"/>
      <c r="JED222" s="11"/>
      <c r="JEE222" s="11"/>
      <c r="JEF222" s="11"/>
      <c r="JEG222" s="11"/>
      <c r="JEH222" s="11"/>
      <c r="JEI222" s="11"/>
      <c r="JEJ222" s="11"/>
      <c r="JEK222" s="11"/>
      <c r="JEL222" s="11"/>
      <c r="JEM222" s="11"/>
      <c r="JEN222" s="11"/>
      <c r="JEO222" s="11"/>
      <c r="JEP222" s="11"/>
      <c r="JEQ222" s="11"/>
      <c r="JER222" s="11"/>
      <c r="JES222" s="11"/>
      <c r="JET222" s="11"/>
      <c r="JEU222" s="11"/>
      <c r="JEV222" s="11"/>
      <c r="JEW222" s="11"/>
      <c r="JEX222" s="11"/>
      <c r="JEY222" s="11"/>
      <c r="JEZ222" s="11"/>
      <c r="JFA222" s="11"/>
      <c r="JFB222" s="11"/>
      <c r="JFC222" s="11"/>
      <c r="JFD222" s="11"/>
      <c r="JFE222" s="11"/>
      <c r="JFF222" s="11"/>
      <c r="JFG222" s="11"/>
      <c r="JFH222" s="11"/>
      <c r="JFI222" s="11"/>
      <c r="JFJ222" s="11"/>
      <c r="JFK222" s="11"/>
      <c r="JFL222" s="11"/>
      <c r="JFM222" s="11"/>
      <c r="JFN222" s="11"/>
      <c r="JFO222" s="11"/>
      <c r="JFP222" s="11"/>
      <c r="JFQ222" s="11"/>
      <c r="JFR222" s="11"/>
      <c r="JFS222" s="11"/>
      <c r="JFT222" s="11"/>
      <c r="JFU222" s="11"/>
      <c r="JFV222" s="11"/>
      <c r="JFW222" s="11"/>
      <c r="JFX222" s="11"/>
      <c r="JFY222" s="11"/>
      <c r="JFZ222" s="11"/>
      <c r="JGA222" s="11"/>
      <c r="JGB222" s="11"/>
      <c r="JGC222" s="11"/>
      <c r="JGD222" s="11"/>
      <c r="JGE222" s="11"/>
      <c r="JGF222" s="11"/>
      <c r="JGG222" s="11"/>
      <c r="JGH222" s="11"/>
      <c r="JGI222" s="11"/>
      <c r="JGJ222" s="11"/>
      <c r="JGK222" s="11"/>
      <c r="JGL222" s="11"/>
      <c r="JGM222" s="11"/>
      <c r="JGN222" s="11"/>
      <c r="JGO222" s="11"/>
      <c r="JGP222" s="11"/>
      <c r="JGQ222" s="11"/>
      <c r="JGR222" s="11"/>
      <c r="JGS222" s="11"/>
      <c r="JGT222" s="11"/>
      <c r="JGU222" s="11"/>
      <c r="JGV222" s="11"/>
      <c r="JGW222" s="11"/>
      <c r="JGX222" s="11"/>
      <c r="JGY222" s="11"/>
      <c r="JGZ222" s="11"/>
      <c r="JHA222" s="11"/>
      <c r="JHB222" s="11"/>
      <c r="JHC222" s="11"/>
      <c r="JHD222" s="11"/>
      <c r="JHE222" s="11"/>
      <c r="JHF222" s="11"/>
      <c r="JHG222" s="11"/>
      <c r="JHH222" s="11"/>
      <c r="JHI222" s="11"/>
      <c r="JHJ222" s="11"/>
      <c r="JHK222" s="11"/>
      <c r="JHL222" s="11"/>
      <c r="JHM222" s="11"/>
      <c r="JHN222" s="11"/>
      <c r="JHO222" s="11"/>
      <c r="JHP222" s="11"/>
      <c r="JHQ222" s="11"/>
      <c r="JHR222" s="11"/>
      <c r="JHS222" s="11"/>
      <c r="JHT222" s="11"/>
      <c r="JHU222" s="11"/>
      <c r="JHV222" s="11"/>
      <c r="JHW222" s="11"/>
      <c r="JHX222" s="11"/>
      <c r="JHY222" s="11"/>
      <c r="JHZ222" s="11"/>
      <c r="JIA222" s="11"/>
      <c r="JIB222" s="11"/>
      <c r="JIC222" s="11"/>
      <c r="JID222" s="11"/>
      <c r="JIE222" s="11"/>
      <c r="JIF222" s="11"/>
      <c r="JIG222" s="11"/>
      <c r="JIH222" s="11"/>
      <c r="JII222" s="11"/>
      <c r="JIJ222" s="11"/>
      <c r="JIK222" s="11"/>
      <c r="JIL222" s="11"/>
      <c r="JIM222" s="11"/>
      <c r="JIN222" s="11"/>
      <c r="JIO222" s="11"/>
      <c r="JIP222" s="11"/>
      <c r="JIQ222" s="11"/>
      <c r="JIR222" s="11"/>
      <c r="JIS222" s="11"/>
      <c r="JIT222" s="11"/>
      <c r="JIU222" s="11"/>
      <c r="JIV222" s="11"/>
      <c r="JIW222" s="11"/>
      <c r="JIX222" s="11"/>
      <c r="JIY222" s="11"/>
      <c r="JIZ222" s="11"/>
      <c r="JJA222" s="11"/>
      <c r="JJB222" s="11"/>
      <c r="JJC222" s="11"/>
      <c r="JJD222" s="11"/>
      <c r="JJE222" s="11"/>
      <c r="JJF222" s="11"/>
      <c r="JJG222" s="11"/>
      <c r="JJH222" s="11"/>
      <c r="JJI222" s="11"/>
      <c r="JJJ222" s="11"/>
      <c r="JJK222" s="11"/>
      <c r="JJL222" s="11"/>
      <c r="JJM222" s="11"/>
      <c r="JJN222" s="11"/>
      <c r="JJO222" s="11"/>
      <c r="JJP222" s="11"/>
      <c r="JJQ222" s="11"/>
      <c r="JJR222" s="11"/>
      <c r="JJS222" s="11"/>
      <c r="JJT222" s="11"/>
      <c r="JJU222" s="11"/>
      <c r="JJV222" s="11"/>
      <c r="JJW222" s="11"/>
      <c r="JJX222" s="11"/>
      <c r="JJY222" s="11"/>
      <c r="JJZ222" s="11"/>
      <c r="JKA222" s="11"/>
      <c r="JKB222" s="11"/>
      <c r="JKC222" s="11"/>
      <c r="JKD222" s="11"/>
      <c r="JKE222" s="11"/>
      <c r="JKF222" s="11"/>
      <c r="JKG222" s="11"/>
      <c r="JKH222" s="11"/>
      <c r="JKI222" s="11"/>
      <c r="JKJ222" s="11"/>
      <c r="JKK222" s="11"/>
      <c r="JKL222" s="11"/>
      <c r="JKM222" s="11"/>
      <c r="JKN222" s="11"/>
      <c r="JKO222" s="11"/>
      <c r="JKP222" s="11"/>
      <c r="JKQ222" s="11"/>
      <c r="JKR222" s="11"/>
      <c r="JKS222" s="11"/>
      <c r="JKT222" s="11"/>
      <c r="JKU222" s="11"/>
      <c r="JKV222" s="11"/>
      <c r="JKW222" s="11"/>
      <c r="JKX222" s="11"/>
      <c r="JKY222" s="11"/>
      <c r="JKZ222" s="11"/>
      <c r="JLA222" s="11"/>
      <c r="JLB222" s="11"/>
      <c r="JLC222" s="11"/>
      <c r="JLD222" s="11"/>
      <c r="JLE222" s="11"/>
      <c r="JLF222" s="11"/>
      <c r="JLG222" s="11"/>
      <c r="JLH222" s="11"/>
      <c r="JLI222" s="11"/>
      <c r="JLJ222" s="11"/>
      <c r="JLK222" s="11"/>
      <c r="JLL222" s="11"/>
      <c r="JLM222" s="11"/>
      <c r="JLN222" s="11"/>
      <c r="JLO222" s="11"/>
      <c r="JLP222" s="11"/>
      <c r="JLQ222" s="11"/>
      <c r="JLR222" s="11"/>
      <c r="JLS222" s="11"/>
      <c r="JLT222" s="11"/>
      <c r="JLU222" s="11"/>
      <c r="JLV222" s="11"/>
      <c r="JLW222" s="11"/>
      <c r="JLX222" s="11"/>
      <c r="JLY222" s="11"/>
      <c r="JLZ222" s="11"/>
      <c r="JMA222" s="11"/>
      <c r="JMB222" s="11"/>
      <c r="JMC222" s="11"/>
      <c r="JMD222" s="11"/>
      <c r="JME222" s="11"/>
      <c r="JMF222" s="11"/>
      <c r="JMG222" s="11"/>
      <c r="JMH222" s="11"/>
      <c r="JMI222" s="11"/>
      <c r="JMJ222" s="11"/>
      <c r="JMK222" s="11"/>
      <c r="JML222" s="11"/>
      <c r="JMM222" s="11"/>
      <c r="JMN222" s="11"/>
      <c r="JMO222" s="11"/>
      <c r="JMP222" s="11"/>
      <c r="JMQ222" s="11"/>
      <c r="JMR222" s="11"/>
      <c r="JMS222" s="11"/>
      <c r="JMT222" s="11"/>
      <c r="JMU222" s="11"/>
      <c r="JMV222" s="11"/>
      <c r="JMW222" s="11"/>
      <c r="JMX222" s="11"/>
      <c r="JMY222" s="11"/>
      <c r="JMZ222" s="11"/>
      <c r="JNA222" s="11"/>
      <c r="JNB222" s="11"/>
      <c r="JNC222" s="11"/>
      <c r="JND222" s="11"/>
      <c r="JNE222" s="11"/>
      <c r="JNF222" s="11"/>
      <c r="JNG222" s="11"/>
      <c r="JNH222" s="11"/>
      <c r="JNI222" s="11"/>
      <c r="JNJ222" s="11"/>
      <c r="JNK222" s="11"/>
      <c r="JNL222" s="11"/>
      <c r="JNM222" s="11"/>
      <c r="JNN222" s="11"/>
      <c r="JNO222" s="11"/>
      <c r="JNP222" s="11"/>
      <c r="JNQ222" s="11"/>
      <c r="JNR222" s="11"/>
      <c r="JNS222" s="11"/>
      <c r="JNT222" s="11"/>
      <c r="JNU222" s="11"/>
      <c r="JNV222" s="11"/>
      <c r="JNW222" s="11"/>
      <c r="JNX222" s="11"/>
      <c r="JNY222" s="11"/>
      <c r="JNZ222" s="11"/>
      <c r="JOA222" s="11"/>
      <c r="JOB222" s="11"/>
      <c r="JOC222" s="11"/>
      <c r="JOD222" s="11"/>
      <c r="JOE222" s="11"/>
      <c r="JOF222" s="11"/>
      <c r="JOG222" s="11"/>
      <c r="JOH222" s="11"/>
      <c r="JOI222" s="11"/>
      <c r="JOJ222" s="11"/>
      <c r="JOK222" s="11"/>
      <c r="JOL222" s="11"/>
      <c r="JOM222" s="11"/>
      <c r="JON222" s="11"/>
      <c r="JOO222" s="11"/>
      <c r="JOP222" s="11"/>
      <c r="JOQ222" s="11"/>
      <c r="JOR222" s="11"/>
      <c r="JOS222" s="11"/>
      <c r="JOT222" s="11"/>
      <c r="JOU222" s="11"/>
      <c r="JOV222" s="11"/>
      <c r="JOW222" s="11"/>
      <c r="JOX222" s="11"/>
      <c r="JOY222" s="11"/>
      <c r="JOZ222" s="11"/>
      <c r="JPA222" s="11"/>
      <c r="JPB222" s="11"/>
      <c r="JPC222" s="11"/>
      <c r="JPD222" s="11"/>
      <c r="JPE222" s="11"/>
      <c r="JPF222" s="11"/>
      <c r="JPG222" s="11"/>
      <c r="JPH222" s="11"/>
      <c r="JPI222" s="11"/>
      <c r="JPJ222" s="11"/>
      <c r="JPK222" s="11"/>
      <c r="JPL222" s="11"/>
      <c r="JPM222" s="11"/>
      <c r="JPN222" s="11"/>
      <c r="JPO222" s="11"/>
      <c r="JPP222" s="11"/>
      <c r="JPQ222" s="11"/>
      <c r="JPR222" s="11"/>
      <c r="JPS222" s="11"/>
      <c r="JPT222" s="11"/>
      <c r="JPU222" s="11"/>
      <c r="JPV222" s="11"/>
      <c r="JPW222" s="11"/>
      <c r="JPX222" s="11"/>
      <c r="JPY222" s="11"/>
      <c r="JPZ222" s="11"/>
      <c r="JQA222" s="11"/>
      <c r="JQB222" s="11"/>
      <c r="JQC222" s="11"/>
      <c r="JQD222" s="11"/>
      <c r="JQE222" s="11"/>
      <c r="JQF222" s="11"/>
      <c r="JQG222" s="11"/>
      <c r="JQH222" s="11"/>
      <c r="JQI222" s="11"/>
      <c r="JQJ222" s="11"/>
      <c r="JQK222" s="11"/>
      <c r="JQL222" s="11"/>
      <c r="JQM222" s="11"/>
      <c r="JQN222" s="11"/>
      <c r="JQO222" s="11"/>
      <c r="JQP222" s="11"/>
      <c r="JQQ222" s="11"/>
      <c r="JQR222" s="11"/>
      <c r="JQS222" s="11"/>
      <c r="JQT222" s="11"/>
      <c r="JQU222" s="11"/>
      <c r="JQV222" s="11"/>
      <c r="JQW222" s="11"/>
      <c r="JQX222" s="11"/>
      <c r="JQY222" s="11"/>
      <c r="JQZ222" s="11"/>
      <c r="JRA222" s="11"/>
      <c r="JRB222" s="11"/>
      <c r="JRC222" s="11"/>
      <c r="JRD222" s="11"/>
      <c r="JRE222" s="11"/>
      <c r="JRF222" s="11"/>
      <c r="JRG222" s="11"/>
      <c r="JRH222" s="11"/>
      <c r="JRI222" s="11"/>
      <c r="JRJ222" s="11"/>
      <c r="JRK222" s="11"/>
      <c r="JRL222" s="11"/>
      <c r="JRM222" s="11"/>
      <c r="JRN222" s="11"/>
      <c r="JRO222" s="11"/>
      <c r="JRP222" s="11"/>
      <c r="JRQ222" s="11"/>
      <c r="JRR222" s="11"/>
      <c r="JRS222" s="11"/>
      <c r="JRT222" s="11"/>
      <c r="JRU222" s="11"/>
      <c r="JRV222" s="11"/>
      <c r="JRW222" s="11"/>
      <c r="JRX222" s="11"/>
      <c r="JRY222" s="11"/>
      <c r="JRZ222" s="11"/>
      <c r="JSA222" s="11"/>
      <c r="JSB222" s="11"/>
      <c r="JSC222" s="11"/>
      <c r="JSD222" s="11"/>
      <c r="JSE222" s="11"/>
      <c r="JSF222" s="11"/>
      <c r="JSG222" s="11"/>
      <c r="JSH222" s="11"/>
      <c r="JSI222" s="11"/>
      <c r="JSJ222" s="11"/>
      <c r="JSK222" s="11"/>
      <c r="JSL222" s="11"/>
      <c r="JSM222" s="11"/>
      <c r="JSN222" s="11"/>
      <c r="JSO222" s="11"/>
      <c r="JSP222" s="11"/>
      <c r="JSQ222" s="11"/>
      <c r="JSR222" s="11"/>
      <c r="JSS222" s="11"/>
      <c r="JST222" s="11"/>
      <c r="JSU222" s="11"/>
      <c r="JSV222" s="11"/>
      <c r="JSW222" s="11"/>
      <c r="JSX222" s="11"/>
      <c r="JSY222" s="11"/>
      <c r="JSZ222" s="11"/>
      <c r="JTA222" s="11"/>
      <c r="JTB222" s="11"/>
      <c r="JTC222" s="11"/>
      <c r="JTD222" s="11"/>
      <c r="JTE222" s="11"/>
      <c r="JTF222" s="11"/>
      <c r="JTG222" s="11"/>
      <c r="JTH222" s="11"/>
      <c r="JTI222" s="11"/>
      <c r="JTJ222" s="11"/>
      <c r="JTK222" s="11"/>
      <c r="JTL222" s="11"/>
      <c r="JTM222" s="11"/>
      <c r="JTN222" s="11"/>
      <c r="JTO222" s="11"/>
      <c r="JTP222" s="11"/>
      <c r="JTQ222" s="11"/>
      <c r="JTR222" s="11"/>
      <c r="JTS222" s="11"/>
      <c r="JTT222" s="11"/>
      <c r="JTU222" s="11"/>
      <c r="JTV222" s="11"/>
      <c r="JTW222" s="11"/>
      <c r="JTX222" s="11"/>
      <c r="JTY222" s="11"/>
      <c r="JTZ222" s="11"/>
      <c r="JUA222" s="11"/>
      <c r="JUB222" s="11"/>
      <c r="JUC222" s="11"/>
      <c r="JUD222" s="11"/>
      <c r="JUE222" s="11"/>
      <c r="JUF222" s="11"/>
      <c r="JUG222" s="11"/>
      <c r="JUH222" s="11"/>
      <c r="JUI222" s="11"/>
      <c r="JUJ222" s="11"/>
      <c r="JUK222" s="11"/>
      <c r="JUL222" s="11"/>
      <c r="JUM222" s="11"/>
      <c r="JUN222" s="11"/>
      <c r="JUO222" s="11"/>
      <c r="JUP222" s="11"/>
      <c r="JUQ222" s="11"/>
      <c r="JUR222" s="11"/>
      <c r="JUS222" s="11"/>
      <c r="JUT222" s="11"/>
      <c r="JUU222" s="11"/>
      <c r="JUV222" s="11"/>
      <c r="JUW222" s="11"/>
      <c r="JUX222" s="11"/>
      <c r="JUY222" s="11"/>
      <c r="JUZ222" s="11"/>
      <c r="JVA222" s="11"/>
      <c r="JVB222" s="11"/>
      <c r="JVC222" s="11"/>
      <c r="JVD222" s="11"/>
      <c r="JVE222" s="11"/>
      <c r="JVF222" s="11"/>
      <c r="JVG222" s="11"/>
      <c r="JVH222" s="11"/>
      <c r="JVI222" s="11"/>
      <c r="JVJ222" s="11"/>
      <c r="JVK222" s="11"/>
      <c r="JVL222" s="11"/>
      <c r="JVM222" s="11"/>
      <c r="JVN222" s="11"/>
      <c r="JVO222" s="11"/>
      <c r="JVP222" s="11"/>
      <c r="JVQ222" s="11"/>
      <c r="JVR222" s="11"/>
      <c r="JVS222" s="11"/>
      <c r="JVT222" s="11"/>
      <c r="JVU222" s="11"/>
      <c r="JVV222" s="11"/>
      <c r="JVW222" s="11"/>
      <c r="JVX222" s="11"/>
      <c r="JVY222" s="11"/>
      <c r="JVZ222" s="11"/>
      <c r="JWA222" s="11"/>
      <c r="JWB222" s="11"/>
      <c r="JWC222" s="11"/>
      <c r="JWD222" s="11"/>
      <c r="JWE222" s="11"/>
      <c r="JWF222" s="11"/>
      <c r="JWG222" s="11"/>
      <c r="JWH222" s="11"/>
      <c r="JWI222" s="11"/>
      <c r="JWJ222" s="11"/>
      <c r="JWK222" s="11"/>
      <c r="JWL222" s="11"/>
      <c r="JWM222" s="11"/>
      <c r="JWN222" s="11"/>
      <c r="JWO222" s="11"/>
      <c r="JWP222" s="11"/>
      <c r="JWQ222" s="11"/>
      <c r="JWR222" s="11"/>
      <c r="JWS222" s="11"/>
      <c r="JWT222" s="11"/>
      <c r="JWU222" s="11"/>
      <c r="JWV222" s="11"/>
      <c r="JWW222" s="11"/>
      <c r="JWX222" s="11"/>
      <c r="JWY222" s="11"/>
      <c r="JWZ222" s="11"/>
      <c r="JXA222" s="11"/>
      <c r="JXB222" s="11"/>
      <c r="JXC222" s="11"/>
      <c r="JXD222" s="11"/>
      <c r="JXE222" s="11"/>
      <c r="JXF222" s="11"/>
      <c r="JXG222" s="11"/>
      <c r="JXH222" s="11"/>
      <c r="JXI222" s="11"/>
      <c r="JXJ222" s="11"/>
      <c r="JXK222" s="11"/>
      <c r="JXL222" s="11"/>
      <c r="JXM222" s="11"/>
      <c r="JXN222" s="11"/>
      <c r="JXO222" s="11"/>
      <c r="JXP222" s="11"/>
      <c r="JXQ222" s="11"/>
      <c r="JXR222" s="11"/>
      <c r="JXS222" s="11"/>
      <c r="JXT222" s="11"/>
      <c r="JXU222" s="11"/>
      <c r="JXV222" s="11"/>
      <c r="JXW222" s="11"/>
      <c r="JXX222" s="11"/>
      <c r="JXY222" s="11"/>
      <c r="JXZ222" s="11"/>
      <c r="JYA222" s="11"/>
      <c r="JYB222" s="11"/>
      <c r="JYC222" s="11"/>
      <c r="JYD222" s="11"/>
      <c r="JYE222" s="11"/>
      <c r="JYF222" s="11"/>
      <c r="JYG222" s="11"/>
      <c r="JYH222" s="11"/>
      <c r="JYI222" s="11"/>
      <c r="JYJ222" s="11"/>
      <c r="JYK222" s="11"/>
      <c r="JYL222" s="11"/>
      <c r="JYM222" s="11"/>
      <c r="JYN222" s="11"/>
      <c r="JYO222" s="11"/>
      <c r="JYP222" s="11"/>
      <c r="JYQ222" s="11"/>
      <c r="JYR222" s="11"/>
      <c r="JYS222" s="11"/>
      <c r="JYT222" s="11"/>
      <c r="JYU222" s="11"/>
      <c r="JYV222" s="11"/>
      <c r="JYW222" s="11"/>
      <c r="JYX222" s="11"/>
      <c r="JYY222" s="11"/>
      <c r="JYZ222" s="11"/>
      <c r="JZA222" s="11"/>
      <c r="JZB222" s="11"/>
      <c r="JZC222" s="11"/>
      <c r="JZD222" s="11"/>
      <c r="JZE222" s="11"/>
      <c r="JZF222" s="11"/>
      <c r="JZG222" s="11"/>
      <c r="JZH222" s="11"/>
      <c r="JZI222" s="11"/>
      <c r="JZJ222" s="11"/>
      <c r="JZK222" s="11"/>
      <c r="JZL222" s="11"/>
      <c r="JZM222" s="11"/>
      <c r="JZN222" s="11"/>
      <c r="JZO222" s="11"/>
      <c r="JZP222" s="11"/>
      <c r="JZQ222" s="11"/>
      <c r="JZR222" s="11"/>
      <c r="JZS222" s="11"/>
      <c r="JZT222" s="11"/>
      <c r="JZU222" s="11"/>
      <c r="JZV222" s="11"/>
      <c r="JZW222" s="11"/>
      <c r="JZX222" s="11"/>
      <c r="JZY222" s="11"/>
      <c r="JZZ222" s="11"/>
      <c r="KAA222" s="11"/>
      <c r="KAB222" s="11"/>
      <c r="KAC222" s="11"/>
      <c r="KAD222" s="11"/>
      <c r="KAE222" s="11"/>
      <c r="KAF222" s="11"/>
      <c r="KAG222" s="11"/>
      <c r="KAH222" s="11"/>
      <c r="KAI222" s="11"/>
      <c r="KAJ222" s="11"/>
      <c r="KAK222" s="11"/>
      <c r="KAL222" s="11"/>
      <c r="KAM222" s="11"/>
      <c r="KAN222" s="11"/>
      <c r="KAO222" s="11"/>
      <c r="KAP222" s="11"/>
      <c r="KAQ222" s="11"/>
      <c r="KAR222" s="11"/>
      <c r="KAS222" s="11"/>
      <c r="KAT222" s="11"/>
      <c r="KAU222" s="11"/>
      <c r="KAV222" s="11"/>
      <c r="KAW222" s="11"/>
      <c r="KAX222" s="11"/>
      <c r="KAY222" s="11"/>
      <c r="KAZ222" s="11"/>
      <c r="KBA222" s="11"/>
      <c r="KBB222" s="11"/>
      <c r="KBC222" s="11"/>
      <c r="KBD222" s="11"/>
      <c r="KBE222" s="11"/>
      <c r="KBF222" s="11"/>
      <c r="KBG222" s="11"/>
      <c r="KBH222" s="11"/>
      <c r="KBI222" s="11"/>
      <c r="KBJ222" s="11"/>
      <c r="KBK222" s="11"/>
      <c r="KBL222" s="11"/>
      <c r="KBM222" s="11"/>
      <c r="KBN222" s="11"/>
      <c r="KBO222" s="11"/>
      <c r="KBP222" s="11"/>
      <c r="KBQ222" s="11"/>
      <c r="KBR222" s="11"/>
      <c r="KBS222" s="11"/>
      <c r="KBT222" s="11"/>
      <c r="KBU222" s="11"/>
      <c r="KBV222" s="11"/>
      <c r="KBW222" s="11"/>
      <c r="KBX222" s="11"/>
      <c r="KBY222" s="11"/>
      <c r="KBZ222" s="11"/>
      <c r="KCA222" s="11"/>
      <c r="KCB222" s="11"/>
      <c r="KCC222" s="11"/>
      <c r="KCD222" s="11"/>
      <c r="KCE222" s="11"/>
      <c r="KCF222" s="11"/>
      <c r="KCG222" s="11"/>
      <c r="KCH222" s="11"/>
      <c r="KCI222" s="11"/>
      <c r="KCJ222" s="11"/>
      <c r="KCK222" s="11"/>
      <c r="KCL222" s="11"/>
      <c r="KCM222" s="11"/>
      <c r="KCN222" s="11"/>
      <c r="KCO222" s="11"/>
      <c r="KCP222" s="11"/>
      <c r="KCQ222" s="11"/>
      <c r="KCR222" s="11"/>
      <c r="KCS222" s="11"/>
      <c r="KCT222" s="11"/>
      <c r="KCU222" s="11"/>
      <c r="KCV222" s="11"/>
      <c r="KCW222" s="11"/>
      <c r="KCX222" s="11"/>
      <c r="KCY222" s="11"/>
      <c r="KCZ222" s="11"/>
      <c r="KDA222" s="11"/>
      <c r="KDB222" s="11"/>
      <c r="KDC222" s="11"/>
      <c r="KDD222" s="11"/>
      <c r="KDE222" s="11"/>
      <c r="KDF222" s="11"/>
      <c r="KDG222" s="11"/>
      <c r="KDH222" s="11"/>
      <c r="KDI222" s="11"/>
      <c r="KDJ222" s="11"/>
      <c r="KDK222" s="11"/>
      <c r="KDL222" s="11"/>
      <c r="KDM222" s="11"/>
      <c r="KDN222" s="11"/>
      <c r="KDO222" s="11"/>
      <c r="KDP222" s="11"/>
      <c r="KDQ222" s="11"/>
      <c r="KDR222" s="11"/>
      <c r="KDS222" s="11"/>
      <c r="KDT222" s="11"/>
      <c r="KDU222" s="11"/>
      <c r="KDV222" s="11"/>
      <c r="KDW222" s="11"/>
      <c r="KDX222" s="11"/>
      <c r="KDY222" s="11"/>
      <c r="KDZ222" s="11"/>
      <c r="KEA222" s="11"/>
      <c r="KEB222" s="11"/>
      <c r="KEC222" s="11"/>
      <c r="KED222" s="11"/>
      <c r="KEE222" s="11"/>
      <c r="KEF222" s="11"/>
      <c r="KEG222" s="11"/>
      <c r="KEH222" s="11"/>
      <c r="KEI222" s="11"/>
      <c r="KEJ222" s="11"/>
      <c r="KEK222" s="11"/>
      <c r="KEL222" s="11"/>
      <c r="KEM222" s="11"/>
      <c r="KEN222" s="11"/>
      <c r="KEO222" s="11"/>
      <c r="KEP222" s="11"/>
      <c r="KEQ222" s="11"/>
      <c r="KER222" s="11"/>
      <c r="KES222" s="11"/>
      <c r="KET222" s="11"/>
      <c r="KEU222" s="11"/>
      <c r="KEV222" s="11"/>
      <c r="KEW222" s="11"/>
      <c r="KEX222" s="11"/>
      <c r="KEY222" s="11"/>
      <c r="KEZ222" s="11"/>
      <c r="KFA222" s="11"/>
      <c r="KFB222" s="11"/>
      <c r="KFC222" s="11"/>
      <c r="KFD222" s="11"/>
      <c r="KFE222" s="11"/>
      <c r="KFF222" s="11"/>
      <c r="KFG222" s="11"/>
      <c r="KFH222" s="11"/>
      <c r="KFI222" s="11"/>
      <c r="KFJ222" s="11"/>
      <c r="KFK222" s="11"/>
      <c r="KFL222" s="11"/>
      <c r="KFM222" s="11"/>
      <c r="KFN222" s="11"/>
      <c r="KFO222" s="11"/>
      <c r="KFP222" s="11"/>
      <c r="KFQ222" s="11"/>
      <c r="KFR222" s="11"/>
      <c r="KFS222" s="11"/>
      <c r="KFT222" s="11"/>
      <c r="KFU222" s="11"/>
      <c r="KFV222" s="11"/>
      <c r="KFW222" s="11"/>
      <c r="KFX222" s="11"/>
      <c r="KFY222" s="11"/>
      <c r="KFZ222" s="11"/>
      <c r="KGA222" s="11"/>
      <c r="KGB222" s="11"/>
      <c r="KGC222" s="11"/>
      <c r="KGD222" s="11"/>
      <c r="KGE222" s="11"/>
      <c r="KGF222" s="11"/>
      <c r="KGG222" s="11"/>
      <c r="KGH222" s="11"/>
      <c r="KGI222" s="11"/>
      <c r="KGJ222" s="11"/>
      <c r="KGK222" s="11"/>
      <c r="KGL222" s="11"/>
      <c r="KGM222" s="11"/>
      <c r="KGN222" s="11"/>
      <c r="KGO222" s="11"/>
      <c r="KGP222" s="11"/>
      <c r="KGQ222" s="11"/>
      <c r="KGR222" s="11"/>
      <c r="KGS222" s="11"/>
      <c r="KGT222" s="11"/>
      <c r="KGU222" s="11"/>
      <c r="KGV222" s="11"/>
      <c r="KGW222" s="11"/>
      <c r="KGX222" s="11"/>
      <c r="KGY222" s="11"/>
      <c r="KGZ222" s="11"/>
      <c r="KHA222" s="11"/>
      <c r="KHB222" s="11"/>
      <c r="KHC222" s="11"/>
      <c r="KHD222" s="11"/>
      <c r="KHE222" s="11"/>
      <c r="KHF222" s="11"/>
      <c r="KHG222" s="11"/>
      <c r="KHH222" s="11"/>
      <c r="KHI222" s="11"/>
      <c r="KHJ222" s="11"/>
      <c r="KHK222" s="11"/>
      <c r="KHL222" s="11"/>
      <c r="KHM222" s="11"/>
      <c r="KHN222" s="11"/>
      <c r="KHO222" s="11"/>
      <c r="KHP222" s="11"/>
      <c r="KHQ222" s="11"/>
      <c r="KHR222" s="11"/>
      <c r="KHS222" s="11"/>
      <c r="KHT222" s="11"/>
      <c r="KHU222" s="11"/>
      <c r="KHV222" s="11"/>
      <c r="KHW222" s="11"/>
      <c r="KHX222" s="11"/>
      <c r="KHY222" s="11"/>
      <c r="KHZ222" s="11"/>
      <c r="KIA222" s="11"/>
      <c r="KIB222" s="11"/>
      <c r="KIC222" s="11"/>
      <c r="KID222" s="11"/>
      <c r="KIE222" s="11"/>
      <c r="KIF222" s="11"/>
      <c r="KIG222" s="11"/>
      <c r="KIH222" s="11"/>
      <c r="KII222" s="11"/>
      <c r="KIJ222" s="11"/>
      <c r="KIK222" s="11"/>
      <c r="KIL222" s="11"/>
      <c r="KIM222" s="11"/>
      <c r="KIN222" s="11"/>
      <c r="KIO222" s="11"/>
      <c r="KIP222" s="11"/>
      <c r="KIQ222" s="11"/>
      <c r="KIR222" s="11"/>
      <c r="KIS222" s="11"/>
      <c r="KIT222" s="11"/>
      <c r="KIU222" s="11"/>
      <c r="KIV222" s="11"/>
      <c r="KIW222" s="11"/>
      <c r="KIX222" s="11"/>
      <c r="KIY222" s="11"/>
      <c r="KIZ222" s="11"/>
      <c r="KJA222" s="11"/>
      <c r="KJB222" s="11"/>
      <c r="KJC222" s="11"/>
      <c r="KJD222" s="11"/>
      <c r="KJE222" s="11"/>
      <c r="KJF222" s="11"/>
      <c r="KJG222" s="11"/>
      <c r="KJH222" s="11"/>
      <c r="KJI222" s="11"/>
      <c r="KJJ222" s="11"/>
      <c r="KJK222" s="11"/>
      <c r="KJL222" s="11"/>
      <c r="KJM222" s="11"/>
      <c r="KJN222" s="11"/>
      <c r="KJO222" s="11"/>
      <c r="KJP222" s="11"/>
      <c r="KJQ222" s="11"/>
      <c r="KJR222" s="11"/>
      <c r="KJS222" s="11"/>
      <c r="KJT222" s="11"/>
      <c r="KJU222" s="11"/>
      <c r="KJV222" s="11"/>
      <c r="KJW222" s="11"/>
      <c r="KJX222" s="11"/>
      <c r="KJY222" s="11"/>
      <c r="KJZ222" s="11"/>
      <c r="KKA222" s="11"/>
      <c r="KKB222" s="11"/>
      <c r="KKC222" s="11"/>
      <c r="KKD222" s="11"/>
      <c r="KKE222" s="11"/>
      <c r="KKF222" s="11"/>
      <c r="KKG222" s="11"/>
      <c r="KKH222" s="11"/>
      <c r="KKI222" s="11"/>
      <c r="KKJ222" s="11"/>
      <c r="KKK222" s="11"/>
      <c r="KKL222" s="11"/>
      <c r="KKM222" s="11"/>
      <c r="KKN222" s="11"/>
      <c r="KKO222" s="11"/>
      <c r="KKP222" s="11"/>
      <c r="KKQ222" s="11"/>
      <c r="KKR222" s="11"/>
      <c r="KKS222" s="11"/>
      <c r="KKT222" s="11"/>
      <c r="KKU222" s="11"/>
      <c r="KKV222" s="11"/>
      <c r="KKW222" s="11"/>
      <c r="KKX222" s="11"/>
      <c r="KKY222" s="11"/>
      <c r="KKZ222" s="11"/>
      <c r="KLA222" s="11"/>
      <c r="KLB222" s="11"/>
      <c r="KLC222" s="11"/>
      <c r="KLD222" s="11"/>
      <c r="KLE222" s="11"/>
      <c r="KLF222" s="11"/>
      <c r="KLG222" s="11"/>
      <c r="KLH222" s="11"/>
      <c r="KLI222" s="11"/>
      <c r="KLJ222" s="11"/>
      <c r="KLK222" s="11"/>
      <c r="KLL222" s="11"/>
      <c r="KLM222" s="11"/>
      <c r="KLN222" s="11"/>
      <c r="KLO222" s="11"/>
      <c r="KLP222" s="11"/>
      <c r="KLQ222" s="11"/>
      <c r="KLR222" s="11"/>
      <c r="KLS222" s="11"/>
      <c r="KLT222" s="11"/>
      <c r="KLU222" s="11"/>
      <c r="KLV222" s="11"/>
      <c r="KLW222" s="11"/>
      <c r="KLX222" s="11"/>
      <c r="KLY222" s="11"/>
      <c r="KLZ222" s="11"/>
      <c r="KMA222" s="11"/>
      <c r="KMB222" s="11"/>
      <c r="KMC222" s="11"/>
      <c r="KMD222" s="11"/>
      <c r="KME222" s="11"/>
      <c r="KMF222" s="11"/>
      <c r="KMG222" s="11"/>
      <c r="KMH222" s="11"/>
      <c r="KMI222" s="11"/>
      <c r="KMJ222" s="11"/>
      <c r="KMK222" s="11"/>
      <c r="KML222" s="11"/>
      <c r="KMM222" s="11"/>
      <c r="KMN222" s="11"/>
      <c r="KMO222" s="11"/>
      <c r="KMP222" s="11"/>
      <c r="KMQ222" s="11"/>
      <c r="KMR222" s="11"/>
      <c r="KMS222" s="11"/>
      <c r="KMT222" s="11"/>
      <c r="KMU222" s="11"/>
      <c r="KMV222" s="11"/>
      <c r="KMW222" s="11"/>
      <c r="KMX222" s="11"/>
      <c r="KMY222" s="11"/>
      <c r="KMZ222" s="11"/>
      <c r="KNA222" s="11"/>
      <c r="KNB222" s="11"/>
      <c r="KNC222" s="11"/>
      <c r="KND222" s="11"/>
      <c r="KNE222" s="11"/>
      <c r="KNF222" s="11"/>
      <c r="KNG222" s="11"/>
      <c r="KNH222" s="11"/>
      <c r="KNI222" s="11"/>
      <c r="KNJ222" s="11"/>
      <c r="KNK222" s="11"/>
      <c r="KNL222" s="11"/>
      <c r="KNM222" s="11"/>
      <c r="KNN222" s="11"/>
      <c r="KNO222" s="11"/>
      <c r="KNP222" s="11"/>
      <c r="KNQ222" s="11"/>
      <c r="KNR222" s="11"/>
      <c r="KNS222" s="11"/>
      <c r="KNT222" s="11"/>
      <c r="KNU222" s="11"/>
      <c r="KNV222" s="11"/>
      <c r="KNW222" s="11"/>
      <c r="KNX222" s="11"/>
      <c r="KNY222" s="11"/>
      <c r="KNZ222" s="11"/>
      <c r="KOA222" s="11"/>
      <c r="KOB222" s="11"/>
      <c r="KOC222" s="11"/>
      <c r="KOD222" s="11"/>
      <c r="KOE222" s="11"/>
      <c r="KOF222" s="11"/>
      <c r="KOG222" s="11"/>
      <c r="KOH222" s="11"/>
      <c r="KOI222" s="11"/>
      <c r="KOJ222" s="11"/>
      <c r="KOK222" s="11"/>
      <c r="KOL222" s="11"/>
      <c r="KOM222" s="11"/>
      <c r="KON222" s="11"/>
      <c r="KOO222" s="11"/>
      <c r="KOP222" s="11"/>
      <c r="KOQ222" s="11"/>
      <c r="KOR222" s="11"/>
      <c r="KOS222" s="11"/>
      <c r="KOT222" s="11"/>
      <c r="KOU222" s="11"/>
      <c r="KOV222" s="11"/>
      <c r="KOW222" s="11"/>
      <c r="KOX222" s="11"/>
      <c r="KOY222" s="11"/>
      <c r="KOZ222" s="11"/>
      <c r="KPA222" s="11"/>
      <c r="KPB222" s="11"/>
      <c r="KPC222" s="11"/>
      <c r="KPD222" s="11"/>
      <c r="KPE222" s="11"/>
      <c r="KPF222" s="11"/>
      <c r="KPG222" s="11"/>
      <c r="KPH222" s="11"/>
      <c r="KPI222" s="11"/>
      <c r="KPJ222" s="11"/>
      <c r="KPK222" s="11"/>
      <c r="KPL222" s="11"/>
      <c r="KPM222" s="11"/>
      <c r="KPN222" s="11"/>
      <c r="KPO222" s="11"/>
      <c r="KPP222" s="11"/>
      <c r="KPQ222" s="11"/>
      <c r="KPR222" s="11"/>
      <c r="KPS222" s="11"/>
      <c r="KPT222" s="11"/>
      <c r="KPU222" s="11"/>
      <c r="KPV222" s="11"/>
      <c r="KPW222" s="11"/>
      <c r="KPX222" s="11"/>
      <c r="KPY222" s="11"/>
      <c r="KPZ222" s="11"/>
      <c r="KQA222" s="11"/>
      <c r="KQB222" s="11"/>
      <c r="KQC222" s="11"/>
      <c r="KQD222" s="11"/>
      <c r="KQE222" s="11"/>
      <c r="KQF222" s="11"/>
      <c r="KQG222" s="11"/>
      <c r="KQH222" s="11"/>
      <c r="KQI222" s="11"/>
      <c r="KQJ222" s="11"/>
      <c r="KQK222" s="11"/>
      <c r="KQL222" s="11"/>
      <c r="KQM222" s="11"/>
      <c r="KQN222" s="11"/>
      <c r="KQO222" s="11"/>
      <c r="KQP222" s="11"/>
      <c r="KQQ222" s="11"/>
      <c r="KQR222" s="11"/>
      <c r="KQS222" s="11"/>
      <c r="KQT222" s="11"/>
      <c r="KQU222" s="11"/>
      <c r="KQV222" s="11"/>
      <c r="KQW222" s="11"/>
      <c r="KQX222" s="11"/>
      <c r="KQY222" s="11"/>
      <c r="KQZ222" s="11"/>
      <c r="KRA222" s="11"/>
      <c r="KRB222" s="11"/>
      <c r="KRC222" s="11"/>
      <c r="KRD222" s="11"/>
      <c r="KRE222" s="11"/>
      <c r="KRF222" s="11"/>
      <c r="KRG222" s="11"/>
      <c r="KRH222" s="11"/>
      <c r="KRI222" s="11"/>
      <c r="KRJ222" s="11"/>
      <c r="KRK222" s="11"/>
      <c r="KRL222" s="11"/>
      <c r="KRM222" s="11"/>
      <c r="KRN222" s="11"/>
      <c r="KRO222" s="11"/>
      <c r="KRP222" s="11"/>
      <c r="KRQ222" s="11"/>
      <c r="KRR222" s="11"/>
      <c r="KRS222" s="11"/>
      <c r="KRT222" s="11"/>
      <c r="KRU222" s="11"/>
      <c r="KRV222" s="11"/>
      <c r="KRW222" s="11"/>
      <c r="KRX222" s="11"/>
      <c r="KRY222" s="11"/>
      <c r="KRZ222" s="11"/>
      <c r="KSA222" s="11"/>
      <c r="KSB222" s="11"/>
      <c r="KSC222" s="11"/>
      <c r="KSD222" s="11"/>
      <c r="KSE222" s="11"/>
      <c r="KSF222" s="11"/>
      <c r="KSG222" s="11"/>
      <c r="KSH222" s="11"/>
      <c r="KSI222" s="11"/>
      <c r="KSJ222" s="11"/>
      <c r="KSK222" s="11"/>
      <c r="KSL222" s="11"/>
      <c r="KSM222" s="11"/>
      <c r="KSN222" s="11"/>
      <c r="KSO222" s="11"/>
      <c r="KSP222" s="11"/>
      <c r="KSQ222" s="11"/>
      <c r="KSR222" s="11"/>
      <c r="KSS222" s="11"/>
      <c r="KST222" s="11"/>
      <c r="KSU222" s="11"/>
      <c r="KSV222" s="11"/>
      <c r="KSW222" s="11"/>
      <c r="KSX222" s="11"/>
      <c r="KSY222" s="11"/>
      <c r="KSZ222" s="11"/>
      <c r="KTA222" s="11"/>
      <c r="KTB222" s="11"/>
      <c r="KTC222" s="11"/>
      <c r="KTD222" s="11"/>
      <c r="KTE222" s="11"/>
      <c r="KTF222" s="11"/>
      <c r="KTG222" s="11"/>
      <c r="KTH222" s="11"/>
      <c r="KTI222" s="11"/>
      <c r="KTJ222" s="11"/>
      <c r="KTK222" s="11"/>
      <c r="KTL222" s="11"/>
      <c r="KTM222" s="11"/>
      <c r="KTN222" s="11"/>
      <c r="KTO222" s="11"/>
      <c r="KTP222" s="11"/>
      <c r="KTQ222" s="11"/>
      <c r="KTR222" s="11"/>
      <c r="KTS222" s="11"/>
      <c r="KTT222" s="11"/>
      <c r="KTU222" s="11"/>
      <c r="KTV222" s="11"/>
      <c r="KTW222" s="11"/>
      <c r="KTX222" s="11"/>
      <c r="KTY222" s="11"/>
      <c r="KTZ222" s="11"/>
      <c r="KUA222" s="11"/>
      <c r="KUB222" s="11"/>
      <c r="KUC222" s="11"/>
      <c r="KUD222" s="11"/>
      <c r="KUE222" s="11"/>
      <c r="KUF222" s="11"/>
      <c r="KUG222" s="11"/>
      <c r="KUH222" s="11"/>
      <c r="KUI222" s="11"/>
      <c r="KUJ222" s="11"/>
      <c r="KUK222" s="11"/>
      <c r="KUL222" s="11"/>
      <c r="KUM222" s="11"/>
      <c r="KUN222" s="11"/>
      <c r="KUO222" s="11"/>
      <c r="KUP222" s="11"/>
      <c r="KUQ222" s="11"/>
      <c r="KUR222" s="11"/>
      <c r="KUS222" s="11"/>
      <c r="KUT222" s="11"/>
      <c r="KUU222" s="11"/>
      <c r="KUV222" s="11"/>
      <c r="KUW222" s="11"/>
      <c r="KUX222" s="11"/>
      <c r="KUY222" s="11"/>
      <c r="KUZ222" s="11"/>
      <c r="KVA222" s="11"/>
      <c r="KVB222" s="11"/>
      <c r="KVC222" s="11"/>
      <c r="KVD222" s="11"/>
      <c r="KVE222" s="11"/>
      <c r="KVF222" s="11"/>
      <c r="KVG222" s="11"/>
      <c r="KVH222" s="11"/>
      <c r="KVI222" s="11"/>
      <c r="KVJ222" s="11"/>
      <c r="KVK222" s="11"/>
      <c r="KVL222" s="11"/>
      <c r="KVM222" s="11"/>
      <c r="KVN222" s="11"/>
      <c r="KVO222" s="11"/>
      <c r="KVP222" s="11"/>
      <c r="KVQ222" s="11"/>
      <c r="KVR222" s="11"/>
      <c r="KVS222" s="11"/>
      <c r="KVT222" s="11"/>
      <c r="KVU222" s="11"/>
      <c r="KVV222" s="11"/>
      <c r="KVW222" s="11"/>
      <c r="KVX222" s="11"/>
      <c r="KVY222" s="11"/>
      <c r="KVZ222" s="11"/>
      <c r="KWA222" s="11"/>
      <c r="KWB222" s="11"/>
      <c r="KWC222" s="11"/>
      <c r="KWD222" s="11"/>
      <c r="KWE222" s="11"/>
      <c r="KWF222" s="11"/>
      <c r="KWG222" s="11"/>
      <c r="KWH222" s="11"/>
      <c r="KWI222" s="11"/>
      <c r="KWJ222" s="11"/>
      <c r="KWK222" s="11"/>
      <c r="KWL222" s="11"/>
      <c r="KWM222" s="11"/>
      <c r="KWN222" s="11"/>
      <c r="KWO222" s="11"/>
      <c r="KWP222" s="11"/>
      <c r="KWQ222" s="11"/>
      <c r="KWR222" s="11"/>
      <c r="KWS222" s="11"/>
      <c r="KWT222" s="11"/>
      <c r="KWU222" s="11"/>
      <c r="KWV222" s="11"/>
      <c r="KWW222" s="11"/>
      <c r="KWX222" s="11"/>
      <c r="KWY222" s="11"/>
      <c r="KWZ222" s="11"/>
      <c r="KXA222" s="11"/>
      <c r="KXB222" s="11"/>
      <c r="KXC222" s="11"/>
      <c r="KXD222" s="11"/>
      <c r="KXE222" s="11"/>
      <c r="KXF222" s="11"/>
      <c r="KXG222" s="11"/>
      <c r="KXH222" s="11"/>
      <c r="KXI222" s="11"/>
      <c r="KXJ222" s="11"/>
      <c r="KXK222" s="11"/>
      <c r="KXL222" s="11"/>
      <c r="KXM222" s="11"/>
      <c r="KXN222" s="11"/>
      <c r="KXO222" s="11"/>
      <c r="KXP222" s="11"/>
      <c r="KXQ222" s="11"/>
      <c r="KXR222" s="11"/>
      <c r="KXS222" s="11"/>
      <c r="KXT222" s="11"/>
      <c r="KXU222" s="11"/>
      <c r="KXV222" s="11"/>
      <c r="KXW222" s="11"/>
      <c r="KXX222" s="11"/>
      <c r="KXY222" s="11"/>
      <c r="KXZ222" s="11"/>
      <c r="KYA222" s="11"/>
      <c r="KYB222" s="11"/>
      <c r="KYC222" s="11"/>
      <c r="KYD222" s="11"/>
      <c r="KYE222" s="11"/>
      <c r="KYF222" s="11"/>
      <c r="KYG222" s="11"/>
      <c r="KYH222" s="11"/>
      <c r="KYI222" s="11"/>
      <c r="KYJ222" s="11"/>
      <c r="KYK222" s="11"/>
      <c r="KYL222" s="11"/>
      <c r="KYM222" s="11"/>
      <c r="KYN222" s="11"/>
      <c r="KYO222" s="11"/>
      <c r="KYP222" s="11"/>
      <c r="KYQ222" s="11"/>
      <c r="KYR222" s="11"/>
      <c r="KYS222" s="11"/>
      <c r="KYT222" s="11"/>
      <c r="KYU222" s="11"/>
      <c r="KYV222" s="11"/>
      <c r="KYW222" s="11"/>
      <c r="KYX222" s="11"/>
      <c r="KYY222" s="11"/>
      <c r="KYZ222" s="11"/>
      <c r="KZA222" s="11"/>
      <c r="KZB222" s="11"/>
      <c r="KZC222" s="11"/>
      <c r="KZD222" s="11"/>
      <c r="KZE222" s="11"/>
      <c r="KZF222" s="11"/>
      <c r="KZG222" s="11"/>
      <c r="KZH222" s="11"/>
      <c r="KZI222" s="11"/>
      <c r="KZJ222" s="11"/>
      <c r="KZK222" s="11"/>
      <c r="KZL222" s="11"/>
      <c r="KZM222" s="11"/>
      <c r="KZN222" s="11"/>
      <c r="KZO222" s="11"/>
      <c r="KZP222" s="11"/>
      <c r="KZQ222" s="11"/>
      <c r="KZR222" s="11"/>
      <c r="KZS222" s="11"/>
      <c r="KZT222" s="11"/>
      <c r="KZU222" s="11"/>
      <c r="KZV222" s="11"/>
      <c r="KZW222" s="11"/>
      <c r="KZX222" s="11"/>
      <c r="KZY222" s="11"/>
      <c r="KZZ222" s="11"/>
      <c r="LAA222" s="11"/>
      <c r="LAB222" s="11"/>
      <c r="LAC222" s="11"/>
      <c r="LAD222" s="11"/>
      <c r="LAE222" s="11"/>
      <c r="LAF222" s="11"/>
      <c r="LAG222" s="11"/>
      <c r="LAH222" s="11"/>
      <c r="LAI222" s="11"/>
      <c r="LAJ222" s="11"/>
      <c r="LAK222" s="11"/>
      <c r="LAL222" s="11"/>
      <c r="LAM222" s="11"/>
      <c r="LAN222" s="11"/>
      <c r="LAO222" s="11"/>
      <c r="LAP222" s="11"/>
      <c r="LAQ222" s="11"/>
      <c r="LAR222" s="11"/>
      <c r="LAS222" s="11"/>
      <c r="LAT222" s="11"/>
      <c r="LAU222" s="11"/>
      <c r="LAV222" s="11"/>
      <c r="LAW222" s="11"/>
      <c r="LAX222" s="11"/>
      <c r="LAY222" s="11"/>
      <c r="LAZ222" s="11"/>
      <c r="LBA222" s="11"/>
      <c r="LBB222" s="11"/>
      <c r="LBC222" s="11"/>
      <c r="LBD222" s="11"/>
      <c r="LBE222" s="11"/>
      <c r="LBF222" s="11"/>
      <c r="LBG222" s="11"/>
      <c r="LBH222" s="11"/>
      <c r="LBI222" s="11"/>
      <c r="LBJ222" s="11"/>
      <c r="LBK222" s="11"/>
      <c r="LBL222" s="11"/>
      <c r="LBM222" s="11"/>
      <c r="LBN222" s="11"/>
      <c r="LBO222" s="11"/>
      <c r="LBP222" s="11"/>
      <c r="LBQ222" s="11"/>
      <c r="LBR222" s="11"/>
      <c r="LBS222" s="11"/>
      <c r="LBT222" s="11"/>
      <c r="LBU222" s="11"/>
      <c r="LBV222" s="11"/>
      <c r="LBW222" s="11"/>
      <c r="LBX222" s="11"/>
      <c r="LBY222" s="11"/>
      <c r="LBZ222" s="11"/>
      <c r="LCA222" s="11"/>
      <c r="LCB222" s="11"/>
      <c r="LCC222" s="11"/>
      <c r="LCD222" s="11"/>
      <c r="LCE222" s="11"/>
      <c r="LCF222" s="11"/>
      <c r="LCG222" s="11"/>
      <c r="LCH222" s="11"/>
      <c r="LCI222" s="11"/>
      <c r="LCJ222" s="11"/>
      <c r="LCK222" s="11"/>
      <c r="LCL222" s="11"/>
      <c r="LCM222" s="11"/>
      <c r="LCN222" s="11"/>
      <c r="LCO222" s="11"/>
      <c r="LCP222" s="11"/>
      <c r="LCQ222" s="11"/>
      <c r="LCR222" s="11"/>
      <c r="LCS222" s="11"/>
      <c r="LCT222" s="11"/>
      <c r="LCU222" s="11"/>
      <c r="LCV222" s="11"/>
      <c r="LCW222" s="11"/>
      <c r="LCX222" s="11"/>
      <c r="LCY222" s="11"/>
      <c r="LCZ222" s="11"/>
      <c r="LDA222" s="11"/>
      <c r="LDB222" s="11"/>
      <c r="LDC222" s="11"/>
      <c r="LDD222" s="11"/>
      <c r="LDE222" s="11"/>
      <c r="LDF222" s="11"/>
      <c r="LDG222" s="11"/>
      <c r="LDH222" s="11"/>
      <c r="LDI222" s="11"/>
      <c r="LDJ222" s="11"/>
      <c r="LDK222" s="11"/>
      <c r="LDL222" s="11"/>
      <c r="LDM222" s="11"/>
      <c r="LDN222" s="11"/>
      <c r="LDO222" s="11"/>
      <c r="LDP222" s="11"/>
      <c r="LDQ222" s="11"/>
      <c r="LDR222" s="11"/>
      <c r="LDS222" s="11"/>
      <c r="LDT222" s="11"/>
      <c r="LDU222" s="11"/>
      <c r="LDV222" s="11"/>
      <c r="LDW222" s="11"/>
      <c r="LDX222" s="11"/>
      <c r="LDY222" s="11"/>
      <c r="LDZ222" s="11"/>
      <c r="LEA222" s="11"/>
      <c r="LEB222" s="11"/>
      <c r="LEC222" s="11"/>
      <c r="LED222" s="11"/>
      <c r="LEE222" s="11"/>
      <c r="LEF222" s="11"/>
      <c r="LEG222" s="11"/>
      <c r="LEH222" s="11"/>
      <c r="LEI222" s="11"/>
      <c r="LEJ222" s="11"/>
      <c r="LEK222" s="11"/>
      <c r="LEL222" s="11"/>
      <c r="LEM222" s="11"/>
      <c r="LEN222" s="11"/>
      <c r="LEO222" s="11"/>
      <c r="LEP222" s="11"/>
      <c r="LEQ222" s="11"/>
      <c r="LER222" s="11"/>
      <c r="LES222" s="11"/>
      <c r="LET222" s="11"/>
      <c r="LEU222" s="11"/>
      <c r="LEV222" s="11"/>
      <c r="LEW222" s="11"/>
      <c r="LEX222" s="11"/>
      <c r="LEY222" s="11"/>
      <c r="LEZ222" s="11"/>
      <c r="LFA222" s="11"/>
      <c r="LFB222" s="11"/>
      <c r="LFC222" s="11"/>
      <c r="LFD222" s="11"/>
      <c r="LFE222" s="11"/>
      <c r="LFF222" s="11"/>
      <c r="LFG222" s="11"/>
      <c r="LFH222" s="11"/>
      <c r="LFI222" s="11"/>
      <c r="LFJ222" s="11"/>
      <c r="LFK222" s="11"/>
      <c r="LFL222" s="11"/>
      <c r="LFM222" s="11"/>
      <c r="LFN222" s="11"/>
      <c r="LFO222" s="11"/>
      <c r="LFP222" s="11"/>
      <c r="LFQ222" s="11"/>
      <c r="LFR222" s="11"/>
      <c r="LFS222" s="11"/>
      <c r="LFT222" s="11"/>
      <c r="LFU222" s="11"/>
      <c r="LFV222" s="11"/>
      <c r="LFW222" s="11"/>
      <c r="LFX222" s="11"/>
      <c r="LFY222" s="11"/>
      <c r="LFZ222" s="11"/>
      <c r="LGA222" s="11"/>
      <c r="LGB222" s="11"/>
      <c r="LGC222" s="11"/>
      <c r="LGD222" s="11"/>
      <c r="LGE222" s="11"/>
      <c r="LGF222" s="11"/>
      <c r="LGG222" s="11"/>
      <c r="LGH222" s="11"/>
      <c r="LGI222" s="11"/>
      <c r="LGJ222" s="11"/>
      <c r="LGK222" s="11"/>
      <c r="LGL222" s="11"/>
      <c r="LGM222" s="11"/>
      <c r="LGN222" s="11"/>
      <c r="LGO222" s="11"/>
      <c r="LGP222" s="11"/>
      <c r="LGQ222" s="11"/>
      <c r="LGR222" s="11"/>
      <c r="LGS222" s="11"/>
      <c r="LGT222" s="11"/>
      <c r="LGU222" s="11"/>
      <c r="LGV222" s="11"/>
      <c r="LGW222" s="11"/>
      <c r="LGX222" s="11"/>
      <c r="LGY222" s="11"/>
      <c r="LGZ222" s="11"/>
      <c r="LHA222" s="11"/>
      <c r="LHB222" s="11"/>
      <c r="LHC222" s="11"/>
      <c r="LHD222" s="11"/>
      <c r="LHE222" s="11"/>
      <c r="LHF222" s="11"/>
      <c r="LHG222" s="11"/>
      <c r="LHH222" s="11"/>
      <c r="LHI222" s="11"/>
      <c r="LHJ222" s="11"/>
      <c r="LHK222" s="11"/>
      <c r="LHL222" s="11"/>
      <c r="LHM222" s="11"/>
      <c r="LHN222" s="11"/>
      <c r="LHO222" s="11"/>
      <c r="LHP222" s="11"/>
      <c r="LHQ222" s="11"/>
      <c r="LHR222" s="11"/>
      <c r="LHS222" s="11"/>
      <c r="LHT222" s="11"/>
      <c r="LHU222" s="11"/>
      <c r="LHV222" s="11"/>
      <c r="LHW222" s="11"/>
      <c r="LHX222" s="11"/>
      <c r="LHY222" s="11"/>
      <c r="LHZ222" s="11"/>
      <c r="LIA222" s="11"/>
      <c r="LIB222" s="11"/>
      <c r="LIC222" s="11"/>
      <c r="LID222" s="11"/>
      <c r="LIE222" s="11"/>
      <c r="LIF222" s="11"/>
      <c r="LIG222" s="11"/>
      <c r="LIH222" s="11"/>
      <c r="LII222" s="11"/>
      <c r="LIJ222" s="11"/>
      <c r="LIK222" s="11"/>
      <c r="LIL222" s="11"/>
      <c r="LIM222" s="11"/>
      <c r="LIN222" s="11"/>
      <c r="LIO222" s="11"/>
      <c r="LIP222" s="11"/>
      <c r="LIQ222" s="11"/>
      <c r="LIR222" s="11"/>
      <c r="LIS222" s="11"/>
      <c r="LIT222" s="11"/>
      <c r="LIU222" s="11"/>
      <c r="LIV222" s="11"/>
      <c r="LIW222" s="11"/>
      <c r="LIX222" s="11"/>
      <c r="LIY222" s="11"/>
      <c r="LIZ222" s="11"/>
      <c r="LJA222" s="11"/>
      <c r="LJB222" s="11"/>
      <c r="LJC222" s="11"/>
      <c r="LJD222" s="11"/>
      <c r="LJE222" s="11"/>
      <c r="LJF222" s="11"/>
      <c r="LJG222" s="11"/>
      <c r="LJH222" s="11"/>
      <c r="LJI222" s="11"/>
      <c r="LJJ222" s="11"/>
      <c r="LJK222" s="11"/>
      <c r="LJL222" s="11"/>
      <c r="LJM222" s="11"/>
      <c r="LJN222" s="11"/>
      <c r="LJO222" s="11"/>
      <c r="LJP222" s="11"/>
      <c r="LJQ222" s="11"/>
      <c r="LJR222" s="11"/>
      <c r="LJS222" s="11"/>
      <c r="LJT222" s="11"/>
      <c r="LJU222" s="11"/>
      <c r="LJV222" s="11"/>
      <c r="LJW222" s="11"/>
      <c r="LJX222" s="11"/>
      <c r="LJY222" s="11"/>
      <c r="LJZ222" s="11"/>
      <c r="LKA222" s="11"/>
      <c r="LKB222" s="11"/>
      <c r="LKC222" s="11"/>
      <c r="LKD222" s="11"/>
      <c r="LKE222" s="11"/>
      <c r="LKF222" s="11"/>
      <c r="LKG222" s="11"/>
      <c r="LKH222" s="11"/>
      <c r="LKI222" s="11"/>
      <c r="LKJ222" s="11"/>
      <c r="LKK222" s="11"/>
      <c r="LKL222" s="11"/>
      <c r="LKM222" s="11"/>
      <c r="LKN222" s="11"/>
      <c r="LKO222" s="11"/>
      <c r="LKP222" s="11"/>
      <c r="LKQ222" s="11"/>
      <c r="LKR222" s="11"/>
      <c r="LKS222" s="11"/>
      <c r="LKT222" s="11"/>
      <c r="LKU222" s="11"/>
      <c r="LKV222" s="11"/>
      <c r="LKW222" s="11"/>
      <c r="LKX222" s="11"/>
      <c r="LKY222" s="11"/>
      <c r="LKZ222" s="11"/>
      <c r="LLA222" s="11"/>
      <c r="LLB222" s="11"/>
      <c r="LLC222" s="11"/>
      <c r="LLD222" s="11"/>
      <c r="LLE222" s="11"/>
      <c r="LLF222" s="11"/>
      <c r="LLG222" s="11"/>
      <c r="LLH222" s="11"/>
      <c r="LLI222" s="11"/>
      <c r="LLJ222" s="11"/>
      <c r="LLK222" s="11"/>
      <c r="LLL222" s="11"/>
      <c r="LLM222" s="11"/>
      <c r="LLN222" s="11"/>
      <c r="LLO222" s="11"/>
      <c r="LLP222" s="11"/>
      <c r="LLQ222" s="11"/>
      <c r="LLR222" s="11"/>
      <c r="LLS222" s="11"/>
      <c r="LLT222" s="11"/>
      <c r="LLU222" s="11"/>
      <c r="LLV222" s="11"/>
      <c r="LLW222" s="11"/>
      <c r="LLX222" s="11"/>
      <c r="LLY222" s="11"/>
      <c r="LLZ222" s="11"/>
      <c r="LMA222" s="11"/>
      <c r="LMB222" s="11"/>
      <c r="LMC222" s="11"/>
      <c r="LMD222" s="11"/>
      <c r="LME222" s="11"/>
      <c r="LMF222" s="11"/>
      <c r="LMG222" s="11"/>
      <c r="LMH222" s="11"/>
      <c r="LMI222" s="11"/>
      <c r="LMJ222" s="11"/>
      <c r="LMK222" s="11"/>
      <c r="LML222" s="11"/>
      <c r="LMM222" s="11"/>
      <c r="LMN222" s="11"/>
      <c r="LMO222" s="11"/>
      <c r="LMP222" s="11"/>
      <c r="LMQ222" s="11"/>
      <c r="LMR222" s="11"/>
      <c r="LMS222" s="11"/>
      <c r="LMT222" s="11"/>
      <c r="LMU222" s="11"/>
      <c r="LMV222" s="11"/>
      <c r="LMW222" s="11"/>
      <c r="LMX222" s="11"/>
      <c r="LMY222" s="11"/>
      <c r="LMZ222" s="11"/>
      <c r="LNA222" s="11"/>
      <c r="LNB222" s="11"/>
      <c r="LNC222" s="11"/>
      <c r="LND222" s="11"/>
      <c r="LNE222" s="11"/>
      <c r="LNF222" s="11"/>
      <c r="LNG222" s="11"/>
      <c r="LNH222" s="11"/>
      <c r="LNI222" s="11"/>
      <c r="LNJ222" s="11"/>
      <c r="LNK222" s="11"/>
      <c r="LNL222" s="11"/>
      <c r="LNM222" s="11"/>
      <c r="LNN222" s="11"/>
      <c r="LNO222" s="11"/>
      <c r="LNP222" s="11"/>
      <c r="LNQ222" s="11"/>
      <c r="LNR222" s="11"/>
      <c r="LNS222" s="11"/>
      <c r="LNT222" s="11"/>
      <c r="LNU222" s="11"/>
      <c r="LNV222" s="11"/>
      <c r="LNW222" s="11"/>
      <c r="LNX222" s="11"/>
      <c r="LNY222" s="11"/>
      <c r="LNZ222" s="11"/>
      <c r="LOA222" s="11"/>
      <c r="LOB222" s="11"/>
      <c r="LOC222" s="11"/>
      <c r="LOD222" s="11"/>
      <c r="LOE222" s="11"/>
      <c r="LOF222" s="11"/>
      <c r="LOG222" s="11"/>
      <c r="LOH222" s="11"/>
      <c r="LOI222" s="11"/>
      <c r="LOJ222" s="11"/>
      <c r="LOK222" s="11"/>
      <c r="LOL222" s="11"/>
      <c r="LOM222" s="11"/>
      <c r="LON222" s="11"/>
      <c r="LOO222" s="11"/>
      <c r="LOP222" s="11"/>
      <c r="LOQ222" s="11"/>
      <c r="LOR222" s="11"/>
      <c r="LOS222" s="11"/>
      <c r="LOT222" s="11"/>
      <c r="LOU222" s="11"/>
      <c r="LOV222" s="11"/>
      <c r="LOW222" s="11"/>
      <c r="LOX222" s="11"/>
      <c r="LOY222" s="11"/>
      <c r="LOZ222" s="11"/>
      <c r="LPA222" s="11"/>
      <c r="LPB222" s="11"/>
      <c r="LPC222" s="11"/>
      <c r="LPD222" s="11"/>
      <c r="LPE222" s="11"/>
      <c r="LPF222" s="11"/>
      <c r="LPG222" s="11"/>
      <c r="LPH222" s="11"/>
      <c r="LPI222" s="11"/>
      <c r="LPJ222" s="11"/>
      <c r="LPK222" s="11"/>
      <c r="LPL222" s="11"/>
      <c r="LPM222" s="11"/>
      <c r="LPN222" s="11"/>
      <c r="LPO222" s="11"/>
      <c r="LPP222" s="11"/>
      <c r="LPQ222" s="11"/>
      <c r="LPR222" s="11"/>
      <c r="LPS222" s="11"/>
      <c r="LPT222" s="11"/>
      <c r="LPU222" s="11"/>
      <c r="LPV222" s="11"/>
      <c r="LPW222" s="11"/>
      <c r="LPX222" s="11"/>
      <c r="LPY222" s="11"/>
      <c r="LPZ222" s="11"/>
      <c r="LQA222" s="11"/>
      <c r="LQB222" s="11"/>
      <c r="LQC222" s="11"/>
      <c r="LQD222" s="11"/>
      <c r="LQE222" s="11"/>
      <c r="LQF222" s="11"/>
      <c r="LQG222" s="11"/>
      <c r="LQH222" s="11"/>
      <c r="LQI222" s="11"/>
      <c r="LQJ222" s="11"/>
      <c r="LQK222" s="11"/>
      <c r="LQL222" s="11"/>
      <c r="LQM222" s="11"/>
      <c r="LQN222" s="11"/>
      <c r="LQO222" s="11"/>
      <c r="LQP222" s="11"/>
      <c r="LQQ222" s="11"/>
      <c r="LQR222" s="11"/>
      <c r="LQS222" s="11"/>
      <c r="LQT222" s="11"/>
      <c r="LQU222" s="11"/>
      <c r="LQV222" s="11"/>
      <c r="LQW222" s="11"/>
      <c r="LQX222" s="11"/>
      <c r="LQY222" s="11"/>
      <c r="LQZ222" s="11"/>
      <c r="LRA222" s="11"/>
      <c r="LRB222" s="11"/>
      <c r="LRC222" s="11"/>
      <c r="LRD222" s="11"/>
      <c r="LRE222" s="11"/>
      <c r="LRF222" s="11"/>
      <c r="LRG222" s="11"/>
      <c r="LRH222" s="11"/>
      <c r="LRI222" s="11"/>
      <c r="LRJ222" s="11"/>
      <c r="LRK222" s="11"/>
      <c r="LRL222" s="11"/>
      <c r="LRM222" s="11"/>
      <c r="LRN222" s="11"/>
      <c r="LRO222" s="11"/>
      <c r="LRP222" s="11"/>
      <c r="LRQ222" s="11"/>
      <c r="LRR222" s="11"/>
      <c r="LRS222" s="11"/>
      <c r="LRT222" s="11"/>
      <c r="LRU222" s="11"/>
      <c r="LRV222" s="11"/>
      <c r="LRW222" s="11"/>
      <c r="LRX222" s="11"/>
      <c r="LRY222" s="11"/>
      <c r="LRZ222" s="11"/>
      <c r="LSA222" s="11"/>
      <c r="LSB222" s="11"/>
      <c r="LSC222" s="11"/>
      <c r="LSD222" s="11"/>
      <c r="LSE222" s="11"/>
      <c r="LSF222" s="11"/>
      <c r="LSG222" s="11"/>
      <c r="LSH222" s="11"/>
      <c r="LSI222" s="11"/>
      <c r="LSJ222" s="11"/>
      <c r="LSK222" s="11"/>
      <c r="LSL222" s="11"/>
      <c r="LSM222" s="11"/>
      <c r="LSN222" s="11"/>
      <c r="LSO222" s="11"/>
      <c r="LSP222" s="11"/>
      <c r="LSQ222" s="11"/>
      <c r="LSR222" s="11"/>
      <c r="LSS222" s="11"/>
      <c r="LST222" s="11"/>
      <c r="LSU222" s="11"/>
      <c r="LSV222" s="11"/>
      <c r="LSW222" s="11"/>
      <c r="LSX222" s="11"/>
      <c r="LSY222" s="11"/>
      <c r="LSZ222" s="11"/>
      <c r="LTA222" s="11"/>
      <c r="LTB222" s="11"/>
      <c r="LTC222" s="11"/>
      <c r="LTD222" s="11"/>
      <c r="LTE222" s="11"/>
      <c r="LTF222" s="11"/>
      <c r="LTG222" s="11"/>
      <c r="LTH222" s="11"/>
      <c r="LTI222" s="11"/>
      <c r="LTJ222" s="11"/>
      <c r="LTK222" s="11"/>
      <c r="LTL222" s="11"/>
      <c r="LTM222" s="11"/>
      <c r="LTN222" s="11"/>
      <c r="LTO222" s="11"/>
      <c r="LTP222" s="11"/>
      <c r="LTQ222" s="11"/>
      <c r="LTR222" s="11"/>
      <c r="LTS222" s="11"/>
      <c r="LTT222" s="11"/>
      <c r="LTU222" s="11"/>
      <c r="LTV222" s="11"/>
      <c r="LTW222" s="11"/>
      <c r="LTX222" s="11"/>
      <c r="LTY222" s="11"/>
      <c r="LTZ222" s="11"/>
      <c r="LUA222" s="11"/>
      <c r="LUB222" s="11"/>
      <c r="LUC222" s="11"/>
      <c r="LUD222" s="11"/>
      <c r="LUE222" s="11"/>
      <c r="LUF222" s="11"/>
      <c r="LUG222" s="11"/>
      <c r="LUH222" s="11"/>
      <c r="LUI222" s="11"/>
      <c r="LUJ222" s="11"/>
      <c r="LUK222" s="11"/>
      <c r="LUL222" s="11"/>
      <c r="LUM222" s="11"/>
      <c r="LUN222" s="11"/>
      <c r="LUO222" s="11"/>
      <c r="LUP222" s="11"/>
      <c r="LUQ222" s="11"/>
      <c r="LUR222" s="11"/>
      <c r="LUS222" s="11"/>
      <c r="LUT222" s="11"/>
      <c r="LUU222" s="11"/>
      <c r="LUV222" s="11"/>
      <c r="LUW222" s="11"/>
      <c r="LUX222" s="11"/>
      <c r="LUY222" s="11"/>
      <c r="LUZ222" s="11"/>
      <c r="LVA222" s="11"/>
      <c r="LVB222" s="11"/>
      <c r="LVC222" s="11"/>
      <c r="LVD222" s="11"/>
      <c r="LVE222" s="11"/>
      <c r="LVF222" s="11"/>
      <c r="LVG222" s="11"/>
      <c r="LVH222" s="11"/>
      <c r="LVI222" s="11"/>
      <c r="LVJ222" s="11"/>
      <c r="LVK222" s="11"/>
      <c r="LVL222" s="11"/>
      <c r="LVM222" s="11"/>
      <c r="LVN222" s="11"/>
      <c r="LVO222" s="11"/>
      <c r="LVP222" s="11"/>
      <c r="LVQ222" s="11"/>
      <c r="LVR222" s="11"/>
      <c r="LVS222" s="11"/>
      <c r="LVT222" s="11"/>
      <c r="LVU222" s="11"/>
      <c r="LVV222" s="11"/>
      <c r="LVW222" s="11"/>
      <c r="LVX222" s="11"/>
      <c r="LVY222" s="11"/>
      <c r="LVZ222" s="11"/>
      <c r="LWA222" s="11"/>
      <c r="LWB222" s="11"/>
      <c r="LWC222" s="11"/>
      <c r="LWD222" s="11"/>
      <c r="LWE222" s="11"/>
      <c r="LWF222" s="11"/>
      <c r="LWG222" s="11"/>
      <c r="LWH222" s="11"/>
      <c r="LWI222" s="11"/>
      <c r="LWJ222" s="11"/>
      <c r="LWK222" s="11"/>
      <c r="LWL222" s="11"/>
      <c r="LWM222" s="11"/>
      <c r="LWN222" s="11"/>
      <c r="LWO222" s="11"/>
      <c r="LWP222" s="11"/>
      <c r="LWQ222" s="11"/>
      <c r="LWR222" s="11"/>
      <c r="LWS222" s="11"/>
      <c r="LWT222" s="11"/>
      <c r="LWU222" s="11"/>
      <c r="LWV222" s="11"/>
      <c r="LWW222" s="11"/>
      <c r="LWX222" s="11"/>
      <c r="LWY222" s="11"/>
      <c r="LWZ222" s="11"/>
      <c r="LXA222" s="11"/>
      <c r="LXB222" s="11"/>
      <c r="LXC222" s="11"/>
      <c r="LXD222" s="11"/>
      <c r="LXE222" s="11"/>
      <c r="LXF222" s="11"/>
      <c r="LXG222" s="11"/>
      <c r="LXH222" s="11"/>
      <c r="LXI222" s="11"/>
      <c r="LXJ222" s="11"/>
      <c r="LXK222" s="11"/>
      <c r="LXL222" s="11"/>
      <c r="LXM222" s="11"/>
      <c r="LXN222" s="11"/>
      <c r="LXO222" s="11"/>
      <c r="LXP222" s="11"/>
      <c r="LXQ222" s="11"/>
      <c r="LXR222" s="11"/>
      <c r="LXS222" s="11"/>
      <c r="LXT222" s="11"/>
      <c r="LXU222" s="11"/>
      <c r="LXV222" s="11"/>
      <c r="LXW222" s="11"/>
      <c r="LXX222" s="11"/>
      <c r="LXY222" s="11"/>
      <c r="LXZ222" s="11"/>
      <c r="LYA222" s="11"/>
      <c r="LYB222" s="11"/>
      <c r="LYC222" s="11"/>
      <c r="LYD222" s="11"/>
      <c r="LYE222" s="11"/>
      <c r="LYF222" s="11"/>
      <c r="LYG222" s="11"/>
      <c r="LYH222" s="11"/>
      <c r="LYI222" s="11"/>
      <c r="LYJ222" s="11"/>
      <c r="LYK222" s="11"/>
      <c r="LYL222" s="11"/>
      <c r="LYM222" s="11"/>
      <c r="LYN222" s="11"/>
      <c r="LYO222" s="11"/>
      <c r="LYP222" s="11"/>
      <c r="LYQ222" s="11"/>
      <c r="LYR222" s="11"/>
      <c r="LYS222" s="11"/>
      <c r="LYT222" s="11"/>
      <c r="LYU222" s="11"/>
      <c r="LYV222" s="11"/>
      <c r="LYW222" s="11"/>
      <c r="LYX222" s="11"/>
      <c r="LYY222" s="11"/>
      <c r="LYZ222" s="11"/>
      <c r="LZA222" s="11"/>
      <c r="LZB222" s="11"/>
      <c r="LZC222" s="11"/>
      <c r="LZD222" s="11"/>
      <c r="LZE222" s="11"/>
      <c r="LZF222" s="11"/>
      <c r="LZG222" s="11"/>
      <c r="LZH222" s="11"/>
      <c r="LZI222" s="11"/>
      <c r="LZJ222" s="11"/>
      <c r="LZK222" s="11"/>
      <c r="LZL222" s="11"/>
      <c r="LZM222" s="11"/>
      <c r="LZN222" s="11"/>
      <c r="LZO222" s="11"/>
      <c r="LZP222" s="11"/>
      <c r="LZQ222" s="11"/>
      <c r="LZR222" s="11"/>
      <c r="LZS222" s="11"/>
      <c r="LZT222" s="11"/>
      <c r="LZU222" s="11"/>
      <c r="LZV222" s="11"/>
      <c r="LZW222" s="11"/>
      <c r="LZX222" s="11"/>
      <c r="LZY222" s="11"/>
      <c r="LZZ222" s="11"/>
      <c r="MAA222" s="11"/>
      <c r="MAB222" s="11"/>
      <c r="MAC222" s="11"/>
      <c r="MAD222" s="11"/>
      <c r="MAE222" s="11"/>
      <c r="MAF222" s="11"/>
      <c r="MAG222" s="11"/>
      <c r="MAH222" s="11"/>
      <c r="MAI222" s="11"/>
      <c r="MAJ222" s="11"/>
      <c r="MAK222" s="11"/>
      <c r="MAL222" s="11"/>
      <c r="MAM222" s="11"/>
      <c r="MAN222" s="11"/>
      <c r="MAO222" s="11"/>
      <c r="MAP222" s="11"/>
      <c r="MAQ222" s="11"/>
      <c r="MAR222" s="11"/>
      <c r="MAS222" s="11"/>
      <c r="MAT222" s="11"/>
      <c r="MAU222" s="11"/>
      <c r="MAV222" s="11"/>
      <c r="MAW222" s="11"/>
      <c r="MAX222" s="11"/>
      <c r="MAY222" s="11"/>
      <c r="MAZ222" s="11"/>
      <c r="MBA222" s="11"/>
      <c r="MBB222" s="11"/>
      <c r="MBC222" s="11"/>
      <c r="MBD222" s="11"/>
      <c r="MBE222" s="11"/>
      <c r="MBF222" s="11"/>
      <c r="MBG222" s="11"/>
      <c r="MBH222" s="11"/>
      <c r="MBI222" s="11"/>
      <c r="MBJ222" s="11"/>
      <c r="MBK222" s="11"/>
      <c r="MBL222" s="11"/>
      <c r="MBM222" s="11"/>
      <c r="MBN222" s="11"/>
      <c r="MBO222" s="11"/>
      <c r="MBP222" s="11"/>
      <c r="MBQ222" s="11"/>
      <c r="MBR222" s="11"/>
      <c r="MBS222" s="11"/>
      <c r="MBT222" s="11"/>
      <c r="MBU222" s="11"/>
      <c r="MBV222" s="11"/>
      <c r="MBW222" s="11"/>
      <c r="MBX222" s="11"/>
      <c r="MBY222" s="11"/>
      <c r="MBZ222" s="11"/>
      <c r="MCA222" s="11"/>
      <c r="MCB222" s="11"/>
      <c r="MCC222" s="11"/>
      <c r="MCD222" s="11"/>
      <c r="MCE222" s="11"/>
      <c r="MCF222" s="11"/>
      <c r="MCG222" s="11"/>
      <c r="MCH222" s="11"/>
      <c r="MCI222" s="11"/>
      <c r="MCJ222" s="11"/>
      <c r="MCK222" s="11"/>
      <c r="MCL222" s="11"/>
      <c r="MCM222" s="11"/>
      <c r="MCN222" s="11"/>
      <c r="MCO222" s="11"/>
      <c r="MCP222" s="11"/>
      <c r="MCQ222" s="11"/>
      <c r="MCR222" s="11"/>
      <c r="MCS222" s="11"/>
      <c r="MCT222" s="11"/>
      <c r="MCU222" s="11"/>
      <c r="MCV222" s="11"/>
      <c r="MCW222" s="11"/>
      <c r="MCX222" s="11"/>
      <c r="MCY222" s="11"/>
      <c r="MCZ222" s="11"/>
      <c r="MDA222" s="11"/>
      <c r="MDB222" s="11"/>
      <c r="MDC222" s="11"/>
      <c r="MDD222" s="11"/>
      <c r="MDE222" s="11"/>
      <c r="MDF222" s="11"/>
      <c r="MDG222" s="11"/>
      <c r="MDH222" s="11"/>
      <c r="MDI222" s="11"/>
      <c r="MDJ222" s="11"/>
      <c r="MDK222" s="11"/>
      <c r="MDL222" s="11"/>
      <c r="MDM222" s="11"/>
      <c r="MDN222" s="11"/>
      <c r="MDO222" s="11"/>
      <c r="MDP222" s="11"/>
      <c r="MDQ222" s="11"/>
      <c r="MDR222" s="11"/>
      <c r="MDS222" s="11"/>
      <c r="MDT222" s="11"/>
      <c r="MDU222" s="11"/>
      <c r="MDV222" s="11"/>
      <c r="MDW222" s="11"/>
      <c r="MDX222" s="11"/>
      <c r="MDY222" s="11"/>
      <c r="MDZ222" s="11"/>
      <c r="MEA222" s="11"/>
      <c r="MEB222" s="11"/>
      <c r="MEC222" s="11"/>
      <c r="MED222" s="11"/>
      <c r="MEE222" s="11"/>
      <c r="MEF222" s="11"/>
      <c r="MEG222" s="11"/>
      <c r="MEH222" s="11"/>
      <c r="MEI222" s="11"/>
      <c r="MEJ222" s="11"/>
      <c r="MEK222" s="11"/>
      <c r="MEL222" s="11"/>
      <c r="MEM222" s="11"/>
      <c r="MEN222" s="11"/>
      <c r="MEO222" s="11"/>
      <c r="MEP222" s="11"/>
      <c r="MEQ222" s="11"/>
      <c r="MER222" s="11"/>
      <c r="MES222" s="11"/>
      <c r="MET222" s="11"/>
      <c r="MEU222" s="11"/>
      <c r="MEV222" s="11"/>
      <c r="MEW222" s="11"/>
      <c r="MEX222" s="11"/>
      <c r="MEY222" s="11"/>
      <c r="MEZ222" s="11"/>
      <c r="MFA222" s="11"/>
      <c r="MFB222" s="11"/>
      <c r="MFC222" s="11"/>
      <c r="MFD222" s="11"/>
      <c r="MFE222" s="11"/>
      <c r="MFF222" s="11"/>
      <c r="MFG222" s="11"/>
      <c r="MFH222" s="11"/>
      <c r="MFI222" s="11"/>
      <c r="MFJ222" s="11"/>
      <c r="MFK222" s="11"/>
      <c r="MFL222" s="11"/>
      <c r="MFM222" s="11"/>
      <c r="MFN222" s="11"/>
      <c r="MFO222" s="11"/>
      <c r="MFP222" s="11"/>
      <c r="MFQ222" s="11"/>
      <c r="MFR222" s="11"/>
      <c r="MFS222" s="11"/>
      <c r="MFT222" s="11"/>
      <c r="MFU222" s="11"/>
      <c r="MFV222" s="11"/>
      <c r="MFW222" s="11"/>
      <c r="MFX222" s="11"/>
      <c r="MFY222" s="11"/>
      <c r="MFZ222" s="11"/>
      <c r="MGA222" s="11"/>
      <c r="MGB222" s="11"/>
      <c r="MGC222" s="11"/>
      <c r="MGD222" s="11"/>
      <c r="MGE222" s="11"/>
      <c r="MGF222" s="11"/>
      <c r="MGG222" s="11"/>
      <c r="MGH222" s="11"/>
      <c r="MGI222" s="11"/>
      <c r="MGJ222" s="11"/>
      <c r="MGK222" s="11"/>
      <c r="MGL222" s="11"/>
      <c r="MGM222" s="11"/>
      <c r="MGN222" s="11"/>
      <c r="MGO222" s="11"/>
      <c r="MGP222" s="11"/>
      <c r="MGQ222" s="11"/>
      <c r="MGR222" s="11"/>
      <c r="MGS222" s="11"/>
      <c r="MGT222" s="11"/>
      <c r="MGU222" s="11"/>
      <c r="MGV222" s="11"/>
      <c r="MGW222" s="11"/>
      <c r="MGX222" s="11"/>
      <c r="MGY222" s="11"/>
      <c r="MGZ222" s="11"/>
      <c r="MHA222" s="11"/>
      <c r="MHB222" s="11"/>
      <c r="MHC222" s="11"/>
      <c r="MHD222" s="11"/>
      <c r="MHE222" s="11"/>
      <c r="MHF222" s="11"/>
      <c r="MHG222" s="11"/>
      <c r="MHH222" s="11"/>
      <c r="MHI222" s="11"/>
      <c r="MHJ222" s="11"/>
      <c r="MHK222" s="11"/>
      <c r="MHL222" s="11"/>
      <c r="MHM222" s="11"/>
      <c r="MHN222" s="11"/>
      <c r="MHO222" s="11"/>
      <c r="MHP222" s="11"/>
      <c r="MHQ222" s="11"/>
      <c r="MHR222" s="11"/>
      <c r="MHS222" s="11"/>
      <c r="MHT222" s="11"/>
      <c r="MHU222" s="11"/>
      <c r="MHV222" s="11"/>
      <c r="MHW222" s="11"/>
      <c r="MHX222" s="11"/>
      <c r="MHY222" s="11"/>
      <c r="MHZ222" s="11"/>
      <c r="MIA222" s="11"/>
      <c r="MIB222" s="11"/>
      <c r="MIC222" s="11"/>
      <c r="MID222" s="11"/>
      <c r="MIE222" s="11"/>
      <c r="MIF222" s="11"/>
      <c r="MIG222" s="11"/>
      <c r="MIH222" s="11"/>
      <c r="MII222" s="11"/>
      <c r="MIJ222" s="11"/>
      <c r="MIK222" s="11"/>
      <c r="MIL222" s="11"/>
      <c r="MIM222" s="11"/>
      <c r="MIN222" s="11"/>
      <c r="MIO222" s="11"/>
      <c r="MIP222" s="11"/>
      <c r="MIQ222" s="11"/>
      <c r="MIR222" s="11"/>
      <c r="MIS222" s="11"/>
      <c r="MIT222" s="11"/>
      <c r="MIU222" s="11"/>
      <c r="MIV222" s="11"/>
      <c r="MIW222" s="11"/>
      <c r="MIX222" s="11"/>
      <c r="MIY222" s="11"/>
      <c r="MIZ222" s="11"/>
      <c r="MJA222" s="11"/>
      <c r="MJB222" s="11"/>
      <c r="MJC222" s="11"/>
      <c r="MJD222" s="11"/>
      <c r="MJE222" s="11"/>
      <c r="MJF222" s="11"/>
      <c r="MJG222" s="11"/>
      <c r="MJH222" s="11"/>
      <c r="MJI222" s="11"/>
      <c r="MJJ222" s="11"/>
      <c r="MJK222" s="11"/>
      <c r="MJL222" s="11"/>
      <c r="MJM222" s="11"/>
      <c r="MJN222" s="11"/>
      <c r="MJO222" s="11"/>
      <c r="MJP222" s="11"/>
      <c r="MJQ222" s="11"/>
      <c r="MJR222" s="11"/>
      <c r="MJS222" s="11"/>
      <c r="MJT222" s="11"/>
      <c r="MJU222" s="11"/>
      <c r="MJV222" s="11"/>
      <c r="MJW222" s="11"/>
      <c r="MJX222" s="11"/>
      <c r="MJY222" s="11"/>
      <c r="MJZ222" s="11"/>
      <c r="MKA222" s="11"/>
      <c r="MKB222" s="11"/>
      <c r="MKC222" s="11"/>
      <c r="MKD222" s="11"/>
      <c r="MKE222" s="11"/>
      <c r="MKF222" s="11"/>
      <c r="MKG222" s="11"/>
      <c r="MKH222" s="11"/>
      <c r="MKI222" s="11"/>
      <c r="MKJ222" s="11"/>
      <c r="MKK222" s="11"/>
      <c r="MKL222" s="11"/>
      <c r="MKM222" s="11"/>
      <c r="MKN222" s="11"/>
      <c r="MKO222" s="11"/>
      <c r="MKP222" s="11"/>
      <c r="MKQ222" s="11"/>
      <c r="MKR222" s="11"/>
      <c r="MKS222" s="11"/>
      <c r="MKT222" s="11"/>
      <c r="MKU222" s="11"/>
      <c r="MKV222" s="11"/>
      <c r="MKW222" s="11"/>
      <c r="MKX222" s="11"/>
      <c r="MKY222" s="11"/>
      <c r="MKZ222" s="11"/>
      <c r="MLA222" s="11"/>
      <c r="MLB222" s="11"/>
      <c r="MLC222" s="11"/>
      <c r="MLD222" s="11"/>
      <c r="MLE222" s="11"/>
      <c r="MLF222" s="11"/>
      <c r="MLG222" s="11"/>
      <c r="MLH222" s="11"/>
      <c r="MLI222" s="11"/>
      <c r="MLJ222" s="11"/>
      <c r="MLK222" s="11"/>
      <c r="MLL222" s="11"/>
      <c r="MLM222" s="11"/>
      <c r="MLN222" s="11"/>
      <c r="MLO222" s="11"/>
      <c r="MLP222" s="11"/>
      <c r="MLQ222" s="11"/>
      <c r="MLR222" s="11"/>
      <c r="MLS222" s="11"/>
      <c r="MLT222" s="11"/>
      <c r="MLU222" s="11"/>
      <c r="MLV222" s="11"/>
      <c r="MLW222" s="11"/>
      <c r="MLX222" s="11"/>
      <c r="MLY222" s="11"/>
      <c r="MLZ222" s="11"/>
      <c r="MMA222" s="11"/>
      <c r="MMB222" s="11"/>
      <c r="MMC222" s="11"/>
      <c r="MMD222" s="11"/>
      <c r="MME222" s="11"/>
      <c r="MMF222" s="11"/>
      <c r="MMG222" s="11"/>
      <c r="MMH222" s="11"/>
      <c r="MMI222" s="11"/>
      <c r="MMJ222" s="11"/>
      <c r="MMK222" s="11"/>
      <c r="MML222" s="11"/>
      <c r="MMM222" s="11"/>
      <c r="MMN222" s="11"/>
      <c r="MMO222" s="11"/>
      <c r="MMP222" s="11"/>
      <c r="MMQ222" s="11"/>
      <c r="MMR222" s="11"/>
      <c r="MMS222" s="11"/>
      <c r="MMT222" s="11"/>
      <c r="MMU222" s="11"/>
      <c r="MMV222" s="11"/>
      <c r="MMW222" s="11"/>
      <c r="MMX222" s="11"/>
      <c r="MMY222" s="11"/>
      <c r="MMZ222" s="11"/>
      <c r="MNA222" s="11"/>
      <c r="MNB222" s="11"/>
      <c r="MNC222" s="11"/>
      <c r="MND222" s="11"/>
      <c r="MNE222" s="11"/>
      <c r="MNF222" s="11"/>
      <c r="MNG222" s="11"/>
      <c r="MNH222" s="11"/>
      <c r="MNI222" s="11"/>
      <c r="MNJ222" s="11"/>
      <c r="MNK222" s="11"/>
      <c r="MNL222" s="11"/>
      <c r="MNM222" s="11"/>
      <c r="MNN222" s="11"/>
      <c r="MNO222" s="11"/>
      <c r="MNP222" s="11"/>
      <c r="MNQ222" s="11"/>
      <c r="MNR222" s="11"/>
      <c r="MNS222" s="11"/>
      <c r="MNT222" s="11"/>
      <c r="MNU222" s="11"/>
      <c r="MNV222" s="11"/>
      <c r="MNW222" s="11"/>
      <c r="MNX222" s="11"/>
      <c r="MNY222" s="11"/>
      <c r="MNZ222" s="11"/>
      <c r="MOA222" s="11"/>
      <c r="MOB222" s="11"/>
      <c r="MOC222" s="11"/>
      <c r="MOD222" s="11"/>
      <c r="MOE222" s="11"/>
      <c r="MOF222" s="11"/>
      <c r="MOG222" s="11"/>
      <c r="MOH222" s="11"/>
      <c r="MOI222" s="11"/>
      <c r="MOJ222" s="11"/>
      <c r="MOK222" s="11"/>
      <c r="MOL222" s="11"/>
      <c r="MOM222" s="11"/>
      <c r="MON222" s="11"/>
      <c r="MOO222" s="11"/>
      <c r="MOP222" s="11"/>
      <c r="MOQ222" s="11"/>
      <c r="MOR222" s="11"/>
      <c r="MOS222" s="11"/>
      <c r="MOT222" s="11"/>
      <c r="MOU222" s="11"/>
      <c r="MOV222" s="11"/>
      <c r="MOW222" s="11"/>
      <c r="MOX222" s="11"/>
      <c r="MOY222" s="11"/>
      <c r="MOZ222" s="11"/>
      <c r="MPA222" s="11"/>
      <c r="MPB222" s="11"/>
      <c r="MPC222" s="11"/>
      <c r="MPD222" s="11"/>
      <c r="MPE222" s="11"/>
      <c r="MPF222" s="11"/>
      <c r="MPG222" s="11"/>
      <c r="MPH222" s="11"/>
      <c r="MPI222" s="11"/>
      <c r="MPJ222" s="11"/>
      <c r="MPK222" s="11"/>
      <c r="MPL222" s="11"/>
      <c r="MPM222" s="11"/>
      <c r="MPN222" s="11"/>
      <c r="MPO222" s="11"/>
      <c r="MPP222" s="11"/>
      <c r="MPQ222" s="11"/>
      <c r="MPR222" s="11"/>
      <c r="MPS222" s="11"/>
      <c r="MPT222" s="11"/>
      <c r="MPU222" s="11"/>
      <c r="MPV222" s="11"/>
      <c r="MPW222" s="11"/>
      <c r="MPX222" s="11"/>
      <c r="MPY222" s="11"/>
      <c r="MPZ222" s="11"/>
      <c r="MQA222" s="11"/>
      <c r="MQB222" s="11"/>
      <c r="MQC222" s="11"/>
      <c r="MQD222" s="11"/>
      <c r="MQE222" s="11"/>
      <c r="MQF222" s="11"/>
      <c r="MQG222" s="11"/>
      <c r="MQH222" s="11"/>
      <c r="MQI222" s="11"/>
      <c r="MQJ222" s="11"/>
      <c r="MQK222" s="11"/>
      <c r="MQL222" s="11"/>
      <c r="MQM222" s="11"/>
      <c r="MQN222" s="11"/>
      <c r="MQO222" s="11"/>
      <c r="MQP222" s="11"/>
      <c r="MQQ222" s="11"/>
      <c r="MQR222" s="11"/>
      <c r="MQS222" s="11"/>
      <c r="MQT222" s="11"/>
      <c r="MQU222" s="11"/>
      <c r="MQV222" s="11"/>
      <c r="MQW222" s="11"/>
      <c r="MQX222" s="11"/>
      <c r="MQY222" s="11"/>
      <c r="MQZ222" s="11"/>
      <c r="MRA222" s="11"/>
      <c r="MRB222" s="11"/>
      <c r="MRC222" s="11"/>
      <c r="MRD222" s="11"/>
      <c r="MRE222" s="11"/>
      <c r="MRF222" s="11"/>
      <c r="MRG222" s="11"/>
      <c r="MRH222" s="11"/>
      <c r="MRI222" s="11"/>
      <c r="MRJ222" s="11"/>
      <c r="MRK222" s="11"/>
      <c r="MRL222" s="11"/>
      <c r="MRM222" s="11"/>
      <c r="MRN222" s="11"/>
      <c r="MRO222" s="11"/>
      <c r="MRP222" s="11"/>
      <c r="MRQ222" s="11"/>
      <c r="MRR222" s="11"/>
      <c r="MRS222" s="11"/>
      <c r="MRT222" s="11"/>
      <c r="MRU222" s="11"/>
      <c r="MRV222" s="11"/>
      <c r="MRW222" s="11"/>
      <c r="MRX222" s="11"/>
      <c r="MRY222" s="11"/>
      <c r="MRZ222" s="11"/>
      <c r="MSA222" s="11"/>
      <c r="MSB222" s="11"/>
      <c r="MSC222" s="11"/>
      <c r="MSD222" s="11"/>
      <c r="MSE222" s="11"/>
      <c r="MSF222" s="11"/>
      <c r="MSG222" s="11"/>
      <c r="MSH222" s="11"/>
      <c r="MSI222" s="11"/>
      <c r="MSJ222" s="11"/>
      <c r="MSK222" s="11"/>
      <c r="MSL222" s="11"/>
      <c r="MSM222" s="11"/>
      <c r="MSN222" s="11"/>
      <c r="MSO222" s="11"/>
      <c r="MSP222" s="11"/>
      <c r="MSQ222" s="11"/>
      <c r="MSR222" s="11"/>
      <c r="MSS222" s="11"/>
      <c r="MST222" s="11"/>
      <c r="MSU222" s="11"/>
      <c r="MSV222" s="11"/>
      <c r="MSW222" s="11"/>
      <c r="MSX222" s="11"/>
      <c r="MSY222" s="11"/>
      <c r="MSZ222" s="11"/>
      <c r="MTA222" s="11"/>
      <c r="MTB222" s="11"/>
      <c r="MTC222" s="11"/>
      <c r="MTD222" s="11"/>
      <c r="MTE222" s="11"/>
      <c r="MTF222" s="11"/>
      <c r="MTG222" s="11"/>
      <c r="MTH222" s="11"/>
      <c r="MTI222" s="11"/>
      <c r="MTJ222" s="11"/>
      <c r="MTK222" s="11"/>
      <c r="MTL222" s="11"/>
      <c r="MTM222" s="11"/>
      <c r="MTN222" s="11"/>
      <c r="MTO222" s="11"/>
      <c r="MTP222" s="11"/>
      <c r="MTQ222" s="11"/>
      <c r="MTR222" s="11"/>
      <c r="MTS222" s="11"/>
      <c r="MTT222" s="11"/>
      <c r="MTU222" s="11"/>
      <c r="MTV222" s="11"/>
      <c r="MTW222" s="11"/>
      <c r="MTX222" s="11"/>
      <c r="MTY222" s="11"/>
      <c r="MTZ222" s="11"/>
      <c r="MUA222" s="11"/>
      <c r="MUB222" s="11"/>
      <c r="MUC222" s="11"/>
      <c r="MUD222" s="11"/>
      <c r="MUE222" s="11"/>
      <c r="MUF222" s="11"/>
      <c r="MUG222" s="11"/>
      <c r="MUH222" s="11"/>
      <c r="MUI222" s="11"/>
      <c r="MUJ222" s="11"/>
      <c r="MUK222" s="11"/>
      <c r="MUL222" s="11"/>
      <c r="MUM222" s="11"/>
      <c r="MUN222" s="11"/>
      <c r="MUO222" s="11"/>
      <c r="MUP222" s="11"/>
      <c r="MUQ222" s="11"/>
      <c r="MUR222" s="11"/>
      <c r="MUS222" s="11"/>
      <c r="MUT222" s="11"/>
      <c r="MUU222" s="11"/>
      <c r="MUV222" s="11"/>
      <c r="MUW222" s="11"/>
      <c r="MUX222" s="11"/>
      <c r="MUY222" s="11"/>
      <c r="MUZ222" s="11"/>
      <c r="MVA222" s="11"/>
      <c r="MVB222" s="11"/>
      <c r="MVC222" s="11"/>
      <c r="MVD222" s="11"/>
      <c r="MVE222" s="11"/>
      <c r="MVF222" s="11"/>
      <c r="MVG222" s="11"/>
      <c r="MVH222" s="11"/>
      <c r="MVI222" s="11"/>
      <c r="MVJ222" s="11"/>
      <c r="MVK222" s="11"/>
      <c r="MVL222" s="11"/>
      <c r="MVM222" s="11"/>
      <c r="MVN222" s="11"/>
      <c r="MVO222" s="11"/>
      <c r="MVP222" s="11"/>
      <c r="MVQ222" s="11"/>
      <c r="MVR222" s="11"/>
      <c r="MVS222" s="11"/>
      <c r="MVT222" s="11"/>
      <c r="MVU222" s="11"/>
      <c r="MVV222" s="11"/>
      <c r="MVW222" s="11"/>
      <c r="MVX222" s="11"/>
      <c r="MVY222" s="11"/>
      <c r="MVZ222" s="11"/>
      <c r="MWA222" s="11"/>
      <c r="MWB222" s="11"/>
      <c r="MWC222" s="11"/>
      <c r="MWD222" s="11"/>
      <c r="MWE222" s="11"/>
      <c r="MWF222" s="11"/>
      <c r="MWG222" s="11"/>
      <c r="MWH222" s="11"/>
      <c r="MWI222" s="11"/>
      <c r="MWJ222" s="11"/>
      <c r="MWK222" s="11"/>
      <c r="MWL222" s="11"/>
      <c r="MWM222" s="11"/>
      <c r="MWN222" s="11"/>
      <c r="MWO222" s="11"/>
      <c r="MWP222" s="11"/>
      <c r="MWQ222" s="11"/>
      <c r="MWR222" s="11"/>
      <c r="MWS222" s="11"/>
      <c r="MWT222" s="11"/>
      <c r="MWU222" s="11"/>
      <c r="MWV222" s="11"/>
      <c r="MWW222" s="11"/>
      <c r="MWX222" s="11"/>
      <c r="MWY222" s="11"/>
      <c r="MWZ222" s="11"/>
      <c r="MXA222" s="11"/>
      <c r="MXB222" s="11"/>
      <c r="MXC222" s="11"/>
      <c r="MXD222" s="11"/>
      <c r="MXE222" s="11"/>
      <c r="MXF222" s="11"/>
      <c r="MXG222" s="11"/>
      <c r="MXH222" s="11"/>
      <c r="MXI222" s="11"/>
      <c r="MXJ222" s="11"/>
      <c r="MXK222" s="11"/>
      <c r="MXL222" s="11"/>
      <c r="MXM222" s="11"/>
      <c r="MXN222" s="11"/>
      <c r="MXO222" s="11"/>
      <c r="MXP222" s="11"/>
      <c r="MXQ222" s="11"/>
      <c r="MXR222" s="11"/>
      <c r="MXS222" s="11"/>
      <c r="MXT222" s="11"/>
      <c r="MXU222" s="11"/>
      <c r="MXV222" s="11"/>
      <c r="MXW222" s="11"/>
      <c r="MXX222" s="11"/>
      <c r="MXY222" s="11"/>
      <c r="MXZ222" s="11"/>
      <c r="MYA222" s="11"/>
      <c r="MYB222" s="11"/>
      <c r="MYC222" s="11"/>
      <c r="MYD222" s="11"/>
      <c r="MYE222" s="11"/>
      <c r="MYF222" s="11"/>
      <c r="MYG222" s="11"/>
      <c r="MYH222" s="11"/>
      <c r="MYI222" s="11"/>
      <c r="MYJ222" s="11"/>
      <c r="MYK222" s="11"/>
      <c r="MYL222" s="11"/>
      <c r="MYM222" s="11"/>
      <c r="MYN222" s="11"/>
      <c r="MYO222" s="11"/>
      <c r="MYP222" s="11"/>
      <c r="MYQ222" s="11"/>
      <c r="MYR222" s="11"/>
      <c r="MYS222" s="11"/>
      <c r="MYT222" s="11"/>
      <c r="MYU222" s="11"/>
      <c r="MYV222" s="11"/>
      <c r="MYW222" s="11"/>
      <c r="MYX222" s="11"/>
      <c r="MYY222" s="11"/>
      <c r="MYZ222" s="11"/>
      <c r="MZA222" s="11"/>
      <c r="MZB222" s="11"/>
      <c r="MZC222" s="11"/>
      <c r="MZD222" s="11"/>
      <c r="MZE222" s="11"/>
      <c r="MZF222" s="11"/>
      <c r="MZG222" s="11"/>
      <c r="MZH222" s="11"/>
      <c r="MZI222" s="11"/>
      <c r="MZJ222" s="11"/>
      <c r="MZK222" s="11"/>
      <c r="MZL222" s="11"/>
      <c r="MZM222" s="11"/>
      <c r="MZN222" s="11"/>
      <c r="MZO222" s="11"/>
      <c r="MZP222" s="11"/>
      <c r="MZQ222" s="11"/>
      <c r="MZR222" s="11"/>
      <c r="MZS222" s="11"/>
      <c r="MZT222" s="11"/>
      <c r="MZU222" s="11"/>
      <c r="MZV222" s="11"/>
      <c r="MZW222" s="11"/>
      <c r="MZX222" s="11"/>
      <c r="MZY222" s="11"/>
      <c r="MZZ222" s="11"/>
      <c r="NAA222" s="11"/>
      <c r="NAB222" s="11"/>
      <c r="NAC222" s="11"/>
      <c r="NAD222" s="11"/>
      <c r="NAE222" s="11"/>
      <c r="NAF222" s="11"/>
      <c r="NAG222" s="11"/>
      <c r="NAH222" s="11"/>
      <c r="NAI222" s="11"/>
      <c r="NAJ222" s="11"/>
      <c r="NAK222" s="11"/>
      <c r="NAL222" s="11"/>
      <c r="NAM222" s="11"/>
      <c r="NAN222" s="11"/>
      <c r="NAO222" s="11"/>
      <c r="NAP222" s="11"/>
      <c r="NAQ222" s="11"/>
      <c r="NAR222" s="11"/>
      <c r="NAS222" s="11"/>
      <c r="NAT222" s="11"/>
      <c r="NAU222" s="11"/>
      <c r="NAV222" s="11"/>
      <c r="NAW222" s="11"/>
      <c r="NAX222" s="11"/>
      <c r="NAY222" s="11"/>
      <c r="NAZ222" s="11"/>
      <c r="NBA222" s="11"/>
      <c r="NBB222" s="11"/>
      <c r="NBC222" s="11"/>
      <c r="NBD222" s="11"/>
      <c r="NBE222" s="11"/>
      <c r="NBF222" s="11"/>
      <c r="NBG222" s="11"/>
      <c r="NBH222" s="11"/>
      <c r="NBI222" s="11"/>
      <c r="NBJ222" s="11"/>
      <c r="NBK222" s="11"/>
      <c r="NBL222" s="11"/>
      <c r="NBM222" s="11"/>
      <c r="NBN222" s="11"/>
      <c r="NBO222" s="11"/>
      <c r="NBP222" s="11"/>
      <c r="NBQ222" s="11"/>
      <c r="NBR222" s="11"/>
      <c r="NBS222" s="11"/>
      <c r="NBT222" s="11"/>
      <c r="NBU222" s="11"/>
      <c r="NBV222" s="11"/>
      <c r="NBW222" s="11"/>
      <c r="NBX222" s="11"/>
      <c r="NBY222" s="11"/>
      <c r="NBZ222" s="11"/>
      <c r="NCA222" s="11"/>
      <c r="NCB222" s="11"/>
      <c r="NCC222" s="11"/>
      <c r="NCD222" s="11"/>
      <c r="NCE222" s="11"/>
      <c r="NCF222" s="11"/>
      <c r="NCG222" s="11"/>
      <c r="NCH222" s="11"/>
      <c r="NCI222" s="11"/>
      <c r="NCJ222" s="11"/>
      <c r="NCK222" s="11"/>
      <c r="NCL222" s="11"/>
      <c r="NCM222" s="11"/>
      <c r="NCN222" s="11"/>
      <c r="NCO222" s="11"/>
      <c r="NCP222" s="11"/>
      <c r="NCQ222" s="11"/>
      <c r="NCR222" s="11"/>
      <c r="NCS222" s="11"/>
      <c r="NCT222" s="11"/>
      <c r="NCU222" s="11"/>
      <c r="NCV222" s="11"/>
      <c r="NCW222" s="11"/>
      <c r="NCX222" s="11"/>
      <c r="NCY222" s="11"/>
      <c r="NCZ222" s="11"/>
      <c r="NDA222" s="11"/>
      <c r="NDB222" s="11"/>
      <c r="NDC222" s="11"/>
      <c r="NDD222" s="11"/>
      <c r="NDE222" s="11"/>
      <c r="NDF222" s="11"/>
      <c r="NDG222" s="11"/>
      <c r="NDH222" s="11"/>
      <c r="NDI222" s="11"/>
      <c r="NDJ222" s="11"/>
      <c r="NDK222" s="11"/>
      <c r="NDL222" s="11"/>
      <c r="NDM222" s="11"/>
      <c r="NDN222" s="11"/>
      <c r="NDO222" s="11"/>
      <c r="NDP222" s="11"/>
      <c r="NDQ222" s="11"/>
      <c r="NDR222" s="11"/>
      <c r="NDS222" s="11"/>
      <c r="NDT222" s="11"/>
      <c r="NDU222" s="11"/>
      <c r="NDV222" s="11"/>
      <c r="NDW222" s="11"/>
      <c r="NDX222" s="11"/>
      <c r="NDY222" s="11"/>
      <c r="NDZ222" s="11"/>
      <c r="NEA222" s="11"/>
      <c r="NEB222" s="11"/>
      <c r="NEC222" s="11"/>
      <c r="NED222" s="11"/>
      <c r="NEE222" s="11"/>
      <c r="NEF222" s="11"/>
      <c r="NEG222" s="11"/>
      <c r="NEH222" s="11"/>
      <c r="NEI222" s="11"/>
      <c r="NEJ222" s="11"/>
      <c r="NEK222" s="11"/>
      <c r="NEL222" s="11"/>
      <c r="NEM222" s="11"/>
      <c r="NEN222" s="11"/>
      <c r="NEO222" s="11"/>
      <c r="NEP222" s="11"/>
      <c r="NEQ222" s="11"/>
      <c r="NER222" s="11"/>
      <c r="NES222" s="11"/>
      <c r="NET222" s="11"/>
      <c r="NEU222" s="11"/>
      <c r="NEV222" s="11"/>
      <c r="NEW222" s="11"/>
      <c r="NEX222" s="11"/>
      <c r="NEY222" s="11"/>
      <c r="NEZ222" s="11"/>
      <c r="NFA222" s="11"/>
      <c r="NFB222" s="11"/>
      <c r="NFC222" s="11"/>
      <c r="NFD222" s="11"/>
      <c r="NFE222" s="11"/>
      <c r="NFF222" s="11"/>
      <c r="NFG222" s="11"/>
      <c r="NFH222" s="11"/>
      <c r="NFI222" s="11"/>
      <c r="NFJ222" s="11"/>
      <c r="NFK222" s="11"/>
      <c r="NFL222" s="11"/>
      <c r="NFM222" s="11"/>
      <c r="NFN222" s="11"/>
      <c r="NFO222" s="11"/>
      <c r="NFP222" s="11"/>
      <c r="NFQ222" s="11"/>
      <c r="NFR222" s="11"/>
      <c r="NFS222" s="11"/>
      <c r="NFT222" s="11"/>
      <c r="NFU222" s="11"/>
      <c r="NFV222" s="11"/>
      <c r="NFW222" s="11"/>
      <c r="NFX222" s="11"/>
      <c r="NFY222" s="11"/>
      <c r="NFZ222" s="11"/>
      <c r="NGA222" s="11"/>
      <c r="NGB222" s="11"/>
      <c r="NGC222" s="11"/>
      <c r="NGD222" s="11"/>
      <c r="NGE222" s="11"/>
      <c r="NGF222" s="11"/>
      <c r="NGG222" s="11"/>
      <c r="NGH222" s="11"/>
      <c r="NGI222" s="11"/>
      <c r="NGJ222" s="11"/>
      <c r="NGK222" s="11"/>
      <c r="NGL222" s="11"/>
      <c r="NGM222" s="11"/>
      <c r="NGN222" s="11"/>
      <c r="NGO222" s="11"/>
      <c r="NGP222" s="11"/>
      <c r="NGQ222" s="11"/>
      <c r="NGR222" s="11"/>
      <c r="NGS222" s="11"/>
      <c r="NGT222" s="11"/>
      <c r="NGU222" s="11"/>
      <c r="NGV222" s="11"/>
      <c r="NGW222" s="11"/>
      <c r="NGX222" s="11"/>
      <c r="NGY222" s="11"/>
      <c r="NGZ222" s="11"/>
      <c r="NHA222" s="11"/>
      <c r="NHB222" s="11"/>
      <c r="NHC222" s="11"/>
      <c r="NHD222" s="11"/>
      <c r="NHE222" s="11"/>
      <c r="NHF222" s="11"/>
      <c r="NHG222" s="11"/>
      <c r="NHH222" s="11"/>
      <c r="NHI222" s="11"/>
      <c r="NHJ222" s="11"/>
      <c r="NHK222" s="11"/>
      <c r="NHL222" s="11"/>
      <c r="NHM222" s="11"/>
      <c r="NHN222" s="11"/>
      <c r="NHO222" s="11"/>
      <c r="NHP222" s="11"/>
      <c r="NHQ222" s="11"/>
      <c r="NHR222" s="11"/>
      <c r="NHS222" s="11"/>
      <c r="NHT222" s="11"/>
      <c r="NHU222" s="11"/>
      <c r="NHV222" s="11"/>
      <c r="NHW222" s="11"/>
      <c r="NHX222" s="11"/>
      <c r="NHY222" s="11"/>
      <c r="NHZ222" s="11"/>
      <c r="NIA222" s="11"/>
      <c r="NIB222" s="11"/>
      <c r="NIC222" s="11"/>
      <c r="NID222" s="11"/>
      <c r="NIE222" s="11"/>
      <c r="NIF222" s="11"/>
      <c r="NIG222" s="11"/>
      <c r="NIH222" s="11"/>
      <c r="NII222" s="11"/>
      <c r="NIJ222" s="11"/>
      <c r="NIK222" s="11"/>
      <c r="NIL222" s="11"/>
      <c r="NIM222" s="11"/>
      <c r="NIN222" s="11"/>
      <c r="NIO222" s="11"/>
      <c r="NIP222" s="11"/>
      <c r="NIQ222" s="11"/>
      <c r="NIR222" s="11"/>
      <c r="NIS222" s="11"/>
      <c r="NIT222" s="11"/>
      <c r="NIU222" s="11"/>
      <c r="NIV222" s="11"/>
      <c r="NIW222" s="11"/>
      <c r="NIX222" s="11"/>
      <c r="NIY222" s="11"/>
      <c r="NIZ222" s="11"/>
      <c r="NJA222" s="11"/>
      <c r="NJB222" s="11"/>
      <c r="NJC222" s="11"/>
      <c r="NJD222" s="11"/>
      <c r="NJE222" s="11"/>
      <c r="NJF222" s="11"/>
      <c r="NJG222" s="11"/>
      <c r="NJH222" s="11"/>
      <c r="NJI222" s="11"/>
      <c r="NJJ222" s="11"/>
      <c r="NJK222" s="11"/>
      <c r="NJL222" s="11"/>
      <c r="NJM222" s="11"/>
      <c r="NJN222" s="11"/>
      <c r="NJO222" s="11"/>
      <c r="NJP222" s="11"/>
      <c r="NJQ222" s="11"/>
      <c r="NJR222" s="11"/>
      <c r="NJS222" s="11"/>
      <c r="NJT222" s="11"/>
      <c r="NJU222" s="11"/>
      <c r="NJV222" s="11"/>
      <c r="NJW222" s="11"/>
      <c r="NJX222" s="11"/>
      <c r="NJY222" s="11"/>
      <c r="NJZ222" s="11"/>
      <c r="NKA222" s="11"/>
      <c r="NKB222" s="11"/>
      <c r="NKC222" s="11"/>
      <c r="NKD222" s="11"/>
      <c r="NKE222" s="11"/>
      <c r="NKF222" s="11"/>
      <c r="NKG222" s="11"/>
      <c r="NKH222" s="11"/>
      <c r="NKI222" s="11"/>
      <c r="NKJ222" s="11"/>
      <c r="NKK222" s="11"/>
      <c r="NKL222" s="11"/>
      <c r="NKM222" s="11"/>
      <c r="NKN222" s="11"/>
      <c r="NKO222" s="11"/>
      <c r="NKP222" s="11"/>
      <c r="NKQ222" s="11"/>
      <c r="NKR222" s="11"/>
      <c r="NKS222" s="11"/>
      <c r="NKT222" s="11"/>
      <c r="NKU222" s="11"/>
      <c r="NKV222" s="11"/>
      <c r="NKW222" s="11"/>
      <c r="NKX222" s="11"/>
      <c r="NKY222" s="11"/>
      <c r="NKZ222" s="11"/>
      <c r="NLA222" s="11"/>
      <c r="NLB222" s="11"/>
      <c r="NLC222" s="11"/>
      <c r="NLD222" s="11"/>
      <c r="NLE222" s="11"/>
      <c r="NLF222" s="11"/>
      <c r="NLG222" s="11"/>
      <c r="NLH222" s="11"/>
      <c r="NLI222" s="11"/>
      <c r="NLJ222" s="11"/>
      <c r="NLK222" s="11"/>
      <c r="NLL222" s="11"/>
      <c r="NLM222" s="11"/>
      <c r="NLN222" s="11"/>
      <c r="NLO222" s="11"/>
      <c r="NLP222" s="11"/>
      <c r="NLQ222" s="11"/>
      <c r="NLR222" s="11"/>
      <c r="NLS222" s="11"/>
      <c r="NLT222" s="11"/>
      <c r="NLU222" s="11"/>
      <c r="NLV222" s="11"/>
      <c r="NLW222" s="11"/>
      <c r="NLX222" s="11"/>
      <c r="NLY222" s="11"/>
      <c r="NLZ222" s="11"/>
      <c r="NMA222" s="11"/>
      <c r="NMB222" s="11"/>
      <c r="NMC222" s="11"/>
      <c r="NMD222" s="11"/>
      <c r="NME222" s="11"/>
      <c r="NMF222" s="11"/>
      <c r="NMG222" s="11"/>
      <c r="NMH222" s="11"/>
      <c r="NMI222" s="11"/>
      <c r="NMJ222" s="11"/>
      <c r="NMK222" s="11"/>
      <c r="NML222" s="11"/>
      <c r="NMM222" s="11"/>
      <c r="NMN222" s="11"/>
      <c r="NMO222" s="11"/>
      <c r="NMP222" s="11"/>
      <c r="NMQ222" s="11"/>
      <c r="NMR222" s="11"/>
      <c r="NMS222" s="11"/>
      <c r="NMT222" s="11"/>
      <c r="NMU222" s="11"/>
      <c r="NMV222" s="11"/>
      <c r="NMW222" s="11"/>
      <c r="NMX222" s="11"/>
      <c r="NMY222" s="11"/>
      <c r="NMZ222" s="11"/>
      <c r="NNA222" s="11"/>
      <c r="NNB222" s="11"/>
      <c r="NNC222" s="11"/>
      <c r="NND222" s="11"/>
      <c r="NNE222" s="11"/>
      <c r="NNF222" s="11"/>
      <c r="NNG222" s="11"/>
      <c r="NNH222" s="11"/>
      <c r="NNI222" s="11"/>
      <c r="NNJ222" s="11"/>
      <c r="NNK222" s="11"/>
      <c r="NNL222" s="11"/>
      <c r="NNM222" s="11"/>
      <c r="NNN222" s="11"/>
      <c r="NNO222" s="11"/>
      <c r="NNP222" s="11"/>
      <c r="NNQ222" s="11"/>
      <c r="NNR222" s="11"/>
      <c r="NNS222" s="11"/>
      <c r="NNT222" s="11"/>
      <c r="NNU222" s="11"/>
      <c r="NNV222" s="11"/>
      <c r="NNW222" s="11"/>
      <c r="NNX222" s="11"/>
      <c r="NNY222" s="11"/>
      <c r="NNZ222" s="11"/>
      <c r="NOA222" s="11"/>
      <c r="NOB222" s="11"/>
      <c r="NOC222" s="11"/>
      <c r="NOD222" s="11"/>
      <c r="NOE222" s="11"/>
      <c r="NOF222" s="11"/>
      <c r="NOG222" s="11"/>
      <c r="NOH222" s="11"/>
      <c r="NOI222" s="11"/>
      <c r="NOJ222" s="11"/>
      <c r="NOK222" s="11"/>
      <c r="NOL222" s="11"/>
      <c r="NOM222" s="11"/>
      <c r="NON222" s="11"/>
      <c r="NOO222" s="11"/>
      <c r="NOP222" s="11"/>
      <c r="NOQ222" s="11"/>
      <c r="NOR222" s="11"/>
      <c r="NOS222" s="11"/>
      <c r="NOT222" s="11"/>
      <c r="NOU222" s="11"/>
      <c r="NOV222" s="11"/>
      <c r="NOW222" s="11"/>
      <c r="NOX222" s="11"/>
      <c r="NOY222" s="11"/>
      <c r="NOZ222" s="11"/>
      <c r="NPA222" s="11"/>
      <c r="NPB222" s="11"/>
      <c r="NPC222" s="11"/>
      <c r="NPD222" s="11"/>
      <c r="NPE222" s="11"/>
      <c r="NPF222" s="11"/>
      <c r="NPG222" s="11"/>
      <c r="NPH222" s="11"/>
      <c r="NPI222" s="11"/>
      <c r="NPJ222" s="11"/>
      <c r="NPK222" s="11"/>
      <c r="NPL222" s="11"/>
      <c r="NPM222" s="11"/>
      <c r="NPN222" s="11"/>
      <c r="NPO222" s="11"/>
      <c r="NPP222" s="11"/>
      <c r="NPQ222" s="11"/>
      <c r="NPR222" s="11"/>
      <c r="NPS222" s="11"/>
      <c r="NPT222" s="11"/>
      <c r="NPU222" s="11"/>
      <c r="NPV222" s="11"/>
      <c r="NPW222" s="11"/>
      <c r="NPX222" s="11"/>
      <c r="NPY222" s="11"/>
      <c r="NPZ222" s="11"/>
      <c r="NQA222" s="11"/>
      <c r="NQB222" s="11"/>
      <c r="NQC222" s="11"/>
      <c r="NQD222" s="11"/>
      <c r="NQE222" s="11"/>
      <c r="NQF222" s="11"/>
      <c r="NQG222" s="11"/>
      <c r="NQH222" s="11"/>
      <c r="NQI222" s="11"/>
      <c r="NQJ222" s="11"/>
      <c r="NQK222" s="11"/>
      <c r="NQL222" s="11"/>
      <c r="NQM222" s="11"/>
      <c r="NQN222" s="11"/>
      <c r="NQO222" s="11"/>
      <c r="NQP222" s="11"/>
      <c r="NQQ222" s="11"/>
      <c r="NQR222" s="11"/>
      <c r="NQS222" s="11"/>
      <c r="NQT222" s="11"/>
      <c r="NQU222" s="11"/>
      <c r="NQV222" s="11"/>
      <c r="NQW222" s="11"/>
      <c r="NQX222" s="11"/>
      <c r="NQY222" s="11"/>
      <c r="NQZ222" s="11"/>
      <c r="NRA222" s="11"/>
      <c r="NRB222" s="11"/>
      <c r="NRC222" s="11"/>
      <c r="NRD222" s="11"/>
      <c r="NRE222" s="11"/>
      <c r="NRF222" s="11"/>
      <c r="NRG222" s="11"/>
      <c r="NRH222" s="11"/>
      <c r="NRI222" s="11"/>
      <c r="NRJ222" s="11"/>
      <c r="NRK222" s="11"/>
      <c r="NRL222" s="11"/>
      <c r="NRM222" s="11"/>
      <c r="NRN222" s="11"/>
      <c r="NRO222" s="11"/>
      <c r="NRP222" s="11"/>
      <c r="NRQ222" s="11"/>
      <c r="NRR222" s="11"/>
      <c r="NRS222" s="11"/>
      <c r="NRT222" s="11"/>
      <c r="NRU222" s="11"/>
      <c r="NRV222" s="11"/>
      <c r="NRW222" s="11"/>
      <c r="NRX222" s="11"/>
      <c r="NRY222" s="11"/>
      <c r="NRZ222" s="11"/>
      <c r="NSA222" s="11"/>
      <c r="NSB222" s="11"/>
      <c r="NSC222" s="11"/>
      <c r="NSD222" s="11"/>
      <c r="NSE222" s="11"/>
      <c r="NSF222" s="11"/>
      <c r="NSG222" s="11"/>
      <c r="NSH222" s="11"/>
      <c r="NSI222" s="11"/>
      <c r="NSJ222" s="11"/>
      <c r="NSK222" s="11"/>
      <c r="NSL222" s="11"/>
      <c r="NSM222" s="11"/>
      <c r="NSN222" s="11"/>
      <c r="NSO222" s="11"/>
      <c r="NSP222" s="11"/>
      <c r="NSQ222" s="11"/>
      <c r="NSR222" s="11"/>
      <c r="NSS222" s="11"/>
      <c r="NST222" s="11"/>
      <c r="NSU222" s="11"/>
      <c r="NSV222" s="11"/>
      <c r="NSW222" s="11"/>
      <c r="NSX222" s="11"/>
      <c r="NSY222" s="11"/>
      <c r="NSZ222" s="11"/>
      <c r="NTA222" s="11"/>
      <c r="NTB222" s="11"/>
      <c r="NTC222" s="11"/>
      <c r="NTD222" s="11"/>
      <c r="NTE222" s="11"/>
      <c r="NTF222" s="11"/>
      <c r="NTG222" s="11"/>
      <c r="NTH222" s="11"/>
      <c r="NTI222" s="11"/>
      <c r="NTJ222" s="11"/>
      <c r="NTK222" s="11"/>
      <c r="NTL222" s="11"/>
      <c r="NTM222" s="11"/>
      <c r="NTN222" s="11"/>
      <c r="NTO222" s="11"/>
      <c r="NTP222" s="11"/>
      <c r="NTQ222" s="11"/>
      <c r="NTR222" s="11"/>
      <c r="NTS222" s="11"/>
      <c r="NTT222" s="11"/>
      <c r="NTU222" s="11"/>
      <c r="NTV222" s="11"/>
      <c r="NTW222" s="11"/>
      <c r="NTX222" s="11"/>
      <c r="NTY222" s="11"/>
      <c r="NTZ222" s="11"/>
      <c r="NUA222" s="11"/>
      <c r="NUB222" s="11"/>
      <c r="NUC222" s="11"/>
      <c r="NUD222" s="11"/>
      <c r="NUE222" s="11"/>
      <c r="NUF222" s="11"/>
      <c r="NUG222" s="11"/>
      <c r="NUH222" s="11"/>
      <c r="NUI222" s="11"/>
      <c r="NUJ222" s="11"/>
      <c r="NUK222" s="11"/>
      <c r="NUL222" s="11"/>
      <c r="NUM222" s="11"/>
      <c r="NUN222" s="11"/>
      <c r="NUO222" s="11"/>
      <c r="NUP222" s="11"/>
      <c r="NUQ222" s="11"/>
      <c r="NUR222" s="11"/>
      <c r="NUS222" s="11"/>
      <c r="NUT222" s="11"/>
      <c r="NUU222" s="11"/>
      <c r="NUV222" s="11"/>
      <c r="NUW222" s="11"/>
      <c r="NUX222" s="11"/>
      <c r="NUY222" s="11"/>
      <c r="NUZ222" s="11"/>
      <c r="NVA222" s="11"/>
      <c r="NVB222" s="11"/>
      <c r="NVC222" s="11"/>
      <c r="NVD222" s="11"/>
      <c r="NVE222" s="11"/>
      <c r="NVF222" s="11"/>
      <c r="NVG222" s="11"/>
      <c r="NVH222" s="11"/>
      <c r="NVI222" s="11"/>
      <c r="NVJ222" s="11"/>
      <c r="NVK222" s="11"/>
      <c r="NVL222" s="11"/>
      <c r="NVM222" s="11"/>
      <c r="NVN222" s="11"/>
      <c r="NVO222" s="11"/>
      <c r="NVP222" s="11"/>
      <c r="NVQ222" s="11"/>
      <c r="NVR222" s="11"/>
      <c r="NVS222" s="11"/>
      <c r="NVT222" s="11"/>
      <c r="NVU222" s="11"/>
      <c r="NVV222" s="11"/>
      <c r="NVW222" s="11"/>
      <c r="NVX222" s="11"/>
      <c r="NVY222" s="11"/>
      <c r="NVZ222" s="11"/>
      <c r="NWA222" s="11"/>
      <c r="NWB222" s="11"/>
      <c r="NWC222" s="11"/>
      <c r="NWD222" s="11"/>
      <c r="NWE222" s="11"/>
      <c r="NWF222" s="11"/>
      <c r="NWG222" s="11"/>
      <c r="NWH222" s="11"/>
      <c r="NWI222" s="11"/>
      <c r="NWJ222" s="11"/>
      <c r="NWK222" s="11"/>
      <c r="NWL222" s="11"/>
      <c r="NWM222" s="11"/>
      <c r="NWN222" s="11"/>
      <c r="NWO222" s="11"/>
      <c r="NWP222" s="11"/>
      <c r="NWQ222" s="11"/>
      <c r="NWR222" s="11"/>
      <c r="NWS222" s="11"/>
      <c r="NWT222" s="11"/>
      <c r="NWU222" s="11"/>
      <c r="NWV222" s="11"/>
      <c r="NWW222" s="11"/>
      <c r="NWX222" s="11"/>
      <c r="NWY222" s="11"/>
      <c r="NWZ222" s="11"/>
      <c r="NXA222" s="11"/>
      <c r="NXB222" s="11"/>
      <c r="NXC222" s="11"/>
      <c r="NXD222" s="11"/>
      <c r="NXE222" s="11"/>
      <c r="NXF222" s="11"/>
      <c r="NXG222" s="11"/>
      <c r="NXH222" s="11"/>
      <c r="NXI222" s="11"/>
      <c r="NXJ222" s="11"/>
      <c r="NXK222" s="11"/>
      <c r="NXL222" s="11"/>
      <c r="NXM222" s="11"/>
      <c r="NXN222" s="11"/>
      <c r="NXO222" s="11"/>
      <c r="NXP222" s="11"/>
      <c r="NXQ222" s="11"/>
      <c r="NXR222" s="11"/>
      <c r="NXS222" s="11"/>
      <c r="NXT222" s="11"/>
      <c r="NXU222" s="11"/>
      <c r="NXV222" s="11"/>
      <c r="NXW222" s="11"/>
      <c r="NXX222" s="11"/>
      <c r="NXY222" s="11"/>
      <c r="NXZ222" s="11"/>
      <c r="NYA222" s="11"/>
      <c r="NYB222" s="11"/>
      <c r="NYC222" s="11"/>
      <c r="NYD222" s="11"/>
      <c r="NYE222" s="11"/>
      <c r="NYF222" s="11"/>
      <c r="NYG222" s="11"/>
      <c r="NYH222" s="11"/>
      <c r="NYI222" s="11"/>
      <c r="NYJ222" s="11"/>
      <c r="NYK222" s="11"/>
      <c r="NYL222" s="11"/>
      <c r="NYM222" s="11"/>
      <c r="NYN222" s="11"/>
      <c r="NYO222" s="11"/>
      <c r="NYP222" s="11"/>
      <c r="NYQ222" s="11"/>
      <c r="NYR222" s="11"/>
      <c r="NYS222" s="11"/>
      <c r="NYT222" s="11"/>
      <c r="NYU222" s="11"/>
      <c r="NYV222" s="11"/>
      <c r="NYW222" s="11"/>
      <c r="NYX222" s="11"/>
      <c r="NYY222" s="11"/>
      <c r="NYZ222" s="11"/>
      <c r="NZA222" s="11"/>
      <c r="NZB222" s="11"/>
      <c r="NZC222" s="11"/>
      <c r="NZD222" s="11"/>
      <c r="NZE222" s="11"/>
      <c r="NZF222" s="11"/>
      <c r="NZG222" s="11"/>
      <c r="NZH222" s="11"/>
      <c r="NZI222" s="11"/>
      <c r="NZJ222" s="11"/>
      <c r="NZK222" s="11"/>
      <c r="NZL222" s="11"/>
      <c r="NZM222" s="11"/>
      <c r="NZN222" s="11"/>
      <c r="NZO222" s="11"/>
      <c r="NZP222" s="11"/>
      <c r="NZQ222" s="11"/>
      <c r="NZR222" s="11"/>
      <c r="NZS222" s="11"/>
      <c r="NZT222" s="11"/>
      <c r="NZU222" s="11"/>
      <c r="NZV222" s="11"/>
      <c r="NZW222" s="11"/>
      <c r="NZX222" s="11"/>
      <c r="NZY222" s="11"/>
      <c r="NZZ222" s="11"/>
      <c r="OAA222" s="11"/>
      <c r="OAB222" s="11"/>
      <c r="OAC222" s="11"/>
      <c r="OAD222" s="11"/>
      <c r="OAE222" s="11"/>
      <c r="OAF222" s="11"/>
      <c r="OAG222" s="11"/>
      <c r="OAH222" s="11"/>
      <c r="OAI222" s="11"/>
      <c r="OAJ222" s="11"/>
      <c r="OAK222" s="11"/>
      <c r="OAL222" s="11"/>
      <c r="OAM222" s="11"/>
      <c r="OAN222" s="11"/>
      <c r="OAO222" s="11"/>
      <c r="OAP222" s="11"/>
      <c r="OAQ222" s="11"/>
      <c r="OAR222" s="11"/>
      <c r="OAS222" s="11"/>
      <c r="OAT222" s="11"/>
      <c r="OAU222" s="11"/>
      <c r="OAV222" s="11"/>
      <c r="OAW222" s="11"/>
      <c r="OAX222" s="11"/>
      <c r="OAY222" s="11"/>
      <c r="OAZ222" s="11"/>
      <c r="OBA222" s="11"/>
      <c r="OBB222" s="11"/>
      <c r="OBC222" s="11"/>
      <c r="OBD222" s="11"/>
      <c r="OBE222" s="11"/>
      <c r="OBF222" s="11"/>
      <c r="OBG222" s="11"/>
      <c r="OBH222" s="11"/>
      <c r="OBI222" s="11"/>
      <c r="OBJ222" s="11"/>
      <c r="OBK222" s="11"/>
      <c r="OBL222" s="11"/>
      <c r="OBM222" s="11"/>
      <c r="OBN222" s="11"/>
      <c r="OBO222" s="11"/>
      <c r="OBP222" s="11"/>
      <c r="OBQ222" s="11"/>
      <c r="OBR222" s="11"/>
      <c r="OBS222" s="11"/>
      <c r="OBT222" s="11"/>
      <c r="OBU222" s="11"/>
      <c r="OBV222" s="11"/>
      <c r="OBW222" s="11"/>
      <c r="OBX222" s="11"/>
      <c r="OBY222" s="11"/>
      <c r="OBZ222" s="11"/>
      <c r="OCA222" s="11"/>
      <c r="OCB222" s="11"/>
      <c r="OCC222" s="11"/>
      <c r="OCD222" s="11"/>
      <c r="OCE222" s="11"/>
      <c r="OCF222" s="11"/>
      <c r="OCG222" s="11"/>
      <c r="OCH222" s="11"/>
      <c r="OCI222" s="11"/>
      <c r="OCJ222" s="11"/>
      <c r="OCK222" s="11"/>
      <c r="OCL222" s="11"/>
      <c r="OCM222" s="11"/>
      <c r="OCN222" s="11"/>
      <c r="OCO222" s="11"/>
      <c r="OCP222" s="11"/>
      <c r="OCQ222" s="11"/>
      <c r="OCR222" s="11"/>
      <c r="OCS222" s="11"/>
      <c r="OCT222" s="11"/>
      <c r="OCU222" s="11"/>
      <c r="OCV222" s="11"/>
      <c r="OCW222" s="11"/>
      <c r="OCX222" s="11"/>
      <c r="OCY222" s="11"/>
      <c r="OCZ222" s="11"/>
      <c r="ODA222" s="11"/>
      <c r="ODB222" s="11"/>
      <c r="ODC222" s="11"/>
      <c r="ODD222" s="11"/>
      <c r="ODE222" s="11"/>
      <c r="ODF222" s="11"/>
      <c r="ODG222" s="11"/>
      <c r="ODH222" s="11"/>
      <c r="ODI222" s="11"/>
      <c r="ODJ222" s="11"/>
      <c r="ODK222" s="11"/>
      <c r="ODL222" s="11"/>
      <c r="ODM222" s="11"/>
      <c r="ODN222" s="11"/>
      <c r="ODO222" s="11"/>
      <c r="ODP222" s="11"/>
      <c r="ODQ222" s="11"/>
      <c r="ODR222" s="11"/>
      <c r="ODS222" s="11"/>
      <c r="ODT222" s="11"/>
      <c r="ODU222" s="11"/>
      <c r="ODV222" s="11"/>
      <c r="ODW222" s="11"/>
      <c r="ODX222" s="11"/>
      <c r="ODY222" s="11"/>
      <c r="ODZ222" s="11"/>
      <c r="OEA222" s="11"/>
      <c r="OEB222" s="11"/>
      <c r="OEC222" s="11"/>
      <c r="OED222" s="11"/>
      <c r="OEE222" s="11"/>
      <c r="OEF222" s="11"/>
      <c r="OEG222" s="11"/>
      <c r="OEH222" s="11"/>
      <c r="OEI222" s="11"/>
      <c r="OEJ222" s="11"/>
      <c r="OEK222" s="11"/>
      <c r="OEL222" s="11"/>
      <c r="OEM222" s="11"/>
      <c r="OEN222" s="11"/>
      <c r="OEO222" s="11"/>
      <c r="OEP222" s="11"/>
      <c r="OEQ222" s="11"/>
      <c r="OER222" s="11"/>
      <c r="OES222" s="11"/>
      <c r="OET222" s="11"/>
      <c r="OEU222" s="11"/>
      <c r="OEV222" s="11"/>
      <c r="OEW222" s="11"/>
      <c r="OEX222" s="11"/>
      <c r="OEY222" s="11"/>
      <c r="OEZ222" s="11"/>
      <c r="OFA222" s="11"/>
      <c r="OFB222" s="11"/>
      <c r="OFC222" s="11"/>
      <c r="OFD222" s="11"/>
      <c r="OFE222" s="11"/>
      <c r="OFF222" s="11"/>
      <c r="OFG222" s="11"/>
      <c r="OFH222" s="11"/>
      <c r="OFI222" s="11"/>
      <c r="OFJ222" s="11"/>
      <c r="OFK222" s="11"/>
      <c r="OFL222" s="11"/>
      <c r="OFM222" s="11"/>
      <c r="OFN222" s="11"/>
      <c r="OFO222" s="11"/>
      <c r="OFP222" s="11"/>
      <c r="OFQ222" s="11"/>
      <c r="OFR222" s="11"/>
      <c r="OFS222" s="11"/>
      <c r="OFT222" s="11"/>
      <c r="OFU222" s="11"/>
      <c r="OFV222" s="11"/>
      <c r="OFW222" s="11"/>
      <c r="OFX222" s="11"/>
      <c r="OFY222" s="11"/>
      <c r="OFZ222" s="11"/>
      <c r="OGA222" s="11"/>
      <c r="OGB222" s="11"/>
      <c r="OGC222" s="11"/>
      <c r="OGD222" s="11"/>
      <c r="OGE222" s="11"/>
      <c r="OGF222" s="11"/>
      <c r="OGG222" s="11"/>
      <c r="OGH222" s="11"/>
      <c r="OGI222" s="11"/>
      <c r="OGJ222" s="11"/>
      <c r="OGK222" s="11"/>
      <c r="OGL222" s="11"/>
      <c r="OGM222" s="11"/>
      <c r="OGN222" s="11"/>
      <c r="OGO222" s="11"/>
      <c r="OGP222" s="11"/>
      <c r="OGQ222" s="11"/>
      <c r="OGR222" s="11"/>
      <c r="OGS222" s="11"/>
      <c r="OGT222" s="11"/>
      <c r="OGU222" s="11"/>
      <c r="OGV222" s="11"/>
      <c r="OGW222" s="11"/>
      <c r="OGX222" s="11"/>
      <c r="OGY222" s="11"/>
      <c r="OGZ222" s="11"/>
      <c r="OHA222" s="11"/>
      <c r="OHB222" s="11"/>
      <c r="OHC222" s="11"/>
      <c r="OHD222" s="11"/>
      <c r="OHE222" s="11"/>
      <c r="OHF222" s="11"/>
      <c r="OHG222" s="11"/>
      <c r="OHH222" s="11"/>
      <c r="OHI222" s="11"/>
      <c r="OHJ222" s="11"/>
      <c r="OHK222" s="11"/>
      <c r="OHL222" s="11"/>
      <c r="OHM222" s="11"/>
      <c r="OHN222" s="11"/>
      <c r="OHO222" s="11"/>
      <c r="OHP222" s="11"/>
      <c r="OHQ222" s="11"/>
      <c r="OHR222" s="11"/>
      <c r="OHS222" s="11"/>
      <c r="OHT222" s="11"/>
      <c r="OHU222" s="11"/>
      <c r="OHV222" s="11"/>
      <c r="OHW222" s="11"/>
      <c r="OHX222" s="11"/>
      <c r="OHY222" s="11"/>
      <c r="OHZ222" s="11"/>
      <c r="OIA222" s="11"/>
      <c r="OIB222" s="11"/>
      <c r="OIC222" s="11"/>
      <c r="OID222" s="11"/>
      <c r="OIE222" s="11"/>
      <c r="OIF222" s="11"/>
      <c r="OIG222" s="11"/>
      <c r="OIH222" s="11"/>
      <c r="OII222" s="11"/>
      <c r="OIJ222" s="11"/>
      <c r="OIK222" s="11"/>
      <c r="OIL222" s="11"/>
      <c r="OIM222" s="11"/>
      <c r="OIN222" s="11"/>
      <c r="OIO222" s="11"/>
      <c r="OIP222" s="11"/>
      <c r="OIQ222" s="11"/>
      <c r="OIR222" s="11"/>
      <c r="OIS222" s="11"/>
      <c r="OIT222" s="11"/>
      <c r="OIU222" s="11"/>
      <c r="OIV222" s="11"/>
      <c r="OIW222" s="11"/>
      <c r="OIX222" s="11"/>
      <c r="OIY222" s="11"/>
      <c r="OIZ222" s="11"/>
      <c r="OJA222" s="11"/>
      <c r="OJB222" s="11"/>
      <c r="OJC222" s="11"/>
      <c r="OJD222" s="11"/>
      <c r="OJE222" s="11"/>
      <c r="OJF222" s="11"/>
      <c r="OJG222" s="11"/>
      <c r="OJH222" s="11"/>
      <c r="OJI222" s="11"/>
      <c r="OJJ222" s="11"/>
      <c r="OJK222" s="11"/>
      <c r="OJL222" s="11"/>
      <c r="OJM222" s="11"/>
      <c r="OJN222" s="11"/>
      <c r="OJO222" s="11"/>
      <c r="OJP222" s="11"/>
      <c r="OJQ222" s="11"/>
      <c r="OJR222" s="11"/>
      <c r="OJS222" s="11"/>
      <c r="OJT222" s="11"/>
      <c r="OJU222" s="11"/>
      <c r="OJV222" s="11"/>
      <c r="OJW222" s="11"/>
      <c r="OJX222" s="11"/>
      <c r="OJY222" s="11"/>
      <c r="OJZ222" s="11"/>
      <c r="OKA222" s="11"/>
      <c r="OKB222" s="11"/>
      <c r="OKC222" s="11"/>
      <c r="OKD222" s="11"/>
      <c r="OKE222" s="11"/>
      <c r="OKF222" s="11"/>
      <c r="OKG222" s="11"/>
      <c r="OKH222" s="11"/>
      <c r="OKI222" s="11"/>
      <c r="OKJ222" s="11"/>
      <c r="OKK222" s="11"/>
      <c r="OKL222" s="11"/>
      <c r="OKM222" s="11"/>
      <c r="OKN222" s="11"/>
      <c r="OKO222" s="11"/>
      <c r="OKP222" s="11"/>
      <c r="OKQ222" s="11"/>
      <c r="OKR222" s="11"/>
      <c r="OKS222" s="11"/>
      <c r="OKT222" s="11"/>
      <c r="OKU222" s="11"/>
      <c r="OKV222" s="11"/>
      <c r="OKW222" s="11"/>
      <c r="OKX222" s="11"/>
      <c r="OKY222" s="11"/>
      <c r="OKZ222" s="11"/>
      <c r="OLA222" s="11"/>
      <c r="OLB222" s="11"/>
      <c r="OLC222" s="11"/>
      <c r="OLD222" s="11"/>
      <c r="OLE222" s="11"/>
      <c r="OLF222" s="11"/>
      <c r="OLG222" s="11"/>
      <c r="OLH222" s="11"/>
      <c r="OLI222" s="11"/>
      <c r="OLJ222" s="11"/>
      <c r="OLK222" s="11"/>
      <c r="OLL222" s="11"/>
      <c r="OLM222" s="11"/>
      <c r="OLN222" s="11"/>
      <c r="OLO222" s="11"/>
      <c r="OLP222" s="11"/>
      <c r="OLQ222" s="11"/>
      <c r="OLR222" s="11"/>
      <c r="OLS222" s="11"/>
      <c r="OLT222" s="11"/>
      <c r="OLU222" s="11"/>
      <c r="OLV222" s="11"/>
      <c r="OLW222" s="11"/>
      <c r="OLX222" s="11"/>
      <c r="OLY222" s="11"/>
      <c r="OLZ222" s="11"/>
      <c r="OMA222" s="11"/>
      <c r="OMB222" s="11"/>
      <c r="OMC222" s="11"/>
      <c r="OMD222" s="11"/>
      <c r="OME222" s="11"/>
      <c r="OMF222" s="11"/>
      <c r="OMG222" s="11"/>
      <c r="OMH222" s="11"/>
      <c r="OMI222" s="11"/>
      <c r="OMJ222" s="11"/>
      <c r="OMK222" s="11"/>
      <c r="OML222" s="11"/>
      <c r="OMM222" s="11"/>
      <c r="OMN222" s="11"/>
      <c r="OMO222" s="11"/>
      <c r="OMP222" s="11"/>
      <c r="OMQ222" s="11"/>
      <c r="OMR222" s="11"/>
      <c r="OMS222" s="11"/>
      <c r="OMT222" s="11"/>
      <c r="OMU222" s="11"/>
      <c r="OMV222" s="11"/>
      <c r="OMW222" s="11"/>
      <c r="OMX222" s="11"/>
      <c r="OMY222" s="11"/>
      <c r="OMZ222" s="11"/>
      <c r="ONA222" s="11"/>
      <c r="ONB222" s="11"/>
      <c r="ONC222" s="11"/>
      <c r="OND222" s="11"/>
      <c r="ONE222" s="11"/>
      <c r="ONF222" s="11"/>
      <c r="ONG222" s="11"/>
      <c r="ONH222" s="11"/>
      <c r="ONI222" s="11"/>
      <c r="ONJ222" s="11"/>
      <c r="ONK222" s="11"/>
      <c r="ONL222" s="11"/>
      <c r="ONM222" s="11"/>
      <c r="ONN222" s="11"/>
      <c r="ONO222" s="11"/>
      <c r="ONP222" s="11"/>
      <c r="ONQ222" s="11"/>
      <c r="ONR222" s="11"/>
      <c r="ONS222" s="11"/>
      <c r="ONT222" s="11"/>
      <c r="ONU222" s="11"/>
      <c r="ONV222" s="11"/>
      <c r="ONW222" s="11"/>
      <c r="ONX222" s="11"/>
      <c r="ONY222" s="11"/>
      <c r="ONZ222" s="11"/>
      <c r="OOA222" s="11"/>
      <c r="OOB222" s="11"/>
      <c r="OOC222" s="11"/>
      <c r="OOD222" s="11"/>
      <c r="OOE222" s="11"/>
      <c r="OOF222" s="11"/>
      <c r="OOG222" s="11"/>
      <c r="OOH222" s="11"/>
      <c r="OOI222" s="11"/>
      <c r="OOJ222" s="11"/>
      <c r="OOK222" s="11"/>
      <c r="OOL222" s="11"/>
      <c r="OOM222" s="11"/>
      <c r="OON222" s="11"/>
      <c r="OOO222" s="11"/>
      <c r="OOP222" s="11"/>
      <c r="OOQ222" s="11"/>
      <c r="OOR222" s="11"/>
      <c r="OOS222" s="11"/>
      <c r="OOT222" s="11"/>
      <c r="OOU222" s="11"/>
      <c r="OOV222" s="11"/>
      <c r="OOW222" s="11"/>
      <c r="OOX222" s="11"/>
      <c r="OOY222" s="11"/>
      <c r="OOZ222" s="11"/>
      <c r="OPA222" s="11"/>
      <c r="OPB222" s="11"/>
      <c r="OPC222" s="11"/>
      <c r="OPD222" s="11"/>
      <c r="OPE222" s="11"/>
      <c r="OPF222" s="11"/>
      <c r="OPG222" s="11"/>
      <c r="OPH222" s="11"/>
      <c r="OPI222" s="11"/>
      <c r="OPJ222" s="11"/>
      <c r="OPK222" s="11"/>
      <c r="OPL222" s="11"/>
      <c r="OPM222" s="11"/>
      <c r="OPN222" s="11"/>
      <c r="OPO222" s="11"/>
      <c r="OPP222" s="11"/>
      <c r="OPQ222" s="11"/>
      <c r="OPR222" s="11"/>
      <c r="OPS222" s="11"/>
      <c r="OPT222" s="11"/>
      <c r="OPU222" s="11"/>
      <c r="OPV222" s="11"/>
      <c r="OPW222" s="11"/>
      <c r="OPX222" s="11"/>
      <c r="OPY222" s="11"/>
      <c r="OPZ222" s="11"/>
      <c r="OQA222" s="11"/>
      <c r="OQB222" s="11"/>
      <c r="OQC222" s="11"/>
      <c r="OQD222" s="11"/>
      <c r="OQE222" s="11"/>
      <c r="OQF222" s="11"/>
      <c r="OQG222" s="11"/>
      <c r="OQH222" s="11"/>
      <c r="OQI222" s="11"/>
      <c r="OQJ222" s="11"/>
      <c r="OQK222" s="11"/>
      <c r="OQL222" s="11"/>
      <c r="OQM222" s="11"/>
      <c r="OQN222" s="11"/>
      <c r="OQO222" s="11"/>
      <c r="OQP222" s="11"/>
      <c r="OQQ222" s="11"/>
      <c r="OQR222" s="11"/>
      <c r="OQS222" s="11"/>
      <c r="OQT222" s="11"/>
      <c r="OQU222" s="11"/>
      <c r="OQV222" s="11"/>
      <c r="OQW222" s="11"/>
      <c r="OQX222" s="11"/>
      <c r="OQY222" s="11"/>
      <c r="OQZ222" s="11"/>
      <c r="ORA222" s="11"/>
      <c r="ORB222" s="11"/>
      <c r="ORC222" s="11"/>
      <c r="ORD222" s="11"/>
      <c r="ORE222" s="11"/>
      <c r="ORF222" s="11"/>
      <c r="ORG222" s="11"/>
      <c r="ORH222" s="11"/>
      <c r="ORI222" s="11"/>
      <c r="ORJ222" s="11"/>
      <c r="ORK222" s="11"/>
      <c r="ORL222" s="11"/>
      <c r="ORM222" s="11"/>
      <c r="ORN222" s="11"/>
      <c r="ORO222" s="11"/>
      <c r="ORP222" s="11"/>
      <c r="ORQ222" s="11"/>
      <c r="ORR222" s="11"/>
      <c r="ORS222" s="11"/>
      <c r="ORT222" s="11"/>
      <c r="ORU222" s="11"/>
      <c r="ORV222" s="11"/>
      <c r="ORW222" s="11"/>
      <c r="ORX222" s="11"/>
      <c r="ORY222" s="11"/>
      <c r="ORZ222" s="11"/>
      <c r="OSA222" s="11"/>
      <c r="OSB222" s="11"/>
      <c r="OSC222" s="11"/>
      <c r="OSD222" s="11"/>
      <c r="OSE222" s="11"/>
      <c r="OSF222" s="11"/>
      <c r="OSG222" s="11"/>
      <c r="OSH222" s="11"/>
      <c r="OSI222" s="11"/>
      <c r="OSJ222" s="11"/>
      <c r="OSK222" s="11"/>
      <c r="OSL222" s="11"/>
      <c r="OSM222" s="11"/>
      <c r="OSN222" s="11"/>
      <c r="OSO222" s="11"/>
      <c r="OSP222" s="11"/>
      <c r="OSQ222" s="11"/>
      <c r="OSR222" s="11"/>
      <c r="OSS222" s="11"/>
      <c r="OST222" s="11"/>
      <c r="OSU222" s="11"/>
      <c r="OSV222" s="11"/>
      <c r="OSW222" s="11"/>
      <c r="OSX222" s="11"/>
      <c r="OSY222" s="11"/>
      <c r="OSZ222" s="11"/>
      <c r="OTA222" s="11"/>
      <c r="OTB222" s="11"/>
      <c r="OTC222" s="11"/>
      <c r="OTD222" s="11"/>
      <c r="OTE222" s="11"/>
      <c r="OTF222" s="11"/>
      <c r="OTG222" s="11"/>
      <c r="OTH222" s="11"/>
      <c r="OTI222" s="11"/>
      <c r="OTJ222" s="11"/>
      <c r="OTK222" s="11"/>
      <c r="OTL222" s="11"/>
      <c r="OTM222" s="11"/>
      <c r="OTN222" s="11"/>
      <c r="OTO222" s="11"/>
      <c r="OTP222" s="11"/>
      <c r="OTQ222" s="11"/>
      <c r="OTR222" s="11"/>
      <c r="OTS222" s="11"/>
      <c r="OTT222" s="11"/>
      <c r="OTU222" s="11"/>
      <c r="OTV222" s="11"/>
      <c r="OTW222" s="11"/>
      <c r="OTX222" s="11"/>
      <c r="OTY222" s="11"/>
      <c r="OTZ222" s="11"/>
      <c r="OUA222" s="11"/>
      <c r="OUB222" s="11"/>
      <c r="OUC222" s="11"/>
      <c r="OUD222" s="11"/>
      <c r="OUE222" s="11"/>
      <c r="OUF222" s="11"/>
      <c r="OUG222" s="11"/>
      <c r="OUH222" s="11"/>
      <c r="OUI222" s="11"/>
      <c r="OUJ222" s="11"/>
      <c r="OUK222" s="11"/>
      <c r="OUL222" s="11"/>
      <c r="OUM222" s="11"/>
      <c r="OUN222" s="11"/>
      <c r="OUO222" s="11"/>
      <c r="OUP222" s="11"/>
      <c r="OUQ222" s="11"/>
      <c r="OUR222" s="11"/>
      <c r="OUS222" s="11"/>
      <c r="OUT222" s="11"/>
      <c r="OUU222" s="11"/>
      <c r="OUV222" s="11"/>
      <c r="OUW222" s="11"/>
      <c r="OUX222" s="11"/>
      <c r="OUY222" s="11"/>
      <c r="OUZ222" s="11"/>
      <c r="OVA222" s="11"/>
      <c r="OVB222" s="11"/>
      <c r="OVC222" s="11"/>
      <c r="OVD222" s="11"/>
      <c r="OVE222" s="11"/>
      <c r="OVF222" s="11"/>
      <c r="OVG222" s="11"/>
      <c r="OVH222" s="11"/>
      <c r="OVI222" s="11"/>
      <c r="OVJ222" s="11"/>
      <c r="OVK222" s="11"/>
      <c r="OVL222" s="11"/>
      <c r="OVM222" s="11"/>
      <c r="OVN222" s="11"/>
      <c r="OVO222" s="11"/>
      <c r="OVP222" s="11"/>
      <c r="OVQ222" s="11"/>
      <c r="OVR222" s="11"/>
      <c r="OVS222" s="11"/>
      <c r="OVT222" s="11"/>
      <c r="OVU222" s="11"/>
      <c r="OVV222" s="11"/>
      <c r="OVW222" s="11"/>
      <c r="OVX222" s="11"/>
      <c r="OVY222" s="11"/>
      <c r="OVZ222" s="11"/>
      <c r="OWA222" s="11"/>
      <c r="OWB222" s="11"/>
      <c r="OWC222" s="11"/>
      <c r="OWD222" s="11"/>
      <c r="OWE222" s="11"/>
      <c r="OWF222" s="11"/>
      <c r="OWG222" s="11"/>
      <c r="OWH222" s="11"/>
      <c r="OWI222" s="11"/>
      <c r="OWJ222" s="11"/>
      <c r="OWK222" s="11"/>
      <c r="OWL222" s="11"/>
      <c r="OWM222" s="11"/>
      <c r="OWN222" s="11"/>
      <c r="OWO222" s="11"/>
      <c r="OWP222" s="11"/>
      <c r="OWQ222" s="11"/>
      <c r="OWR222" s="11"/>
      <c r="OWS222" s="11"/>
      <c r="OWT222" s="11"/>
      <c r="OWU222" s="11"/>
      <c r="OWV222" s="11"/>
      <c r="OWW222" s="11"/>
      <c r="OWX222" s="11"/>
      <c r="OWY222" s="11"/>
      <c r="OWZ222" s="11"/>
      <c r="OXA222" s="11"/>
      <c r="OXB222" s="11"/>
      <c r="OXC222" s="11"/>
      <c r="OXD222" s="11"/>
      <c r="OXE222" s="11"/>
      <c r="OXF222" s="11"/>
      <c r="OXG222" s="11"/>
      <c r="OXH222" s="11"/>
      <c r="OXI222" s="11"/>
      <c r="OXJ222" s="11"/>
      <c r="OXK222" s="11"/>
      <c r="OXL222" s="11"/>
      <c r="OXM222" s="11"/>
      <c r="OXN222" s="11"/>
      <c r="OXO222" s="11"/>
      <c r="OXP222" s="11"/>
      <c r="OXQ222" s="11"/>
      <c r="OXR222" s="11"/>
      <c r="OXS222" s="11"/>
      <c r="OXT222" s="11"/>
      <c r="OXU222" s="11"/>
      <c r="OXV222" s="11"/>
      <c r="OXW222" s="11"/>
      <c r="OXX222" s="11"/>
      <c r="OXY222" s="11"/>
      <c r="OXZ222" s="11"/>
      <c r="OYA222" s="11"/>
      <c r="OYB222" s="11"/>
      <c r="OYC222" s="11"/>
      <c r="OYD222" s="11"/>
      <c r="OYE222" s="11"/>
      <c r="OYF222" s="11"/>
      <c r="OYG222" s="11"/>
      <c r="OYH222" s="11"/>
      <c r="OYI222" s="11"/>
      <c r="OYJ222" s="11"/>
      <c r="OYK222" s="11"/>
      <c r="OYL222" s="11"/>
      <c r="OYM222" s="11"/>
      <c r="OYN222" s="11"/>
      <c r="OYO222" s="11"/>
      <c r="OYP222" s="11"/>
      <c r="OYQ222" s="11"/>
      <c r="OYR222" s="11"/>
      <c r="OYS222" s="11"/>
      <c r="OYT222" s="11"/>
      <c r="OYU222" s="11"/>
      <c r="OYV222" s="11"/>
      <c r="OYW222" s="11"/>
      <c r="OYX222" s="11"/>
      <c r="OYY222" s="11"/>
      <c r="OYZ222" s="11"/>
      <c r="OZA222" s="11"/>
      <c r="OZB222" s="11"/>
      <c r="OZC222" s="11"/>
      <c r="OZD222" s="11"/>
      <c r="OZE222" s="11"/>
      <c r="OZF222" s="11"/>
      <c r="OZG222" s="11"/>
      <c r="OZH222" s="11"/>
      <c r="OZI222" s="11"/>
      <c r="OZJ222" s="11"/>
      <c r="OZK222" s="11"/>
      <c r="OZL222" s="11"/>
      <c r="OZM222" s="11"/>
      <c r="OZN222" s="11"/>
      <c r="OZO222" s="11"/>
      <c r="OZP222" s="11"/>
      <c r="OZQ222" s="11"/>
      <c r="OZR222" s="11"/>
      <c r="OZS222" s="11"/>
      <c r="OZT222" s="11"/>
      <c r="OZU222" s="11"/>
      <c r="OZV222" s="11"/>
      <c r="OZW222" s="11"/>
      <c r="OZX222" s="11"/>
      <c r="OZY222" s="11"/>
      <c r="OZZ222" s="11"/>
      <c r="PAA222" s="11"/>
      <c r="PAB222" s="11"/>
      <c r="PAC222" s="11"/>
      <c r="PAD222" s="11"/>
      <c r="PAE222" s="11"/>
      <c r="PAF222" s="11"/>
      <c r="PAG222" s="11"/>
      <c r="PAH222" s="11"/>
      <c r="PAI222" s="11"/>
      <c r="PAJ222" s="11"/>
      <c r="PAK222" s="11"/>
      <c r="PAL222" s="11"/>
      <c r="PAM222" s="11"/>
      <c r="PAN222" s="11"/>
      <c r="PAO222" s="11"/>
      <c r="PAP222" s="11"/>
      <c r="PAQ222" s="11"/>
      <c r="PAR222" s="11"/>
      <c r="PAS222" s="11"/>
      <c r="PAT222" s="11"/>
      <c r="PAU222" s="11"/>
      <c r="PAV222" s="11"/>
      <c r="PAW222" s="11"/>
      <c r="PAX222" s="11"/>
      <c r="PAY222" s="11"/>
      <c r="PAZ222" s="11"/>
      <c r="PBA222" s="11"/>
      <c r="PBB222" s="11"/>
      <c r="PBC222" s="11"/>
      <c r="PBD222" s="11"/>
      <c r="PBE222" s="11"/>
      <c r="PBF222" s="11"/>
      <c r="PBG222" s="11"/>
      <c r="PBH222" s="11"/>
      <c r="PBI222" s="11"/>
      <c r="PBJ222" s="11"/>
      <c r="PBK222" s="11"/>
      <c r="PBL222" s="11"/>
      <c r="PBM222" s="11"/>
      <c r="PBN222" s="11"/>
      <c r="PBO222" s="11"/>
      <c r="PBP222" s="11"/>
      <c r="PBQ222" s="11"/>
      <c r="PBR222" s="11"/>
      <c r="PBS222" s="11"/>
      <c r="PBT222" s="11"/>
      <c r="PBU222" s="11"/>
      <c r="PBV222" s="11"/>
      <c r="PBW222" s="11"/>
      <c r="PBX222" s="11"/>
      <c r="PBY222" s="11"/>
      <c r="PBZ222" s="11"/>
      <c r="PCA222" s="11"/>
      <c r="PCB222" s="11"/>
      <c r="PCC222" s="11"/>
      <c r="PCD222" s="11"/>
      <c r="PCE222" s="11"/>
      <c r="PCF222" s="11"/>
      <c r="PCG222" s="11"/>
      <c r="PCH222" s="11"/>
      <c r="PCI222" s="11"/>
      <c r="PCJ222" s="11"/>
      <c r="PCK222" s="11"/>
      <c r="PCL222" s="11"/>
      <c r="PCM222" s="11"/>
      <c r="PCN222" s="11"/>
      <c r="PCO222" s="11"/>
      <c r="PCP222" s="11"/>
      <c r="PCQ222" s="11"/>
      <c r="PCR222" s="11"/>
      <c r="PCS222" s="11"/>
      <c r="PCT222" s="11"/>
      <c r="PCU222" s="11"/>
      <c r="PCV222" s="11"/>
      <c r="PCW222" s="11"/>
      <c r="PCX222" s="11"/>
      <c r="PCY222" s="11"/>
      <c r="PCZ222" s="11"/>
      <c r="PDA222" s="11"/>
      <c r="PDB222" s="11"/>
      <c r="PDC222" s="11"/>
      <c r="PDD222" s="11"/>
      <c r="PDE222" s="11"/>
      <c r="PDF222" s="11"/>
      <c r="PDG222" s="11"/>
      <c r="PDH222" s="11"/>
      <c r="PDI222" s="11"/>
      <c r="PDJ222" s="11"/>
      <c r="PDK222" s="11"/>
      <c r="PDL222" s="11"/>
      <c r="PDM222" s="11"/>
      <c r="PDN222" s="11"/>
      <c r="PDO222" s="11"/>
      <c r="PDP222" s="11"/>
      <c r="PDQ222" s="11"/>
      <c r="PDR222" s="11"/>
      <c r="PDS222" s="11"/>
      <c r="PDT222" s="11"/>
      <c r="PDU222" s="11"/>
      <c r="PDV222" s="11"/>
      <c r="PDW222" s="11"/>
      <c r="PDX222" s="11"/>
      <c r="PDY222" s="11"/>
      <c r="PDZ222" s="11"/>
      <c r="PEA222" s="11"/>
      <c r="PEB222" s="11"/>
      <c r="PEC222" s="11"/>
      <c r="PED222" s="11"/>
      <c r="PEE222" s="11"/>
      <c r="PEF222" s="11"/>
      <c r="PEG222" s="11"/>
      <c r="PEH222" s="11"/>
      <c r="PEI222" s="11"/>
      <c r="PEJ222" s="11"/>
      <c r="PEK222" s="11"/>
      <c r="PEL222" s="11"/>
      <c r="PEM222" s="11"/>
      <c r="PEN222" s="11"/>
      <c r="PEO222" s="11"/>
      <c r="PEP222" s="11"/>
      <c r="PEQ222" s="11"/>
      <c r="PER222" s="11"/>
      <c r="PES222" s="11"/>
      <c r="PET222" s="11"/>
      <c r="PEU222" s="11"/>
      <c r="PEV222" s="11"/>
      <c r="PEW222" s="11"/>
      <c r="PEX222" s="11"/>
      <c r="PEY222" s="11"/>
      <c r="PEZ222" s="11"/>
      <c r="PFA222" s="11"/>
      <c r="PFB222" s="11"/>
      <c r="PFC222" s="11"/>
      <c r="PFD222" s="11"/>
      <c r="PFE222" s="11"/>
      <c r="PFF222" s="11"/>
      <c r="PFG222" s="11"/>
      <c r="PFH222" s="11"/>
      <c r="PFI222" s="11"/>
      <c r="PFJ222" s="11"/>
      <c r="PFK222" s="11"/>
      <c r="PFL222" s="11"/>
      <c r="PFM222" s="11"/>
      <c r="PFN222" s="11"/>
      <c r="PFO222" s="11"/>
      <c r="PFP222" s="11"/>
      <c r="PFQ222" s="11"/>
      <c r="PFR222" s="11"/>
      <c r="PFS222" s="11"/>
      <c r="PFT222" s="11"/>
      <c r="PFU222" s="11"/>
      <c r="PFV222" s="11"/>
      <c r="PFW222" s="11"/>
      <c r="PFX222" s="11"/>
      <c r="PFY222" s="11"/>
      <c r="PFZ222" s="11"/>
      <c r="PGA222" s="11"/>
      <c r="PGB222" s="11"/>
      <c r="PGC222" s="11"/>
      <c r="PGD222" s="11"/>
      <c r="PGE222" s="11"/>
      <c r="PGF222" s="11"/>
      <c r="PGG222" s="11"/>
      <c r="PGH222" s="11"/>
      <c r="PGI222" s="11"/>
      <c r="PGJ222" s="11"/>
      <c r="PGK222" s="11"/>
      <c r="PGL222" s="11"/>
      <c r="PGM222" s="11"/>
      <c r="PGN222" s="11"/>
      <c r="PGO222" s="11"/>
      <c r="PGP222" s="11"/>
      <c r="PGQ222" s="11"/>
      <c r="PGR222" s="11"/>
      <c r="PGS222" s="11"/>
      <c r="PGT222" s="11"/>
      <c r="PGU222" s="11"/>
      <c r="PGV222" s="11"/>
      <c r="PGW222" s="11"/>
      <c r="PGX222" s="11"/>
      <c r="PGY222" s="11"/>
      <c r="PGZ222" s="11"/>
      <c r="PHA222" s="11"/>
      <c r="PHB222" s="11"/>
      <c r="PHC222" s="11"/>
      <c r="PHD222" s="11"/>
      <c r="PHE222" s="11"/>
      <c r="PHF222" s="11"/>
      <c r="PHG222" s="11"/>
      <c r="PHH222" s="11"/>
      <c r="PHI222" s="11"/>
      <c r="PHJ222" s="11"/>
      <c r="PHK222" s="11"/>
      <c r="PHL222" s="11"/>
      <c r="PHM222" s="11"/>
      <c r="PHN222" s="11"/>
      <c r="PHO222" s="11"/>
      <c r="PHP222" s="11"/>
      <c r="PHQ222" s="11"/>
      <c r="PHR222" s="11"/>
      <c r="PHS222" s="11"/>
      <c r="PHT222" s="11"/>
      <c r="PHU222" s="11"/>
      <c r="PHV222" s="11"/>
      <c r="PHW222" s="11"/>
      <c r="PHX222" s="11"/>
      <c r="PHY222" s="11"/>
      <c r="PHZ222" s="11"/>
      <c r="PIA222" s="11"/>
      <c r="PIB222" s="11"/>
      <c r="PIC222" s="11"/>
      <c r="PID222" s="11"/>
      <c r="PIE222" s="11"/>
      <c r="PIF222" s="11"/>
      <c r="PIG222" s="11"/>
      <c r="PIH222" s="11"/>
      <c r="PII222" s="11"/>
      <c r="PIJ222" s="11"/>
      <c r="PIK222" s="11"/>
      <c r="PIL222" s="11"/>
      <c r="PIM222" s="11"/>
      <c r="PIN222" s="11"/>
      <c r="PIO222" s="11"/>
      <c r="PIP222" s="11"/>
      <c r="PIQ222" s="11"/>
      <c r="PIR222" s="11"/>
      <c r="PIS222" s="11"/>
      <c r="PIT222" s="11"/>
      <c r="PIU222" s="11"/>
      <c r="PIV222" s="11"/>
      <c r="PIW222" s="11"/>
      <c r="PIX222" s="11"/>
      <c r="PIY222" s="11"/>
      <c r="PIZ222" s="11"/>
      <c r="PJA222" s="11"/>
      <c r="PJB222" s="11"/>
      <c r="PJC222" s="11"/>
      <c r="PJD222" s="11"/>
      <c r="PJE222" s="11"/>
      <c r="PJF222" s="11"/>
      <c r="PJG222" s="11"/>
      <c r="PJH222" s="11"/>
      <c r="PJI222" s="11"/>
      <c r="PJJ222" s="11"/>
      <c r="PJK222" s="11"/>
      <c r="PJL222" s="11"/>
      <c r="PJM222" s="11"/>
      <c r="PJN222" s="11"/>
      <c r="PJO222" s="11"/>
      <c r="PJP222" s="11"/>
      <c r="PJQ222" s="11"/>
      <c r="PJR222" s="11"/>
      <c r="PJS222" s="11"/>
      <c r="PJT222" s="11"/>
      <c r="PJU222" s="11"/>
      <c r="PJV222" s="11"/>
      <c r="PJW222" s="11"/>
      <c r="PJX222" s="11"/>
      <c r="PJY222" s="11"/>
      <c r="PJZ222" s="11"/>
      <c r="PKA222" s="11"/>
      <c r="PKB222" s="11"/>
      <c r="PKC222" s="11"/>
      <c r="PKD222" s="11"/>
      <c r="PKE222" s="11"/>
      <c r="PKF222" s="11"/>
      <c r="PKG222" s="11"/>
      <c r="PKH222" s="11"/>
      <c r="PKI222" s="11"/>
      <c r="PKJ222" s="11"/>
      <c r="PKK222" s="11"/>
      <c r="PKL222" s="11"/>
      <c r="PKM222" s="11"/>
      <c r="PKN222" s="11"/>
      <c r="PKO222" s="11"/>
      <c r="PKP222" s="11"/>
      <c r="PKQ222" s="11"/>
      <c r="PKR222" s="11"/>
      <c r="PKS222" s="11"/>
      <c r="PKT222" s="11"/>
      <c r="PKU222" s="11"/>
      <c r="PKV222" s="11"/>
      <c r="PKW222" s="11"/>
      <c r="PKX222" s="11"/>
      <c r="PKY222" s="11"/>
      <c r="PKZ222" s="11"/>
      <c r="PLA222" s="11"/>
      <c r="PLB222" s="11"/>
      <c r="PLC222" s="11"/>
      <c r="PLD222" s="11"/>
      <c r="PLE222" s="11"/>
      <c r="PLF222" s="11"/>
      <c r="PLG222" s="11"/>
      <c r="PLH222" s="11"/>
      <c r="PLI222" s="11"/>
      <c r="PLJ222" s="11"/>
      <c r="PLK222" s="11"/>
      <c r="PLL222" s="11"/>
      <c r="PLM222" s="11"/>
      <c r="PLN222" s="11"/>
      <c r="PLO222" s="11"/>
      <c r="PLP222" s="11"/>
      <c r="PLQ222" s="11"/>
      <c r="PLR222" s="11"/>
      <c r="PLS222" s="11"/>
      <c r="PLT222" s="11"/>
      <c r="PLU222" s="11"/>
      <c r="PLV222" s="11"/>
      <c r="PLW222" s="11"/>
      <c r="PLX222" s="11"/>
      <c r="PLY222" s="11"/>
      <c r="PLZ222" s="11"/>
      <c r="PMA222" s="11"/>
      <c r="PMB222" s="11"/>
      <c r="PMC222" s="11"/>
      <c r="PMD222" s="11"/>
      <c r="PME222" s="11"/>
      <c r="PMF222" s="11"/>
      <c r="PMG222" s="11"/>
      <c r="PMH222" s="11"/>
      <c r="PMI222" s="11"/>
      <c r="PMJ222" s="11"/>
      <c r="PMK222" s="11"/>
      <c r="PML222" s="11"/>
      <c r="PMM222" s="11"/>
      <c r="PMN222" s="11"/>
      <c r="PMO222" s="11"/>
      <c r="PMP222" s="11"/>
      <c r="PMQ222" s="11"/>
      <c r="PMR222" s="11"/>
      <c r="PMS222" s="11"/>
      <c r="PMT222" s="11"/>
      <c r="PMU222" s="11"/>
      <c r="PMV222" s="11"/>
      <c r="PMW222" s="11"/>
      <c r="PMX222" s="11"/>
      <c r="PMY222" s="11"/>
      <c r="PMZ222" s="11"/>
      <c r="PNA222" s="11"/>
      <c r="PNB222" s="11"/>
      <c r="PNC222" s="11"/>
      <c r="PND222" s="11"/>
      <c r="PNE222" s="11"/>
      <c r="PNF222" s="11"/>
      <c r="PNG222" s="11"/>
      <c r="PNH222" s="11"/>
      <c r="PNI222" s="11"/>
      <c r="PNJ222" s="11"/>
      <c r="PNK222" s="11"/>
      <c r="PNL222" s="11"/>
      <c r="PNM222" s="11"/>
      <c r="PNN222" s="11"/>
      <c r="PNO222" s="11"/>
      <c r="PNP222" s="11"/>
      <c r="PNQ222" s="11"/>
      <c r="PNR222" s="11"/>
      <c r="PNS222" s="11"/>
      <c r="PNT222" s="11"/>
      <c r="PNU222" s="11"/>
      <c r="PNV222" s="11"/>
      <c r="PNW222" s="11"/>
      <c r="PNX222" s="11"/>
      <c r="PNY222" s="11"/>
      <c r="PNZ222" s="11"/>
      <c r="POA222" s="11"/>
      <c r="POB222" s="11"/>
      <c r="POC222" s="11"/>
      <c r="POD222" s="11"/>
      <c r="POE222" s="11"/>
      <c r="POF222" s="11"/>
      <c r="POG222" s="11"/>
      <c r="POH222" s="11"/>
      <c r="POI222" s="11"/>
      <c r="POJ222" s="11"/>
      <c r="POK222" s="11"/>
      <c r="POL222" s="11"/>
      <c r="POM222" s="11"/>
      <c r="PON222" s="11"/>
      <c r="POO222" s="11"/>
      <c r="POP222" s="11"/>
      <c r="POQ222" s="11"/>
      <c r="POR222" s="11"/>
      <c r="POS222" s="11"/>
      <c r="POT222" s="11"/>
      <c r="POU222" s="11"/>
      <c r="POV222" s="11"/>
      <c r="POW222" s="11"/>
      <c r="POX222" s="11"/>
      <c r="POY222" s="11"/>
      <c r="POZ222" s="11"/>
      <c r="PPA222" s="11"/>
      <c r="PPB222" s="11"/>
      <c r="PPC222" s="11"/>
      <c r="PPD222" s="11"/>
      <c r="PPE222" s="11"/>
      <c r="PPF222" s="11"/>
      <c r="PPG222" s="11"/>
      <c r="PPH222" s="11"/>
      <c r="PPI222" s="11"/>
      <c r="PPJ222" s="11"/>
      <c r="PPK222" s="11"/>
      <c r="PPL222" s="11"/>
      <c r="PPM222" s="11"/>
      <c r="PPN222" s="11"/>
      <c r="PPO222" s="11"/>
      <c r="PPP222" s="11"/>
      <c r="PPQ222" s="11"/>
      <c r="PPR222" s="11"/>
      <c r="PPS222" s="11"/>
      <c r="PPT222" s="11"/>
      <c r="PPU222" s="11"/>
      <c r="PPV222" s="11"/>
      <c r="PPW222" s="11"/>
      <c r="PPX222" s="11"/>
      <c r="PPY222" s="11"/>
      <c r="PPZ222" s="11"/>
      <c r="PQA222" s="11"/>
      <c r="PQB222" s="11"/>
      <c r="PQC222" s="11"/>
      <c r="PQD222" s="11"/>
      <c r="PQE222" s="11"/>
      <c r="PQF222" s="11"/>
      <c r="PQG222" s="11"/>
      <c r="PQH222" s="11"/>
      <c r="PQI222" s="11"/>
      <c r="PQJ222" s="11"/>
      <c r="PQK222" s="11"/>
      <c r="PQL222" s="11"/>
      <c r="PQM222" s="11"/>
      <c r="PQN222" s="11"/>
      <c r="PQO222" s="11"/>
      <c r="PQP222" s="11"/>
      <c r="PQQ222" s="11"/>
      <c r="PQR222" s="11"/>
      <c r="PQS222" s="11"/>
      <c r="PQT222" s="11"/>
      <c r="PQU222" s="11"/>
      <c r="PQV222" s="11"/>
      <c r="PQW222" s="11"/>
      <c r="PQX222" s="11"/>
      <c r="PQY222" s="11"/>
      <c r="PQZ222" s="11"/>
      <c r="PRA222" s="11"/>
      <c r="PRB222" s="11"/>
      <c r="PRC222" s="11"/>
      <c r="PRD222" s="11"/>
      <c r="PRE222" s="11"/>
      <c r="PRF222" s="11"/>
      <c r="PRG222" s="11"/>
      <c r="PRH222" s="11"/>
      <c r="PRI222" s="11"/>
      <c r="PRJ222" s="11"/>
      <c r="PRK222" s="11"/>
      <c r="PRL222" s="11"/>
      <c r="PRM222" s="11"/>
      <c r="PRN222" s="11"/>
      <c r="PRO222" s="11"/>
      <c r="PRP222" s="11"/>
      <c r="PRQ222" s="11"/>
      <c r="PRR222" s="11"/>
      <c r="PRS222" s="11"/>
      <c r="PRT222" s="11"/>
      <c r="PRU222" s="11"/>
      <c r="PRV222" s="11"/>
      <c r="PRW222" s="11"/>
      <c r="PRX222" s="11"/>
      <c r="PRY222" s="11"/>
      <c r="PRZ222" s="11"/>
      <c r="PSA222" s="11"/>
      <c r="PSB222" s="11"/>
      <c r="PSC222" s="11"/>
      <c r="PSD222" s="11"/>
      <c r="PSE222" s="11"/>
      <c r="PSF222" s="11"/>
      <c r="PSG222" s="11"/>
      <c r="PSH222" s="11"/>
      <c r="PSI222" s="11"/>
      <c r="PSJ222" s="11"/>
      <c r="PSK222" s="11"/>
      <c r="PSL222" s="11"/>
      <c r="PSM222" s="11"/>
      <c r="PSN222" s="11"/>
      <c r="PSO222" s="11"/>
      <c r="PSP222" s="11"/>
      <c r="PSQ222" s="11"/>
      <c r="PSR222" s="11"/>
      <c r="PSS222" s="11"/>
      <c r="PST222" s="11"/>
      <c r="PSU222" s="11"/>
      <c r="PSV222" s="11"/>
      <c r="PSW222" s="11"/>
      <c r="PSX222" s="11"/>
      <c r="PSY222" s="11"/>
      <c r="PSZ222" s="11"/>
      <c r="PTA222" s="11"/>
      <c r="PTB222" s="11"/>
      <c r="PTC222" s="11"/>
      <c r="PTD222" s="11"/>
      <c r="PTE222" s="11"/>
      <c r="PTF222" s="11"/>
      <c r="PTG222" s="11"/>
      <c r="PTH222" s="11"/>
      <c r="PTI222" s="11"/>
      <c r="PTJ222" s="11"/>
      <c r="PTK222" s="11"/>
      <c r="PTL222" s="11"/>
      <c r="PTM222" s="11"/>
      <c r="PTN222" s="11"/>
      <c r="PTO222" s="11"/>
      <c r="PTP222" s="11"/>
      <c r="PTQ222" s="11"/>
      <c r="PTR222" s="11"/>
      <c r="PTS222" s="11"/>
      <c r="PTT222" s="11"/>
      <c r="PTU222" s="11"/>
      <c r="PTV222" s="11"/>
      <c r="PTW222" s="11"/>
      <c r="PTX222" s="11"/>
      <c r="PTY222" s="11"/>
      <c r="PTZ222" s="11"/>
      <c r="PUA222" s="11"/>
      <c r="PUB222" s="11"/>
      <c r="PUC222" s="11"/>
      <c r="PUD222" s="11"/>
      <c r="PUE222" s="11"/>
      <c r="PUF222" s="11"/>
      <c r="PUG222" s="11"/>
      <c r="PUH222" s="11"/>
      <c r="PUI222" s="11"/>
      <c r="PUJ222" s="11"/>
      <c r="PUK222" s="11"/>
      <c r="PUL222" s="11"/>
      <c r="PUM222" s="11"/>
      <c r="PUN222" s="11"/>
      <c r="PUO222" s="11"/>
      <c r="PUP222" s="11"/>
      <c r="PUQ222" s="11"/>
      <c r="PUR222" s="11"/>
      <c r="PUS222" s="11"/>
      <c r="PUT222" s="11"/>
      <c r="PUU222" s="11"/>
      <c r="PUV222" s="11"/>
      <c r="PUW222" s="11"/>
      <c r="PUX222" s="11"/>
      <c r="PUY222" s="11"/>
      <c r="PUZ222" s="11"/>
      <c r="PVA222" s="11"/>
      <c r="PVB222" s="11"/>
      <c r="PVC222" s="11"/>
      <c r="PVD222" s="11"/>
      <c r="PVE222" s="11"/>
      <c r="PVF222" s="11"/>
      <c r="PVG222" s="11"/>
      <c r="PVH222" s="11"/>
      <c r="PVI222" s="11"/>
      <c r="PVJ222" s="11"/>
      <c r="PVK222" s="11"/>
      <c r="PVL222" s="11"/>
      <c r="PVM222" s="11"/>
      <c r="PVN222" s="11"/>
      <c r="PVO222" s="11"/>
      <c r="PVP222" s="11"/>
      <c r="PVQ222" s="11"/>
      <c r="PVR222" s="11"/>
      <c r="PVS222" s="11"/>
      <c r="PVT222" s="11"/>
      <c r="PVU222" s="11"/>
      <c r="PVV222" s="11"/>
      <c r="PVW222" s="11"/>
      <c r="PVX222" s="11"/>
      <c r="PVY222" s="11"/>
      <c r="PVZ222" s="11"/>
      <c r="PWA222" s="11"/>
      <c r="PWB222" s="11"/>
      <c r="PWC222" s="11"/>
      <c r="PWD222" s="11"/>
      <c r="PWE222" s="11"/>
      <c r="PWF222" s="11"/>
      <c r="PWG222" s="11"/>
      <c r="PWH222" s="11"/>
      <c r="PWI222" s="11"/>
      <c r="PWJ222" s="11"/>
      <c r="PWK222" s="11"/>
      <c r="PWL222" s="11"/>
      <c r="PWM222" s="11"/>
      <c r="PWN222" s="11"/>
      <c r="PWO222" s="11"/>
      <c r="PWP222" s="11"/>
      <c r="PWQ222" s="11"/>
      <c r="PWR222" s="11"/>
      <c r="PWS222" s="11"/>
      <c r="PWT222" s="11"/>
      <c r="PWU222" s="11"/>
      <c r="PWV222" s="11"/>
      <c r="PWW222" s="11"/>
      <c r="PWX222" s="11"/>
      <c r="PWY222" s="11"/>
      <c r="PWZ222" s="11"/>
      <c r="PXA222" s="11"/>
      <c r="PXB222" s="11"/>
      <c r="PXC222" s="11"/>
      <c r="PXD222" s="11"/>
      <c r="PXE222" s="11"/>
      <c r="PXF222" s="11"/>
      <c r="PXG222" s="11"/>
      <c r="PXH222" s="11"/>
      <c r="PXI222" s="11"/>
      <c r="PXJ222" s="11"/>
      <c r="PXK222" s="11"/>
      <c r="PXL222" s="11"/>
      <c r="PXM222" s="11"/>
      <c r="PXN222" s="11"/>
      <c r="PXO222" s="11"/>
      <c r="PXP222" s="11"/>
      <c r="PXQ222" s="11"/>
      <c r="PXR222" s="11"/>
      <c r="PXS222" s="11"/>
      <c r="PXT222" s="11"/>
      <c r="PXU222" s="11"/>
      <c r="PXV222" s="11"/>
      <c r="PXW222" s="11"/>
      <c r="PXX222" s="11"/>
      <c r="PXY222" s="11"/>
      <c r="PXZ222" s="11"/>
      <c r="PYA222" s="11"/>
      <c r="PYB222" s="11"/>
      <c r="PYC222" s="11"/>
      <c r="PYD222" s="11"/>
      <c r="PYE222" s="11"/>
      <c r="PYF222" s="11"/>
      <c r="PYG222" s="11"/>
      <c r="PYH222" s="11"/>
      <c r="PYI222" s="11"/>
      <c r="PYJ222" s="11"/>
      <c r="PYK222" s="11"/>
      <c r="PYL222" s="11"/>
      <c r="PYM222" s="11"/>
      <c r="PYN222" s="11"/>
      <c r="PYO222" s="11"/>
      <c r="PYP222" s="11"/>
      <c r="PYQ222" s="11"/>
      <c r="PYR222" s="11"/>
      <c r="PYS222" s="11"/>
      <c r="PYT222" s="11"/>
      <c r="PYU222" s="11"/>
      <c r="PYV222" s="11"/>
      <c r="PYW222" s="11"/>
      <c r="PYX222" s="11"/>
      <c r="PYY222" s="11"/>
      <c r="PYZ222" s="11"/>
      <c r="PZA222" s="11"/>
      <c r="PZB222" s="11"/>
      <c r="PZC222" s="11"/>
      <c r="PZD222" s="11"/>
      <c r="PZE222" s="11"/>
      <c r="PZF222" s="11"/>
      <c r="PZG222" s="11"/>
      <c r="PZH222" s="11"/>
      <c r="PZI222" s="11"/>
      <c r="PZJ222" s="11"/>
      <c r="PZK222" s="11"/>
      <c r="PZL222" s="11"/>
      <c r="PZM222" s="11"/>
      <c r="PZN222" s="11"/>
      <c r="PZO222" s="11"/>
      <c r="PZP222" s="11"/>
      <c r="PZQ222" s="11"/>
      <c r="PZR222" s="11"/>
      <c r="PZS222" s="11"/>
      <c r="PZT222" s="11"/>
      <c r="PZU222" s="11"/>
      <c r="PZV222" s="11"/>
      <c r="PZW222" s="11"/>
      <c r="PZX222" s="11"/>
      <c r="PZY222" s="11"/>
      <c r="PZZ222" s="11"/>
      <c r="QAA222" s="11"/>
      <c r="QAB222" s="11"/>
      <c r="QAC222" s="11"/>
      <c r="QAD222" s="11"/>
      <c r="QAE222" s="11"/>
      <c r="QAF222" s="11"/>
      <c r="QAG222" s="11"/>
      <c r="QAH222" s="11"/>
      <c r="QAI222" s="11"/>
      <c r="QAJ222" s="11"/>
      <c r="QAK222" s="11"/>
      <c r="QAL222" s="11"/>
      <c r="QAM222" s="11"/>
      <c r="QAN222" s="11"/>
      <c r="QAO222" s="11"/>
      <c r="QAP222" s="11"/>
      <c r="QAQ222" s="11"/>
      <c r="QAR222" s="11"/>
      <c r="QAS222" s="11"/>
      <c r="QAT222" s="11"/>
      <c r="QAU222" s="11"/>
      <c r="QAV222" s="11"/>
      <c r="QAW222" s="11"/>
      <c r="QAX222" s="11"/>
      <c r="QAY222" s="11"/>
      <c r="QAZ222" s="11"/>
      <c r="QBA222" s="11"/>
      <c r="QBB222" s="11"/>
      <c r="QBC222" s="11"/>
      <c r="QBD222" s="11"/>
      <c r="QBE222" s="11"/>
      <c r="QBF222" s="11"/>
      <c r="QBG222" s="11"/>
      <c r="QBH222" s="11"/>
      <c r="QBI222" s="11"/>
      <c r="QBJ222" s="11"/>
      <c r="QBK222" s="11"/>
      <c r="QBL222" s="11"/>
      <c r="QBM222" s="11"/>
      <c r="QBN222" s="11"/>
      <c r="QBO222" s="11"/>
      <c r="QBP222" s="11"/>
      <c r="QBQ222" s="11"/>
      <c r="QBR222" s="11"/>
      <c r="QBS222" s="11"/>
      <c r="QBT222" s="11"/>
      <c r="QBU222" s="11"/>
      <c r="QBV222" s="11"/>
      <c r="QBW222" s="11"/>
      <c r="QBX222" s="11"/>
      <c r="QBY222" s="11"/>
      <c r="QBZ222" s="11"/>
      <c r="QCA222" s="11"/>
      <c r="QCB222" s="11"/>
      <c r="QCC222" s="11"/>
      <c r="QCD222" s="11"/>
      <c r="QCE222" s="11"/>
      <c r="QCF222" s="11"/>
      <c r="QCG222" s="11"/>
      <c r="QCH222" s="11"/>
      <c r="QCI222" s="11"/>
      <c r="QCJ222" s="11"/>
      <c r="QCK222" s="11"/>
      <c r="QCL222" s="11"/>
      <c r="QCM222" s="11"/>
      <c r="QCN222" s="11"/>
      <c r="QCO222" s="11"/>
      <c r="QCP222" s="11"/>
      <c r="QCQ222" s="11"/>
      <c r="QCR222" s="11"/>
      <c r="QCS222" s="11"/>
      <c r="QCT222" s="11"/>
      <c r="QCU222" s="11"/>
      <c r="QCV222" s="11"/>
      <c r="QCW222" s="11"/>
      <c r="QCX222" s="11"/>
      <c r="QCY222" s="11"/>
      <c r="QCZ222" s="11"/>
      <c r="QDA222" s="11"/>
      <c r="QDB222" s="11"/>
      <c r="QDC222" s="11"/>
      <c r="QDD222" s="11"/>
      <c r="QDE222" s="11"/>
      <c r="QDF222" s="11"/>
      <c r="QDG222" s="11"/>
      <c r="QDH222" s="11"/>
      <c r="QDI222" s="11"/>
      <c r="QDJ222" s="11"/>
      <c r="QDK222" s="11"/>
      <c r="QDL222" s="11"/>
      <c r="QDM222" s="11"/>
      <c r="QDN222" s="11"/>
      <c r="QDO222" s="11"/>
      <c r="QDP222" s="11"/>
      <c r="QDQ222" s="11"/>
      <c r="QDR222" s="11"/>
      <c r="QDS222" s="11"/>
      <c r="QDT222" s="11"/>
      <c r="QDU222" s="11"/>
      <c r="QDV222" s="11"/>
      <c r="QDW222" s="11"/>
      <c r="QDX222" s="11"/>
      <c r="QDY222" s="11"/>
      <c r="QDZ222" s="11"/>
      <c r="QEA222" s="11"/>
      <c r="QEB222" s="11"/>
      <c r="QEC222" s="11"/>
      <c r="QED222" s="11"/>
      <c r="QEE222" s="11"/>
      <c r="QEF222" s="11"/>
      <c r="QEG222" s="11"/>
      <c r="QEH222" s="11"/>
      <c r="QEI222" s="11"/>
      <c r="QEJ222" s="11"/>
      <c r="QEK222" s="11"/>
      <c r="QEL222" s="11"/>
      <c r="QEM222" s="11"/>
      <c r="QEN222" s="11"/>
      <c r="QEO222" s="11"/>
      <c r="QEP222" s="11"/>
      <c r="QEQ222" s="11"/>
      <c r="QER222" s="11"/>
      <c r="QES222" s="11"/>
      <c r="QET222" s="11"/>
      <c r="QEU222" s="11"/>
      <c r="QEV222" s="11"/>
      <c r="QEW222" s="11"/>
      <c r="QEX222" s="11"/>
      <c r="QEY222" s="11"/>
      <c r="QEZ222" s="11"/>
      <c r="QFA222" s="11"/>
      <c r="QFB222" s="11"/>
      <c r="QFC222" s="11"/>
      <c r="QFD222" s="11"/>
      <c r="QFE222" s="11"/>
      <c r="QFF222" s="11"/>
      <c r="QFG222" s="11"/>
      <c r="QFH222" s="11"/>
      <c r="QFI222" s="11"/>
      <c r="QFJ222" s="11"/>
      <c r="QFK222" s="11"/>
      <c r="QFL222" s="11"/>
      <c r="QFM222" s="11"/>
      <c r="QFN222" s="11"/>
      <c r="QFO222" s="11"/>
      <c r="QFP222" s="11"/>
      <c r="QFQ222" s="11"/>
      <c r="QFR222" s="11"/>
      <c r="QFS222" s="11"/>
      <c r="QFT222" s="11"/>
      <c r="QFU222" s="11"/>
      <c r="QFV222" s="11"/>
      <c r="QFW222" s="11"/>
      <c r="QFX222" s="11"/>
      <c r="QFY222" s="11"/>
      <c r="QFZ222" s="11"/>
      <c r="QGA222" s="11"/>
      <c r="QGB222" s="11"/>
      <c r="QGC222" s="11"/>
      <c r="QGD222" s="11"/>
      <c r="QGE222" s="11"/>
      <c r="QGF222" s="11"/>
      <c r="QGG222" s="11"/>
      <c r="QGH222" s="11"/>
      <c r="QGI222" s="11"/>
      <c r="QGJ222" s="11"/>
      <c r="QGK222" s="11"/>
      <c r="QGL222" s="11"/>
      <c r="QGM222" s="11"/>
      <c r="QGN222" s="11"/>
      <c r="QGO222" s="11"/>
      <c r="QGP222" s="11"/>
      <c r="QGQ222" s="11"/>
      <c r="QGR222" s="11"/>
      <c r="QGS222" s="11"/>
      <c r="QGT222" s="11"/>
      <c r="QGU222" s="11"/>
      <c r="QGV222" s="11"/>
      <c r="QGW222" s="11"/>
      <c r="QGX222" s="11"/>
      <c r="QGY222" s="11"/>
      <c r="QGZ222" s="11"/>
      <c r="QHA222" s="11"/>
      <c r="QHB222" s="11"/>
      <c r="QHC222" s="11"/>
      <c r="QHD222" s="11"/>
      <c r="QHE222" s="11"/>
      <c r="QHF222" s="11"/>
      <c r="QHG222" s="11"/>
      <c r="QHH222" s="11"/>
      <c r="QHI222" s="11"/>
      <c r="QHJ222" s="11"/>
      <c r="QHK222" s="11"/>
      <c r="QHL222" s="11"/>
      <c r="QHM222" s="11"/>
      <c r="QHN222" s="11"/>
      <c r="QHO222" s="11"/>
      <c r="QHP222" s="11"/>
      <c r="QHQ222" s="11"/>
      <c r="QHR222" s="11"/>
      <c r="QHS222" s="11"/>
      <c r="QHT222" s="11"/>
      <c r="QHU222" s="11"/>
      <c r="QHV222" s="11"/>
      <c r="QHW222" s="11"/>
      <c r="QHX222" s="11"/>
      <c r="QHY222" s="11"/>
      <c r="QHZ222" s="11"/>
      <c r="QIA222" s="11"/>
      <c r="QIB222" s="11"/>
      <c r="QIC222" s="11"/>
      <c r="QID222" s="11"/>
      <c r="QIE222" s="11"/>
      <c r="QIF222" s="11"/>
      <c r="QIG222" s="11"/>
      <c r="QIH222" s="11"/>
      <c r="QII222" s="11"/>
      <c r="QIJ222" s="11"/>
      <c r="QIK222" s="11"/>
      <c r="QIL222" s="11"/>
      <c r="QIM222" s="11"/>
      <c r="QIN222" s="11"/>
      <c r="QIO222" s="11"/>
      <c r="QIP222" s="11"/>
      <c r="QIQ222" s="11"/>
      <c r="QIR222" s="11"/>
      <c r="QIS222" s="11"/>
      <c r="QIT222" s="11"/>
      <c r="QIU222" s="11"/>
      <c r="QIV222" s="11"/>
      <c r="QIW222" s="11"/>
      <c r="QIX222" s="11"/>
      <c r="QIY222" s="11"/>
      <c r="QIZ222" s="11"/>
      <c r="QJA222" s="11"/>
      <c r="QJB222" s="11"/>
      <c r="QJC222" s="11"/>
      <c r="QJD222" s="11"/>
      <c r="QJE222" s="11"/>
      <c r="QJF222" s="11"/>
      <c r="QJG222" s="11"/>
      <c r="QJH222" s="11"/>
      <c r="QJI222" s="11"/>
      <c r="QJJ222" s="11"/>
      <c r="QJK222" s="11"/>
      <c r="QJL222" s="11"/>
      <c r="QJM222" s="11"/>
      <c r="QJN222" s="11"/>
      <c r="QJO222" s="11"/>
      <c r="QJP222" s="11"/>
      <c r="QJQ222" s="11"/>
      <c r="QJR222" s="11"/>
      <c r="QJS222" s="11"/>
      <c r="QJT222" s="11"/>
      <c r="QJU222" s="11"/>
      <c r="QJV222" s="11"/>
      <c r="QJW222" s="11"/>
      <c r="QJX222" s="11"/>
      <c r="QJY222" s="11"/>
      <c r="QJZ222" s="11"/>
      <c r="QKA222" s="11"/>
      <c r="QKB222" s="11"/>
      <c r="QKC222" s="11"/>
      <c r="QKD222" s="11"/>
      <c r="QKE222" s="11"/>
      <c r="QKF222" s="11"/>
      <c r="QKG222" s="11"/>
      <c r="QKH222" s="11"/>
      <c r="QKI222" s="11"/>
      <c r="QKJ222" s="11"/>
      <c r="QKK222" s="11"/>
      <c r="QKL222" s="11"/>
      <c r="QKM222" s="11"/>
      <c r="QKN222" s="11"/>
      <c r="QKO222" s="11"/>
      <c r="QKP222" s="11"/>
      <c r="QKQ222" s="11"/>
      <c r="QKR222" s="11"/>
      <c r="QKS222" s="11"/>
      <c r="QKT222" s="11"/>
      <c r="QKU222" s="11"/>
      <c r="QKV222" s="11"/>
      <c r="QKW222" s="11"/>
      <c r="QKX222" s="11"/>
      <c r="QKY222" s="11"/>
      <c r="QKZ222" s="11"/>
      <c r="QLA222" s="11"/>
      <c r="QLB222" s="11"/>
      <c r="QLC222" s="11"/>
      <c r="QLD222" s="11"/>
      <c r="QLE222" s="11"/>
      <c r="QLF222" s="11"/>
      <c r="QLG222" s="11"/>
      <c r="QLH222" s="11"/>
      <c r="QLI222" s="11"/>
      <c r="QLJ222" s="11"/>
      <c r="QLK222" s="11"/>
      <c r="QLL222" s="11"/>
      <c r="QLM222" s="11"/>
      <c r="QLN222" s="11"/>
      <c r="QLO222" s="11"/>
      <c r="QLP222" s="11"/>
      <c r="QLQ222" s="11"/>
      <c r="QLR222" s="11"/>
      <c r="QLS222" s="11"/>
      <c r="QLT222" s="11"/>
      <c r="QLU222" s="11"/>
      <c r="QLV222" s="11"/>
      <c r="QLW222" s="11"/>
      <c r="QLX222" s="11"/>
      <c r="QLY222" s="11"/>
      <c r="QLZ222" s="11"/>
      <c r="QMA222" s="11"/>
      <c r="QMB222" s="11"/>
      <c r="QMC222" s="11"/>
      <c r="QMD222" s="11"/>
      <c r="QME222" s="11"/>
      <c r="QMF222" s="11"/>
      <c r="QMG222" s="11"/>
      <c r="QMH222" s="11"/>
      <c r="QMI222" s="11"/>
      <c r="QMJ222" s="11"/>
      <c r="QMK222" s="11"/>
      <c r="QML222" s="11"/>
      <c r="QMM222" s="11"/>
      <c r="QMN222" s="11"/>
      <c r="QMO222" s="11"/>
      <c r="QMP222" s="11"/>
      <c r="QMQ222" s="11"/>
      <c r="QMR222" s="11"/>
      <c r="QMS222" s="11"/>
      <c r="QMT222" s="11"/>
      <c r="QMU222" s="11"/>
      <c r="QMV222" s="11"/>
      <c r="QMW222" s="11"/>
      <c r="QMX222" s="11"/>
      <c r="QMY222" s="11"/>
      <c r="QMZ222" s="11"/>
      <c r="QNA222" s="11"/>
      <c r="QNB222" s="11"/>
      <c r="QNC222" s="11"/>
      <c r="QND222" s="11"/>
      <c r="QNE222" s="11"/>
      <c r="QNF222" s="11"/>
      <c r="QNG222" s="11"/>
      <c r="QNH222" s="11"/>
      <c r="QNI222" s="11"/>
      <c r="QNJ222" s="11"/>
      <c r="QNK222" s="11"/>
      <c r="QNL222" s="11"/>
      <c r="QNM222" s="11"/>
      <c r="QNN222" s="11"/>
      <c r="QNO222" s="11"/>
      <c r="QNP222" s="11"/>
      <c r="QNQ222" s="11"/>
      <c r="QNR222" s="11"/>
      <c r="QNS222" s="11"/>
      <c r="QNT222" s="11"/>
      <c r="QNU222" s="11"/>
      <c r="QNV222" s="11"/>
      <c r="QNW222" s="11"/>
      <c r="QNX222" s="11"/>
      <c r="QNY222" s="11"/>
      <c r="QNZ222" s="11"/>
      <c r="QOA222" s="11"/>
      <c r="QOB222" s="11"/>
      <c r="QOC222" s="11"/>
      <c r="QOD222" s="11"/>
      <c r="QOE222" s="11"/>
      <c r="QOF222" s="11"/>
      <c r="QOG222" s="11"/>
      <c r="QOH222" s="11"/>
      <c r="QOI222" s="11"/>
      <c r="QOJ222" s="11"/>
      <c r="QOK222" s="11"/>
      <c r="QOL222" s="11"/>
      <c r="QOM222" s="11"/>
      <c r="QON222" s="11"/>
      <c r="QOO222" s="11"/>
      <c r="QOP222" s="11"/>
      <c r="QOQ222" s="11"/>
      <c r="QOR222" s="11"/>
      <c r="QOS222" s="11"/>
      <c r="QOT222" s="11"/>
      <c r="QOU222" s="11"/>
      <c r="QOV222" s="11"/>
      <c r="QOW222" s="11"/>
      <c r="QOX222" s="11"/>
      <c r="QOY222" s="11"/>
      <c r="QOZ222" s="11"/>
      <c r="QPA222" s="11"/>
      <c r="QPB222" s="11"/>
      <c r="QPC222" s="11"/>
      <c r="QPD222" s="11"/>
      <c r="QPE222" s="11"/>
      <c r="QPF222" s="11"/>
      <c r="QPG222" s="11"/>
      <c r="QPH222" s="11"/>
      <c r="QPI222" s="11"/>
      <c r="QPJ222" s="11"/>
      <c r="QPK222" s="11"/>
      <c r="QPL222" s="11"/>
      <c r="QPM222" s="11"/>
      <c r="QPN222" s="11"/>
      <c r="QPO222" s="11"/>
      <c r="QPP222" s="11"/>
      <c r="QPQ222" s="11"/>
      <c r="QPR222" s="11"/>
      <c r="QPS222" s="11"/>
      <c r="QPT222" s="11"/>
      <c r="QPU222" s="11"/>
      <c r="QPV222" s="11"/>
      <c r="QPW222" s="11"/>
      <c r="QPX222" s="11"/>
      <c r="QPY222" s="11"/>
      <c r="QPZ222" s="11"/>
      <c r="QQA222" s="11"/>
      <c r="QQB222" s="11"/>
      <c r="QQC222" s="11"/>
      <c r="QQD222" s="11"/>
      <c r="QQE222" s="11"/>
      <c r="QQF222" s="11"/>
      <c r="QQG222" s="11"/>
      <c r="QQH222" s="11"/>
      <c r="QQI222" s="11"/>
      <c r="QQJ222" s="11"/>
      <c r="QQK222" s="11"/>
      <c r="QQL222" s="11"/>
      <c r="QQM222" s="11"/>
      <c r="QQN222" s="11"/>
      <c r="QQO222" s="11"/>
      <c r="QQP222" s="11"/>
      <c r="QQQ222" s="11"/>
      <c r="QQR222" s="11"/>
      <c r="QQS222" s="11"/>
      <c r="QQT222" s="11"/>
      <c r="QQU222" s="11"/>
      <c r="QQV222" s="11"/>
      <c r="QQW222" s="11"/>
      <c r="QQX222" s="11"/>
      <c r="QQY222" s="11"/>
      <c r="QQZ222" s="11"/>
      <c r="QRA222" s="11"/>
      <c r="QRB222" s="11"/>
      <c r="QRC222" s="11"/>
      <c r="QRD222" s="11"/>
      <c r="QRE222" s="11"/>
      <c r="QRF222" s="11"/>
      <c r="QRG222" s="11"/>
      <c r="QRH222" s="11"/>
      <c r="QRI222" s="11"/>
      <c r="QRJ222" s="11"/>
      <c r="QRK222" s="11"/>
      <c r="QRL222" s="11"/>
      <c r="QRM222" s="11"/>
      <c r="QRN222" s="11"/>
      <c r="QRO222" s="11"/>
      <c r="QRP222" s="11"/>
      <c r="QRQ222" s="11"/>
      <c r="QRR222" s="11"/>
      <c r="QRS222" s="11"/>
      <c r="QRT222" s="11"/>
      <c r="QRU222" s="11"/>
      <c r="QRV222" s="11"/>
      <c r="QRW222" s="11"/>
      <c r="QRX222" s="11"/>
      <c r="QRY222" s="11"/>
      <c r="QRZ222" s="11"/>
      <c r="QSA222" s="11"/>
      <c r="QSB222" s="11"/>
      <c r="QSC222" s="11"/>
      <c r="QSD222" s="11"/>
      <c r="QSE222" s="11"/>
      <c r="QSF222" s="11"/>
      <c r="QSG222" s="11"/>
      <c r="QSH222" s="11"/>
      <c r="QSI222" s="11"/>
      <c r="QSJ222" s="11"/>
      <c r="QSK222" s="11"/>
      <c r="QSL222" s="11"/>
      <c r="QSM222" s="11"/>
      <c r="QSN222" s="11"/>
      <c r="QSO222" s="11"/>
      <c r="QSP222" s="11"/>
      <c r="QSQ222" s="11"/>
      <c r="QSR222" s="11"/>
      <c r="QSS222" s="11"/>
      <c r="QST222" s="11"/>
      <c r="QSU222" s="11"/>
      <c r="QSV222" s="11"/>
      <c r="QSW222" s="11"/>
      <c r="QSX222" s="11"/>
      <c r="QSY222" s="11"/>
      <c r="QSZ222" s="11"/>
      <c r="QTA222" s="11"/>
      <c r="QTB222" s="11"/>
      <c r="QTC222" s="11"/>
      <c r="QTD222" s="11"/>
      <c r="QTE222" s="11"/>
      <c r="QTF222" s="11"/>
      <c r="QTG222" s="11"/>
      <c r="QTH222" s="11"/>
      <c r="QTI222" s="11"/>
      <c r="QTJ222" s="11"/>
      <c r="QTK222" s="11"/>
      <c r="QTL222" s="11"/>
      <c r="QTM222" s="11"/>
      <c r="QTN222" s="11"/>
      <c r="QTO222" s="11"/>
      <c r="QTP222" s="11"/>
      <c r="QTQ222" s="11"/>
      <c r="QTR222" s="11"/>
      <c r="QTS222" s="11"/>
      <c r="QTT222" s="11"/>
      <c r="QTU222" s="11"/>
      <c r="QTV222" s="11"/>
      <c r="QTW222" s="11"/>
      <c r="QTX222" s="11"/>
      <c r="QTY222" s="11"/>
      <c r="QTZ222" s="11"/>
      <c r="QUA222" s="11"/>
      <c r="QUB222" s="11"/>
      <c r="QUC222" s="11"/>
      <c r="QUD222" s="11"/>
      <c r="QUE222" s="11"/>
      <c r="QUF222" s="11"/>
      <c r="QUG222" s="11"/>
      <c r="QUH222" s="11"/>
      <c r="QUI222" s="11"/>
      <c r="QUJ222" s="11"/>
      <c r="QUK222" s="11"/>
      <c r="QUL222" s="11"/>
      <c r="QUM222" s="11"/>
      <c r="QUN222" s="11"/>
      <c r="QUO222" s="11"/>
      <c r="QUP222" s="11"/>
      <c r="QUQ222" s="11"/>
      <c r="QUR222" s="11"/>
      <c r="QUS222" s="11"/>
      <c r="QUT222" s="11"/>
      <c r="QUU222" s="11"/>
      <c r="QUV222" s="11"/>
      <c r="QUW222" s="11"/>
      <c r="QUX222" s="11"/>
      <c r="QUY222" s="11"/>
      <c r="QUZ222" s="11"/>
      <c r="QVA222" s="11"/>
      <c r="QVB222" s="11"/>
      <c r="QVC222" s="11"/>
      <c r="QVD222" s="11"/>
      <c r="QVE222" s="11"/>
      <c r="QVF222" s="11"/>
      <c r="QVG222" s="11"/>
      <c r="QVH222" s="11"/>
      <c r="QVI222" s="11"/>
      <c r="QVJ222" s="11"/>
      <c r="QVK222" s="11"/>
      <c r="QVL222" s="11"/>
      <c r="QVM222" s="11"/>
      <c r="QVN222" s="11"/>
      <c r="QVO222" s="11"/>
      <c r="QVP222" s="11"/>
      <c r="QVQ222" s="11"/>
      <c r="QVR222" s="11"/>
      <c r="QVS222" s="11"/>
      <c r="QVT222" s="11"/>
      <c r="QVU222" s="11"/>
      <c r="QVV222" s="11"/>
      <c r="QVW222" s="11"/>
      <c r="QVX222" s="11"/>
      <c r="QVY222" s="11"/>
      <c r="QVZ222" s="11"/>
      <c r="QWA222" s="11"/>
      <c r="QWB222" s="11"/>
      <c r="QWC222" s="11"/>
      <c r="QWD222" s="11"/>
      <c r="QWE222" s="11"/>
      <c r="QWF222" s="11"/>
      <c r="QWG222" s="11"/>
      <c r="QWH222" s="11"/>
      <c r="QWI222" s="11"/>
      <c r="QWJ222" s="11"/>
      <c r="QWK222" s="11"/>
      <c r="QWL222" s="11"/>
      <c r="QWM222" s="11"/>
      <c r="QWN222" s="11"/>
      <c r="QWO222" s="11"/>
      <c r="QWP222" s="11"/>
      <c r="QWQ222" s="11"/>
      <c r="QWR222" s="11"/>
      <c r="QWS222" s="11"/>
      <c r="QWT222" s="11"/>
      <c r="QWU222" s="11"/>
      <c r="QWV222" s="11"/>
      <c r="QWW222" s="11"/>
      <c r="QWX222" s="11"/>
      <c r="QWY222" s="11"/>
      <c r="QWZ222" s="11"/>
      <c r="QXA222" s="11"/>
      <c r="QXB222" s="11"/>
      <c r="QXC222" s="11"/>
      <c r="QXD222" s="11"/>
      <c r="QXE222" s="11"/>
      <c r="QXF222" s="11"/>
      <c r="QXG222" s="11"/>
      <c r="QXH222" s="11"/>
      <c r="QXI222" s="11"/>
      <c r="QXJ222" s="11"/>
      <c r="QXK222" s="11"/>
      <c r="QXL222" s="11"/>
      <c r="QXM222" s="11"/>
      <c r="QXN222" s="11"/>
      <c r="QXO222" s="11"/>
      <c r="QXP222" s="11"/>
      <c r="QXQ222" s="11"/>
      <c r="QXR222" s="11"/>
      <c r="QXS222" s="11"/>
      <c r="QXT222" s="11"/>
      <c r="QXU222" s="11"/>
      <c r="QXV222" s="11"/>
      <c r="QXW222" s="11"/>
      <c r="QXX222" s="11"/>
      <c r="QXY222" s="11"/>
      <c r="QXZ222" s="11"/>
      <c r="QYA222" s="11"/>
      <c r="QYB222" s="11"/>
      <c r="QYC222" s="11"/>
      <c r="QYD222" s="11"/>
      <c r="QYE222" s="11"/>
      <c r="QYF222" s="11"/>
      <c r="QYG222" s="11"/>
      <c r="QYH222" s="11"/>
      <c r="QYI222" s="11"/>
      <c r="QYJ222" s="11"/>
      <c r="QYK222" s="11"/>
      <c r="QYL222" s="11"/>
      <c r="QYM222" s="11"/>
      <c r="QYN222" s="11"/>
      <c r="QYO222" s="11"/>
      <c r="QYP222" s="11"/>
      <c r="QYQ222" s="11"/>
      <c r="QYR222" s="11"/>
      <c r="QYS222" s="11"/>
      <c r="QYT222" s="11"/>
      <c r="QYU222" s="11"/>
      <c r="QYV222" s="11"/>
      <c r="QYW222" s="11"/>
      <c r="QYX222" s="11"/>
      <c r="QYY222" s="11"/>
      <c r="QYZ222" s="11"/>
      <c r="QZA222" s="11"/>
      <c r="QZB222" s="11"/>
      <c r="QZC222" s="11"/>
      <c r="QZD222" s="11"/>
      <c r="QZE222" s="11"/>
      <c r="QZF222" s="11"/>
      <c r="QZG222" s="11"/>
      <c r="QZH222" s="11"/>
      <c r="QZI222" s="11"/>
      <c r="QZJ222" s="11"/>
      <c r="QZK222" s="11"/>
      <c r="QZL222" s="11"/>
      <c r="QZM222" s="11"/>
      <c r="QZN222" s="11"/>
      <c r="QZO222" s="11"/>
      <c r="QZP222" s="11"/>
      <c r="QZQ222" s="11"/>
      <c r="QZR222" s="11"/>
      <c r="QZS222" s="11"/>
      <c r="QZT222" s="11"/>
      <c r="QZU222" s="11"/>
      <c r="QZV222" s="11"/>
      <c r="QZW222" s="11"/>
      <c r="QZX222" s="11"/>
      <c r="QZY222" s="11"/>
      <c r="QZZ222" s="11"/>
      <c r="RAA222" s="11"/>
      <c r="RAB222" s="11"/>
      <c r="RAC222" s="11"/>
      <c r="RAD222" s="11"/>
      <c r="RAE222" s="11"/>
      <c r="RAF222" s="11"/>
      <c r="RAG222" s="11"/>
      <c r="RAH222" s="11"/>
      <c r="RAI222" s="11"/>
      <c r="RAJ222" s="11"/>
      <c r="RAK222" s="11"/>
      <c r="RAL222" s="11"/>
      <c r="RAM222" s="11"/>
      <c r="RAN222" s="11"/>
      <c r="RAO222" s="11"/>
      <c r="RAP222" s="11"/>
      <c r="RAQ222" s="11"/>
      <c r="RAR222" s="11"/>
      <c r="RAS222" s="11"/>
      <c r="RAT222" s="11"/>
      <c r="RAU222" s="11"/>
      <c r="RAV222" s="11"/>
      <c r="RAW222" s="11"/>
      <c r="RAX222" s="11"/>
      <c r="RAY222" s="11"/>
      <c r="RAZ222" s="11"/>
      <c r="RBA222" s="11"/>
      <c r="RBB222" s="11"/>
      <c r="RBC222" s="11"/>
      <c r="RBD222" s="11"/>
      <c r="RBE222" s="11"/>
      <c r="RBF222" s="11"/>
      <c r="RBG222" s="11"/>
      <c r="RBH222" s="11"/>
      <c r="RBI222" s="11"/>
      <c r="RBJ222" s="11"/>
      <c r="RBK222" s="11"/>
      <c r="RBL222" s="11"/>
      <c r="RBM222" s="11"/>
      <c r="RBN222" s="11"/>
      <c r="RBO222" s="11"/>
      <c r="RBP222" s="11"/>
      <c r="RBQ222" s="11"/>
      <c r="RBR222" s="11"/>
      <c r="RBS222" s="11"/>
      <c r="RBT222" s="11"/>
      <c r="RBU222" s="11"/>
      <c r="RBV222" s="11"/>
      <c r="RBW222" s="11"/>
      <c r="RBX222" s="11"/>
      <c r="RBY222" s="11"/>
      <c r="RBZ222" s="11"/>
      <c r="RCA222" s="11"/>
      <c r="RCB222" s="11"/>
      <c r="RCC222" s="11"/>
      <c r="RCD222" s="11"/>
      <c r="RCE222" s="11"/>
      <c r="RCF222" s="11"/>
      <c r="RCG222" s="11"/>
      <c r="RCH222" s="11"/>
      <c r="RCI222" s="11"/>
      <c r="RCJ222" s="11"/>
      <c r="RCK222" s="11"/>
      <c r="RCL222" s="11"/>
      <c r="RCM222" s="11"/>
      <c r="RCN222" s="11"/>
      <c r="RCO222" s="11"/>
      <c r="RCP222" s="11"/>
      <c r="RCQ222" s="11"/>
      <c r="RCR222" s="11"/>
      <c r="RCS222" s="11"/>
      <c r="RCT222" s="11"/>
      <c r="RCU222" s="11"/>
      <c r="RCV222" s="11"/>
      <c r="RCW222" s="11"/>
      <c r="RCX222" s="11"/>
      <c r="RCY222" s="11"/>
      <c r="RCZ222" s="11"/>
      <c r="RDA222" s="11"/>
      <c r="RDB222" s="11"/>
      <c r="RDC222" s="11"/>
      <c r="RDD222" s="11"/>
      <c r="RDE222" s="11"/>
      <c r="RDF222" s="11"/>
      <c r="RDG222" s="11"/>
      <c r="RDH222" s="11"/>
      <c r="RDI222" s="11"/>
      <c r="RDJ222" s="11"/>
      <c r="RDK222" s="11"/>
      <c r="RDL222" s="11"/>
      <c r="RDM222" s="11"/>
      <c r="RDN222" s="11"/>
      <c r="RDO222" s="11"/>
      <c r="RDP222" s="11"/>
      <c r="RDQ222" s="11"/>
      <c r="RDR222" s="11"/>
      <c r="RDS222" s="11"/>
      <c r="RDT222" s="11"/>
      <c r="RDU222" s="11"/>
      <c r="RDV222" s="11"/>
      <c r="RDW222" s="11"/>
      <c r="RDX222" s="11"/>
      <c r="RDY222" s="11"/>
      <c r="RDZ222" s="11"/>
      <c r="REA222" s="11"/>
      <c r="REB222" s="11"/>
      <c r="REC222" s="11"/>
      <c r="RED222" s="11"/>
      <c r="REE222" s="11"/>
      <c r="REF222" s="11"/>
      <c r="REG222" s="11"/>
      <c r="REH222" s="11"/>
      <c r="REI222" s="11"/>
      <c r="REJ222" s="11"/>
      <c r="REK222" s="11"/>
      <c r="REL222" s="11"/>
      <c r="REM222" s="11"/>
      <c r="REN222" s="11"/>
      <c r="REO222" s="11"/>
      <c r="REP222" s="11"/>
      <c r="REQ222" s="11"/>
      <c r="RER222" s="11"/>
      <c r="RES222" s="11"/>
      <c r="RET222" s="11"/>
      <c r="REU222" s="11"/>
      <c r="REV222" s="11"/>
      <c r="REW222" s="11"/>
      <c r="REX222" s="11"/>
      <c r="REY222" s="11"/>
      <c r="REZ222" s="11"/>
      <c r="RFA222" s="11"/>
      <c r="RFB222" s="11"/>
      <c r="RFC222" s="11"/>
      <c r="RFD222" s="11"/>
      <c r="RFE222" s="11"/>
      <c r="RFF222" s="11"/>
      <c r="RFG222" s="11"/>
      <c r="RFH222" s="11"/>
      <c r="RFI222" s="11"/>
      <c r="RFJ222" s="11"/>
      <c r="RFK222" s="11"/>
      <c r="RFL222" s="11"/>
      <c r="RFM222" s="11"/>
      <c r="RFN222" s="11"/>
      <c r="RFO222" s="11"/>
      <c r="RFP222" s="11"/>
      <c r="RFQ222" s="11"/>
      <c r="RFR222" s="11"/>
      <c r="RFS222" s="11"/>
      <c r="RFT222" s="11"/>
      <c r="RFU222" s="11"/>
      <c r="RFV222" s="11"/>
      <c r="RFW222" s="11"/>
      <c r="RFX222" s="11"/>
      <c r="RFY222" s="11"/>
      <c r="RFZ222" s="11"/>
      <c r="RGA222" s="11"/>
      <c r="RGB222" s="11"/>
      <c r="RGC222" s="11"/>
      <c r="RGD222" s="11"/>
      <c r="RGE222" s="11"/>
      <c r="RGF222" s="11"/>
      <c r="RGG222" s="11"/>
      <c r="RGH222" s="11"/>
      <c r="RGI222" s="11"/>
      <c r="RGJ222" s="11"/>
      <c r="RGK222" s="11"/>
      <c r="RGL222" s="11"/>
      <c r="RGM222" s="11"/>
      <c r="RGN222" s="11"/>
      <c r="RGO222" s="11"/>
      <c r="RGP222" s="11"/>
      <c r="RGQ222" s="11"/>
      <c r="RGR222" s="11"/>
      <c r="RGS222" s="11"/>
      <c r="RGT222" s="11"/>
      <c r="RGU222" s="11"/>
      <c r="RGV222" s="11"/>
      <c r="RGW222" s="11"/>
      <c r="RGX222" s="11"/>
      <c r="RGY222" s="11"/>
      <c r="RGZ222" s="11"/>
      <c r="RHA222" s="11"/>
      <c r="RHB222" s="11"/>
      <c r="RHC222" s="11"/>
      <c r="RHD222" s="11"/>
      <c r="RHE222" s="11"/>
      <c r="RHF222" s="11"/>
      <c r="RHG222" s="11"/>
      <c r="RHH222" s="11"/>
      <c r="RHI222" s="11"/>
      <c r="RHJ222" s="11"/>
      <c r="RHK222" s="11"/>
      <c r="RHL222" s="11"/>
      <c r="RHM222" s="11"/>
      <c r="RHN222" s="11"/>
      <c r="RHO222" s="11"/>
      <c r="RHP222" s="11"/>
      <c r="RHQ222" s="11"/>
      <c r="RHR222" s="11"/>
      <c r="RHS222" s="11"/>
      <c r="RHT222" s="11"/>
      <c r="RHU222" s="11"/>
      <c r="RHV222" s="11"/>
      <c r="RHW222" s="11"/>
      <c r="RHX222" s="11"/>
      <c r="RHY222" s="11"/>
      <c r="RHZ222" s="11"/>
      <c r="RIA222" s="11"/>
      <c r="RIB222" s="11"/>
      <c r="RIC222" s="11"/>
      <c r="RID222" s="11"/>
      <c r="RIE222" s="11"/>
      <c r="RIF222" s="11"/>
      <c r="RIG222" s="11"/>
      <c r="RIH222" s="11"/>
      <c r="RII222" s="11"/>
      <c r="RIJ222" s="11"/>
      <c r="RIK222" s="11"/>
      <c r="RIL222" s="11"/>
      <c r="RIM222" s="11"/>
      <c r="RIN222" s="11"/>
      <c r="RIO222" s="11"/>
      <c r="RIP222" s="11"/>
      <c r="RIQ222" s="11"/>
      <c r="RIR222" s="11"/>
      <c r="RIS222" s="11"/>
      <c r="RIT222" s="11"/>
      <c r="RIU222" s="11"/>
      <c r="RIV222" s="11"/>
      <c r="RIW222" s="11"/>
      <c r="RIX222" s="11"/>
      <c r="RIY222" s="11"/>
      <c r="RIZ222" s="11"/>
      <c r="RJA222" s="11"/>
      <c r="RJB222" s="11"/>
      <c r="RJC222" s="11"/>
      <c r="RJD222" s="11"/>
      <c r="RJE222" s="11"/>
      <c r="RJF222" s="11"/>
      <c r="RJG222" s="11"/>
      <c r="RJH222" s="11"/>
      <c r="RJI222" s="11"/>
      <c r="RJJ222" s="11"/>
      <c r="RJK222" s="11"/>
      <c r="RJL222" s="11"/>
      <c r="RJM222" s="11"/>
      <c r="RJN222" s="11"/>
      <c r="RJO222" s="11"/>
      <c r="RJP222" s="11"/>
      <c r="RJQ222" s="11"/>
      <c r="RJR222" s="11"/>
      <c r="RJS222" s="11"/>
      <c r="RJT222" s="11"/>
      <c r="RJU222" s="11"/>
      <c r="RJV222" s="11"/>
      <c r="RJW222" s="11"/>
      <c r="RJX222" s="11"/>
      <c r="RJY222" s="11"/>
      <c r="RJZ222" s="11"/>
      <c r="RKA222" s="11"/>
      <c r="RKB222" s="11"/>
      <c r="RKC222" s="11"/>
      <c r="RKD222" s="11"/>
      <c r="RKE222" s="11"/>
      <c r="RKF222" s="11"/>
      <c r="RKG222" s="11"/>
      <c r="RKH222" s="11"/>
      <c r="RKI222" s="11"/>
      <c r="RKJ222" s="11"/>
      <c r="RKK222" s="11"/>
      <c r="RKL222" s="11"/>
      <c r="RKM222" s="11"/>
      <c r="RKN222" s="11"/>
      <c r="RKO222" s="11"/>
      <c r="RKP222" s="11"/>
      <c r="RKQ222" s="11"/>
      <c r="RKR222" s="11"/>
      <c r="RKS222" s="11"/>
      <c r="RKT222" s="11"/>
      <c r="RKU222" s="11"/>
      <c r="RKV222" s="11"/>
      <c r="RKW222" s="11"/>
      <c r="RKX222" s="11"/>
      <c r="RKY222" s="11"/>
      <c r="RKZ222" s="11"/>
      <c r="RLA222" s="11"/>
      <c r="RLB222" s="11"/>
      <c r="RLC222" s="11"/>
      <c r="RLD222" s="11"/>
      <c r="RLE222" s="11"/>
      <c r="RLF222" s="11"/>
      <c r="RLG222" s="11"/>
      <c r="RLH222" s="11"/>
      <c r="RLI222" s="11"/>
      <c r="RLJ222" s="11"/>
      <c r="RLK222" s="11"/>
      <c r="RLL222" s="11"/>
      <c r="RLM222" s="11"/>
      <c r="RLN222" s="11"/>
      <c r="RLO222" s="11"/>
      <c r="RLP222" s="11"/>
      <c r="RLQ222" s="11"/>
      <c r="RLR222" s="11"/>
      <c r="RLS222" s="11"/>
      <c r="RLT222" s="11"/>
      <c r="RLU222" s="11"/>
      <c r="RLV222" s="11"/>
      <c r="RLW222" s="11"/>
      <c r="RLX222" s="11"/>
      <c r="RLY222" s="11"/>
      <c r="RLZ222" s="11"/>
      <c r="RMA222" s="11"/>
      <c r="RMB222" s="11"/>
      <c r="RMC222" s="11"/>
      <c r="RMD222" s="11"/>
      <c r="RME222" s="11"/>
      <c r="RMF222" s="11"/>
      <c r="RMG222" s="11"/>
      <c r="RMH222" s="11"/>
      <c r="RMI222" s="11"/>
      <c r="RMJ222" s="11"/>
      <c r="RMK222" s="11"/>
      <c r="RML222" s="11"/>
      <c r="RMM222" s="11"/>
      <c r="RMN222" s="11"/>
      <c r="RMO222" s="11"/>
      <c r="RMP222" s="11"/>
      <c r="RMQ222" s="11"/>
      <c r="RMR222" s="11"/>
      <c r="RMS222" s="11"/>
      <c r="RMT222" s="11"/>
      <c r="RMU222" s="11"/>
      <c r="RMV222" s="11"/>
      <c r="RMW222" s="11"/>
      <c r="RMX222" s="11"/>
      <c r="RMY222" s="11"/>
      <c r="RMZ222" s="11"/>
      <c r="RNA222" s="11"/>
      <c r="RNB222" s="11"/>
      <c r="RNC222" s="11"/>
      <c r="RND222" s="11"/>
      <c r="RNE222" s="11"/>
      <c r="RNF222" s="11"/>
      <c r="RNG222" s="11"/>
      <c r="RNH222" s="11"/>
      <c r="RNI222" s="11"/>
      <c r="RNJ222" s="11"/>
      <c r="RNK222" s="11"/>
      <c r="RNL222" s="11"/>
      <c r="RNM222" s="11"/>
      <c r="RNN222" s="11"/>
      <c r="RNO222" s="11"/>
      <c r="RNP222" s="11"/>
      <c r="RNQ222" s="11"/>
      <c r="RNR222" s="11"/>
      <c r="RNS222" s="11"/>
      <c r="RNT222" s="11"/>
      <c r="RNU222" s="11"/>
      <c r="RNV222" s="11"/>
      <c r="RNW222" s="11"/>
      <c r="RNX222" s="11"/>
      <c r="RNY222" s="11"/>
      <c r="RNZ222" s="11"/>
      <c r="ROA222" s="11"/>
      <c r="ROB222" s="11"/>
      <c r="ROC222" s="11"/>
      <c r="ROD222" s="11"/>
      <c r="ROE222" s="11"/>
      <c r="ROF222" s="11"/>
      <c r="ROG222" s="11"/>
      <c r="ROH222" s="11"/>
      <c r="ROI222" s="11"/>
      <c r="ROJ222" s="11"/>
      <c r="ROK222" s="11"/>
      <c r="ROL222" s="11"/>
      <c r="ROM222" s="11"/>
      <c r="RON222" s="11"/>
      <c r="ROO222" s="11"/>
      <c r="ROP222" s="11"/>
      <c r="ROQ222" s="11"/>
      <c r="ROR222" s="11"/>
      <c r="ROS222" s="11"/>
      <c r="ROT222" s="11"/>
      <c r="ROU222" s="11"/>
      <c r="ROV222" s="11"/>
      <c r="ROW222" s="11"/>
      <c r="ROX222" s="11"/>
      <c r="ROY222" s="11"/>
      <c r="ROZ222" s="11"/>
      <c r="RPA222" s="11"/>
      <c r="RPB222" s="11"/>
      <c r="RPC222" s="11"/>
      <c r="RPD222" s="11"/>
      <c r="RPE222" s="11"/>
      <c r="RPF222" s="11"/>
      <c r="RPG222" s="11"/>
      <c r="RPH222" s="11"/>
      <c r="RPI222" s="11"/>
      <c r="RPJ222" s="11"/>
      <c r="RPK222" s="11"/>
      <c r="RPL222" s="11"/>
      <c r="RPM222" s="11"/>
      <c r="RPN222" s="11"/>
      <c r="RPO222" s="11"/>
      <c r="RPP222" s="11"/>
      <c r="RPQ222" s="11"/>
      <c r="RPR222" s="11"/>
      <c r="RPS222" s="11"/>
      <c r="RPT222" s="11"/>
      <c r="RPU222" s="11"/>
      <c r="RPV222" s="11"/>
      <c r="RPW222" s="11"/>
      <c r="RPX222" s="11"/>
      <c r="RPY222" s="11"/>
      <c r="RPZ222" s="11"/>
      <c r="RQA222" s="11"/>
      <c r="RQB222" s="11"/>
      <c r="RQC222" s="11"/>
      <c r="RQD222" s="11"/>
      <c r="RQE222" s="11"/>
      <c r="RQF222" s="11"/>
      <c r="RQG222" s="11"/>
      <c r="RQH222" s="11"/>
      <c r="RQI222" s="11"/>
      <c r="RQJ222" s="11"/>
      <c r="RQK222" s="11"/>
      <c r="RQL222" s="11"/>
      <c r="RQM222" s="11"/>
      <c r="RQN222" s="11"/>
      <c r="RQO222" s="11"/>
      <c r="RQP222" s="11"/>
      <c r="RQQ222" s="11"/>
      <c r="RQR222" s="11"/>
      <c r="RQS222" s="11"/>
      <c r="RQT222" s="11"/>
      <c r="RQU222" s="11"/>
      <c r="RQV222" s="11"/>
      <c r="RQW222" s="11"/>
      <c r="RQX222" s="11"/>
      <c r="RQY222" s="11"/>
      <c r="RQZ222" s="11"/>
      <c r="RRA222" s="11"/>
      <c r="RRB222" s="11"/>
      <c r="RRC222" s="11"/>
      <c r="RRD222" s="11"/>
      <c r="RRE222" s="11"/>
      <c r="RRF222" s="11"/>
      <c r="RRG222" s="11"/>
      <c r="RRH222" s="11"/>
      <c r="RRI222" s="11"/>
      <c r="RRJ222" s="11"/>
      <c r="RRK222" s="11"/>
      <c r="RRL222" s="11"/>
      <c r="RRM222" s="11"/>
      <c r="RRN222" s="11"/>
      <c r="RRO222" s="11"/>
      <c r="RRP222" s="11"/>
      <c r="RRQ222" s="11"/>
      <c r="RRR222" s="11"/>
      <c r="RRS222" s="11"/>
      <c r="RRT222" s="11"/>
      <c r="RRU222" s="11"/>
      <c r="RRV222" s="11"/>
      <c r="RRW222" s="11"/>
      <c r="RRX222" s="11"/>
      <c r="RRY222" s="11"/>
      <c r="RRZ222" s="11"/>
      <c r="RSA222" s="11"/>
      <c r="RSB222" s="11"/>
      <c r="RSC222" s="11"/>
      <c r="RSD222" s="11"/>
      <c r="RSE222" s="11"/>
      <c r="RSF222" s="11"/>
      <c r="RSG222" s="11"/>
      <c r="RSH222" s="11"/>
      <c r="RSI222" s="11"/>
      <c r="RSJ222" s="11"/>
      <c r="RSK222" s="11"/>
      <c r="RSL222" s="11"/>
      <c r="RSM222" s="11"/>
      <c r="RSN222" s="11"/>
      <c r="RSO222" s="11"/>
      <c r="RSP222" s="11"/>
      <c r="RSQ222" s="11"/>
      <c r="RSR222" s="11"/>
      <c r="RSS222" s="11"/>
      <c r="RST222" s="11"/>
      <c r="RSU222" s="11"/>
      <c r="RSV222" s="11"/>
      <c r="RSW222" s="11"/>
      <c r="RSX222" s="11"/>
      <c r="RSY222" s="11"/>
      <c r="RSZ222" s="11"/>
      <c r="RTA222" s="11"/>
      <c r="RTB222" s="11"/>
      <c r="RTC222" s="11"/>
      <c r="RTD222" s="11"/>
      <c r="RTE222" s="11"/>
      <c r="RTF222" s="11"/>
      <c r="RTG222" s="11"/>
      <c r="RTH222" s="11"/>
      <c r="RTI222" s="11"/>
      <c r="RTJ222" s="11"/>
      <c r="RTK222" s="11"/>
      <c r="RTL222" s="11"/>
      <c r="RTM222" s="11"/>
      <c r="RTN222" s="11"/>
      <c r="RTO222" s="11"/>
      <c r="RTP222" s="11"/>
      <c r="RTQ222" s="11"/>
      <c r="RTR222" s="11"/>
      <c r="RTS222" s="11"/>
      <c r="RTT222" s="11"/>
      <c r="RTU222" s="11"/>
      <c r="RTV222" s="11"/>
      <c r="RTW222" s="11"/>
      <c r="RTX222" s="11"/>
      <c r="RTY222" s="11"/>
      <c r="RTZ222" s="11"/>
      <c r="RUA222" s="11"/>
      <c r="RUB222" s="11"/>
      <c r="RUC222" s="11"/>
      <c r="RUD222" s="11"/>
      <c r="RUE222" s="11"/>
      <c r="RUF222" s="11"/>
      <c r="RUG222" s="11"/>
      <c r="RUH222" s="11"/>
      <c r="RUI222" s="11"/>
      <c r="RUJ222" s="11"/>
      <c r="RUK222" s="11"/>
      <c r="RUL222" s="11"/>
      <c r="RUM222" s="11"/>
      <c r="RUN222" s="11"/>
      <c r="RUO222" s="11"/>
      <c r="RUP222" s="11"/>
      <c r="RUQ222" s="11"/>
      <c r="RUR222" s="11"/>
      <c r="RUS222" s="11"/>
      <c r="RUT222" s="11"/>
      <c r="RUU222" s="11"/>
      <c r="RUV222" s="11"/>
      <c r="RUW222" s="11"/>
      <c r="RUX222" s="11"/>
      <c r="RUY222" s="11"/>
      <c r="RUZ222" s="11"/>
      <c r="RVA222" s="11"/>
      <c r="RVB222" s="11"/>
      <c r="RVC222" s="11"/>
      <c r="RVD222" s="11"/>
      <c r="RVE222" s="11"/>
      <c r="RVF222" s="11"/>
      <c r="RVG222" s="11"/>
      <c r="RVH222" s="11"/>
      <c r="RVI222" s="11"/>
      <c r="RVJ222" s="11"/>
      <c r="RVK222" s="11"/>
      <c r="RVL222" s="11"/>
      <c r="RVM222" s="11"/>
      <c r="RVN222" s="11"/>
      <c r="RVO222" s="11"/>
      <c r="RVP222" s="11"/>
      <c r="RVQ222" s="11"/>
      <c r="RVR222" s="11"/>
      <c r="RVS222" s="11"/>
      <c r="RVT222" s="11"/>
      <c r="RVU222" s="11"/>
      <c r="RVV222" s="11"/>
      <c r="RVW222" s="11"/>
      <c r="RVX222" s="11"/>
      <c r="RVY222" s="11"/>
      <c r="RVZ222" s="11"/>
      <c r="RWA222" s="11"/>
      <c r="RWB222" s="11"/>
      <c r="RWC222" s="11"/>
      <c r="RWD222" s="11"/>
      <c r="RWE222" s="11"/>
      <c r="RWF222" s="11"/>
      <c r="RWG222" s="11"/>
      <c r="RWH222" s="11"/>
      <c r="RWI222" s="11"/>
      <c r="RWJ222" s="11"/>
      <c r="RWK222" s="11"/>
      <c r="RWL222" s="11"/>
      <c r="RWM222" s="11"/>
      <c r="RWN222" s="11"/>
      <c r="RWO222" s="11"/>
      <c r="RWP222" s="11"/>
      <c r="RWQ222" s="11"/>
      <c r="RWR222" s="11"/>
      <c r="RWS222" s="11"/>
      <c r="RWT222" s="11"/>
      <c r="RWU222" s="11"/>
      <c r="RWV222" s="11"/>
      <c r="RWW222" s="11"/>
      <c r="RWX222" s="11"/>
      <c r="RWY222" s="11"/>
      <c r="RWZ222" s="11"/>
      <c r="RXA222" s="11"/>
      <c r="RXB222" s="11"/>
      <c r="RXC222" s="11"/>
      <c r="RXD222" s="11"/>
      <c r="RXE222" s="11"/>
      <c r="RXF222" s="11"/>
      <c r="RXG222" s="11"/>
      <c r="RXH222" s="11"/>
      <c r="RXI222" s="11"/>
      <c r="RXJ222" s="11"/>
      <c r="RXK222" s="11"/>
      <c r="RXL222" s="11"/>
      <c r="RXM222" s="11"/>
      <c r="RXN222" s="11"/>
      <c r="RXO222" s="11"/>
      <c r="RXP222" s="11"/>
      <c r="RXQ222" s="11"/>
      <c r="RXR222" s="11"/>
      <c r="RXS222" s="11"/>
      <c r="RXT222" s="11"/>
      <c r="RXU222" s="11"/>
      <c r="RXV222" s="11"/>
      <c r="RXW222" s="11"/>
      <c r="RXX222" s="11"/>
      <c r="RXY222" s="11"/>
      <c r="RXZ222" s="11"/>
      <c r="RYA222" s="11"/>
      <c r="RYB222" s="11"/>
      <c r="RYC222" s="11"/>
      <c r="RYD222" s="11"/>
      <c r="RYE222" s="11"/>
      <c r="RYF222" s="11"/>
      <c r="RYG222" s="11"/>
      <c r="RYH222" s="11"/>
      <c r="RYI222" s="11"/>
      <c r="RYJ222" s="11"/>
      <c r="RYK222" s="11"/>
      <c r="RYL222" s="11"/>
      <c r="RYM222" s="11"/>
      <c r="RYN222" s="11"/>
      <c r="RYO222" s="11"/>
      <c r="RYP222" s="11"/>
      <c r="RYQ222" s="11"/>
      <c r="RYR222" s="11"/>
      <c r="RYS222" s="11"/>
      <c r="RYT222" s="11"/>
      <c r="RYU222" s="11"/>
      <c r="RYV222" s="11"/>
      <c r="RYW222" s="11"/>
      <c r="RYX222" s="11"/>
      <c r="RYY222" s="11"/>
      <c r="RYZ222" s="11"/>
      <c r="RZA222" s="11"/>
      <c r="RZB222" s="11"/>
      <c r="RZC222" s="11"/>
      <c r="RZD222" s="11"/>
      <c r="RZE222" s="11"/>
      <c r="RZF222" s="11"/>
      <c r="RZG222" s="11"/>
      <c r="RZH222" s="11"/>
      <c r="RZI222" s="11"/>
      <c r="RZJ222" s="11"/>
      <c r="RZK222" s="11"/>
      <c r="RZL222" s="11"/>
      <c r="RZM222" s="11"/>
      <c r="RZN222" s="11"/>
      <c r="RZO222" s="11"/>
      <c r="RZP222" s="11"/>
      <c r="RZQ222" s="11"/>
      <c r="RZR222" s="11"/>
      <c r="RZS222" s="11"/>
      <c r="RZT222" s="11"/>
      <c r="RZU222" s="11"/>
      <c r="RZV222" s="11"/>
      <c r="RZW222" s="11"/>
      <c r="RZX222" s="11"/>
      <c r="RZY222" s="11"/>
      <c r="RZZ222" s="11"/>
      <c r="SAA222" s="11"/>
      <c r="SAB222" s="11"/>
      <c r="SAC222" s="11"/>
      <c r="SAD222" s="11"/>
      <c r="SAE222" s="11"/>
      <c r="SAF222" s="11"/>
      <c r="SAG222" s="11"/>
      <c r="SAH222" s="11"/>
      <c r="SAI222" s="11"/>
      <c r="SAJ222" s="11"/>
      <c r="SAK222" s="11"/>
      <c r="SAL222" s="11"/>
      <c r="SAM222" s="11"/>
      <c r="SAN222" s="11"/>
      <c r="SAO222" s="11"/>
      <c r="SAP222" s="11"/>
      <c r="SAQ222" s="11"/>
      <c r="SAR222" s="11"/>
      <c r="SAS222" s="11"/>
      <c r="SAT222" s="11"/>
      <c r="SAU222" s="11"/>
      <c r="SAV222" s="11"/>
      <c r="SAW222" s="11"/>
      <c r="SAX222" s="11"/>
      <c r="SAY222" s="11"/>
      <c r="SAZ222" s="11"/>
      <c r="SBA222" s="11"/>
      <c r="SBB222" s="11"/>
      <c r="SBC222" s="11"/>
      <c r="SBD222" s="11"/>
      <c r="SBE222" s="11"/>
      <c r="SBF222" s="11"/>
      <c r="SBG222" s="11"/>
      <c r="SBH222" s="11"/>
      <c r="SBI222" s="11"/>
      <c r="SBJ222" s="11"/>
      <c r="SBK222" s="11"/>
      <c r="SBL222" s="11"/>
      <c r="SBM222" s="11"/>
      <c r="SBN222" s="11"/>
      <c r="SBO222" s="11"/>
      <c r="SBP222" s="11"/>
      <c r="SBQ222" s="11"/>
      <c r="SBR222" s="11"/>
      <c r="SBS222" s="11"/>
      <c r="SBT222" s="11"/>
      <c r="SBU222" s="11"/>
      <c r="SBV222" s="11"/>
      <c r="SBW222" s="11"/>
      <c r="SBX222" s="11"/>
      <c r="SBY222" s="11"/>
      <c r="SBZ222" s="11"/>
      <c r="SCA222" s="11"/>
      <c r="SCB222" s="11"/>
      <c r="SCC222" s="11"/>
      <c r="SCD222" s="11"/>
      <c r="SCE222" s="11"/>
      <c r="SCF222" s="11"/>
      <c r="SCG222" s="11"/>
      <c r="SCH222" s="11"/>
      <c r="SCI222" s="11"/>
      <c r="SCJ222" s="11"/>
      <c r="SCK222" s="11"/>
      <c r="SCL222" s="11"/>
      <c r="SCM222" s="11"/>
      <c r="SCN222" s="11"/>
      <c r="SCO222" s="11"/>
      <c r="SCP222" s="11"/>
      <c r="SCQ222" s="11"/>
      <c r="SCR222" s="11"/>
      <c r="SCS222" s="11"/>
      <c r="SCT222" s="11"/>
      <c r="SCU222" s="11"/>
      <c r="SCV222" s="11"/>
      <c r="SCW222" s="11"/>
      <c r="SCX222" s="11"/>
      <c r="SCY222" s="11"/>
      <c r="SCZ222" s="11"/>
      <c r="SDA222" s="11"/>
      <c r="SDB222" s="11"/>
      <c r="SDC222" s="11"/>
      <c r="SDD222" s="11"/>
      <c r="SDE222" s="11"/>
      <c r="SDF222" s="11"/>
      <c r="SDG222" s="11"/>
      <c r="SDH222" s="11"/>
      <c r="SDI222" s="11"/>
      <c r="SDJ222" s="11"/>
      <c r="SDK222" s="11"/>
      <c r="SDL222" s="11"/>
      <c r="SDM222" s="11"/>
      <c r="SDN222" s="11"/>
      <c r="SDO222" s="11"/>
      <c r="SDP222" s="11"/>
      <c r="SDQ222" s="11"/>
      <c r="SDR222" s="11"/>
      <c r="SDS222" s="11"/>
      <c r="SDT222" s="11"/>
      <c r="SDU222" s="11"/>
      <c r="SDV222" s="11"/>
      <c r="SDW222" s="11"/>
      <c r="SDX222" s="11"/>
      <c r="SDY222" s="11"/>
      <c r="SDZ222" s="11"/>
      <c r="SEA222" s="11"/>
      <c r="SEB222" s="11"/>
      <c r="SEC222" s="11"/>
      <c r="SED222" s="11"/>
      <c r="SEE222" s="11"/>
      <c r="SEF222" s="11"/>
      <c r="SEG222" s="11"/>
      <c r="SEH222" s="11"/>
      <c r="SEI222" s="11"/>
      <c r="SEJ222" s="11"/>
      <c r="SEK222" s="11"/>
      <c r="SEL222" s="11"/>
      <c r="SEM222" s="11"/>
      <c r="SEN222" s="11"/>
      <c r="SEO222" s="11"/>
      <c r="SEP222" s="11"/>
      <c r="SEQ222" s="11"/>
      <c r="SER222" s="11"/>
      <c r="SES222" s="11"/>
      <c r="SET222" s="11"/>
      <c r="SEU222" s="11"/>
      <c r="SEV222" s="11"/>
      <c r="SEW222" s="11"/>
      <c r="SEX222" s="11"/>
      <c r="SEY222" s="11"/>
      <c r="SEZ222" s="11"/>
      <c r="SFA222" s="11"/>
      <c r="SFB222" s="11"/>
      <c r="SFC222" s="11"/>
      <c r="SFD222" s="11"/>
      <c r="SFE222" s="11"/>
      <c r="SFF222" s="11"/>
      <c r="SFG222" s="11"/>
      <c r="SFH222" s="11"/>
      <c r="SFI222" s="11"/>
      <c r="SFJ222" s="11"/>
      <c r="SFK222" s="11"/>
      <c r="SFL222" s="11"/>
      <c r="SFM222" s="11"/>
      <c r="SFN222" s="11"/>
      <c r="SFO222" s="11"/>
      <c r="SFP222" s="11"/>
      <c r="SFQ222" s="11"/>
      <c r="SFR222" s="11"/>
      <c r="SFS222" s="11"/>
      <c r="SFT222" s="11"/>
      <c r="SFU222" s="11"/>
      <c r="SFV222" s="11"/>
      <c r="SFW222" s="11"/>
      <c r="SFX222" s="11"/>
      <c r="SFY222" s="11"/>
      <c r="SFZ222" s="11"/>
      <c r="SGA222" s="11"/>
      <c r="SGB222" s="11"/>
      <c r="SGC222" s="11"/>
      <c r="SGD222" s="11"/>
      <c r="SGE222" s="11"/>
      <c r="SGF222" s="11"/>
      <c r="SGG222" s="11"/>
      <c r="SGH222" s="11"/>
      <c r="SGI222" s="11"/>
      <c r="SGJ222" s="11"/>
      <c r="SGK222" s="11"/>
      <c r="SGL222" s="11"/>
      <c r="SGM222" s="11"/>
      <c r="SGN222" s="11"/>
      <c r="SGO222" s="11"/>
      <c r="SGP222" s="11"/>
      <c r="SGQ222" s="11"/>
      <c r="SGR222" s="11"/>
      <c r="SGS222" s="11"/>
      <c r="SGT222" s="11"/>
      <c r="SGU222" s="11"/>
      <c r="SGV222" s="11"/>
      <c r="SGW222" s="11"/>
      <c r="SGX222" s="11"/>
      <c r="SGY222" s="11"/>
      <c r="SGZ222" s="11"/>
      <c r="SHA222" s="11"/>
      <c r="SHB222" s="11"/>
      <c r="SHC222" s="11"/>
      <c r="SHD222" s="11"/>
      <c r="SHE222" s="11"/>
      <c r="SHF222" s="11"/>
      <c r="SHG222" s="11"/>
      <c r="SHH222" s="11"/>
      <c r="SHI222" s="11"/>
      <c r="SHJ222" s="11"/>
      <c r="SHK222" s="11"/>
      <c r="SHL222" s="11"/>
      <c r="SHM222" s="11"/>
      <c r="SHN222" s="11"/>
      <c r="SHO222" s="11"/>
      <c r="SHP222" s="11"/>
      <c r="SHQ222" s="11"/>
      <c r="SHR222" s="11"/>
      <c r="SHS222" s="11"/>
      <c r="SHT222" s="11"/>
      <c r="SHU222" s="11"/>
      <c r="SHV222" s="11"/>
      <c r="SHW222" s="11"/>
      <c r="SHX222" s="11"/>
      <c r="SHY222" s="11"/>
      <c r="SHZ222" s="11"/>
      <c r="SIA222" s="11"/>
      <c r="SIB222" s="11"/>
      <c r="SIC222" s="11"/>
      <c r="SID222" s="11"/>
      <c r="SIE222" s="11"/>
      <c r="SIF222" s="11"/>
      <c r="SIG222" s="11"/>
      <c r="SIH222" s="11"/>
      <c r="SII222" s="11"/>
      <c r="SIJ222" s="11"/>
      <c r="SIK222" s="11"/>
      <c r="SIL222" s="11"/>
      <c r="SIM222" s="11"/>
      <c r="SIN222" s="11"/>
      <c r="SIO222" s="11"/>
      <c r="SIP222" s="11"/>
      <c r="SIQ222" s="11"/>
      <c r="SIR222" s="11"/>
      <c r="SIS222" s="11"/>
      <c r="SIT222" s="11"/>
      <c r="SIU222" s="11"/>
      <c r="SIV222" s="11"/>
      <c r="SIW222" s="11"/>
      <c r="SIX222" s="11"/>
      <c r="SIY222" s="11"/>
      <c r="SIZ222" s="11"/>
      <c r="SJA222" s="11"/>
      <c r="SJB222" s="11"/>
      <c r="SJC222" s="11"/>
      <c r="SJD222" s="11"/>
      <c r="SJE222" s="11"/>
      <c r="SJF222" s="11"/>
      <c r="SJG222" s="11"/>
      <c r="SJH222" s="11"/>
      <c r="SJI222" s="11"/>
      <c r="SJJ222" s="11"/>
      <c r="SJK222" s="11"/>
      <c r="SJL222" s="11"/>
      <c r="SJM222" s="11"/>
      <c r="SJN222" s="11"/>
      <c r="SJO222" s="11"/>
      <c r="SJP222" s="11"/>
      <c r="SJQ222" s="11"/>
      <c r="SJR222" s="11"/>
      <c r="SJS222" s="11"/>
      <c r="SJT222" s="11"/>
      <c r="SJU222" s="11"/>
      <c r="SJV222" s="11"/>
      <c r="SJW222" s="11"/>
      <c r="SJX222" s="11"/>
      <c r="SJY222" s="11"/>
      <c r="SJZ222" s="11"/>
      <c r="SKA222" s="11"/>
      <c r="SKB222" s="11"/>
      <c r="SKC222" s="11"/>
      <c r="SKD222" s="11"/>
      <c r="SKE222" s="11"/>
      <c r="SKF222" s="11"/>
      <c r="SKG222" s="11"/>
      <c r="SKH222" s="11"/>
      <c r="SKI222" s="11"/>
      <c r="SKJ222" s="11"/>
      <c r="SKK222" s="11"/>
      <c r="SKL222" s="11"/>
      <c r="SKM222" s="11"/>
      <c r="SKN222" s="11"/>
      <c r="SKO222" s="11"/>
      <c r="SKP222" s="11"/>
      <c r="SKQ222" s="11"/>
      <c r="SKR222" s="11"/>
      <c r="SKS222" s="11"/>
      <c r="SKT222" s="11"/>
      <c r="SKU222" s="11"/>
      <c r="SKV222" s="11"/>
      <c r="SKW222" s="11"/>
      <c r="SKX222" s="11"/>
      <c r="SKY222" s="11"/>
      <c r="SKZ222" s="11"/>
      <c r="SLA222" s="11"/>
      <c r="SLB222" s="11"/>
      <c r="SLC222" s="11"/>
      <c r="SLD222" s="11"/>
      <c r="SLE222" s="11"/>
      <c r="SLF222" s="11"/>
      <c r="SLG222" s="11"/>
      <c r="SLH222" s="11"/>
      <c r="SLI222" s="11"/>
      <c r="SLJ222" s="11"/>
      <c r="SLK222" s="11"/>
      <c r="SLL222" s="11"/>
      <c r="SLM222" s="11"/>
      <c r="SLN222" s="11"/>
      <c r="SLO222" s="11"/>
      <c r="SLP222" s="11"/>
      <c r="SLQ222" s="11"/>
      <c r="SLR222" s="11"/>
      <c r="SLS222" s="11"/>
      <c r="SLT222" s="11"/>
      <c r="SLU222" s="11"/>
      <c r="SLV222" s="11"/>
      <c r="SLW222" s="11"/>
      <c r="SLX222" s="11"/>
      <c r="SLY222" s="11"/>
      <c r="SLZ222" s="11"/>
      <c r="SMA222" s="11"/>
      <c r="SMB222" s="11"/>
      <c r="SMC222" s="11"/>
      <c r="SMD222" s="11"/>
      <c r="SME222" s="11"/>
      <c r="SMF222" s="11"/>
      <c r="SMG222" s="11"/>
      <c r="SMH222" s="11"/>
      <c r="SMI222" s="11"/>
      <c r="SMJ222" s="11"/>
      <c r="SMK222" s="11"/>
      <c r="SML222" s="11"/>
      <c r="SMM222" s="11"/>
      <c r="SMN222" s="11"/>
      <c r="SMO222" s="11"/>
      <c r="SMP222" s="11"/>
      <c r="SMQ222" s="11"/>
      <c r="SMR222" s="11"/>
      <c r="SMS222" s="11"/>
      <c r="SMT222" s="11"/>
      <c r="SMU222" s="11"/>
      <c r="SMV222" s="11"/>
      <c r="SMW222" s="11"/>
      <c r="SMX222" s="11"/>
      <c r="SMY222" s="11"/>
      <c r="SMZ222" s="11"/>
      <c r="SNA222" s="11"/>
      <c r="SNB222" s="11"/>
      <c r="SNC222" s="11"/>
      <c r="SND222" s="11"/>
      <c r="SNE222" s="11"/>
      <c r="SNF222" s="11"/>
      <c r="SNG222" s="11"/>
      <c r="SNH222" s="11"/>
      <c r="SNI222" s="11"/>
      <c r="SNJ222" s="11"/>
      <c r="SNK222" s="11"/>
      <c r="SNL222" s="11"/>
      <c r="SNM222" s="11"/>
      <c r="SNN222" s="11"/>
      <c r="SNO222" s="11"/>
      <c r="SNP222" s="11"/>
      <c r="SNQ222" s="11"/>
      <c r="SNR222" s="11"/>
      <c r="SNS222" s="11"/>
      <c r="SNT222" s="11"/>
      <c r="SNU222" s="11"/>
      <c r="SNV222" s="11"/>
      <c r="SNW222" s="11"/>
      <c r="SNX222" s="11"/>
      <c r="SNY222" s="11"/>
      <c r="SNZ222" s="11"/>
      <c r="SOA222" s="11"/>
      <c r="SOB222" s="11"/>
      <c r="SOC222" s="11"/>
      <c r="SOD222" s="11"/>
      <c r="SOE222" s="11"/>
      <c r="SOF222" s="11"/>
      <c r="SOG222" s="11"/>
      <c r="SOH222" s="11"/>
      <c r="SOI222" s="11"/>
      <c r="SOJ222" s="11"/>
      <c r="SOK222" s="11"/>
      <c r="SOL222" s="11"/>
      <c r="SOM222" s="11"/>
      <c r="SON222" s="11"/>
      <c r="SOO222" s="11"/>
      <c r="SOP222" s="11"/>
      <c r="SOQ222" s="11"/>
      <c r="SOR222" s="11"/>
      <c r="SOS222" s="11"/>
      <c r="SOT222" s="11"/>
      <c r="SOU222" s="11"/>
      <c r="SOV222" s="11"/>
      <c r="SOW222" s="11"/>
      <c r="SOX222" s="11"/>
      <c r="SOY222" s="11"/>
      <c r="SOZ222" s="11"/>
      <c r="SPA222" s="11"/>
      <c r="SPB222" s="11"/>
      <c r="SPC222" s="11"/>
      <c r="SPD222" s="11"/>
      <c r="SPE222" s="11"/>
      <c r="SPF222" s="11"/>
      <c r="SPG222" s="11"/>
      <c r="SPH222" s="11"/>
      <c r="SPI222" s="11"/>
      <c r="SPJ222" s="11"/>
      <c r="SPK222" s="11"/>
      <c r="SPL222" s="11"/>
      <c r="SPM222" s="11"/>
      <c r="SPN222" s="11"/>
      <c r="SPO222" s="11"/>
      <c r="SPP222" s="11"/>
      <c r="SPQ222" s="11"/>
      <c r="SPR222" s="11"/>
      <c r="SPS222" s="11"/>
      <c r="SPT222" s="11"/>
      <c r="SPU222" s="11"/>
      <c r="SPV222" s="11"/>
      <c r="SPW222" s="11"/>
      <c r="SPX222" s="11"/>
      <c r="SPY222" s="11"/>
      <c r="SPZ222" s="11"/>
      <c r="SQA222" s="11"/>
      <c r="SQB222" s="11"/>
      <c r="SQC222" s="11"/>
      <c r="SQD222" s="11"/>
      <c r="SQE222" s="11"/>
      <c r="SQF222" s="11"/>
      <c r="SQG222" s="11"/>
      <c r="SQH222" s="11"/>
      <c r="SQI222" s="11"/>
      <c r="SQJ222" s="11"/>
      <c r="SQK222" s="11"/>
      <c r="SQL222" s="11"/>
      <c r="SQM222" s="11"/>
      <c r="SQN222" s="11"/>
      <c r="SQO222" s="11"/>
      <c r="SQP222" s="11"/>
      <c r="SQQ222" s="11"/>
      <c r="SQR222" s="11"/>
      <c r="SQS222" s="11"/>
      <c r="SQT222" s="11"/>
      <c r="SQU222" s="11"/>
      <c r="SQV222" s="11"/>
      <c r="SQW222" s="11"/>
      <c r="SQX222" s="11"/>
      <c r="SQY222" s="11"/>
      <c r="SQZ222" s="11"/>
      <c r="SRA222" s="11"/>
      <c r="SRB222" s="11"/>
      <c r="SRC222" s="11"/>
      <c r="SRD222" s="11"/>
      <c r="SRE222" s="11"/>
      <c r="SRF222" s="11"/>
      <c r="SRG222" s="11"/>
      <c r="SRH222" s="11"/>
      <c r="SRI222" s="11"/>
      <c r="SRJ222" s="11"/>
      <c r="SRK222" s="11"/>
      <c r="SRL222" s="11"/>
      <c r="SRM222" s="11"/>
      <c r="SRN222" s="11"/>
      <c r="SRO222" s="11"/>
      <c r="SRP222" s="11"/>
      <c r="SRQ222" s="11"/>
      <c r="SRR222" s="11"/>
      <c r="SRS222" s="11"/>
      <c r="SRT222" s="11"/>
      <c r="SRU222" s="11"/>
      <c r="SRV222" s="11"/>
      <c r="SRW222" s="11"/>
      <c r="SRX222" s="11"/>
      <c r="SRY222" s="11"/>
      <c r="SRZ222" s="11"/>
      <c r="SSA222" s="11"/>
      <c r="SSB222" s="11"/>
      <c r="SSC222" s="11"/>
      <c r="SSD222" s="11"/>
      <c r="SSE222" s="11"/>
      <c r="SSF222" s="11"/>
      <c r="SSG222" s="11"/>
      <c r="SSH222" s="11"/>
      <c r="SSI222" s="11"/>
      <c r="SSJ222" s="11"/>
      <c r="SSK222" s="11"/>
      <c r="SSL222" s="11"/>
      <c r="SSM222" s="11"/>
      <c r="SSN222" s="11"/>
      <c r="SSO222" s="11"/>
      <c r="SSP222" s="11"/>
      <c r="SSQ222" s="11"/>
      <c r="SSR222" s="11"/>
      <c r="SSS222" s="11"/>
      <c r="SST222" s="11"/>
      <c r="SSU222" s="11"/>
      <c r="SSV222" s="11"/>
      <c r="SSW222" s="11"/>
      <c r="SSX222" s="11"/>
      <c r="SSY222" s="11"/>
      <c r="SSZ222" s="11"/>
      <c r="STA222" s="11"/>
      <c r="STB222" s="11"/>
      <c r="STC222" s="11"/>
      <c r="STD222" s="11"/>
      <c r="STE222" s="11"/>
      <c r="STF222" s="11"/>
      <c r="STG222" s="11"/>
      <c r="STH222" s="11"/>
      <c r="STI222" s="11"/>
      <c r="STJ222" s="11"/>
      <c r="STK222" s="11"/>
      <c r="STL222" s="11"/>
      <c r="STM222" s="11"/>
      <c r="STN222" s="11"/>
      <c r="STO222" s="11"/>
      <c r="STP222" s="11"/>
      <c r="STQ222" s="11"/>
      <c r="STR222" s="11"/>
      <c r="STS222" s="11"/>
      <c r="STT222" s="11"/>
      <c r="STU222" s="11"/>
      <c r="STV222" s="11"/>
      <c r="STW222" s="11"/>
      <c r="STX222" s="11"/>
      <c r="STY222" s="11"/>
      <c r="STZ222" s="11"/>
      <c r="SUA222" s="11"/>
      <c r="SUB222" s="11"/>
      <c r="SUC222" s="11"/>
      <c r="SUD222" s="11"/>
      <c r="SUE222" s="11"/>
      <c r="SUF222" s="11"/>
      <c r="SUG222" s="11"/>
      <c r="SUH222" s="11"/>
      <c r="SUI222" s="11"/>
      <c r="SUJ222" s="11"/>
      <c r="SUK222" s="11"/>
      <c r="SUL222" s="11"/>
      <c r="SUM222" s="11"/>
      <c r="SUN222" s="11"/>
      <c r="SUO222" s="11"/>
      <c r="SUP222" s="11"/>
      <c r="SUQ222" s="11"/>
      <c r="SUR222" s="11"/>
      <c r="SUS222" s="11"/>
      <c r="SUT222" s="11"/>
      <c r="SUU222" s="11"/>
      <c r="SUV222" s="11"/>
      <c r="SUW222" s="11"/>
      <c r="SUX222" s="11"/>
      <c r="SUY222" s="11"/>
      <c r="SUZ222" s="11"/>
      <c r="SVA222" s="11"/>
      <c r="SVB222" s="11"/>
      <c r="SVC222" s="11"/>
      <c r="SVD222" s="11"/>
      <c r="SVE222" s="11"/>
      <c r="SVF222" s="11"/>
      <c r="SVG222" s="11"/>
      <c r="SVH222" s="11"/>
      <c r="SVI222" s="11"/>
      <c r="SVJ222" s="11"/>
      <c r="SVK222" s="11"/>
      <c r="SVL222" s="11"/>
      <c r="SVM222" s="11"/>
      <c r="SVN222" s="11"/>
      <c r="SVO222" s="11"/>
      <c r="SVP222" s="11"/>
      <c r="SVQ222" s="11"/>
      <c r="SVR222" s="11"/>
      <c r="SVS222" s="11"/>
      <c r="SVT222" s="11"/>
      <c r="SVU222" s="11"/>
      <c r="SVV222" s="11"/>
      <c r="SVW222" s="11"/>
      <c r="SVX222" s="11"/>
      <c r="SVY222" s="11"/>
      <c r="SVZ222" s="11"/>
      <c r="SWA222" s="11"/>
      <c r="SWB222" s="11"/>
      <c r="SWC222" s="11"/>
      <c r="SWD222" s="11"/>
      <c r="SWE222" s="11"/>
      <c r="SWF222" s="11"/>
      <c r="SWG222" s="11"/>
      <c r="SWH222" s="11"/>
      <c r="SWI222" s="11"/>
      <c r="SWJ222" s="11"/>
      <c r="SWK222" s="11"/>
      <c r="SWL222" s="11"/>
      <c r="SWM222" s="11"/>
      <c r="SWN222" s="11"/>
      <c r="SWO222" s="11"/>
      <c r="SWP222" s="11"/>
      <c r="SWQ222" s="11"/>
      <c r="SWR222" s="11"/>
      <c r="SWS222" s="11"/>
      <c r="SWT222" s="11"/>
      <c r="SWU222" s="11"/>
      <c r="SWV222" s="11"/>
      <c r="SWW222" s="11"/>
      <c r="SWX222" s="11"/>
      <c r="SWY222" s="11"/>
      <c r="SWZ222" s="11"/>
      <c r="SXA222" s="11"/>
      <c r="SXB222" s="11"/>
      <c r="SXC222" s="11"/>
      <c r="SXD222" s="11"/>
      <c r="SXE222" s="11"/>
      <c r="SXF222" s="11"/>
      <c r="SXG222" s="11"/>
      <c r="SXH222" s="11"/>
      <c r="SXI222" s="11"/>
      <c r="SXJ222" s="11"/>
      <c r="SXK222" s="11"/>
      <c r="SXL222" s="11"/>
      <c r="SXM222" s="11"/>
      <c r="SXN222" s="11"/>
      <c r="SXO222" s="11"/>
      <c r="SXP222" s="11"/>
      <c r="SXQ222" s="11"/>
      <c r="SXR222" s="11"/>
      <c r="SXS222" s="11"/>
      <c r="SXT222" s="11"/>
      <c r="SXU222" s="11"/>
      <c r="SXV222" s="11"/>
      <c r="SXW222" s="11"/>
      <c r="SXX222" s="11"/>
      <c r="SXY222" s="11"/>
      <c r="SXZ222" s="11"/>
      <c r="SYA222" s="11"/>
      <c r="SYB222" s="11"/>
      <c r="SYC222" s="11"/>
      <c r="SYD222" s="11"/>
      <c r="SYE222" s="11"/>
      <c r="SYF222" s="11"/>
      <c r="SYG222" s="11"/>
      <c r="SYH222" s="11"/>
      <c r="SYI222" s="11"/>
      <c r="SYJ222" s="11"/>
      <c r="SYK222" s="11"/>
      <c r="SYL222" s="11"/>
      <c r="SYM222" s="11"/>
      <c r="SYN222" s="11"/>
      <c r="SYO222" s="11"/>
      <c r="SYP222" s="11"/>
      <c r="SYQ222" s="11"/>
      <c r="SYR222" s="11"/>
      <c r="SYS222" s="11"/>
      <c r="SYT222" s="11"/>
      <c r="SYU222" s="11"/>
      <c r="SYV222" s="11"/>
      <c r="SYW222" s="11"/>
      <c r="SYX222" s="11"/>
      <c r="SYY222" s="11"/>
      <c r="SYZ222" s="11"/>
      <c r="SZA222" s="11"/>
      <c r="SZB222" s="11"/>
      <c r="SZC222" s="11"/>
      <c r="SZD222" s="11"/>
      <c r="SZE222" s="11"/>
      <c r="SZF222" s="11"/>
      <c r="SZG222" s="11"/>
      <c r="SZH222" s="11"/>
      <c r="SZI222" s="11"/>
      <c r="SZJ222" s="11"/>
      <c r="SZK222" s="11"/>
      <c r="SZL222" s="11"/>
      <c r="SZM222" s="11"/>
      <c r="SZN222" s="11"/>
      <c r="SZO222" s="11"/>
      <c r="SZP222" s="11"/>
      <c r="SZQ222" s="11"/>
      <c r="SZR222" s="11"/>
      <c r="SZS222" s="11"/>
      <c r="SZT222" s="11"/>
      <c r="SZU222" s="11"/>
      <c r="SZV222" s="11"/>
      <c r="SZW222" s="11"/>
      <c r="SZX222" s="11"/>
      <c r="SZY222" s="11"/>
      <c r="SZZ222" s="11"/>
      <c r="TAA222" s="11"/>
      <c r="TAB222" s="11"/>
      <c r="TAC222" s="11"/>
      <c r="TAD222" s="11"/>
      <c r="TAE222" s="11"/>
      <c r="TAF222" s="11"/>
      <c r="TAG222" s="11"/>
      <c r="TAH222" s="11"/>
      <c r="TAI222" s="11"/>
      <c r="TAJ222" s="11"/>
      <c r="TAK222" s="11"/>
      <c r="TAL222" s="11"/>
      <c r="TAM222" s="11"/>
      <c r="TAN222" s="11"/>
      <c r="TAO222" s="11"/>
      <c r="TAP222" s="11"/>
      <c r="TAQ222" s="11"/>
      <c r="TAR222" s="11"/>
      <c r="TAS222" s="11"/>
      <c r="TAT222" s="11"/>
      <c r="TAU222" s="11"/>
      <c r="TAV222" s="11"/>
      <c r="TAW222" s="11"/>
      <c r="TAX222" s="11"/>
      <c r="TAY222" s="11"/>
      <c r="TAZ222" s="11"/>
      <c r="TBA222" s="11"/>
      <c r="TBB222" s="11"/>
      <c r="TBC222" s="11"/>
      <c r="TBD222" s="11"/>
      <c r="TBE222" s="11"/>
      <c r="TBF222" s="11"/>
      <c r="TBG222" s="11"/>
      <c r="TBH222" s="11"/>
      <c r="TBI222" s="11"/>
      <c r="TBJ222" s="11"/>
      <c r="TBK222" s="11"/>
      <c r="TBL222" s="11"/>
      <c r="TBM222" s="11"/>
      <c r="TBN222" s="11"/>
      <c r="TBO222" s="11"/>
      <c r="TBP222" s="11"/>
      <c r="TBQ222" s="11"/>
      <c r="TBR222" s="11"/>
      <c r="TBS222" s="11"/>
      <c r="TBT222" s="11"/>
      <c r="TBU222" s="11"/>
      <c r="TBV222" s="11"/>
      <c r="TBW222" s="11"/>
      <c r="TBX222" s="11"/>
      <c r="TBY222" s="11"/>
      <c r="TBZ222" s="11"/>
      <c r="TCA222" s="11"/>
      <c r="TCB222" s="11"/>
      <c r="TCC222" s="11"/>
      <c r="TCD222" s="11"/>
      <c r="TCE222" s="11"/>
      <c r="TCF222" s="11"/>
      <c r="TCG222" s="11"/>
      <c r="TCH222" s="11"/>
      <c r="TCI222" s="11"/>
      <c r="TCJ222" s="11"/>
      <c r="TCK222" s="11"/>
      <c r="TCL222" s="11"/>
      <c r="TCM222" s="11"/>
      <c r="TCN222" s="11"/>
      <c r="TCO222" s="11"/>
      <c r="TCP222" s="11"/>
      <c r="TCQ222" s="11"/>
      <c r="TCR222" s="11"/>
      <c r="TCS222" s="11"/>
      <c r="TCT222" s="11"/>
      <c r="TCU222" s="11"/>
      <c r="TCV222" s="11"/>
      <c r="TCW222" s="11"/>
      <c r="TCX222" s="11"/>
      <c r="TCY222" s="11"/>
      <c r="TCZ222" s="11"/>
      <c r="TDA222" s="11"/>
      <c r="TDB222" s="11"/>
      <c r="TDC222" s="11"/>
      <c r="TDD222" s="11"/>
      <c r="TDE222" s="11"/>
      <c r="TDF222" s="11"/>
      <c r="TDG222" s="11"/>
      <c r="TDH222" s="11"/>
      <c r="TDI222" s="11"/>
      <c r="TDJ222" s="11"/>
      <c r="TDK222" s="11"/>
      <c r="TDL222" s="11"/>
      <c r="TDM222" s="11"/>
      <c r="TDN222" s="11"/>
      <c r="TDO222" s="11"/>
      <c r="TDP222" s="11"/>
      <c r="TDQ222" s="11"/>
      <c r="TDR222" s="11"/>
      <c r="TDS222" s="11"/>
      <c r="TDT222" s="11"/>
      <c r="TDU222" s="11"/>
      <c r="TDV222" s="11"/>
      <c r="TDW222" s="11"/>
      <c r="TDX222" s="11"/>
      <c r="TDY222" s="11"/>
      <c r="TDZ222" s="11"/>
      <c r="TEA222" s="11"/>
      <c r="TEB222" s="11"/>
      <c r="TEC222" s="11"/>
      <c r="TED222" s="11"/>
      <c r="TEE222" s="11"/>
      <c r="TEF222" s="11"/>
      <c r="TEG222" s="11"/>
      <c r="TEH222" s="11"/>
      <c r="TEI222" s="11"/>
      <c r="TEJ222" s="11"/>
      <c r="TEK222" s="11"/>
      <c r="TEL222" s="11"/>
      <c r="TEM222" s="11"/>
      <c r="TEN222" s="11"/>
      <c r="TEO222" s="11"/>
      <c r="TEP222" s="11"/>
      <c r="TEQ222" s="11"/>
      <c r="TER222" s="11"/>
      <c r="TES222" s="11"/>
      <c r="TET222" s="11"/>
      <c r="TEU222" s="11"/>
      <c r="TEV222" s="11"/>
      <c r="TEW222" s="11"/>
      <c r="TEX222" s="11"/>
      <c r="TEY222" s="11"/>
      <c r="TEZ222" s="11"/>
      <c r="TFA222" s="11"/>
      <c r="TFB222" s="11"/>
      <c r="TFC222" s="11"/>
      <c r="TFD222" s="11"/>
      <c r="TFE222" s="11"/>
      <c r="TFF222" s="11"/>
      <c r="TFG222" s="11"/>
      <c r="TFH222" s="11"/>
      <c r="TFI222" s="11"/>
      <c r="TFJ222" s="11"/>
      <c r="TFK222" s="11"/>
      <c r="TFL222" s="11"/>
      <c r="TFM222" s="11"/>
      <c r="TFN222" s="11"/>
      <c r="TFO222" s="11"/>
      <c r="TFP222" s="11"/>
      <c r="TFQ222" s="11"/>
      <c r="TFR222" s="11"/>
      <c r="TFS222" s="11"/>
      <c r="TFT222" s="11"/>
      <c r="TFU222" s="11"/>
      <c r="TFV222" s="11"/>
      <c r="TFW222" s="11"/>
      <c r="TFX222" s="11"/>
      <c r="TFY222" s="11"/>
      <c r="TFZ222" s="11"/>
      <c r="TGA222" s="11"/>
      <c r="TGB222" s="11"/>
      <c r="TGC222" s="11"/>
      <c r="TGD222" s="11"/>
      <c r="TGE222" s="11"/>
      <c r="TGF222" s="11"/>
      <c r="TGG222" s="11"/>
      <c r="TGH222" s="11"/>
      <c r="TGI222" s="11"/>
      <c r="TGJ222" s="11"/>
      <c r="TGK222" s="11"/>
      <c r="TGL222" s="11"/>
      <c r="TGM222" s="11"/>
      <c r="TGN222" s="11"/>
      <c r="TGO222" s="11"/>
      <c r="TGP222" s="11"/>
      <c r="TGQ222" s="11"/>
      <c r="TGR222" s="11"/>
      <c r="TGS222" s="11"/>
      <c r="TGT222" s="11"/>
      <c r="TGU222" s="11"/>
      <c r="TGV222" s="11"/>
      <c r="TGW222" s="11"/>
      <c r="TGX222" s="11"/>
      <c r="TGY222" s="11"/>
      <c r="TGZ222" s="11"/>
      <c r="THA222" s="11"/>
      <c r="THB222" s="11"/>
      <c r="THC222" s="11"/>
      <c r="THD222" s="11"/>
      <c r="THE222" s="11"/>
      <c r="THF222" s="11"/>
      <c r="THG222" s="11"/>
      <c r="THH222" s="11"/>
      <c r="THI222" s="11"/>
      <c r="THJ222" s="11"/>
      <c r="THK222" s="11"/>
      <c r="THL222" s="11"/>
      <c r="THM222" s="11"/>
      <c r="THN222" s="11"/>
      <c r="THO222" s="11"/>
      <c r="THP222" s="11"/>
      <c r="THQ222" s="11"/>
      <c r="THR222" s="11"/>
      <c r="THS222" s="11"/>
      <c r="THT222" s="11"/>
      <c r="THU222" s="11"/>
      <c r="THV222" s="11"/>
      <c r="THW222" s="11"/>
      <c r="THX222" s="11"/>
      <c r="THY222" s="11"/>
      <c r="THZ222" s="11"/>
      <c r="TIA222" s="11"/>
      <c r="TIB222" s="11"/>
      <c r="TIC222" s="11"/>
      <c r="TID222" s="11"/>
      <c r="TIE222" s="11"/>
      <c r="TIF222" s="11"/>
      <c r="TIG222" s="11"/>
      <c r="TIH222" s="11"/>
      <c r="TII222" s="11"/>
      <c r="TIJ222" s="11"/>
      <c r="TIK222" s="11"/>
      <c r="TIL222" s="11"/>
      <c r="TIM222" s="11"/>
      <c r="TIN222" s="11"/>
      <c r="TIO222" s="11"/>
      <c r="TIP222" s="11"/>
      <c r="TIQ222" s="11"/>
      <c r="TIR222" s="11"/>
      <c r="TIS222" s="11"/>
      <c r="TIT222" s="11"/>
      <c r="TIU222" s="11"/>
      <c r="TIV222" s="11"/>
      <c r="TIW222" s="11"/>
      <c r="TIX222" s="11"/>
      <c r="TIY222" s="11"/>
      <c r="TIZ222" s="11"/>
      <c r="TJA222" s="11"/>
      <c r="TJB222" s="11"/>
      <c r="TJC222" s="11"/>
      <c r="TJD222" s="11"/>
      <c r="TJE222" s="11"/>
      <c r="TJF222" s="11"/>
      <c r="TJG222" s="11"/>
      <c r="TJH222" s="11"/>
      <c r="TJI222" s="11"/>
      <c r="TJJ222" s="11"/>
      <c r="TJK222" s="11"/>
      <c r="TJL222" s="11"/>
      <c r="TJM222" s="11"/>
      <c r="TJN222" s="11"/>
      <c r="TJO222" s="11"/>
      <c r="TJP222" s="11"/>
      <c r="TJQ222" s="11"/>
      <c r="TJR222" s="11"/>
      <c r="TJS222" s="11"/>
      <c r="TJT222" s="11"/>
      <c r="TJU222" s="11"/>
      <c r="TJV222" s="11"/>
      <c r="TJW222" s="11"/>
      <c r="TJX222" s="11"/>
      <c r="TJY222" s="11"/>
      <c r="TJZ222" s="11"/>
      <c r="TKA222" s="11"/>
      <c r="TKB222" s="11"/>
      <c r="TKC222" s="11"/>
      <c r="TKD222" s="11"/>
      <c r="TKE222" s="11"/>
      <c r="TKF222" s="11"/>
      <c r="TKG222" s="11"/>
      <c r="TKH222" s="11"/>
      <c r="TKI222" s="11"/>
      <c r="TKJ222" s="11"/>
      <c r="TKK222" s="11"/>
      <c r="TKL222" s="11"/>
      <c r="TKM222" s="11"/>
      <c r="TKN222" s="11"/>
      <c r="TKO222" s="11"/>
      <c r="TKP222" s="11"/>
      <c r="TKQ222" s="11"/>
      <c r="TKR222" s="11"/>
      <c r="TKS222" s="11"/>
      <c r="TKT222" s="11"/>
      <c r="TKU222" s="11"/>
      <c r="TKV222" s="11"/>
      <c r="TKW222" s="11"/>
      <c r="TKX222" s="11"/>
      <c r="TKY222" s="11"/>
      <c r="TKZ222" s="11"/>
      <c r="TLA222" s="11"/>
      <c r="TLB222" s="11"/>
      <c r="TLC222" s="11"/>
      <c r="TLD222" s="11"/>
      <c r="TLE222" s="11"/>
      <c r="TLF222" s="11"/>
      <c r="TLG222" s="11"/>
      <c r="TLH222" s="11"/>
      <c r="TLI222" s="11"/>
      <c r="TLJ222" s="11"/>
      <c r="TLK222" s="11"/>
      <c r="TLL222" s="11"/>
      <c r="TLM222" s="11"/>
      <c r="TLN222" s="11"/>
      <c r="TLO222" s="11"/>
      <c r="TLP222" s="11"/>
      <c r="TLQ222" s="11"/>
      <c r="TLR222" s="11"/>
      <c r="TLS222" s="11"/>
      <c r="TLT222" s="11"/>
      <c r="TLU222" s="11"/>
      <c r="TLV222" s="11"/>
      <c r="TLW222" s="11"/>
      <c r="TLX222" s="11"/>
      <c r="TLY222" s="11"/>
      <c r="TLZ222" s="11"/>
      <c r="TMA222" s="11"/>
      <c r="TMB222" s="11"/>
      <c r="TMC222" s="11"/>
      <c r="TMD222" s="11"/>
      <c r="TME222" s="11"/>
      <c r="TMF222" s="11"/>
      <c r="TMG222" s="11"/>
      <c r="TMH222" s="11"/>
      <c r="TMI222" s="11"/>
      <c r="TMJ222" s="11"/>
      <c r="TMK222" s="11"/>
      <c r="TML222" s="11"/>
      <c r="TMM222" s="11"/>
      <c r="TMN222" s="11"/>
      <c r="TMO222" s="11"/>
      <c r="TMP222" s="11"/>
      <c r="TMQ222" s="11"/>
      <c r="TMR222" s="11"/>
      <c r="TMS222" s="11"/>
      <c r="TMT222" s="11"/>
      <c r="TMU222" s="11"/>
      <c r="TMV222" s="11"/>
      <c r="TMW222" s="11"/>
      <c r="TMX222" s="11"/>
      <c r="TMY222" s="11"/>
      <c r="TMZ222" s="11"/>
      <c r="TNA222" s="11"/>
      <c r="TNB222" s="11"/>
      <c r="TNC222" s="11"/>
      <c r="TND222" s="11"/>
      <c r="TNE222" s="11"/>
      <c r="TNF222" s="11"/>
      <c r="TNG222" s="11"/>
      <c r="TNH222" s="11"/>
      <c r="TNI222" s="11"/>
      <c r="TNJ222" s="11"/>
      <c r="TNK222" s="11"/>
      <c r="TNL222" s="11"/>
      <c r="TNM222" s="11"/>
      <c r="TNN222" s="11"/>
      <c r="TNO222" s="11"/>
      <c r="TNP222" s="11"/>
      <c r="TNQ222" s="11"/>
      <c r="TNR222" s="11"/>
      <c r="TNS222" s="11"/>
      <c r="TNT222" s="11"/>
      <c r="TNU222" s="11"/>
      <c r="TNV222" s="11"/>
      <c r="TNW222" s="11"/>
      <c r="TNX222" s="11"/>
      <c r="TNY222" s="11"/>
      <c r="TNZ222" s="11"/>
      <c r="TOA222" s="11"/>
      <c r="TOB222" s="11"/>
      <c r="TOC222" s="11"/>
      <c r="TOD222" s="11"/>
      <c r="TOE222" s="11"/>
      <c r="TOF222" s="11"/>
      <c r="TOG222" s="11"/>
      <c r="TOH222" s="11"/>
      <c r="TOI222" s="11"/>
      <c r="TOJ222" s="11"/>
      <c r="TOK222" s="11"/>
      <c r="TOL222" s="11"/>
      <c r="TOM222" s="11"/>
      <c r="TON222" s="11"/>
      <c r="TOO222" s="11"/>
      <c r="TOP222" s="11"/>
      <c r="TOQ222" s="11"/>
      <c r="TOR222" s="11"/>
      <c r="TOS222" s="11"/>
      <c r="TOT222" s="11"/>
      <c r="TOU222" s="11"/>
      <c r="TOV222" s="11"/>
      <c r="TOW222" s="11"/>
      <c r="TOX222" s="11"/>
      <c r="TOY222" s="11"/>
      <c r="TOZ222" s="11"/>
      <c r="TPA222" s="11"/>
      <c r="TPB222" s="11"/>
      <c r="TPC222" s="11"/>
      <c r="TPD222" s="11"/>
      <c r="TPE222" s="11"/>
      <c r="TPF222" s="11"/>
      <c r="TPG222" s="11"/>
      <c r="TPH222" s="11"/>
      <c r="TPI222" s="11"/>
      <c r="TPJ222" s="11"/>
      <c r="TPK222" s="11"/>
      <c r="TPL222" s="11"/>
      <c r="TPM222" s="11"/>
      <c r="TPN222" s="11"/>
      <c r="TPO222" s="11"/>
      <c r="TPP222" s="11"/>
      <c r="TPQ222" s="11"/>
      <c r="TPR222" s="11"/>
      <c r="TPS222" s="11"/>
      <c r="TPT222" s="11"/>
      <c r="TPU222" s="11"/>
      <c r="TPV222" s="11"/>
      <c r="TPW222" s="11"/>
      <c r="TPX222" s="11"/>
      <c r="TPY222" s="11"/>
      <c r="TPZ222" s="11"/>
      <c r="TQA222" s="11"/>
      <c r="TQB222" s="11"/>
      <c r="TQC222" s="11"/>
      <c r="TQD222" s="11"/>
      <c r="TQE222" s="11"/>
      <c r="TQF222" s="11"/>
      <c r="TQG222" s="11"/>
      <c r="TQH222" s="11"/>
      <c r="TQI222" s="11"/>
      <c r="TQJ222" s="11"/>
      <c r="TQK222" s="11"/>
      <c r="TQL222" s="11"/>
      <c r="TQM222" s="11"/>
      <c r="TQN222" s="11"/>
      <c r="TQO222" s="11"/>
      <c r="TQP222" s="11"/>
      <c r="TQQ222" s="11"/>
      <c r="TQR222" s="11"/>
      <c r="TQS222" s="11"/>
      <c r="TQT222" s="11"/>
      <c r="TQU222" s="11"/>
      <c r="TQV222" s="11"/>
      <c r="TQW222" s="11"/>
      <c r="TQX222" s="11"/>
      <c r="TQY222" s="11"/>
      <c r="TQZ222" s="11"/>
      <c r="TRA222" s="11"/>
      <c r="TRB222" s="11"/>
      <c r="TRC222" s="11"/>
      <c r="TRD222" s="11"/>
      <c r="TRE222" s="11"/>
      <c r="TRF222" s="11"/>
      <c r="TRG222" s="11"/>
      <c r="TRH222" s="11"/>
      <c r="TRI222" s="11"/>
      <c r="TRJ222" s="11"/>
      <c r="TRK222" s="11"/>
      <c r="TRL222" s="11"/>
      <c r="TRM222" s="11"/>
      <c r="TRN222" s="11"/>
      <c r="TRO222" s="11"/>
      <c r="TRP222" s="11"/>
      <c r="TRQ222" s="11"/>
      <c r="TRR222" s="11"/>
      <c r="TRS222" s="11"/>
      <c r="TRT222" s="11"/>
      <c r="TRU222" s="11"/>
      <c r="TRV222" s="11"/>
      <c r="TRW222" s="11"/>
      <c r="TRX222" s="11"/>
      <c r="TRY222" s="11"/>
      <c r="TRZ222" s="11"/>
      <c r="TSA222" s="11"/>
      <c r="TSB222" s="11"/>
      <c r="TSC222" s="11"/>
      <c r="TSD222" s="11"/>
      <c r="TSE222" s="11"/>
      <c r="TSF222" s="11"/>
      <c r="TSG222" s="11"/>
      <c r="TSH222" s="11"/>
      <c r="TSI222" s="11"/>
      <c r="TSJ222" s="11"/>
      <c r="TSK222" s="11"/>
      <c r="TSL222" s="11"/>
      <c r="TSM222" s="11"/>
      <c r="TSN222" s="11"/>
      <c r="TSO222" s="11"/>
      <c r="TSP222" s="11"/>
      <c r="TSQ222" s="11"/>
      <c r="TSR222" s="11"/>
      <c r="TSS222" s="11"/>
      <c r="TST222" s="11"/>
      <c r="TSU222" s="11"/>
      <c r="TSV222" s="11"/>
      <c r="TSW222" s="11"/>
      <c r="TSX222" s="11"/>
      <c r="TSY222" s="11"/>
      <c r="TSZ222" s="11"/>
      <c r="TTA222" s="11"/>
      <c r="TTB222" s="11"/>
      <c r="TTC222" s="11"/>
      <c r="TTD222" s="11"/>
      <c r="TTE222" s="11"/>
      <c r="TTF222" s="11"/>
      <c r="TTG222" s="11"/>
      <c r="TTH222" s="11"/>
      <c r="TTI222" s="11"/>
      <c r="TTJ222" s="11"/>
      <c r="TTK222" s="11"/>
      <c r="TTL222" s="11"/>
      <c r="TTM222" s="11"/>
      <c r="TTN222" s="11"/>
      <c r="TTO222" s="11"/>
      <c r="TTP222" s="11"/>
      <c r="TTQ222" s="11"/>
      <c r="TTR222" s="11"/>
      <c r="TTS222" s="11"/>
      <c r="TTT222" s="11"/>
      <c r="TTU222" s="11"/>
      <c r="TTV222" s="11"/>
      <c r="TTW222" s="11"/>
      <c r="TTX222" s="11"/>
      <c r="TTY222" s="11"/>
      <c r="TTZ222" s="11"/>
      <c r="TUA222" s="11"/>
      <c r="TUB222" s="11"/>
      <c r="TUC222" s="11"/>
      <c r="TUD222" s="11"/>
      <c r="TUE222" s="11"/>
      <c r="TUF222" s="11"/>
      <c r="TUG222" s="11"/>
      <c r="TUH222" s="11"/>
      <c r="TUI222" s="11"/>
      <c r="TUJ222" s="11"/>
      <c r="TUK222" s="11"/>
      <c r="TUL222" s="11"/>
      <c r="TUM222" s="11"/>
      <c r="TUN222" s="11"/>
      <c r="TUO222" s="11"/>
      <c r="TUP222" s="11"/>
      <c r="TUQ222" s="11"/>
      <c r="TUR222" s="11"/>
      <c r="TUS222" s="11"/>
      <c r="TUT222" s="11"/>
      <c r="TUU222" s="11"/>
      <c r="TUV222" s="11"/>
      <c r="TUW222" s="11"/>
      <c r="TUX222" s="11"/>
      <c r="TUY222" s="11"/>
      <c r="TUZ222" s="11"/>
      <c r="TVA222" s="11"/>
      <c r="TVB222" s="11"/>
      <c r="TVC222" s="11"/>
      <c r="TVD222" s="11"/>
      <c r="TVE222" s="11"/>
      <c r="TVF222" s="11"/>
      <c r="TVG222" s="11"/>
      <c r="TVH222" s="11"/>
      <c r="TVI222" s="11"/>
      <c r="TVJ222" s="11"/>
      <c r="TVK222" s="11"/>
      <c r="TVL222" s="11"/>
      <c r="TVM222" s="11"/>
      <c r="TVN222" s="11"/>
      <c r="TVO222" s="11"/>
      <c r="TVP222" s="11"/>
      <c r="TVQ222" s="11"/>
      <c r="TVR222" s="11"/>
      <c r="TVS222" s="11"/>
      <c r="TVT222" s="11"/>
      <c r="TVU222" s="11"/>
      <c r="TVV222" s="11"/>
      <c r="TVW222" s="11"/>
      <c r="TVX222" s="11"/>
      <c r="TVY222" s="11"/>
      <c r="TVZ222" s="11"/>
      <c r="TWA222" s="11"/>
      <c r="TWB222" s="11"/>
      <c r="TWC222" s="11"/>
      <c r="TWD222" s="11"/>
      <c r="TWE222" s="11"/>
      <c r="TWF222" s="11"/>
      <c r="TWG222" s="11"/>
      <c r="TWH222" s="11"/>
      <c r="TWI222" s="11"/>
      <c r="TWJ222" s="11"/>
      <c r="TWK222" s="11"/>
      <c r="TWL222" s="11"/>
      <c r="TWM222" s="11"/>
      <c r="TWN222" s="11"/>
      <c r="TWO222" s="11"/>
      <c r="TWP222" s="11"/>
      <c r="TWQ222" s="11"/>
      <c r="TWR222" s="11"/>
      <c r="TWS222" s="11"/>
      <c r="TWT222" s="11"/>
      <c r="TWU222" s="11"/>
      <c r="TWV222" s="11"/>
      <c r="TWW222" s="11"/>
      <c r="TWX222" s="11"/>
      <c r="TWY222" s="11"/>
      <c r="TWZ222" s="11"/>
      <c r="TXA222" s="11"/>
      <c r="TXB222" s="11"/>
      <c r="TXC222" s="11"/>
      <c r="TXD222" s="11"/>
      <c r="TXE222" s="11"/>
      <c r="TXF222" s="11"/>
      <c r="TXG222" s="11"/>
      <c r="TXH222" s="11"/>
      <c r="TXI222" s="11"/>
      <c r="TXJ222" s="11"/>
      <c r="TXK222" s="11"/>
      <c r="TXL222" s="11"/>
      <c r="TXM222" s="11"/>
      <c r="TXN222" s="11"/>
      <c r="TXO222" s="11"/>
      <c r="TXP222" s="11"/>
      <c r="TXQ222" s="11"/>
      <c r="TXR222" s="11"/>
      <c r="TXS222" s="11"/>
      <c r="TXT222" s="11"/>
      <c r="TXU222" s="11"/>
      <c r="TXV222" s="11"/>
      <c r="TXW222" s="11"/>
      <c r="TXX222" s="11"/>
      <c r="TXY222" s="11"/>
      <c r="TXZ222" s="11"/>
      <c r="TYA222" s="11"/>
      <c r="TYB222" s="11"/>
      <c r="TYC222" s="11"/>
      <c r="TYD222" s="11"/>
      <c r="TYE222" s="11"/>
      <c r="TYF222" s="11"/>
      <c r="TYG222" s="11"/>
      <c r="TYH222" s="11"/>
      <c r="TYI222" s="11"/>
      <c r="TYJ222" s="11"/>
      <c r="TYK222" s="11"/>
      <c r="TYL222" s="11"/>
      <c r="TYM222" s="11"/>
      <c r="TYN222" s="11"/>
      <c r="TYO222" s="11"/>
      <c r="TYP222" s="11"/>
      <c r="TYQ222" s="11"/>
      <c r="TYR222" s="11"/>
      <c r="TYS222" s="11"/>
      <c r="TYT222" s="11"/>
      <c r="TYU222" s="11"/>
      <c r="TYV222" s="11"/>
      <c r="TYW222" s="11"/>
      <c r="TYX222" s="11"/>
      <c r="TYY222" s="11"/>
      <c r="TYZ222" s="11"/>
      <c r="TZA222" s="11"/>
      <c r="TZB222" s="11"/>
      <c r="TZC222" s="11"/>
      <c r="TZD222" s="11"/>
      <c r="TZE222" s="11"/>
      <c r="TZF222" s="11"/>
      <c r="TZG222" s="11"/>
      <c r="TZH222" s="11"/>
      <c r="TZI222" s="11"/>
      <c r="TZJ222" s="11"/>
      <c r="TZK222" s="11"/>
      <c r="TZL222" s="11"/>
      <c r="TZM222" s="11"/>
      <c r="TZN222" s="11"/>
      <c r="TZO222" s="11"/>
      <c r="TZP222" s="11"/>
      <c r="TZQ222" s="11"/>
      <c r="TZR222" s="11"/>
      <c r="TZS222" s="11"/>
      <c r="TZT222" s="11"/>
      <c r="TZU222" s="11"/>
      <c r="TZV222" s="11"/>
      <c r="TZW222" s="11"/>
      <c r="TZX222" s="11"/>
      <c r="TZY222" s="11"/>
      <c r="TZZ222" s="11"/>
      <c r="UAA222" s="11"/>
      <c r="UAB222" s="11"/>
      <c r="UAC222" s="11"/>
      <c r="UAD222" s="11"/>
      <c r="UAE222" s="11"/>
      <c r="UAF222" s="11"/>
      <c r="UAG222" s="11"/>
      <c r="UAH222" s="11"/>
      <c r="UAI222" s="11"/>
      <c r="UAJ222" s="11"/>
      <c r="UAK222" s="11"/>
      <c r="UAL222" s="11"/>
      <c r="UAM222" s="11"/>
      <c r="UAN222" s="11"/>
      <c r="UAO222" s="11"/>
      <c r="UAP222" s="11"/>
      <c r="UAQ222" s="11"/>
      <c r="UAR222" s="11"/>
      <c r="UAS222" s="11"/>
      <c r="UAT222" s="11"/>
      <c r="UAU222" s="11"/>
      <c r="UAV222" s="11"/>
      <c r="UAW222" s="11"/>
      <c r="UAX222" s="11"/>
      <c r="UAY222" s="11"/>
      <c r="UAZ222" s="11"/>
      <c r="UBA222" s="11"/>
      <c r="UBB222" s="11"/>
      <c r="UBC222" s="11"/>
      <c r="UBD222" s="11"/>
      <c r="UBE222" s="11"/>
      <c r="UBF222" s="11"/>
      <c r="UBG222" s="11"/>
      <c r="UBH222" s="11"/>
      <c r="UBI222" s="11"/>
      <c r="UBJ222" s="11"/>
      <c r="UBK222" s="11"/>
      <c r="UBL222" s="11"/>
      <c r="UBM222" s="11"/>
      <c r="UBN222" s="11"/>
      <c r="UBO222" s="11"/>
      <c r="UBP222" s="11"/>
      <c r="UBQ222" s="11"/>
      <c r="UBR222" s="11"/>
      <c r="UBS222" s="11"/>
      <c r="UBT222" s="11"/>
      <c r="UBU222" s="11"/>
      <c r="UBV222" s="11"/>
      <c r="UBW222" s="11"/>
      <c r="UBX222" s="11"/>
      <c r="UBY222" s="11"/>
      <c r="UBZ222" s="11"/>
      <c r="UCA222" s="11"/>
      <c r="UCB222" s="11"/>
      <c r="UCC222" s="11"/>
      <c r="UCD222" s="11"/>
      <c r="UCE222" s="11"/>
      <c r="UCF222" s="11"/>
      <c r="UCG222" s="11"/>
      <c r="UCH222" s="11"/>
      <c r="UCI222" s="11"/>
      <c r="UCJ222" s="11"/>
      <c r="UCK222" s="11"/>
      <c r="UCL222" s="11"/>
      <c r="UCM222" s="11"/>
      <c r="UCN222" s="11"/>
      <c r="UCO222" s="11"/>
      <c r="UCP222" s="11"/>
      <c r="UCQ222" s="11"/>
      <c r="UCR222" s="11"/>
      <c r="UCS222" s="11"/>
      <c r="UCT222" s="11"/>
      <c r="UCU222" s="11"/>
      <c r="UCV222" s="11"/>
      <c r="UCW222" s="11"/>
      <c r="UCX222" s="11"/>
      <c r="UCY222" s="11"/>
      <c r="UCZ222" s="11"/>
      <c r="UDA222" s="11"/>
      <c r="UDB222" s="11"/>
      <c r="UDC222" s="11"/>
      <c r="UDD222" s="11"/>
      <c r="UDE222" s="11"/>
      <c r="UDF222" s="11"/>
      <c r="UDG222" s="11"/>
      <c r="UDH222" s="11"/>
      <c r="UDI222" s="11"/>
      <c r="UDJ222" s="11"/>
      <c r="UDK222" s="11"/>
      <c r="UDL222" s="11"/>
      <c r="UDM222" s="11"/>
      <c r="UDN222" s="11"/>
      <c r="UDO222" s="11"/>
      <c r="UDP222" s="11"/>
      <c r="UDQ222" s="11"/>
      <c r="UDR222" s="11"/>
      <c r="UDS222" s="11"/>
      <c r="UDT222" s="11"/>
      <c r="UDU222" s="11"/>
      <c r="UDV222" s="11"/>
      <c r="UDW222" s="11"/>
      <c r="UDX222" s="11"/>
      <c r="UDY222" s="11"/>
      <c r="UDZ222" s="11"/>
      <c r="UEA222" s="11"/>
      <c r="UEB222" s="11"/>
      <c r="UEC222" s="11"/>
      <c r="UED222" s="11"/>
      <c r="UEE222" s="11"/>
      <c r="UEF222" s="11"/>
      <c r="UEG222" s="11"/>
      <c r="UEH222" s="11"/>
      <c r="UEI222" s="11"/>
      <c r="UEJ222" s="11"/>
      <c r="UEK222" s="11"/>
      <c r="UEL222" s="11"/>
      <c r="UEM222" s="11"/>
      <c r="UEN222" s="11"/>
      <c r="UEO222" s="11"/>
      <c r="UEP222" s="11"/>
      <c r="UEQ222" s="11"/>
      <c r="UER222" s="11"/>
      <c r="UES222" s="11"/>
      <c r="UET222" s="11"/>
      <c r="UEU222" s="11"/>
      <c r="UEV222" s="11"/>
      <c r="UEW222" s="11"/>
      <c r="UEX222" s="11"/>
      <c r="UEY222" s="11"/>
      <c r="UEZ222" s="11"/>
      <c r="UFA222" s="11"/>
      <c r="UFB222" s="11"/>
      <c r="UFC222" s="11"/>
      <c r="UFD222" s="11"/>
      <c r="UFE222" s="11"/>
      <c r="UFF222" s="11"/>
      <c r="UFG222" s="11"/>
      <c r="UFH222" s="11"/>
      <c r="UFI222" s="11"/>
      <c r="UFJ222" s="11"/>
      <c r="UFK222" s="11"/>
      <c r="UFL222" s="11"/>
      <c r="UFM222" s="11"/>
      <c r="UFN222" s="11"/>
      <c r="UFO222" s="11"/>
      <c r="UFP222" s="11"/>
      <c r="UFQ222" s="11"/>
      <c r="UFR222" s="11"/>
      <c r="UFS222" s="11"/>
      <c r="UFT222" s="11"/>
      <c r="UFU222" s="11"/>
      <c r="UFV222" s="11"/>
      <c r="UFW222" s="11"/>
      <c r="UFX222" s="11"/>
      <c r="UFY222" s="11"/>
      <c r="UFZ222" s="11"/>
      <c r="UGA222" s="11"/>
      <c r="UGB222" s="11"/>
      <c r="UGC222" s="11"/>
      <c r="UGD222" s="11"/>
      <c r="UGE222" s="11"/>
      <c r="UGF222" s="11"/>
      <c r="UGG222" s="11"/>
      <c r="UGH222" s="11"/>
      <c r="UGI222" s="11"/>
      <c r="UGJ222" s="11"/>
      <c r="UGK222" s="11"/>
      <c r="UGL222" s="11"/>
      <c r="UGM222" s="11"/>
      <c r="UGN222" s="11"/>
      <c r="UGO222" s="11"/>
      <c r="UGP222" s="11"/>
      <c r="UGQ222" s="11"/>
      <c r="UGR222" s="11"/>
      <c r="UGS222" s="11"/>
      <c r="UGT222" s="11"/>
      <c r="UGU222" s="11"/>
      <c r="UGV222" s="11"/>
      <c r="UGW222" s="11"/>
      <c r="UGX222" s="11"/>
      <c r="UGY222" s="11"/>
      <c r="UGZ222" s="11"/>
      <c r="UHA222" s="11"/>
      <c r="UHB222" s="11"/>
      <c r="UHC222" s="11"/>
      <c r="UHD222" s="11"/>
      <c r="UHE222" s="11"/>
      <c r="UHF222" s="11"/>
      <c r="UHG222" s="11"/>
      <c r="UHH222" s="11"/>
      <c r="UHI222" s="11"/>
      <c r="UHJ222" s="11"/>
      <c r="UHK222" s="11"/>
      <c r="UHL222" s="11"/>
      <c r="UHM222" s="11"/>
      <c r="UHN222" s="11"/>
      <c r="UHO222" s="11"/>
      <c r="UHP222" s="11"/>
      <c r="UHQ222" s="11"/>
      <c r="UHR222" s="11"/>
      <c r="UHS222" s="11"/>
      <c r="UHT222" s="11"/>
      <c r="UHU222" s="11"/>
      <c r="UHV222" s="11"/>
      <c r="UHW222" s="11"/>
      <c r="UHX222" s="11"/>
      <c r="UHY222" s="11"/>
      <c r="UHZ222" s="11"/>
      <c r="UIA222" s="11"/>
      <c r="UIB222" s="11"/>
      <c r="UIC222" s="11"/>
      <c r="UID222" s="11"/>
      <c r="UIE222" s="11"/>
      <c r="UIF222" s="11"/>
      <c r="UIG222" s="11"/>
      <c r="UIH222" s="11"/>
      <c r="UII222" s="11"/>
      <c r="UIJ222" s="11"/>
      <c r="UIK222" s="11"/>
      <c r="UIL222" s="11"/>
      <c r="UIM222" s="11"/>
      <c r="UIN222" s="11"/>
      <c r="UIO222" s="11"/>
      <c r="UIP222" s="11"/>
      <c r="UIQ222" s="11"/>
      <c r="UIR222" s="11"/>
      <c r="UIS222" s="11"/>
      <c r="UIT222" s="11"/>
      <c r="UIU222" s="11"/>
      <c r="UIV222" s="11"/>
      <c r="UIW222" s="11"/>
      <c r="UIX222" s="11"/>
      <c r="UIY222" s="11"/>
      <c r="UIZ222" s="11"/>
      <c r="UJA222" s="11"/>
      <c r="UJB222" s="11"/>
      <c r="UJC222" s="11"/>
      <c r="UJD222" s="11"/>
      <c r="UJE222" s="11"/>
      <c r="UJF222" s="11"/>
      <c r="UJG222" s="11"/>
      <c r="UJH222" s="11"/>
      <c r="UJI222" s="11"/>
      <c r="UJJ222" s="11"/>
      <c r="UJK222" s="11"/>
      <c r="UJL222" s="11"/>
      <c r="UJM222" s="11"/>
      <c r="UJN222" s="11"/>
      <c r="UJO222" s="11"/>
      <c r="UJP222" s="11"/>
      <c r="UJQ222" s="11"/>
      <c r="UJR222" s="11"/>
      <c r="UJS222" s="11"/>
      <c r="UJT222" s="11"/>
      <c r="UJU222" s="11"/>
      <c r="UJV222" s="11"/>
      <c r="UJW222" s="11"/>
      <c r="UJX222" s="11"/>
      <c r="UJY222" s="11"/>
      <c r="UJZ222" s="11"/>
      <c r="UKA222" s="11"/>
      <c r="UKB222" s="11"/>
      <c r="UKC222" s="11"/>
      <c r="UKD222" s="11"/>
      <c r="UKE222" s="11"/>
      <c r="UKF222" s="11"/>
      <c r="UKG222" s="11"/>
      <c r="UKH222" s="11"/>
      <c r="UKI222" s="11"/>
      <c r="UKJ222" s="11"/>
      <c r="UKK222" s="11"/>
      <c r="UKL222" s="11"/>
      <c r="UKM222" s="11"/>
      <c r="UKN222" s="11"/>
      <c r="UKO222" s="11"/>
      <c r="UKP222" s="11"/>
      <c r="UKQ222" s="11"/>
      <c r="UKR222" s="11"/>
      <c r="UKS222" s="11"/>
      <c r="UKT222" s="11"/>
      <c r="UKU222" s="11"/>
      <c r="UKV222" s="11"/>
      <c r="UKW222" s="11"/>
      <c r="UKX222" s="11"/>
      <c r="UKY222" s="11"/>
      <c r="UKZ222" s="11"/>
      <c r="ULA222" s="11"/>
      <c r="ULB222" s="11"/>
      <c r="ULC222" s="11"/>
      <c r="ULD222" s="11"/>
      <c r="ULE222" s="11"/>
      <c r="ULF222" s="11"/>
      <c r="ULG222" s="11"/>
      <c r="ULH222" s="11"/>
      <c r="ULI222" s="11"/>
      <c r="ULJ222" s="11"/>
      <c r="ULK222" s="11"/>
      <c r="ULL222" s="11"/>
      <c r="ULM222" s="11"/>
      <c r="ULN222" s="11"/>
      <c r="ULO222" s="11"/>
      <c r="ULP222" s="11"/>
      <c r="ULQ222" s="11"/>
      <c r="ULR222" s="11"/>
      <c r="ULS222" s="11"/>
      <c r="ULT222" s="11"/>
      <c r="ULU222" s="11"/>
      <c r="ULV222" s="11"/>
      <c r="ULW222" s="11"/>
      <c r="ULX222" s="11"/>
      <c r="ULY222" s="11"/>
      <c r="ULZ222" s="11"/>
      <c r="UMA222" s="11"/>
      <c r="UMB222" s="11"/>
      <c r="UMC222" s="11"/>
      <c r="UMD222" s="11"/>
      <c r="UME222" s="11"/>
      <c r="UMF222" s="11"/>
      <c r="UMG222" s="11"/>
      <c r="UMH222" s="11"/>
      <c r="UMI222" s="11"/>
      <c r="UMJ222" s="11"/>
      <c r="UMK222" s="11"/>
      <c r="UML222" s="11"/>
      <c r="UMM222" s="11"/>
      <c r="UMN222" s="11"/>
      <c r="UMO222" s="11"/>
      <c r="UMP222" s="11"/>
      <c r="UMQ222" s="11"/>
      <c r="UMR222" s="11"/>
      <c r="UMS222" s="11"/>
      <c r="UMT222" s="11"/>
      <c r="UMU222" s="11"/>
      <c r="UMV222" s="11"/>
      <c r="UMW222" s="11"/>
      <c r="UMX222" s="11"/>
      <c r="UMY222" s="11"/>
      <c r="UMZ222" s="11"/>
      <c r="UNA222" s="11"/>
      <c r="UNB222" s="11"/>
      <c r="UNC222" s="11"/>
      <c r="UND222" s="11"/>
      <c r="UNE222" s="11"/>
      <c r="UNF222" s="11"/>
      <c r="UNG222" s="11"/>
      <c r="UNH222" s="11"/>
      <c r="UNI222" s="11"/>
      <c r="UNJ222" s="11"/>
      <c r="UNK222" s="11"/>
      <c r="UNL222" s="11"/>
      <c r="UNM222" s="11"/>
      <c r="UNN222" s="11"/>
      <c r="UNO222" s="11"/>
      <c r="UNP222" s="11"/>
      <c r="UNQ222" s="11"/>
      <c r="UNR222" s="11"/>
      <c r="UNS222" s="11"/>
      <c r="UNT222" s="11"/>
      <c r="UNU222" s="11"/>
      <c r="UNV222" s="11"/>
      <c r="UNW222" s="11"/>
      <c r="UNX222" s="11"/>
      <c r="UNY222" s="11"/>
      <c r="UNZ222" s="11"/>
      <c r="UOA222" s="11"/>
      <c r="UOB222" s="11"/>
      <c r="UOC222" s="11"/>
      <c r="UOD222" s="11"/>
      <c r="UOE222" s="11"/>
      <c r="UOF222" s="11"/>
      <c r="UOG222" s="11"/>
      <c r="UOH222" s="11"/>
      <c r="UOI222" s="11"/>
      <c r="UOJ222" s="11"/>
      <c r="UOK222" s="11"/>
      <c r="UOL222" s="11"/>
      <c r="UOM222" s="11"/>
      <c r="UON222" s="11"/>
      <c r="UOO222" s="11"/>
      <c r="UOP222" s="11"/>
      <c r="UOQ222" s="11"/>
      <c r="UOR222" s="11"/>
      <c r="UOS222" s="11"/>
      <c r="UOT222" s="11"/>
      <c r="UOU222" s="11"/>
      <c r="UOV222" s="11"/>
      <c r="UOW222" s="11"/>
      <c r="UOX222" s="11"/>
      <c r="UOY222" s="11"/>
      <c r="UOZ222" s="11"/>
      <c r="UPA222" s="11"/>
      <c r="UPB222" s="11"/>
      <c r="UPC222" s="11"/>
      <c r="UPD222" s="11"/>
      <c r="UPE222" s="11"/>
      <c r="UPF222" s="11"/>
      <c r="UPG222" s="11"/>
      <c r="UPH222" s="11"/>
      <c r="UPI222" s="11"/>
      <c r="UPJ222" s="11"/>
      <c r="UPK222" s="11"/>
      <c r="UPL222" s="11"/>
      <c r="UPM222" s="11"/>
      <c r="UPN222" s="11"/>
      <c r="UPO222" s="11"/>
      <c r="UPP222" s="11"/>
      <c r="UPQ222" s="11"/>
      <c r="UPR222" s="11"/>
      <c r="UPS222" s="11"/>
      <c r="UPT222" s="11"/>
      <c r="UPU222" s="11"/>
      <c r="UPV222" s="11"/>
      <c r="UPW222" s="11"/>
      <c r="UPX222" s="11"/>
      <c r="UPY222" s="11"/>
      <c r="UPZ222" s="11"/>
      <c r="UQA222" s="11"/>
      <c r="UQB222" s="11"/>
      <c r="UQC222" s="11"/>
      <c r="UQD222" s="11"/>
      <c r="UQE222" s="11"/>
      <c r="UQF222" s="11"/>
      <c r="UQG222" s="11"/>
      <c r="UQH222" s="11"/>
      <c r="UQI222" s="11"/>
      <c r="UQJ222" s="11"/>
      <c r="UQK222" s="11"/>
      <c r="UQL222" s="11"/>
      <c r="UQM222" s="11"/>
      <c r="UQN222" s="11"/>
      <c r="UQO222" s="11"/>
      <c r="UQP222" s="11"/>
      <c r="UQQ222" s="11"/>
      <c r="UQR222" s="11"/>
      <c r="UQS222" s="11"/>
      <c r="UQT222" s="11"/>
      <c r="UQU222" s="11"/>
      <c r="UQV222" s="11"/>
      <c r="UQW222" s="11"/>
      <c r="UQX222" s="11"/>
      <c r="UQY222" s="11"/>
      <c r="UQZ222" s="11"/>
      <c r="URA222" s="11"/>
      <c r="URB222" s="11"/>
      <c r="URC222" s="11"/>
      <c r="URD222" s="11"/>
      <c r="URE222" s="11"/>
      <c r="URF222" s="11"/>
      <c r="URG222" s="11"/>
      <c r="URH222" s="11"/>
      <c r="URI222" s="11"/>
      <c r="URJ222" s="11"/>
      <c r="URK222" s="11"/>
      <c r="URL222" s="11"/>
      <c r="URM222" s="11"/>
      <c r="URN222" s="11"/>
      <c r="URO222" s="11"/>
      <c r="URP222" s="11"/>
      <c r="URQ222" s="11"/>
      <c r="URR222" s="11"/>
      <c r="URS222" s="11"/>
      <c r="URT222" s="11"/>
      <c r="URU222" s="11"/>
      <c r="URV222" s="11"/>
      <c r="URW222" s="11"/>
      <c r="URX222" s="11"/>
      <c r="URY222" s="11"/>
      <c r="URZ222" s="11"/>
      <c r="USA222" s="11"/>
      <c r="USB222" s="11"/>
      <c r="USC222" s="11"/>
      <c r="USD222" s="11"/>
      <c r="USE222" s="11"/>
      <c r="USF222" s="11"/>
      <c r="USG222" s="11"/>
      <c r="USH222" s="11"/>
      <c r="USI222" s="11"/>
      <c r="USJ222" s="11"/>
      <c r="USK222" s="11"/>
      <c r="USL222" s="11"/>
      <c r="USM222" s="11"/>
      <c r="USN222" s="11"/>
      <c r="USO222" s="11"/>
      <c r="USP222" s="11"/>
      <c r="USQ222" s="11"/>
      <c r="USR222" s="11"/>
      <c r="USS222" s="11"/>
      <c r="UST222" s="11"/>
      <c r="USU222" s="11"/>
      <c r="USV222" s="11"/>
      <c r="USW222" s="11"/>
      <c r="USX222" s="11"/>
      <c r="USY222" s="11"/>
      <c r="USZ222" s="11"/>
      <c r="UTA222" s="11"/>
      <c r="UTB222" s="11"/>
      <c r="UTC222" s="11"/>
      <c r="UTD222" s="11"/>
      <c r="UTE222" s="11"/>
      <c r="UTF222" s="11"/>
      <c r="UTG222" s="11"/>
      <c r="UTH222" s="11"/>
      <c r="UTI222" s="11"/>
      <c r="UTJ222" s="11"/>
      <c r="UTK222" s="11"/>
      <c r="UTL222" s="11"/>
      <c r="UTM222" s="11"/>
      <c r="UTN222" s="11"/>
      <c r="UTO222" s="11"/>
      <c r="UTP222" s="11"/>
      <c r="UTQ222" s="11"/>
      <c r="UTR222" s="11"/>
      <c r="UTS222" s="11"/>
      <c r="UTT222" s="11"/>
      <c r="UTU222" s="11"/>
      <c r="UTV222" s="11"/>
      <c r="UTW222" s="11"/>
      <c r="UTX222" s="11"/>
      <c r="UTY222" s="11"/>
      <c r="UTZ222" s="11"/>
      <c r="UUA222" s="11"/>
      <c r="UUB222" s="11"/>
      <c r="UUC222" s="11"/>
      <c r="UUD222" s="11"/>
      <c r="UUE222" s="11"/>
      <c r="UUF222" s="11"/>
      <c r="UUG222" s="11"/>
      <c r="UUH222" s="11"/>
      <c r="UUI222" s="11"/>
      <c r="UUJ222" s="11"/>
      <c r="UUK222" s="11"/>
      <c r="UUL222" s="11"/>
      <c r="UUM222" s="11"/>
      <c r="UUN222" s="11"/>
      <c r="UUO222" s="11"/>
      <c r="UUP222" s="11"/>
      <c r="UUQ222" s="11"/>
      <c r="UUR222" s="11"/>
      <c r="UUS222" s="11"/>
      <c r="UUT222" s="11"/>
      <c r="UUU222" s="11"/>
      <c r="UUV222" s="11"/>
      <c r="UUW222" s="11"/>
      <c r="UUX222" s="11"/>
      <c r="UUY222" s="11"/>
      <c r="UUZ222" s="11"/>
      <c r="UVA222" s="11"/>
      <c r="UVB222" s="11"/>
      <c r="UVC222" s="11"/>
      <c r="UVD222" s="11"/>
      <c r="UVE222" s="11"/>
      <c r="UVF222" s="11"/>
      <c r="UVG222" s="11"/>
      <c r="UVH222" s="11"/>
      <c r="UVI222" s="11"/>
      <c r="UVJ222" s="11"/>
      <c r="UVK222" s="11"/>
      <c r="UVL222" s="11"/>
      <c r="UVM222" s="11"/>
      <c r="UVN222" s="11"/>
      <c r="UVO222" s="11"/>
      <c r="UVP222" s="11"/>
      <c r="UVQ222" s="11"/>
      <c r="UVR222" s="11"/>
      <c r="UVS222" s="11"/>
      <c r="UVT222" s="11"/>
      <c r="UVU222" s="11"/>
      <c r="UVV222" s="11"/>
      <c r="UVW222" s="11"/>
      <c r="UVX222" s="11"/>
      <c r="UVY222" s="11"/>
      <c r="UVZ222" s="11"/>
      <c r="UWA222" s="11"/>
      <c r="UWB222" s="11"/>
      <c r="UWC222" s="11"/>
      <c r="UWD222" s="11"/>
      <c r="UWE222" s="11"/>
      <c r="UWF222" s="11"/>
      <c r="UWG222" s="11"/>
      <c r="UWH222" s="11"/>
      <c r="UWI222" s="11"/>
      <c r="UWJ222" s="11"/>
      <c r="UWK222" s="11"/>
      <c r="UWL222" s="11"/>
      <c r="UWM222" s="11"/>
      <c r="UWN222" s="11"/>
      <c r="UWO222" s="11"/>
      <c r="UWP222" s="11"/>
      <c r="UWQ222" s="11"/>
      <c r="UWR222" s="11"/>
      <c r="UWS222" s="11"/>
      <c r="UWT222" s="11"/>
      <c r="UWU222" s="11"/>
      <c r="UWV222" s="11"/>
      <c r="UWW222" s="11"/>
      <c r="UWX222" s="11"/>
      <c r="UWY222" s="11"/>
      <c r="UWZ222" s="11"/>
      <c r="UXA222" s="11"/>
      <c r="UXB222" s="11"/>
      <c r="UXC222" s="11"/>
      <c r="UXD222" s="11"/>
      <c r="UXE222" s="11"/>
      <c r="UXF222" s="11"/>
      <c r="UXG222" s="11"/>
      <c r="UXH222" s="11"/>
      <c r="UXI222" s="11"/>
      <c r="UXJ222" s="11"/>
      <c r="UXK222" s="11"/>
      <c r="UXL222" s="11"/>
      <c r="UXM222" s="11"/>
      <c r="UXN222" s="11"/>
      <c r="UXO222" s="11"/>
      <c r="UXP222" s="11"/>
      <c r="UXQ222" s="11"/>
      <c r="UXR222" s="11"/>
      <c r="UXS222" s="11"/>
      <c r="UXT222" s="11"/>
      <c r="UXU222" s="11"/>
      <c r="UXV222" s="11"/>
      <c r="UXW222" s="11"/>
      <c r="UXX222" s="11"/>
      <c r="UXY222" s="11"/>
      <c r="UXZ222" s="11"/>
      <c r="UYA222" s="11"/>
      <c r="UYB222" s="11"/>
      <c r="UYC222" s="11"/>
      <c r="UYD222" s="11"/>
      <c r="UYE222" s="11"/>
      <c r="UYF222" s="11"/>
      <c r="UYG222" s="11"/>
      <c r="UYH222" s="11"/>
      <c r="UYI222" s="11"/>
      <c r="UYJ222" s="11"/>
      <c r="UYK222" s="11"/>
      <c r="UYL222" s="11"/>
      <c r="UYM222" s="11"/>
      <c r="UYN222" s="11"/>
      <c r="UYO222" s="11"/>
      <c r="UYP222" s="11"/>
      <c r="UYQ222" s="11"/>
      <c r="UYR222" s="11"/>
      <c r="UYS222" s="11"/>
      <c r="UYT222" s="11"/>
      <c r="UYU222" s="11"/>
      <c r="UYV222" s="11"/>
      <c r="UYW222" s="11"/>
      <c r="UYX222" s="11"/>
      <c r="UYY222" s="11"/>
      <c r="UYZ222" s="11"/>
      <c r="UZA222" s="11"/>
      <c r="UZB222" s="11"/>
      <c r="UZC222" s="11"/>
      <c r="UZD222" s="11"/>
      <c r="UZE222" s="11"/>
      <c r="UZF222" s="11"/>
      <c r="UZG222" s="11"/>
      <c r="UZH222" s="11"/>
      <c r="UZI222" s="11"/>
      <c r="UZJ222" s="11"/>
      <c r="UZK222" s="11"/>
      <c r="UZL222" s="11"/>
      <c r="UZM222" s="11"/>
      <c r="UZN222" s="11"/>
      <c r="UZO222" s="11"/>
      <c r="UZP222" s="11"/>
      <c r="UZQ222" s="11"/>
      <c r="UZR222" s="11"/>
      <c r="UZS222" s="11"/>
      <c r="UZT222" s="11"/>
      <c r="UZU222" s="11"/>
      <c r="UZV222" s="11"/>
      <c r="UZW222" s="11"/>
      <c r="UZX222" s="11"/>
      <c r="UZY222" s="11"/>
      <c r="UZZ222" s="11"/>
      <c r="VAA222" s="11"/>
      <c r="VAB222" s="11"/>
      <c r="VAC222" s="11"/>
      <c r="VAD222" s="11"/>
      <c r="VAE222" s="11"/>
      <c r="VAF222" s="11"/>
      <c r="VAG222" s="11"/>
      <c r="VAH222" s="11"/>
      <c r="VAI222" s="11"/>
      <c r="VAJ222" s="11"/>
      <c r="VAK222" s="11"/>
      <c r="VAL222" s="11"/>
      <c r="VAM222" s="11"/>
      <c r="VAN222" s="11"/>
      <c r="VAO222" s="11"/>
      <c r="VAP222" s="11"/>
      <c r="VAQ222" s="11"/>
      <c r="VAR222" s="11"/>
      <c r="VAS222" s="11"/>
      <c r="VAT222" s="11"/>
      <c r="VAU222" s="11"/>
      <c r="VAV222" s="11"/>
      <c r="VAW222" s="11"/>
      <c r="VAX222" s="11"/>
      <c r="VAY222" s="11"/>
      <c r="VAZ222" s="11"/>
      <c r="VBA222" s="11"/>
      <c r="VBB222" s="11"/>
      <c r="VBC222" s="11"/>
      <c r="VBD222" s="11"/>
      <c r="VBE222" s="11"/>
      <c r="VBF222" s="11"/>
      <c r="VBG222" s="11"/>
      <c r="VBH222" s="11"/>
      <c r="VBI222" s="11"/>
      <c r="VBJ222" s="11"/>
      <c r="VBK222" s="11"/>
      <c r="VBL222" s="11"/>
      <c r="VBM222" s="11"/>
      <c r="VBN222" s="11"/>
      <c r="VBO222" s="11"/>
      <c r="VBP222" s="11"/>
      <c r="VBQ222" s="11"/>
      <c r="VBR222" s="11"/>
      <c r="VBS222" s="11"/>
      <c r="VBT222" s="11"/>
      <c r="VBU222" s="11"/>
      <c r="VBV222" s="11"/>
      <c r="VBW222" s="11"/>
      <c r="VBX222" s="11"/>
      <c r="VBY222" s="11"/>
      <c r="VBZ222" s="11"/>
      <c r="VCA222" s="11"/>
      <c r="VCB222" s="11"/>
      <c r="VCC222" s="11"/>
      <c r="VCD222" s="11"/>
      <c r="VCE222" s="11"/>
      <c r="VCF222" s="11"/>
      <c r="VCG222" s="11"/>
      <c r="VCH222" s="11"/>
      <c r="VCI222" s="11"/>
      <c r="VCJ222" s="11"/>
      <c r="VCK222" s="11"/>
      <c r="VCL222" s="11"/>
      <c r="VCM222" s="11"/>
      <c r="VCN222" s="11"/>
      <c r="VCO222" s="11"/>
      <c r="VCP222" s="11"/>
      <c r="VCQ222" s="11"/>
      <c r="VCR222" s="11"/>
      <c r="VCS222" s="11"/>
      <c r="VCT222" s="11"/>
      <c r="VCU222" s="11"/>
      <c r="VCV222" s="11"/>
      <c r="VCW222" s="11"/>
      <c r="VCX222" s="11"/>
      <c r="VCY222" s="11"/>
      <c r="VCZ222" s="11"/>
      <c r="VDA222" s="11"/>
      <c r="VDB222" s="11"/>
      <c r="VDC222" s="11"/>
      <c r="VDD222" s="11"/>
      <c r="VDE222" s="11"/>
      <c r="VDF222" s="11"/>
      <c r="VDG222" s="11"/>
      <c r="VDH222" s="11"/>
      <c r="VDI222" s="11"/>
      <c r="VDJ222" s="11"/>
      <c r="VDK222" s="11"/>
      <c r="VDL222" s="11"/>
      <c r="VDM222" s="11"/>
      <c r="VDN222" s="11"/>
      <c r="VDO222" s="11"/>
      <c r="VDP222" s="11"/>
      <c r="VDQ222" s="11"/>
      <c r="VDR222" s="11"/>
      <c r="VDS222" s="11"/>
      <c r="VDT222" s="11"/>
      <c r="VDU222" s="11"/>
      <c r="VDV222" s="11"/>
      <c r="VDW222" s="11"/>
      <c r="VDX222" s="11"/>
      <c r="VDY222" s="11"/>
      <c r="VDZ222" s="11"/>
      <c r="VEA222" s="11"/>
      <c r="VEB222" s="11"/>
      <c r="VEC222" s="11"/>
      <c r="VED222" s="11"/>
      <c r="VEE222" s="11"/>
      <c r="VEF222" s="11"/>
      <c r="VEG222" s="11"/>
      <c r="VEH222" s="11"/>
      <c r="VEI222" s="11"/>
      <c r="VEJ222" s="11"/>
      <c r="VEK222" s="11"/>
      <c r="VEL222" s="11"/>
      <c r="VEM222" s="11"/>
      <c r="VEN222" s="11"/>
      <c r="VEO222" s="11"/>
      <c r="VEP222" s="11"/>
      <c r="VEQ222" s="11"/>
      <c r="VER222" s="11"/>
      <c r="VES222" s="11"/>
      <c r="VET222" s="11"/>
      <c r="VEU222" s="11"/>
      <c r="VEV222" s="11"/>
      <c r="VEW222" s="11"/>
      <c r="VEX222" s="11"/>
      <c r="VEY222" s="11"/>
      <c r="VEZ222" s="11"/>
      <c r="VFA222" s="11"/>
      <c r="VFB222" s="11"/>
      <c r="VFC222" s="11"/>
      <c r="VFD222" s="11"/>
      <c r="VFE222" s="11"/>
      <c r="VFF222" s="11"/>
      <c r="VFG222" s="11"/>
      <c r="VFH222" s="11"/>
      <c r="VFI222" s="11"/>
      <c r="VFJ222" s="11"/>
      <c r="VFK222" s="11"/>
      <c r="VFL222" s="11"/>
      <c r="VFM222" s="11"/>
      <c r="VFN222" s="11"/>
      <c r="VFO222" s="11"/>
      <c r="VFP222" s="11"/>
      <c r="VFQ222" s="11"/>
      <c r="VFR222" s="11"/>
      <c r="VFS222" s="11"/>
      <c r="VFT222" s="11"/>
      <c r="VFU222" s="11"/>
      <c r="VFV222" s="11"/>
      <c r="VFW222" s="11"/>
      <c r="VFX222" s="11"/>
      <c r="VFY222" s="11"/>
      <c r="VFZ222" s="11"/>
      <c r="VGA222" s="11"/>
      <c r="VGB222" s="11"/>
      <c r="VGC222" s="11"/>
      <c r="VGD222" s="11"/>
      <c r="VGE222" s="11"/>
      <c r="VGF222" s="11"/>
      <c r="VGG222" s="11"/>
      <c r="VGH222" s="11"/>
      <c r="VGI222" s="11"/>
      <c r="VGJ222" s="11"/>
      <c r="VGK222" s="11"/>
      <c r="VGL222" s="11"/>
      <c r="VGM222" s="11"/>
      <c r="VGN222" s="11"/>
      <c r="VGO222" s="11"/>
      <c r="VGP222" s="11"/>
      <c r="VGQ222" s="11"/>
      <c r="VGR222" s="11"/>
      <c r="VGS222" s="11"/>
      <c r="VGT222" s="11"/>
      <c r="VGU222" s="11"/>
      <c r="VGV222" s="11"/>
      <c r="VGW222" s="11"/>
      <c r="VGX222" s="11"/>
      <c r="VGY222" s="11"/>
      <c r="VGZ222" s="11"/>
      <c r="VHA222" s="11"/>
      <c r="VHB222" s="11"/>
      <c r="VHC222" s="11"/>
      <c r="VHD222" s="11"/>
      <c r="VHE222" s="11"/>
      <c r="VHF222" s="11"/>
      <c r="VHG222" s="11"/>
      <c r="VHH222" s="11"/>
      <c r="VHI222" s="11"/>
      <c r="VHJ222" s="11"/>
      <c r="VHK222" s="11"/>
      <c r="VHL222" s="11"/>
      <c r="VHM222" s="11"/>
      <c r="VHN222" s="11"/>
      <c r="VHO222" s="11"/>
      <c r="VHP222" s="11"/>
      <c r="VHQ222" s="11"/>
      <c r="VHR222" s="11"/>
      <c r="VHS222" s="11"/>
      <c r="VHT222" s="11"/>
      <c r="VHU222" s="11"/>
      <c r="VHV222" s="11"/>
      <c r="VHW222" s="11"/>
      <c r="VHX222" s="11"/>
      <c r="VHY222" s="11"/>
      <c r="VHZ222" s="11"/>
      <c r="VIA222" s="11"/>
      <c r="VIB222" s="11"/>
      <c r="VIC222" s="11"/>
      <c r="VID222" s="11"/>
      <c r="VIE222" s="11"/>
      <c r="VIF222" s="11"/>
      <c r="VIG222" s="11"/>
      <c r="VIH222" s="11"/>
      <c r="VII222" s="11"/>
      <c r="VIJ222" s="11"/>
      <c r="VIK222" s="11"/>
      <c r="VIL222" s="11"/>
      <c r="VIM222" s="11"/>
      <c r="VIN222" s="11"/>
      <c r="VIO222" s="11"/>
      <c r="VIP222" s="11"/>
      <c r="VIQ222" s="11"/>
      <c r="VIR222" s="11"/>
      <c r="VIS222" s="11"/>
      <c r="VIT222" s="11"/>
      <c r="VIU222" s="11"/>
      <c r="VIV222" s="11"/>
      <c r="VIW222" s="11"/>
      <c r="VIX222" s="11"/>
      <c r="VIY222" s="11"/>
      <c r="VIZ222" s="11"/>
      <c r="VJA222" s="11"/>
      <c r="VJB222" s="11"/>
      <c r="VJC222" s="11"/>
      <c r="VJD222" s="11"/>
      <c r="VJE222" s="11"/>
      <c r="VJF222" s="11"/>
      <c r="VJG222" s="11"/>
      <c r="VJH222" s="11"/>
      <c r="VJI222" s="11"/>
      <c r="VJJ222" s="11"/>
      <c r="VJK222" s="11"/>
      <c r="VJL222" s="11"/>
      <c r="VJM222" s="11"/>
      <c r="VJN222" s="11"/>
      <c r="VJO222" s="11"/>
      <c r="VJP222" s="11"/>
      <c r="VJQ222" s="11"/>
      <c r="VJR222" s="11"/>
      <c r="VJS222" s="11"/>
      <c r="VJT222" s="11"/>
      <c r="VJU222" s="11"/>
      <c r="VJV222" s="11"/>
      <c r="VJW222" s="11"/>
      <c r="VJX222" s="11"/>
      <c r="VJY222" s="11"/>
      <c r="VJZ222" s="11"/>
      <c r="VKA222" s="11"/>
      <c r="VKB222" s="11"/>
      <c r="VKC222" s="11"/>
      <c r="VKD222" s="11"/>
      <c r="VKE222" s="11"/>
      <c r="VKF222" s="11"/>
      <c r="VKG222" s="11"/>
      <c r="VKH222" s="11"/>
      <c r="VKI222" s="11"/>
      <c r="VKJ222" s="11"/>
      <c r="VKK222" s="11"/>
      <c r="VKL222" s="11"/>
      <c r="VKM222" s="11"/>
      <c r="VKN222" s="11"/>
      <c r="VKO222" s="11"/>
      <c r="VKP222" s="11"/>
      <c r="VKQ222" s="11"/>
      <c r="VKR222" s="11"/>
      <c r="VKS222" s="11"/>
      <c r="VKT222" s="11"/>
      <c r="VKU222" s="11"/>
      <c r="VKV222" s="11"/>
      <c r="VKW222" s="11"/>
      <c r="VKX222" s="11"/>
      <c r="VKY222" s="11"/>
      <c r="VKZ222" s="11"/>
      <c r="VLA222" s="11"/>
      <c r="VLB222" s="11"/>
      <c r="VLC222" s="11"/>
      <c r="VLD222" s="11"/>
      <c r="VLE222" s="11"/>
      <c r="VLF222" s="11"/>
      <c r="VLG222" s="11"/>
      <c r="VLH222" s="11"/>
      <c r="VLI222" s="11"/>
      <c r="VLJ222" s="11"/>
      <c r="VLK222" s="11"/>
      <c r="VLL222" s="11"/>
      <c r="VLM222" s="11"/>
      <c r="VLN222" s="11"/>
      <c r="VLO222" s="11"/>
      <c r="VLP222" s="11"/>
      <c r="VLQ222" s="11"/>
      <c r="VLR222" s="11"/>
      <c r="VLS222" s="11"/>
      <c r="VLT222" s="11"/>
      <c r="VLU222" s="11"/>
      <c r="VLV222" s="11"/>
      <c r="VLW222" s="11"/>
      <c r="VLX222" s="11"/>
      <c r="VLY222" s="11"/>
      <c r="VLZ222" s="11"/>
      <c r="VMA222" s="11"/>
      <c r="VMB222" s="11"/>
      <c r="VMC222" s="11"/>
      <c r="VMD222" s="11"/>
      <c r="VME222" s="11"/>
      <c r="VMF222" s="11"/>
      <c r="VMG222" s="11"/>
      <c r="VMH222" s="11"/>
      <c r="VMI222" s="11"/>
      <c r="VMJ222" s="11"/>
      <c r="VMK222" s="11"/>
      <c r="VML222" s="11"/>
      <c r="VMM222" s="11"/>
      <c r="VMN222" s="11"/>
      <c r="VMO222" s="11"/>
      <c r="VMP222" s="11"/>
      <c r="VMQ222" s="11"/>
      <c r="VMR222" s="11"/>
      <c r="VMS222" s="11"/>
      <c r="VMT222" s="11"/>
      <c r="VMU222" s="11"/>
      <c r="VMV222" s="11"/>
      <c r="VMW222" s="11"/>
      <c r="VMX222" s="11"/>
      <c r="VMY222" s="11"/>
      <c r="VMZ222" s="11"/>
      <c r="VNA222" s="11"/>
      <c r="VNB222" s="11"/>
      <c r="VNC222" s="11"/>
      <c r="VND222" s="11"/>
      <c r="VNE222" s="11"/>
      <c r="VNF222" s="11"/>
      <c r="VNG222" s="11"/>
      <c r="VNH222" s="11"/>
      <c r="VNI222" s="11"/>
      <c r="VNJ222" s="11"/>
      <c r="VNK222" s="11"/>
      <c r="VNL222" s="11"/>
      <c r="VNM222" s="11"/>
      <c r="VNN222" s="11"/>
      <c r="VNO222" s="11"/>
      <c r="VNP222" s="11"/>
      <c r="VNQ222" s="11"/>
      <c r="VNR222" s="11"/>
      <c r="VNS222" s="11"/>
      <c r="VNT222" s="11"/>
      <c r="VNU222" s="11"/>
      <c r="VNV222" s="11"/>
      <c r="VNW222" s="11"/>
      <c r="VNX222" s="11"/>
      <c r="VNY222" s="11"/>
      <c r="VNZ222" s="11"/>
      <c r="VOA222" s="11"/>
      <c r="VOB222" s="11"/>
      <c r="VOC222" s="11"/>
      <c r="VOD222" s="11"/>
      <c r="VOE222" s="11"/>
      <c r="VOF222" s="11"/>
      <c r="VOG222" s="11"/>
      <c r="VOH222" s="11"/>
      <c r="VOI222" s="11"/>
      <c r="VOJ222" s="11"/>
      <c r="VOK222" s="11"/>
      <c r="VOL222" s="11"/>
      <c r="VOM222" s="11"/>
      <c r="VON222" s="11"/>
      <c r="VOO222" s="11"/>
      <c r="VOP222" s="11"/>
      <c r="VOQ222" s="11"/>
      <c r="VOR222" s="11"/>
      <c r="VOS222" s="11"/>
      <c r="VOT222" s="11"/>
      <c r="VOU222" s="11"/>
      <c r="VOV222" s="11"/>
      <c r="VOW222" s="11"/>
      <c r="VOX222" s="11"/>
      <c r="VOY222" s="11"/>
      <c r="VOZ222" s="11"/>
      <c r="VPA222" s="11"/>
      <c r="VPB222" s="11"/>
      <c r="VPC222" s="11"/>
      <c r="VPD222" s="11"/>
      <c r="VPE222" s="11"/>
      <c r="VPF222" s="11"/>
      <c r="VPG222" s="11"/>
      <c r="VPH222" s="11"/>
      <c r="VPI222" s="11"/>
      <c r="VPJ222" s="11"/>
      <c r="VPK222" s="11"/>
      <c r="VPL222" s="11"/>
      <c r="VPM222" s="11"/>
      <c r="VPN222" s="11"/>
      <c r="VPO222" s="11"/>
      <c r="VPP222" s="11"/>
      <c r="VPQ222" s="11"/>
      <c r="VPR222" s="11"/>
      <c r="VPS222" s="11"/>
      <c r="VPT222" s="11"/>
      <c r="VPU222" s="11"/>
      <c r="VPV222" s="11"/>
      <c r="VPW222" s="11"/>
      <c r="VPX222" s="11"/>
      <c r="VPY222" s="11"/>
      <c r="VPZ222" s="11"/>
      <c r="VQA222" s="11"/>
      <c r="VQB222" s="11"/>
      <c r="VQC222" s="11"/>
      <c r="VQD222" s="11"/>
      <c r="VQE222" s="11"/>
      <c r="VQF222" s="11"/>
      <c r="VQG222" s="11"/>
      <c r="VQH222" s="11"/>
      <c r="VQI222" s="11"/>
      <c r="VQJ222" s="11"/>
      <c r="VQK222" s="11"/>
      <c r="VQL222" s="11"/>
      <c r="VQM222" s="11"/>
      <c r="VQN222" s="11"/>
      <c r="VQO222" s="11"/>
      <c r="VQP222" s="11"/>
      <c r="VQQ222" s="11"/>
      <c r="VQR222" s="11"/>
      <c r="VQS222" s="11"/>
      <c r="VQT222" s="11"/>
      <c r="VQU222" s="11"/>
      <c r="VQV222" s="11"/>
      <c r="VQW222" s="11"/>
      <c r="VQX222" s="11"/>
      <c r="VQY222" s="11"/>
      <c r="VQZ222" s="11"/>
      <c r="VRA222" s="11"/>
      <c r="VRB222" s="11"/>
      <c r="VRC222" s="11"/>
      <c r="VRD222" s="11"/>
      <c r="VRE222" s="11"/>
      <c r="VRF222" s="11"/>
      <c r="VRG222" s="11"/>
      <c r="VRH222" s="11"/>
      <c r="VRI222" s="11"/>
      <c r="VRJ222" s="11"/>
      <c r="VRK222" s="11"/>
      <c r="VRL222" s="11"/>
      <c r="VRM222" s="11"/>
      <c r="VRN222" s="11"/>
      <c r="VRO222" s="11"/>
      <c r="VRP222" s="11"/>
      <c r="VRQ222" s="11"/>
      <c r="VRR222" s="11"/>
      <c r="VRS222" s="11"/>
      <c r="VRT222" s="11"/>
      <c r="VRU222" s="11"/>
      <c r="VRV222" s="11"/>
      <c r="VRW222" s="11"/>
      <c r="VRX222" s="11"/>
      <c r="VRY222" s="11"/>
      <c r="VRZ222" s="11"/>
      <c r="VSA222" s="11"/>
      <c r="VSB222" s="11"/>
      <c r="VSC222" s="11"/>
      <c r="VSD222" s="11"/>
      <c r="VSE222" s="11"/>
      <c r="VSF222" s="11"/>
      <c r="VSG222" s="11"/>
      <c r="VSH222" s="11"/>
      <c r="VSI222" s="11"/>
      <c r="VSJ222" s="11"/>
      <c r="VSK222" s="11"/>
      <c r="VSL222" s="11"/>
      <c r="VSM222" s="11"/>
      <c r="VSN222" s="11"/>
      <c r="VSO222" s="11"/>
      <c r="VSP222" s="11"/>
      <c r="VSQ222" s="11"/>
      <c r="VSR222" s="11"/>
      <c r="VSS222" s="11"/>
      <c r="VST222" s="11"/>
      <c r="VSU222" s="11"/>
      <c r="VSV222" s="11"/>
      <c r="VSW222" s="11"/>
      <c r="VSX222" s="11"/>
      <c r="VSY222" s="11"/>
      <c r="VSZ222" s="11"/>
      <c r="VTA222" s="11"/>
      <c r="VTB222" s="11"/>
      <c r="VTC222" s="11"/>
      <c r="VTD222" s="11"/>
      <c r="VTE222" s="11"/>
      <c r="VTF222" s="11"/>
      <c r="VTG222" s="11"/>
      <c r="VTH222" s="11"/>
      <c r="VTI222" s="11"/>
      <c r="VTJ222" s="11"/>
      <c r="VTK222" s="11"/>
      <c r="VTL222" s="11"/>
      <c r="VTM222" s="11"/>
      <c r="VTN222" s="11"/>
      <c r="VTO222" s="11"/>
      <c r="VTP222" s="11"/>
      <c r="VTQ222" s="11"/>
      <c r="VTR222" s="11"/>
      <c r="VTS222" s="11"/>
      <c r="VTT222" s="11"/>
      <c r="VTU222" s="11"/>
      <c r="VTV222" s="11"/>
      <c r="VTW222" s="11"/>
      <c r="VTX222" s="11"/>
      <c r="VTY222" s="11"/>
      <c r="VTZ222" s="11"/>
      <c r="VUA222" s="11"/>
      <c r="VUB222" s="11"/>
      <c r="VUC222" s="11"/>
      <c r="VUD222" s="11"/>
      <c r="VUE222" s="11"/>
      <c r="VUF222" s="11"/>
      <c r="VUG222" s="11"/>
      <c r="VUH222" s="11"/>
      <c r="VUI222" s="11"/>
      <c r="VUJ222" s="11"/>
      <c r="VUK222" s="11"/>
      <c r="VUL222" s="11"/>
      <c r="VUM222" s="11"/>
      <c r="VUN222" s="11"/>
      <c r="VUO222" s="11"/>
      <c r="VUP222" s="11"/>
      <c r="VUQ222" s="11"/>
      <c r="VUR222" s="11"/>
      <c r="VUS222" s="11"/>
      <c r="VUT222" s="11"/>
      <c r="VUU222" s="11"/>
      <c r="VUV222" s="11"/>
      <c r="VUW222" s="11"/>
      <c r="VUX222" s="11"/>
      <c r="VUY222" s="11"/>
      <c r="VUZ222" s="11"/>
      <c r="VVA222" s="11"/>
      <c r="VVB222" s="11"/>
      <c r="VVC222" s="11"/>
      <c r="VVD222" s="11"/>
      <c r="VVE222" s="11"/>
      <c r="VVF222" s="11"/>
      <c r="VVG222" s="11"/>
      <c r="VVH222" s="11"/>
      <c r="VVI222" s="11"/>
      <c r="VVJ222" s="11"/>
      <c r="VVK222" s="11"/>
      <c r="VVL222" s="11"/>
      <c r="VVM222" s="11"/>
      <c r="VVN222" s="11"/>
      <c r="VVO222" s="11"/>
      <c r="VVP222" s="11"/>
      <c r="VVQ222" s="11"/>
      <c r="VVR222" s="11"/>
      <c r="VVS222" s="11"/>
      <c r="VVT222" s="11"/>
      <c r="VVU222" s="11"/>
      <c r="VVV222" s="11"/>
      <c r="VVW222" s="11"/>
      <c r="VVX222" s="11"/>
      <c r="VVY222" s="11"/>
      <c r="VVZ222" s="11"/>
      <c r="VWA222" s="11"/>
      <c r="VWB222" s="11"/>
      <c r="VWC222" s="11"/>
      <c r="VWD222" s="11"/>
      <c r="VWE222" s="11"/>
      <c r="VWF222" s="11"/>
      <c r="VWG222" s="11"/>
      <c r="VWH222" s="11"/>
      <c r="VWI222" s="11"/>
      <c r="VWJ222" s="11"/>
      <c r="VWK222" s="11"/>
      <c r="VWL222" s="11"/>
      <c r="VWM222" s="11"/>
      <c r="VWN222" s="11"/>
      <c r="VWO222" s="11"/>
      <c r="VWP222" s="11"/>
      <c r="VWQ222" s="11"/>
      <c r="VWR222" s="11"/>
      <c r="VWS222" s="11"/>
      <c r="VWT222" s="11"/>
      <c r="VWU222" s="11"/>
      <c r="VWV222" s="11"/>
      <c r="VWW222" s="11"/>
      <c r="VWX222" s="11"/>
      <c r="VWY222" s="11"/>
      <c r="VWZ222" s="11"/>
      <c r="VXA222" s="11"/>
      <c r="VXB222" s="11"/>
      <c r="VXC222" s="11"/>
      <c r="VXD222" s="11"/>
      <c r="VXE222" s="11"/>
      <c r="VXF222" s="11"/>
      <c r="VXG222" s="11"/>
      <c r="VXH222" s="11"/>
      <c r="VXI222" s="11"/>
      <c r="VXJ222" s="11"/>
      <c r="VXK222" s="11"/>
      <c r="VXL222" s="11"/>
      <c r="VXM222" s="11"/>
      <c r="VXN222" s="11"/>
      <c r="VXO222" s="11"/>
      <c r="VXP222" s="11"/>
      <c r="VXQ222" s="11"/>
      <c r="VXR222" s="11"/>
      <c r="VXS222" s="11"/>
      <c r="VXT222" s="11"/>
      <c r="VXU222" s="11"/>
      <c r="VXV222" s="11"/>
      <c r="VXW222" s="11"/>
      <c r="VXX222" s="11"/>
      <c r="VXY222" s="11"/>
      <c r="VXZ222" s="11"/>
      <c r="VYA222" s="11"/>
      <c r="VYB222" s="11"/>
      <c r="VYC222" s="11"/>
      <c r="VYD222" s="11"/>
      <c r="VYE222" s="11"/>
      <c r="VYF222" s="11"/>
      <c r="VYG222" s="11"/>
      <c r="VYH222" s="11"/>
      <c r="VYI222" s="11"/>
      <c r="VYJ222" s="11"/>
      <c r="VYK222" s="11"/>
      <c r="VYL222" s="11"/>
      <c r="VYM222" s="11"/>
      <c r="VYN222" s="11"/>
      <c r="VYO222" s="11"/>
      <c r="VYP222" s="11"/>
      <c r="VYQ222" s="11"/>
      <c r="VYR222" s="11"/>
      <c r="VYS222" s="11"/>
      <c r="VYT222" s="11"/>
      <c r="VYU222" s="11"/>
      <c r="VYV222" s="11"/>
      <c r="VYW222" s="11"/>
      <c r="VYX222" s="11"/>
      <c r="VYY222" s="11"/>
      <c r="VYZ222" s="11"/>
      <c r="VZA222" s="11"/>
      <c r="VZB222" s="11"/>
      <c r="VZC222" s="11"/>
      <c r="VZD222" s="11"/>
      <c r="VZE222" s="11"/>
      <c r="VZF222" s="11"/>
      <c r="VZG222" s="11"/>
      <c r="VZH222" s="11"/>
      <c r="VZI222" s="11"/>
      <c r="VZJ222" s="11"/>
      <c r="VZK222" s="11"/>
      <c r="VZL222" s="11"/>
      <c r="VZM222" s="11"/>
      <c r="VZN222" s="11"/>
      <c r="VZO222" s="11"/>
      <c r="VZP222" s="11"/>
      <c r="VZQ222" s="11"/>
      <c r="VZR222" s="11"/>
      <c r="VZS222" s="11"/>
      <c r="VZT222" s="11"/>
      <c r="VZU222" s="11"/>
      <c r="VZV222" s="11"/>
      <c r="VZW222" s="11"/>
      <c r="VZX222" s="11"/>
      <c r="VZY222" s="11"/>
      <c r="VZZ222" s="11"/>
      <c r="WAA222" s="11"/>
      <c r="WAB222" s="11"/>
      <c r="WAC222" s="11"/>
      <c r="WAD222" s="11"/>
      <c r="WAE222" s="11"/>
      <c r="WAF222" s="11"/>
      <c r="WAG222" s="11"/>
      <c r="WAH222" s="11"/>
      <c r="WAI222" s="11"/>
      <c r="WAJ222" s="11"/>
      <c r="WAK222" s="11"/>
      <c r="WAL222" s="11"/>
      <c r="WAM222" s="11"/>
      <c r="WAN222" s="11"/>
      <c r="WAO222" s="11"/>
      <c r="WAP222" s="11"/>
      <c r="WAQ222" s="11"/>
      <c r="WAR222" s="11"/>
      <c r="WAS222" s="11"/>
      <c r="WAT222" s="11"/>
      <c r="WAU222" s="11"/>
      <c r="WAV222" s="11"/>
      <c r="WAW222" s="11"/>
      <c r="WAX222" s="11"/>
      <c r="WAY222" s="11"/>
      <c r="WAZ222" s="11"/>
      <c r="WBA222" s="11"/>
      <c r="WBB222" s="11"/>
      <c r="WBC222" s="11"/>
      <c r="WBD222" s="11"/>
      <c r="WBE222" s="11"/>
      <c r="WBF222" s="11"/>
      <c r="WBG222" s="11"/>
      <c r="WBH222" s="11"/>
      <c r="WBI222" s="11"/>
      <c r="WBJ222" s="11"/>
      <c r="WBK222" s="11"/>
      <c r="WBL222" s="11"/>
      <c r="WBM222" s="11"/>
      <c r="WBN222" s="11"/>
      <c r="WBO222" s="11"/>
      <c r="WBP222" s="11"/>
      <c r="WBQ222" s="11"/>
      <c r="WBR222" s="11"/>
      <c r="WBS222" s="11"/>
      <c r="WBT222" s="11"/>
      <c r="WBU222" s="11"/>
      <c r="WBV222" s="11"/>
      <c r="WBW222" s="11"/>
      <c r="WBX222" s="11"/>
      <c r="WBY222" s="11"/>
      <c r="WBZ222" s="11"/>
      <c r="WCA222" s="11"/>
      <c r="WCB222" s="11"/>
      <c r="WCC222" s="11"/>
      <c r="WCD222" s="11"/>
      <c r="WCE222" s="11"/>
      <c r="WCF222" s="11"/>
      <c r="WCG222" s="11"/>
      <c r="WCH222" s="11"/>
      <c r="WCI222" s="11"/>
      <c r="WCJ222" s="11"/>
      <c r="WCK222" s="11"/>
      <c r="WCL222" s="11"/>
      <c r="WCM222" s="11"/>
      <c r="WCN222" s="11"/>
      <c r="WCO222" s="11"/>
      <c r="WCP222" s="11"/>
      <c r="WCQ222" s="11"/>
      <c r="WCR222" s="11"/>
      <c r="WCS222" s="11"/>
      <c r="WCT222" s="11"/>
      <c r="WCU222" s="11"/>
      <c r="WCV222" s="11"/>
      <c r="WCW222" s="11"/>
      <c r="WCX222" s="11"/>
      <c r="WCY222" s="11"/>
      <c r="WCZ222" s="11"/>
      <c r="WDA222" s="11"/>
      <c r="WDB222" s="11"/>
      <c r="WDC222" s="11"/>
      <c r="WDD222" s="11"/>
      <c r="WDE222" s="11"/>
      <c r="WDF222" s="11"/>
      <c r="WDG222" s="11"/>
      <c r="WDH222" s="11"/>
      <c r="WDI222" s="11"/>
      <c r="WDJ222" s="11"/>
      <c r="WDK222" s="11"/>
      <c r="WDL222" s="11"/>
      <c r="WDM222" s="11"/>
      <c r="WDN222" s="11"/>
      <c r="WDO222" s="11"/>
      <c r="WDP222" s="11"/>
      <c r="WDQ222" s="11"/>
      <c r="WDR222" s="11"/>
      <c r="WDS222" s="11"/>
      <c r="WDT222" s="11"/>
      <c r="WDU222" s="11"/>
      <c r="WDV222" s="11"/>
      <c r="WDW222" s="11"/>
      <c r="WDX222" s="11"/>
      <c r="WDY222" s="11"/>
      <c r="WDZ222" s="11"/>
      <c r="WEA222" s="11"/>
      <c r="WEB222" s="11"/>
      <c r="WEC222" s="11"/>
      <c r="WED222" s="11"/>
      <c r="WEE222" s="11"/>
      <c r="WEF222" s="11"/>
      <c r="WEG222" s="11"/>
      <c r="WEH222" s="11"/>
      <c r="WEI222" s="11"/>
      <c r="WEJ222" s="11"/>
      <c r="WEK222" s="11"/>
      <c r="WEL222" s="11"/>
      <c r="WEM222" s="11"/>
      <c r="WEN222" s="11"/>
      <c r="WEO222" s="11"/>
      <c r="WEP222" s="11"/>
      <c r="WEQ222" s="11"/>
      <c r="WER222" s="11"/>
      <c r="WES222" s="11"/>
      <c r="WET222" s="11"/>
      <c r="WEU222" s="11"/>
      <c r="WEV222" s="11"/>
      <c r="WEW222" s="11"/>
      <c r="WEX222" s="11"/>
      <c r="WEY222" s="11"/>
      <c r="WEZ222" s="11"/>
      <c r="WFA222" s="11"/>
      <c r="WFB222" s="11"/>
      <c r="WFC222" s="11"/>
      <c r="WFD222" s="11"/>
      <c r="WFE222" s="11"/>
      <c r="WFF222" s="11"/>
      <c r="WFG222" s="11"/>
      <c r="WFH222" s="11"/>
      <c r="WFI222" s="11"/>
      <c r="WFJ222" s="11"/>
      <c r="WFK222" s="11"/>
      <c r="WFL222" s="11"/>
      <c r="WFM222" s="11"/>
      <c r="WFN222" s="11"/>
      <c r="WFO222" s="11"/>
      <c r="WFP222" s="11"/>
      <c r="WFQ222" s="11"/>
      <c r="WFR222" s="11"/>
      <c r="WFS222" s="11"/>
      <c r="WFT222" s="11"/>
      <c r="WFU222" s="11"/>
      <c r="WFV222" s="11"/>
      <c r="WFW222" s="11"/>
      <c r="WFX222" s="11"/>
      <c r="WFY222" s="11"/>
      <c r="WFZ222" s="11"/>
      <c r="WGA222" s="11"/>
      <c r="WGB222" s="11"/>
      <c r="WGC222" s="11"/>
      <c r="WGD222" s="11"/>
      <c r="WGE222" s="11"/>
      <c r="WGF222" s="11"/>
      <c r="WGG222" s="11"/>
      <c r="WGH222" s="11"/>
      <c r="WGI222" s="11"/>
      <c r="WGJ222" s="11"/>
      <c r="WGK222" s="11"/>
      <c r="WGL222" s="11"/>
      <c r="WGM222" s="11"/>
      <c r="WGN222" s="11"/>
      <c r="WGO222" s="11"/>
      <c r="WGP222" s="11"/>
      <c r="WGQ222" s="11"/>
      <c r="WGR222" s="11"/>
      <c r="WGS222" s="11"/>
      <c r="WGT222" s="11"/>
      <c r="WGU222" s="11"/>
      <c r="WGV222" s="11"/>
      <c r="WGW222" s="11"/>
      <c r="WGX222" s="11"/>
      <c r="WGY222" s="11"/>
      <c r="WGZ222" s="11"/>
      <c r="WHA222" s="11"/>
      <c r="WHB222" s="11"/>
      <c r="WHC222" s="11"/>
      <c r="WHD222" s="11"/>
      <c r="WHE222" s="11"/>
      <c r="WHF222" s="11"/>
      <c r="WHG222" s="11"/>
      <c r="WHH222" s="11"/>
      <c r="WHI222" s="11"/>
      <c r="WHJ222" s="11"/>
      <c r="WHK222" s="11"/>
      <c r="WHL222" s="11"/>
      <c r="WHM222" s="11"/>
      <c r="WHN222" s="11"/>
      <c r="WHO222" s="11"/>
      <c r="WHP222" s="11"/>
      <c r="WHQ222" s="11"/>
      <c r="WHR222" s="11"/>
      <c r="WHS222" s="11"/>
      <c r="WHT222" s="11"/>
      <c r="WHU222" s="11"/>
      <c r="WHV222" s="11"/>
      <c r="WHW222" s="11"/>
      <c r="WHX222" s="11"/>
      <c r="WHY222" s="11"/>
      <c r="WHZ222" s="11"/>
      <c r="WIA222" s="11"/>
      <c r="WIB222" s="11"/>
      <c r="WIC222" s="11"/>
      <c r="WID222" s="11"/>
      <c r="WIE222" s="11"/>
      <c r="WIF222" s="11"/>
      <c r="WIG222" s="11"/>
      <c r="WIH222" s="11"/>
      <c r="WII222" s="11"/>
      <c r="WIJ222" s="11"/>
      <c r="WIK222" s="11"/>
      <c r="WIL222" s="11"/>
      <c r="WIM222" s="11"/>
      <c r="WIN222" s="11"/>
      <c r="WIO222" s="11"/>
      <c r="WIP222" s="11"/>
      <c r="WIQ222" s="11"/>
      <c r="WIR222" s="11"/>
      <c r="WIS222" s="11"/>
      <c r="WIT222" s="11"/>
      <c r="WIU222" s="11"/>
      <c r="WIV222" s="11"/>
      <c r="WIW222" s="11"/>
      <c r="WIX222" s="11"/>
      <c r="WIY222" s="11"/>
      <c r="WIZ222" s="11"/>
      <c r="WJA222" s="11"/>
      <c r="WJB222" s="11"/>
      <c r="WJC222" s="11"/>
      <c r="WJD222" s="11"/>
      <c r="WJE222" s="11"/>
      <c r="WJF222" s="11"/>
      <c r="WJG222" s="11"/>
      <c r="WJH222" s="11"/>
      <c r="WJI222" s="11"/>
      <c r="WJJ222" s="11"/>
      <c r="WJK222" s="11"/>
      <c r="WJL222" s="11"/>
      <c r="WJM222" s="11"/>
      <c r="WJN222" s="11"/>
      <c r="WJO222" s="11"/>
      <c r="WJP222" s="11"/>
      <c r="WJQ222" s="11"/>
      <c r="WJR222" s="11"/>
      <c r="WJS222" s="11"/>
      <c r="WJT222" s="11"/>
      <c r="WJU222" s="11"/>
      <c r="WJV222" s="11"/>
      <c r="WJW222" s="11"/>
      <c r="WJX222" s="11"/>
      <c r="WJY222" s="11"/>
      <c r="WJZ222" s="11"/>
      <c r="WKA222" s="11"/>
      <c r="WKB222" s="11"/>
      <c r="WKC222" s="11"/>
      <c r="WKD222" s="11"/>
      <c r="WKE222" s="11"/>
      <c r="WKF222" s="11"/>
      <c r="WKG222" s="11"/>
      <c r="WKH222" s="11"/>
      <c r="WKI222" s="11"/>
      <c r="WKJ222" s="11"/>
      <c r="WKK222" s="11"/>
      <c r="WKL222" s="11"/>
      <c r="WKM222" s="11"/>
      <c r="WKN222" s="11"/>
      <c r="WKO222" s="11"/>
      <c r="WKP222" s="11"/>
      <c r="WKQ222" s="11"/>
      <c r="WKR222" s="11"/>
      <c r="WKS222" s="11"/>
      <c r="WKT222" s="11"/>
      <c r="WKU222" s="11"/>
      <c r="WKV222" s="11"/>
      <c r="WKW222" s="11"/>
      <c r="WKX222" s="11"/>
      <c r="WKY222" s="11"/>
      <c r="WKZ222" s="11"/>
      <c r="WLA222" s="11"/>
      <c r="WLB222" s="11"/>
      <c r="WLC222" s="11"/>
      <c r="WLD222" s="11"/>
      <c r="WLE222" s="11"/>
      <c r="WLF222" s="11"/>
      <c r="WLG222" s="11"/>
      <c r="WLH222" s="11"/>
      <c r="WLI222" s="11"/>
      <c r="WLJ222" s="11"/>
      <c r="WLK222" s="11"/>
      <c r="WLL222" s="11"/>
      <c r="WLM222" s="11"/>
      <c r="WLN222" s="11"/>
      <c r="WLO222" s="11"/>
      <c r="WLP222" s="11"/>
      <c r="WLQ222" s="11"/>
      <c r="WLR222" s="11"/>
      <c r="WLS222" s="11"/>
      <c r="WLT222" s="11"/>
      <c r="WLU222" s="11"/>
      <c r="WLV222" s="11"/>
      <c r="WLW222" s="11"/>
      <c r="WLX222" s="11"/>
      <c r="WLY222" s="11"/>
      <c r="WLZ222" s="11"/>
      <c r="WMA222" s="11"/>
      <c r="WMB222" s="11"/>
      <c r="WMC222" s="11"/>
      <c r="WMD222" s="11"/>
      <c r="WME222" s="11"/>
      <c r="WMF222" s="11"/>
      <c r="WMG222" s="11"/>
      <c r="WMH222" s="11"/>
      <c r="WMI222" s="11"/>
      <c r="WMJ222" s="11"/>
      <c r="WMK222" s="11"/>
      <c r="WML222" s="11"/>
      <c r="WMM222" s="11"/>
      <c r="WMN222" s="11"/>
      <c r="WMO222" s="11"/>
      <c r="WMP222" s="11"/>
      <c r="WMQ222" s="11"/>
      <c r="WMR222" s="11"/>
      <c r="WMS222" s="11"/>
      <c r="WMT222" s="11"/>
      <c r="WMU222" s="11"/>
      <c r="WMV222" s="11"/>
      <c r="WMW222" s="11"/>
      <c r="WMX222" s="11"/>
      <c r="WMY222" s="11"/>
      <c r="WMZ222" s="11"/>
      <c r="WNA222" s="11"/>
      <c r="WNB222" s="11"/>
      <c r="WNC222" s="11"/>
      <c r="WND222" s="11"/>
      <c r="WNE222" s="11"/>
      <c r="WNF222" s="11"/>
      <c r="WNG222" s="11"/>
      <c r="WNH222" s="11"/>
      <c r="WNI222" s="11"/>
      <c r="WNJ222" s="11"/>
      <c r="WNK222" s="11"/>
      <c r="WNL222" s="11"/>
      <c r="WNM222" s="11"/>
      <c r="WNN222" s="11"/>
      <c r="WNO222" s="11"/>
      <c r="WNP222" s="11"/>
      <c r="WNQ222" s="11"/>
      <c r="WNR222" s="11"/>
      <c r="WNS222" s="11"/>
      <c r="WNT222" s="11"/>
      <c r="WNU222" s="11"/>
      <c r="WNV222" s="11"/>
      <c r="WNW222" s="11"/>
      <c r="WNX222" s="11"/>
      <c r="WNY222" s="11"/>
      <c r="WNZ222" s="11"/>
      <c r="WOA222" s="11"/>
      <c r="WOB222" s="11"/>
      <c r="WOC222" s="11"/>
      <c r="WOD222" s="11"/>
      <c r="WOE222" s="11"/>
      <c r="WOF222" s="11"/>
      <c r="WOG222" s="11"/>
      <c r="WOH222" s="11"/>
      <c r="WOI222" s="11"/>
      <c r="WOJ222" s="11"/>
      <c r="WOK222" s="11"/>
      <c r="WOL222" s="11"/>
      <c r="WOM222" s="11"/>
      <c r="WON222" s="11"/>
      <c r="WOO222" s="11"/>
      <c r="WOP222" s="11"/>
      <c r="WOQ222" s="11"/>
      <c r="WOR222" s="11"/>
      <c r="WOS222" s="11"/>
      <c r="WOT222" s="11"/>
      <c r="WOU222" s="11"/>
      <c r="WOV222" s="11"/>
      <c r="WOW222" s="11"/>
      <c r="WOX222" s="11"/>
      <c r="WOY222" s="11"/>
      <c r="WOZ222" s="11"/>
      <c r="WPA222" s="11"/>
      <c r="WPB222" s="11"/>
      <c r="WPC222" s="11"/>
      <c r="WPD222" s="11"/>
      <c r="WPE222" s="11"/>
      <c r="WPF222" s="11"/>
      <c r="WPG222" s="11"/>
      <c r="WPH222" s="11"/>
      <c r="WPI222" s="11"/>
      <c r="WPJ222" s="11"/>
      <c r="WPK222" s="11"/>
      <c r="WPL222" s="11"/>
      <c r="WPM222" s="11"/>
      <c r="WPN222" s="11"/>
      <c r="WPO222" s="11"/>
      <c r="WPP222" s="11"/>
      <c r="WPQ222" s="11"/>
      <c r="WPR222" s="11"/>
      <c r="WPS222" s="11"/>
      <c r="WPT222" s="11"/>
      <c r="WPU222" s="11"/>
      <c r="WPV222" s="11"/>
      <c r="WPW222" s="11"/>
      <c r="WPX222" s="11"/>
      <c r="WPY222" s="11"/>
      <c r="WPZ222" s="11"/>
      <c r="WQA222" s="11"/>
      <c r="WQB222" s="11"/>
      <c r="WQC222" s="11"/>
      <c r="WQD222" s="11"/>
      <c r="WQE222" s="11"/>
      <c r="WQF222" s="11"/>
      <c r="WQG222" s="11"/>
      <c r="WQH222" s="11"/>
      <c r="WQI222" s="11"/>
      <c r="WQJ222" s="11"/>
      <c r="WQK222" s="11"/>
      <c r="WQL222" s="11"/>
      <c r="WQM222" s="11"/>
      <c r="WQN222" s="11"/>
      <c r="WQO222" s="11"/>
      <c r="WQP222" s="11"/>
      <c r="WQQ222" s="11"/>
      <c r="WQR222" s="11"/>
      <c r="WQS222" s="11"/>
      <c r="WQT222" s="11"/>
      <c r="WQU222" s="11"/>
      <c r="WQV222" s="11"/>
      <c r="WQW222" s="11"/>
      <c r="WQX222" s="11"/>
      <c r="WQY222" s="11"/>
      <c r="WQZ222" s="11"/>
      <c r="WRA222" s="11"/>
      <c r="WRB222" s="11"/>
      <c r="WRC222" s="11"/>
      <c r="WRD222" s="11"/>
      <c r="WRE222" s="11"/>
      <c r="WRF222" s="11"/>
      <c r="WRG222" s="11"/>
      <c r="WRH222" s="11"/>
      <c r="WRI222" s="11"/>
      <c r="WRJ222" s="11"/>
      <c r="WRK222" s="11"/>
      <c r="WRL222" s="11"/>
      <c r="WRM222" s="11"/>
      <c r="WRN222" s="11"/>
      <c r="WRO222" s="11"/>
      <c r="WRP222" s="11"/>
      <c r="WRQ222" s="11"/>
      <c r="WRR222" s="11"/>
      <c r="WRS222" s="11"/>
      <c r="WRT222" s="11"/>
      <c r="WRU222" s="11"/>
      <c r="WRV222" s="11"/>
      <c r="WRW222" s="11"/>
      <c r="WRX222" s="11"/>
      <c r="WRY222" s="11"/>
      <c r="WRZ222" s="11"/>
      <c r="WSA222" s="11"/>
      <c r="WSB222" s="11"/>
      <c r="WSC222" s="11"/>
      <c r="WSD222" s="11"/>
      <c r="WSE222" s="11"/>
      <c r="WSF222" s="11"/>
      <c r="WSG222" s="11"/>
      <c r="WSH222" s="11"/>
      <c r="WSI222" s="11"/>
      <c r="WSJ222" s="11"/>
      <c r="WSK222" s="11"/>
      <c r="WSL222" s="11"/>
      <c r="WSM222" s="11"/>
      <c r="WSN222" s="11"/>
      <c r="WSO222" s="11"/>
      <c r="WSP222" s="11"/>
      <c r="WSQ222" s="11"/>
      <c r="WSR222" s="11"/>
      <c r="WSS222" s="11"/>
      <c r="WST222" s="11"/>
      <c r="WSU222" s="11"/>
      <c r="WSV222" s="11"/>
      <c r="WSW222" s="11"/>
      <c r="WSX222" s="11"/>
      <c r="WSY222" s="11"/>
      <c r="WSZ222" s="11"/>
      <c r="WTA222" s="11"/>
      <c r="WTB222" s="11"/>
      <c r="WTC222" s="11"/>
      <c r="WTD222" s="11"/>
      <c r="WTE222" s="11"/>
      <c r="WTF222" s="11"/>
      <c r="WTG222" s="11"/>
      <c r="WTH222" s="11"/>
      <c r="WTI222" s="11"/>
      <c r="WTJ222" s="11"/>
      <c r="WTK222" s="11"/>
      <c r="WTL222" s="11"/>
      <c r="WTM222" s="11"/>
      <c r="WTN222" s="11"/>
      <c r="WTO222" s="11"/>
      <c r="WTP222" s="11"/>
      <c r="WTQ222" s="11"/>
      <c r="WTR222" s="11"/>
      <c r="WTS222" s="11"/>
      <c r="WTT222" s="11"/>
      <c r="WTU222" s="11"/>
      <c r="WTV222" s="11"/>
      <c r="WTW222" s="11"/>
      <c r="WTX222" s="11"/>
      <c r="WTY222" s="11"/>
      <c r="WTZ222" s="11"/>
      <c r="WUA222" s="11"/>
      <c r="WUB222" s="11"/>
      <c r="WUC222" s="11"/>
      <c r="WUD222" s="11"/>
      <c r="WUE222" s="11"/>
      <c r="WUF222" s="11"/>
      <c r="WUG222" s="11"/>
      <c r="WUH222" s="11"/>
      <c r="WUI222" s="11"/>
      <c r="WUJ222" s="11"/>
      <c r="WUK222" s="11"/>
      <c r="WUL222" s="11"/>
      <c r="WUM222" s="11"/>
      <c r="WUN222" s="11"/>
      <c r="WUO222" s="11"/>
      <c r="WUP222" s="11"/>
      <c r="WUQ222" s="11"/>
      <c r="WUR222" s="11"/>
      <c r="WUS222" s="11"/>
      <c r="WUT222" s="11"/>
      <c r="WUU222" s="11"/>
      <c r="WUV222" s="11"/>
      <c r="WUW222" s="11"/>
      <c r="WUX222" s="11"/>
      <c r="WUY222" s="11"/>
      <c r="WUZ222" s="11"/>
      <c r="WVA222" s="11"/>
      <c r="WVB222" s="11"/>
      <c r="WVC222" s="11"/>
      <c r="WVD222" s="11"/>
      <c r="WVE222" s="11"/>
      <c r="WVF222" s="11"/>
      <c r="WVG222" s="11"/>
      <c r="WVH222" s="11"/>
      <c r="WVI222" s="11"/>
      <c r="WVJ222" s="11"/>
      <c r="WVK222" s="11"/>
      <c r="WVL222" s="11"/>
      <c r="WVM222" s="11"/>
      <c r="WVN222" s="11"/>
      <c r="WVO222" s="11"/>
      <c r="WVP222" s="11"/>
      <c r="WVQ222" s="11"/>
      <c r="WVR222" s="11"/>
      <c r="WVS222" s="11"/>
      <c r="WVT222" s="11"/>
      <c r="WVU222" s="11"/>
    </row>
    <row r="223" spans="1:16141" s="11" customFormat="1" ht="56.25" customHeight="1">
      <c r="A223" s="29">
        <v>7729314745</v>
      </c>
      <c r="B223" s="25" t="s">
        <v>383</v>
      </c>
      <c r="C223" s="25" t="s">
        <v>194</v>
      </c>
      <c r="D223" s="25" t="s">
        <v>392</v>
      </c>
      <c r="E223" s="39">
        <v>112.61</v>
      </c>
      <c r="F223" s="39">
        <v>100.062</v>
      </c>
      <c r="G223" s="39">
        <v>66.581999999999994</v>
      </c>
      <c r="H223" s="39">
        <v>14.548</v>
      </c>
      <c r="I223" s="39">
        <v>106.77</v>
      </c>
      <c r="J223" s="39">
        <f t="shared" si="30"/>
        <v>287.96199999999999</v>
      </c>
      <c r="K223" s="40">
        <v>4616.1099999999997</v>
      </c>
      <c r="L223" s="40">
        <v>7506.76</v>
      </c>
      <c r="M223" s="40">
        <v>1804.17</v>
      </c>
      <c r="N223" s="40">
        <v>1805</v>
      </c>
      <c r="O223" s="41">
        <f t="shared" si="31"/>
        <v>316652.56339999993</v>
      </c>
      <c r="P223" s="28">
        <f t="shared" si="22"/>
        <v>281368.34027999995</v>
      </c>
      <c r="Q223" s="41">
        <f t="shared" si="32"/>
        <v>187224.58907999995</v>
      </c>
      <c r="R223" s="41">
        <f t="shared" si="33"/>
        <v>82949.20448</v>
      </c>
      <c r="S223" s="41">
        <f t="shared" si="34"/>
        <v>608776.91520000005</v>
      </c>
      <c r="T223" s="41">
        <f t="shared" si="35"/>
        <v>1160319.04904</v>
      </c>
      <c r="U223" s="42"/>
      <c r="V223" s="43"/>
      <c r="W223" s="43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</row>
    <row r="224" spans="1:16141" s="11" customFormat="1" ht="56.25" customHeight="1">
      <c r="A224" s="29">
        <v>7729314745</v>
      </c>
      <c r="B224" s="25" t="s">
        <v>383</v>
      </c>
      <c r="C224" s="25" t="s">
        <v>194</v>
      </c>
      <c r="D224" s="25" t="s">
        <v>385</v>
      </c>
      <c r="E224" s="39">
        <v>536.09699999999998</v>
      </c>
      <c r="F224" s="39">
        <v>490.33300000000003</v>
      </c>
      <c r="G224" s="39">
        <v>268.40699999999998</v>
      </c>
      <c r="H224" s="39">
        <v>81.396000000000001</v>
      </c>
      <c r="I224" s="39">
        <v>500.12</v>
      </c>
      <c r="J224" s="39">
        <f t="shared" si="30"/>
        <v>1340.2559999999999</v>
      </c>
      <c r="K224" s="40">
        <v>3664.11</v>
      </c>
      <c r="L224" s="40">
        <v>5664.02</v>
      </c>
      <c r="M224" s="40">
        <v>1660.47</v>
      </c>
      <c r="N224" s="40">
        <v>1710</v>
      </c>
      <c r="O224" s="41">
        <f t="shared" si="31"/>
        <v>1074145.3930800001</v>
      </c>
      <c r="P224" s="28">
        <f t="shared" si="22"/>
        <v>982450.81212000013</v>
      </c>
      <c r="Q224" s="41">
        <f t="shared" si="32"/>
        <v>537791.00147999998</v>
      </c>
      <c r="R224" s="41">
        <f t="shared" si="33"/>
        <v>321841.41192000004</v>
      </c>
      <c r="S224" s="41">
        <f t="shared" si="34"/>
        <v>1977484.4824000003</v>
      </c>
      <c r="T224" s="41">
        <f t="shared" si="35"/>
        <v>3819567.7079200004</v>
      </c>
      <c r="U224" s="42"/>
      <c r="V224" s="43"/>
      <c r="W224" s="43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</row>
    <row r="225" spans="1:186" s="11" customFormat="1" ht="56.25" customHeight="1">
      <c r="A225" s="29">
        <v>7729314745</v>
      </c>
      <c r="B225" s="25" t="s">
        <v>383</v>
      </c>
      <c r="C225" s="25" t="s">
        <v>84</v>
      </c>
      <c r="D225" s="25" t="s">
        <v>391</v>
      </c>
      <c r="E225" s="39">
        <v>1206.4100000000001</v>
      </c>
      <c r="F225" s="39">
        <v>1212.865</v>
      </c>
      <c r="G225" s="39">
        <v>728.70100000000002</v>
      </c>
      <c r="H225" s="39">
        <v>288.40800000000002</v>
      </c>
      <c r="I225" s="39">
        <v>1386.4659999999999</v>
      </c>
      <c r="J225" s="39">
        <f t="shared" si="30"/>
        <v>3616.44</v>
      </c>
      <c r="K225" s="40">
        <v>7678.72</v>
      </c>
      <c r="L225" s="40">
        <v>9727.5300000000007</v>
      </c>
      <c r="M225" s="40">
        <v>1270.83</v>
      </c>
      <c r="N225" s="40">
        <v>1317.5</v>
      </c>
      <c r="O225" s="41">
        <f t="shared" si="31"/>
        <v>7730542.5749000013</v>
      </c>
      <c r="P225" s="28">
        <f t="shared" si="22"/>
        <v>7771905.5048500001</v>
      </c>
      <c r="Q225" s="41">
        <f t="shared" si="32"/>
        <v>4669435.8508900004</v>
      </c>
      <c r="R225" s="41">
        <f t="shared" si="33"/>
        <v>2425519.9322400005</v>
      </c>
      <c r="S225" s="41">
        <f t="shared" si="34"/>
        <v>11660220.65398</v>
      </c>
      <c r="T225" s="41">
        <f t="shared" si="35"/>
        <v>26527081.94196</v>
      </c>
      <c r="U225" s="42"/>
      <c r="V225" s="43"/>
      <c r="W225" s="43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</row>
    <row r="226" spans="1:186" s="11" customFormat="1" ht="56.25" customHeight="1">
      <c r="A226" s="29">
        <v>7729314745</v>
      </c>
      <c r="B226" s="25" t="s">
        <v>383</v>
      </c>
      <c r="C226" s="25" t="s">
        <v>71</v>
      </c>
      <c r="D226" s="25" t="s">
        <v>387</v>
      </c>
      <c r="E226" s="39">
        <v>221.46100000000001</v>
      </c>
      <c r="F226" s="39">
        <v>262.90899999999999</v>
      </c>
      <c r="G226" s="39">
        <v>167.334</v>
      </c>
      <c r="H226" s="39">
        <v>120.215</v>
      </c>
      <c r="I226" s="39">
        <v>221.7</v>
      </c>
      <c r="J226" s="39">
        <f t="shared" si="30"/>
        <v>772.1579999999999</v>
      </c>
      <c r="K226" s="40">
        <v>5818.79</v>
      </c>
      <c r="L226" s="40">
        <v>5818.79</v>
      </c>
      <c r="M226" s="40">
        <v>1594.97</v>
      </c>
      <c r="N226" s="40">
        <v>1641.67</v>
      </c>
      <c r="O226" s="41">
        <f t="shared" si="31"/>
        <v>935411.40101999999</v>
      </c>
      <c r="P226" s="28">
        <f t="shared" si="22"/>
        <v>1110480.29238</v>
      </c>
      <c r="Q226" s="41">
        <f t="shared" si="32"/>
        <v>706788.69588000001</v>
      </c>
      <c r="R226" s="41">
        <f t="shared" si="33"/>
        <v>502152.48080000002</v>
      </c>
      <c r="S226" s="41">
        <f t="shared" si="34"/>
        <v>926067.50399999996</v>
      </c>
      <c r="T226" s="41">
        <f t="shared" si="35"/>
        <v>3245488.9730599998</v>
      </c>
      <c r="U226" s="54"/>
      <c r="V226" s="43"/>
      <c r="W226" s="43"/>
    </row>
    <row r="227" spans="1:186" s="11" customFormat="1" ht="56.25" customHeight="1">
      <c r="A227" s="29">
        <v>7729314745</v>
      </c>
      <c r="B227" s="25" t="s">
        <v>383</v>
      </c>
      <c r="C227" s="25" t="s">
        <v>386</v>
      </c>
      <c r="D227" s="25" t="s">
        <v>390</v>
      </c>
      <c r="E227" s="39">
        <v>4720.5249999999996</v>
      </c>
      <c r="F227" s="39">
        <v>3455.2019999999998</v>
      </c>
      <c r="G227" s="39">
        <v>3275.4690000000001</v>
      </c>
      <c r="H227" s="39">
        <v>2212.7719999999999</v>
      </c>
      <c r="I227" s="39">
        <v>3814.5659999999998</v>
      </c>
      <c r="J227" s="39">
        <f t="shared" si="30"/>
        <v>12758.008999999998</v>
      </c>
      <c r="K227" s="40">
        <v>6335.51</v>
      </c>
      <c r="L227" s="40">
        <v>9516.4699999999993</v>
      </c>
      <c r="M227" s="40">
        <v>2083.33</v>
      </c>
      <c r="N227" s="40">
        <v>2150</v>
      </c>
      <c r="O227" s="41">
        <f t="shared" si="31"/>
        <v>20072521.9945</v>
      </c>
      <c r="P227" s="28">
        <f>(K227-M227)*F227+0.01</f>
        <v>14692140.850360001</v>
      </c>
      <c r="Q227" s="41">
        <f t="shared" si="32"/>
        <v>13927883.77242</v>
      </c>
      <c r="R227" s="41">
        <f t="shared" si="33"/>
        <v>16300318.554839998</v>
      </c>
      <c r="S227" s="41">
        <f t="shared" si="34"/>
        <v>28099886.002019998</v>
      </c>
      <c r="T227" s="41">
        <f t="shared" si="35"/>
        <v>73020229.179639995</v>
      </c>
      <c r="U227" s="54"/>
      <c r="V227" s="43"/>
      <c r="W227" s="43"/>
    </row>
    <row r="228" spans="1:186" s="2" customFormat="1" ht="57.75" customHeight="1">
      <c r="A228" s="70" t="s">
        <v>373</v>
      </c>
      <c r="B228" s="71"/>
      <c r="C228" s="71"/>
      <c r="D228" s="72"/>
      <c r="E228" s="36">
        <f>SUM(E214:E227)</f>
        <v>14387.370999999999</v>
      </c>
      <c r="F228" s="36">
        <f>SUM(F214:F227)</f>
        <v>12356.997999999998</v>
      </c>
      <c r="G228" s="36">
        <f t="shared" ref="G228:I228" si="36">SUM(G214:G227)</f>
        <v>6898.1509999999998</v>
      </c>
      <c r="H228" s="36">
        <f t="shared" si="36"/>
        <v>3919.6899999999996</v>
      </c>
      <c r="I228" s="36">
        <f t="shared" si="36"/>
        <v>12305.671000000002</v>
      </c>
      <c r="J228" s="36">
        <f>SUM(J214:J227)</f>
        <v>35480.509999999995</v>
      </c>
      <c r="K228" s="36"/>
      <c r="L228" s="36"/>
      <c r="M228" s="36"/>
      <c r="N228" s="36"/>
      <c r="O228" s="37">
        <f>SUM(O214:O227)</f>
        <v>36344163.5273</v>
      </c>
      <c r="P228" s="37">
        <f>SUM(P214:P227)</f>
        <v>30830245.32652</v>
      </c>
      <c r="Q228" s="37">
        <f t="shared" ref="Q228:S228" si="37">SUM(Q214:Q227)</f>
        <v>22227736.736430001</v>
      </c>
      <c r="R228" s="37">
        <f t="shared" si="37"/>
        <v>21549884.993719999</v>
      </c>
      <c r="S228" s="37">
        <f t="shared" si="37"/>
        <v>52154931.183630005</v>
      </c>
      <c r="T228" s="37">
        <f t="shared" ref="T228" si="38">SUM(T214:T227)</f>
        <v>126762798.24029998</v>
      </c>
      <c r="U228" s="37">
        <f t="shared" ref="U228" si="39">SUM(U214:U227)</f>
        <v>0</v>
      </c>
      <c r="V228" s="37">
        <v>18775775.239999998</v>
      </c>
      <c r="W228" s="37">
        <f>T228+U228-V228</f>
        <v>107987023.00029999</v>
      </c>
    </row>
    <row r="229" spans="1:186" s="57" customFormat="1" ht="57.75" customHeight="1">
      <c r="A229" s="73" t="s">
        <v>309</v>
      </c>
      <c r="B229" s="74"/>
      <c r="C229" s="74"/>
      <c r="D229" s="75"/>
      <c r="E229" s="55">
        <f>E228+E212</f>
        <v>1602626.5984380862</v>
      </c>
      <c r="F229" s="55">
        <f>F228+F212</f>
        <v>1719439.8190000001</v>
      </c>
      <c r="G229" s="55">
        <f t="shared" ref="G229:R229" si="40">G228+G212</f>
        <v>812386.24221594818</v>
      </c>
      <c r="H229" s="55">
        <f t="shared" si="40"/>
        <v>329201.70202385751</v>
      </c>
      <c r="I229" s="55">
        <f t="shared" si="40"/>
        <v>1414950.1558437764</v>
      </c>
      <c r="J229" s="55">
        <f t="shared" si="40"/>
        <v>4275977.9190835813</v>
      </c>
      <c r="K229" s="55"/>
      <c r="L229" s="55"/>
      <c r="M229" s="55"/>
      <c r="N229" s="55"/>
      <c r="O229" s="56">
        <f t="shared" si="40"/>
        <v>1177113223.4737077</v>
      </c>
      <c r="P229" s="56">
        <f>P228+P212</f>
        <v>1209172020.3329999</v>
      </c>
      <c r="Q229" s="56">
        <f t="shared" si="40"/>
        <v>590749352.58716834</v>
      </c>
      <c r="R229" s="56">
        <f t="shared" si="40"/>
        <v>231437033.21661475</v>
      </c>
      <c r="S229" s="56">
        <f>S228+S212</f>
        <v>1080801799.2891333</v>
      </c>
      <c r="T229" s="56">
        <f>T228+T212</f>
        <v>3112160205.4259186</v>
      </c>
      <c r="U229" s="56">
        <f>U228+U212</f>
        <v>356838481.49999988</v>
      </c>
      <c r="V229" s="56">
        <f>V228+V212</f>
        <v>389088647.75798118</v>
      </c>
      <c r="W229" s="56">
        <f>W228+W212</f>
        <v>3079910039.1679373</v>
      </c>
    </row>
    <row r="230" spans="1:186" s="2" customFormat="1" ht="57.75" customHeight="1">
      <c r="A230" s="22"/>
      <c r="B230" s="8"/>
      <c r="C230" s="8"/>
      <c r="D230" s="8"/>
      <c r="I230" s="19"/>
      <c r="J230" s="19"/>
      <c r="T230" s="63"/>
      <c r="U230" s="64"/>
      <c r="V230" s="64"/>
      <c r="W230" s="63"/>
    </row>
    <row r="231" spans="1:186" ht="67.5" customHeight="1">
      <c r="U231" s="79"/>
      <c r="V231" s="79"/>
      <c r="W231" s="61"/>
    </row>
    <row r="232" spans="1:186" ht="67.5" customHeight="1">
      <c r="U232" s="80"/>
      <c r="V232" s="80"/>
      <c r="W232" s="61"/>
    </row>
    <row r="233" spans="1:186" ht="77.25" customHeight="1">
      <c r="E233" s="62" t="s">
        <v>416</v>
      </c>
      <c r="F233" s="62"/>
      <c r="G233" s="76"/>
      <c r="H233" s="76"/>
      <c r="I233" s="76"/>
      <c r="J233" s="60"/>
      <c r="K233" s="60"/>
      <c r="L233" s="76"/>
      <c r="M233" s="76"/>
      <c r="N233" s="76"/>
    </row>
  </sheetData>
  <autoFilter ref="A7:N229"/>
  <mergeCells count="21">
    <mergeCell ref="L233:N233"/>
    <mergeCell ref="G233:I233"/>
    <mergeCell ref="A3:W3"/>
    <mergeCell ref="E5:J5"/>
    <mergeCell ref="K5:L5"/>
    <mergeCell ref="M5:N5"/>
    <mergeCell ref="O5:T5"/>
    <mergeCell ref="U5:U6"/>
    <mergeCell ref="U231:V231"/>
    <mergeCell ref="U232:V232"/>
    <mergeCell ref="A5:A6"/>
    <mergeCell ref="B5:B6"/>
    <mergeCell ref="C5:C6"/>
    <mergeCell ref="D5:D6"/>
    <mergeCell ref="A8:W8"/>
    <mergeCell ref="V5:V6"/>
    <mergeCell ref="W5:W6"/>
    <mergeCell ref="A213:D213"/>
    <mergeCell ref="A212:D212"/>
    <mergeCell ref="A228:D228"/>
    <mergeCell ref="A229:D229"/>
  </mergeCells>
  <pageMargins left="0.19685039370078741" right="0.19685039370078741" top="0.98425196850393704" bottom="0.39370078740157483" header="0" footer="0.19685039370078741"/>
  <pageSetup paperSize="9" scale="23" fitToHeight="0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Объемы</vt:lpstr>
      <vt:lpstr>Объемы!Заголовки_для_печати</vt:lpstr>
      <vt:lpstr>Объемы!Область_печати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proninam</dc:creator>
  <cp:lastModifiedBy>minfin user</cp:lastModifiedBy>
  <cp:lastPrinted>2021-05-05T11:57:44Z</cp:lastPrinted>
  <dcterms:created xsi:type="dcterms:W3CDTF">2021-02-25T12:19:40Z</dcterms:created>
  <dcterms:modified xsi:type="dcterms:W3CDTF">2021-05-05T11:57:46Z</dcterms:modified>
</cp:coreProperties>
</file>