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8800" windowHeight="11205"/>
  </bookViews>
  <sheets>
    <sheet name="План по районам (ХВ)" sheetId="1" r:id="rId1"/>
    <sheet name="Лист1" sheetId="2" state="hidden" r:id="rId2"/>
  </sheets>
  <definedNames>
    <definedName name="_xlnm._FilterDatabase" localSheetId="0" hidden="1">'План по районам (ХВ)'!$A$7:$Y$310</definedName>
    <definedName name="_xlnm.Print_Titles" localSheetId="0">'План по районам (ХВ)'!$5:$6</definedName>
    <definedName name="_xlnm.Print_Area" localSheetId="0">'План по районам (ХВ)'!$A$1:$Y$317</definedName>
  </definedNames>
  <calcPr calcId="125725"/>
</workbook>
</file>

<file path=xl/calcChain.xml><?xml version="1.0" encoding="utf-8"?>
<calcChain xmlns="http://schemas.openxmlformats.org/spreadsheetml/2006/main">
  <c r="V309" i="1"/>
  <c r="R308"/>
  <c r="R309"/>
  <c r="V287"/>
  <c r="R287"/>
  <c r="R9"/>
  <c r="L304" l="1"/>
  <c r="L309"/>
  <c r="I114" l="1"/>
  <c r="K135" l="1"/>
  <c r="J135"/>
  <c r="I135"/>
  <c r="I267"/>
  <c r="J267"/>
  <c r="K267"/>
  <c r="L308"/>
  <c r="L291" l="1"/>
  <c r="L292"/>
  <c r="L293"/>
  <c r="L294"/>
  <c r="L295"/>
  <c r="L296"/>
  <c r="L297"/>
  <c r="L298"/>
  <c r="L299"/>
  <c r="L300"/>
  <c r="L301"/>
  <c r="L302"/>
  <c r="L303"/>
  <c r="L305"/>
  <c r="L306"/>
  <c r="L307"/>
  <c r="L290"/>
  <c r="L10"/>
  <c r="L11"/>
  <c r="L12"/>
  <c r="L13"/>
  <c r="L14"/>
  <c r="L15"/>
  <c r="L16"/>
  <c r="L17"/>
  <c r="L18"/>
  <c r="L19"/>
  <c r="L20"/>
  <c r="L21"/>
  <c r="L22"/>
  <c r="L23"/>
  <c r="L24"/>
  <c r="L25"/>
  <c r="L26"/>
  <c r="L28"/>
  <c r="L29"/>
  <c r="L30"/>
  <c r="L32"/>
  <c r="L33"/>
  <c r="L35"/>
  <c r="L36"/>
  <c r="L37"/>
  <c r="L38"/>
  <c r="L39"/>
  <c r="L41"/>
  <c r="L42"/>
  <c r="L43"/>
  <c r="L45"/>
  <c r="L47"/>
  <c r="L48"/>
  <c r="L50"/>
  <c r="L51"/>
  <c r="L52"/>
  <c r="L53"/>
  <c r="L54"/>
  <c r="L55"/>
  <c r="L56"/>
  <c r="L57"/>
  <c r="L58"/>
  <c r="L59"/>
  <c r="L60"/>
  <c r="L61"/>
  <c r="L62"/>
  <c r="L64"/>
  <c r="L65"/>
  <c r="L66"/>
  <c r="L67"/>
  <c r="L68"/>
  <c r="L70"/>
  <c r="L71"/>
  <c r="L72"/>
  <c r="L74"/>
  <c r="L75"/>
  <c r="L76"/>
  <c r="L78"/>
  <c r="L80"/>
  <c r="L82"/>
  <c r="L83"/>
  <c r="L84"/>
  <c r="L85"/>
  <c r="L86"/>
  <c r="L87"/>
  <c r="L89"/>
  <c r="L90"/>
  <c r="L91"/>
  <c r="L92"/>
  <c r="L93"/>
  <c r="L94"/>
  <c r="L95"/>
  <c r="L96"/>
  <c r="L97"/>
  <c r="L98"/>
  <c r="L100"/>
  <c r="L101"/>
  <c r="L102"/>
  <c r="L103"/>
  <c r="L104"/>
  <c r="L105"/>
  <c r="L107"/>
  <c r="L108"/>
  <c r="L109"/>
  <c r="L110"/>
  <c r="L111"/>
  <c r="L112"/>
  <c r="L113"/>
  <c r="L114"/>
  <c r="L115"/>
  <c r="L116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9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3"/>
  <c r="L165"/>
  <c r="L166"/>
  <c r="L168"/>
  <c r="L170"/>
  <c r="L171"/>
  <c r="L172"/>
  <c r="L174"/>
  <c r="L175"/>
  <c r="L176"/>
  <c r="L178"/>
  <c r="L179"/>
  <c r="L180"/>
  <c r="L182"/>
  <c r="L184"/>
  <c r="L185"/>
  <c r="L186"/>
  <c r="L188"/>
  <c r="L189"/>
  <c r="L191"/>
  <c r="L192"/>
  <c r="L193"/>
  <c r="L194"/>
  <c r="L196"/>
  <c r="L197"/>
  <c r="L198"/>
  <c r="L199"/>
  <c r="L200"/>
  <c r="L201"/>
  <c r="L202"/>
  <c r="L203"/>
  <c r="L204"/>
  <c r="L205"/>
  <c r="L206"/>
  <c r="L208"/>
  <c r="L210"/>
  <c r="L211"/>
  <c r="L212"/>
  <c r="L214"/>
  <c r="L215"/>
  <c r="L217"/>
  <c r="L219"/>
  <c r="L220"/>
  <c r="L222"/>
  <c r="L224"/>
  <c r="L225"/>
  <c r="L227"/>
  <c r="L228"/>
  <c r="L229"/>
  <c r="L230"/>
  <c r="L231"/>
  <c r="L233"/>
  <c r="L234"/>
  <c r="L235"/>
  <c r="L237"/>
  <c r="L239"/>
  <c r="L240"/>
  <c r="L242"/>
  <c r="L243"/>
  <c r="L244"/>
  <c r="L246"/>
  <c r="L247"/>
  <c r="L248"/>
  <c r="L249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1"/>
  <c r="L273"/>
  <c r="L274"/>
  <c r="L275"/>
  <c r="L277"/>
  <c r="L278"/>
  <c r="L279"/>
  <c r="L280"/>
  <c r="L281"/>
  <c r="L282"/>
  <c r="L283"/>
  <c r="L284"/>
  <c r="L286"/>
  <c r="L9"/>
  <c r="I306"/>
  <c r="I301"/>
  <c r="I295"/>
  <c r="H309"/>
  <c r="I235"/>
  <c r="G235"/>
  <c r="I166"/>
  <c r="I152"/>
  <c r="G152"/>
  <c r="I116"/>
  <c r="I87"/>
  <c r="I75" l="1"/>
  <c r="G75"/>
  <c r="I72"/>
  <c r="I71"/>
  <c r="H287" l="1"/>
  <c r="H310" s="1"/>
  <c r="R291" l="1"/>
  <c r="R292"/>
  <c r="R293"/>
  <c r="R294"/>
  <c r="R295"/>
  <c r="R296"/>
  <c r="R297"/>
  <c r="R298"/>
  <c r="R299"/>
  <c r="R300"/>
  <c r="R301"/>
  <c r="R302"/>
  <c r="R303"/>
  <c r="R304"/>
  <c r="R305"/>
  <c r="R306"/>
  <c r="R307"/>
  <c r="R290"/>
  <c r="R10"/>
  <c r="R11"/>
  <c r="R12"/>
  <c r="R13"/>
  <c r="R14"/>
  <c r="R15"/>
  <c r="R16"/>
  <c r="R17"/>
  <c r="R18"/>
  <c r="R19"/>
  <c r="R20"/>
  <c r="R21"/>
  <c r="R22"/>
  <c r="R23"/>
  <c r="R24"/>
  <c r="R25"/>
  <c r="R26"/>
  <c r="R28"/>
  <c r="R29"/>
  <c r="R30"/>
  <c r="R32"/>
  <c r="R33"/>
  <c r="R35"/>
  <c r="R36"/>
  <c r="R37"/>
  <c r="R38"/>
  <c r="R39"/>
  <c r="R41"/>
  <c r="R42"/>
  <c r="R43"/>
  <c r="R45"/>
  <c r="R47"/>
  <c r="R48"/>
  <c r="R50"/>
  <c r="R51"/>
  <c r="R52"/>
  <c r="R53"/>
  <c r="R54"/>
  <c r="R55"/>
  <c r="R56"/>
  <c r="R57"/>
  <c r="R58"/>
  <c r="R59"/>
  <c r="R60"/>
  <c r="R61"/>
  <c r="R62"/>
  <c r="R64"/>
  <c r="R65"/>
  <c r="R66"/>
  <c r="R67"/>
  <c r="R68"/>
  <c r="R70"/>
  <c r="R71"/>
  <c r="R72"/>
  <c r="R74"/>
  <c r="R75"/>
  <c r="R76"/>
  <c r="R78"/>
  <c r="R80"/>
  <c r="R82"/>
  <c r="R83"/>
  <c r="R84"/>
  <c r="R85"/>
  <c r="R86"/>
  <c r="R87"/>
  <c r="R89"/>
  <c r="R90"/>
  <c r="R91"/>
  <c r="R92"/>
  <c r="R93"/>
  <c r="R94"/>
  <c r="R95"/>
  <c r="R96"/>
  <c r="R97"/>
  <c r="R98"/>
  <c r="R100"/>
  <c r="R101"/>
  <c r="R102"/>
  <c r="R103"/>
  <c r="R104"/>
  <c r="R105"/>
  <c r="R107"/>
  <c r="R108"/>
  <c r="R109"/>
  <c r="R110"/>
  <c r="R111"/>
  <c r="R112"/>
  <c r="R113"/>
  <c r="R114"/>
  <c r="R115"/>
  <c r="R116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9"/>
  <c r="R141"/>
  <c r="R142"/>
  <c r="R143"/>
  <c r="R144"/>
  <c r="R145"/>
  <c r="R146"/>
  <c r="R147"/>
  <c r="R148"/>
  <c r="R149"/>
  <c r="R150"/>
  <c r="R151"/>
  <c r="R152"/>
  <c r="R154"/>
  <c r="R155"/>
  <c r="R156"/>
  <c r="R157"/>
  <c r="R158"/>
  <c r="R159"/>
  <c r="R160"/>
  <c r="R161"/>
  <c r="R163"/>
  <c r="R165"/>
  <c r="R166"/>
  <c r="R168"/>
  <c r="R170"/>
  <c r="R171"/>
  <c r="R172"/>
  <c r="R174"/>
  <c r="R175"/>
  <c r="R176"/>
  <c r="R178"/>
  <c r="R179"/>
  <c r="R180"/>
  <c r="R182"/>
  <c r="R184"/>
  <c r="R185"/>
  <c r="R186"/>
  <c r="R188"/>
  <c r="R189"/>
  <c r="R191"/>
  <c r="R192"/>
  <c r="R193"/>
  <c r="R194"/>
  <c r="R196"/>
  <c r="R197"/>
  <c r="R198"/>
  <c r="R199"/>
  <c r="R200"/>
  <c r="R201"/>
  <c r="R202"/>
  <c r="R203"/>
  <c r="R204"/>
  <c r="R205"/>
  <c r="R206"/>
  <c r="R208"/>
  <c r="R210"/>
  <c r="R211"/>
  <c r="R212"/>
  <c r="R214"/>
  <c r="R215"/>
  <c r="R217"/>
  <c r="R219"/>
  <c r="R220"/>
  <c r="R222"/>
  <c r="R224"/>
  <c r="R225"/>
  <c r="R227"/>
  <c r="R228"/>
  <c r="R229"/>
  <c r="R230"/>
  <c r="R231"/>
  <c r="R233"/>
  <c r="R234"/>
  <c r="R235"/>
  <c r="R237"/>
  <c r="R239"/>
  <c r="R240"/>
  <c r="R242"/>
  <c r="R243"/>
  <c r="R244"/>
  <c r="R246"/>
  <c r="R247"/>
  <c r="R248"/>
  <c r="R249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1"/>
  <c r="R273"/>
  <c r="R274"/>
  <c r="R275"/>
  <c r="R277"/>
  <c r="R278"/>
  <c r="R279"/>
  <c r="R280"/>
  <c r="R281"/>
  <c r="R282"/>
  <c r="R283"/>
  <c r="R284"/>
  <c r="R286"/>
  <c r="Q82" l="1"/>
  <c r="S82"/>
  <c r="T82"/>
  <c r="U82"/>
  <c r="V82" l="1"/>
  <c r="R310"/>
  <c r="P180"/>
  <c r="K211" l="1"/>
  <c r="J211"/>
  <c r="W310" l="1"/>
  <c r="Q291" l="1"/>
  <c r="S291"/>
  <c r="T291"/>
  <c r="U291"/>
  <c r="Q292"/>
  <c r="S292"/>
  <c r="T292"/>
  <c r="U292"/>
  <c r="Q293"/>
  <c r="S293"/>
  <c r="T293"/>
  <c r="U293"/>
  <c r="Q294"/>
  <c r="S294"/>
  <c r="T294"/>
  <c r="U294"/>
  <c r="Q295"/>
  <c r="S295"/>
  <c r="T295"/>
  <c r="U295"/>
  <c r="Q296"/>
  <c r="S296"/>
  <c r="T296"/>
  <c r="U296"/>
  <c r="Q297"/>
  <c r="S297"/>
  <c r="T297"/>
  <c r="U297"/>
  <c r="Q298"/>
  <c r="S298"/>
  <c r="T298"/>
  <c r="U298"/>
  <c r="Q299"/>
  <c r="S299"/>
  <c r="T299"/>
  <c r="U299"/>
  <c r="Q300"/>
  <c r="S300"/>
  <c r="T300"/>
  <c r="U300"/>
  <c r="Q301"/>
  <c r="S301"/>
  <c r="T301"/>
  <c r="U301"/>
  <c r="Q302"/>
  <c r="S302"/>
  <c r="T302"/>
  <c r="U302"/>
  <c r="Q303"/>
  <c r="S303"/>
  <c r="T303"/>
  <c r="U303"/>
  <c r="Q304"/>
  <c r="S304"/>
  <c r="T304"/>
  <c r="U304"/>
  <c r="Q305"/>
  <c r="S305"/>
  <c r="T305"/>
  <c r="U305"/>
  <c r="Q306"/>
  <c r="S306"/>
  <c r="T306"/>
  <c r="U306"/>
  <c r="Q307"/>
  <c r="S307"/>
  <c r="T307"/>
  <c r="U307"/>
  <c r="Q308"/>
  <c r="S308"/>
  <c r="T308"/>
  <c r="U308"/>
  <c r="U290"/>
  <c r="T290"/>
  <c r="S290"/>
  <c r="Q290"/>
  <c r="I309"/>
  <c r="J309"/>
  <c r="K309"/>
  <c r="G309"/>
  <c r="V290" l="1"/>
  <c r="V308"/>
  <c r="V306"/>
  <c r="V304"/>
  <c r="V302"/>
  <c r="V301"/>
  <c r="V300"/>
  <c r="V298"/>
  <c r="V297"/>
  <c r="V296"/>
  <c r="V295"/>
  <c r="V294"/>
  <c r="V293"/>
  <c r="V292"/>
  <c r="V291"/>
  <c r="V307"/>
  <c r="V305"/>
  <c r="V303"/>
  <c r="V299"/>
  <c r="S309"/>
  <c r="T309"/>
  <c r="U309"/>
  <c r="Q309"/>
  <c r="Q101"/>
  <c r="Q10" l="1"/>
  <c r="S10"/>
  <c r="T10"/>
  <c r="U10"/>
  <c r="Q11"/>
  <c r="S11"/>
  <c r="T11"/>
  <c r="U11"/>
  <c r="Q12"/>
  <c r="S12"/>
  <c r="T12"/>
  <c r="U12"/>
  <c r="Q13"/>
  <c r="S13"/>
  <c r="T13"/>
  <c r="U13"/>
  <c r="Q14"/>
  <c r="S14"/>
  <c r="T14"/>
  <c r="U14"/>
  <c r="Q15"/>
  <c r="S15"/>
  <c r="T15"/>
  <c r="U15"/>
  <c r="Q16"/>
  <c r="S16"/>
  <c r="T16"/>
  <c r="U16"/>
  <c r="Q17"/>
  <c r="S17"/>
  <c r="T17"/>
  <c r="U17"/>
  <c r="Q18"/>
  <c r="S18"/>
  <c r="T18"/>
  <c r="U18"/>
  <c r="Q19"/>
  <c r="S19"/>
  <c r="T19"/>
  <c r="U19"/>
  <c r="Q20"/>
  <c r="S20"/>
  <c r="T20"/>
  <c r="U20"/>
  <c r="Q21"/>
  <c r="S21"/>
  <c r="T21"/>
  <c r="U21"/>
  <c r="Q22"/>
  <c r="S22"/>
  <c r="T22"/>
  <c r="U22"/>
  <c r="Q23"/>
  <c r="S23"/>
  <c r="T23"/>
  <c r="U23"/>
  <c r="Q24"/>
  <c r="S24"/>
  <c r="T24"/>
  <c r="U24"/>
  <c r="Q25"/>
  <c r="S25"/>
  <c r="T25"/>
  <c r="U25"/>
  <c r="Q26"/>
  <c r="S26"/>
  <c r="T26"/>
  <c r="U26"/>
  <c r="Q28"/>
  <c r="S28"/>
  <c r="T28"/>
  <c r="U28"/>
  <c r="Q29"/>
  <c r="S29"/>
  <c r="T29"/>
  <c r="U29"/>
  <c r="Q30"/>
  <c r="S30"/>
  <c r="T30"/>
  <c r="U30"/>
  <c r="Q32"/>
  <c r="S32"/>
  <c r="T32"/>
  <c r="U32"/>
  <c r="Q33"/>
  <c r="S33"/>
  <c r="T33"/>
  <c r="U33"/>
  <c r="Q35"/>
  <c r="S35"/>
  <c r="T35"/>
  <c r="U35"/>
  <c r="Q36"/>
  <c r="S36"/>
  <c r="T36"/>
  <c r="U36"/>
  <c r="Q37"/>
  <c r="S37"/>
  <c r="T37"/>
  <c r="U37"/>
  <c r="Q38"/>
  <c r="S38"/>
  <c r="T38"/>
  <c r="U38"/>
  <c r="Q39"/>
  <c r="S39"/>
  <c r="T39"/>
  <c r="U39"/>
  <c r="Q41"/>
  <c r="S41"/>
  <c r="T41"/>
  <c r="U41"/>
  <c r="Q45"/>
  <c r="S45"/>
  <c r="T45"/>
  <c r="U45"/>
  <c r="Q47"/>
  <c r="S47"/>
  <c r="T47"/>
  <c r="U47"/>
  <c r="Q48"/>
  <c r="S48"/>
  <c r="T48"/>
  <c r="U48"/>
  <c r="Q50"/>
  <c r="S50"/>
  <c r="T50"/>
  <c r="U50"/>
  <c r="Q51"/>
  <c r="S51"/>
  <c r="T51"/>
  <c r="U51"/>
  <c r="Q52"/>
  <c r="S52"/>
  <c r="T52"/>
  <c r="U52"/>
  <c r="Q53"/>
  <c r="S53"/>
  <c r="T53"/>
  <c r="U53"/>
  <c r="Q54"/>
  <c r="S54"/>
  <c r="T54"/>
  <c r="U54"/>
  <c r="Q55"/>
  <c r="S55"/>
  <c r="T55"/>
  <c r="U55"/>
  <c r="Q56"/>
  <c r="S56"/>
  <c r="T56"/>
  <c r="U56"/>
  <c r="Q57"/>
  <c r="S57"/>
  <c r="T57"/>
  <c r="U57"/>
  <c r="Q58"/>
  <c r="S58"/>
  <c r="T58"/>
  <c r="U58"/>
  <c r="Q59"/>
  <c r="S59"/>
  <c r="T59"/>
  <c r="U59"/>
  <c r="Q60"/>
  <c r="S60"/>
  <c r="T60"/>
  <c r="U60"/>
  <c r="Q61"/>
  <c r="S61"/>
  <c r="T61"/>
  <c r="U61"/>
  <c r="Q62"/>
  <c r="S62"/>
  <c r="T62"/>
  <c r="U62"/>
  <c r="Q64"/>
  <c r="S64"/>
  <c r="T64"/>
  <c r="U64"/>
  <c r="Q65"/>
  <c r="S65"/>
  <c r="T65"/>
  <c r="U65"/>
  <c r="Q66"/>
  <c r="S66"/>
  <c r="T66"/>
  <c r="U66"/>
  <c r="Q67"/>
  <c r="S67"/>
  <c r="T67"/>
  <c r="U67"/>
  <c r="Q68"/>
  <c r="S68"/>
  <c r="T68"/>
  <c r="U68"/>
  <c r="Q70"/>
  <c r="S70"/>
  <c r="T70"/>
  <c r="U70"/>
  <c r="Q71"/>
  <c r="S71"/>
  <c r="T71"/>
  <c r="U71"/>
  <c r="Q72"/>
  <c r="S72"/>
  <c r="T72"/>
  <c r="U72"/>
  <c r="Q74"/>
  <c r="S74"/>
  <c r="T74"/>
  <c r="U74"/>
  <c r="Q76"/>
  <c r="S76"/>
  <c r="T76"/>
  <c r="U76"/>
  <c r="Q78"/>
  <c r="S78"/>
  <c r="T78"/>
  <c r="U78"/>
  <c r="Q80"/>
  <c r="S80"/>
  <c r="T80"/>
  <c r="U80"/>
  <c r="Q83"/>
  <c r="S83"/>
  <c r="T83"/>
  <c r="U83"/>
  <c r="Q84"/>
  <c r="S84"/>
  <c r="T84"/>
  <c r="U84"/>
  <c r="Q85"/>
  <c r="S85"/>
  <c r="T85"/>
  <c r="U85"/>
  <c r="Q86"/>
  <c r="S86"/>
  <c r="T86"/>
  <c r="U86"/>
  <c r="Q87"/>
  <c r="S87"/>
  <c r="T87"/>
  <c r="U87"/>
  <c r="Q89"/>
  <c r="S89"/>
  <c r="T89"/>
  <c r="U89"/>
  <c r="Q90"/>
  <c r="S90"/>
  <c r="T90"/>
  <c r="U90"/>
  <c r="Q91"/>
  <c r="S91"/>
  <c r="T91"/>
  <c r="U91"/>
  <c r="Q92"/>
  <c r="S92"/>
  <c r="T92"/>
  <c r="U92"/>
  <c r="Q93"/>
  <c r="S93"/>
  <c r="T93"/>
  <c r="U93"/>
  <c r="Q94"/>
  <c r="S94"/>
  <c r="T94"/>
  <c r="U94"/>
  <c r="Q95"/>
  <c r="S95"/>
  <c r="T95"/>
  <c r="U95"/>
  <c r="Q96"/>
  <c r="S96"/>
  <c r="T96"/>
  <c r="U96"/>
  <c r="Q97"/>
  <c r="S97"/>
  <c r="T97"/>
  <c r="U97"/>
  <c r="Q98"/>
  <c r="S98"/>
  <c r="T98"/>
  <c r="U98"/>
  <c r="Q100"/>
  <c r="S100"/>
  <c r="T100"/>
  <c r="U100"/>
  <c r="S101"/>
  <c r="T101"/>
  <c r="U101"/>
  <c r="Q102"/>
  <c r="S102"/>
  <c r="T102"/>
  <c r="U102"/>
  <c r="Q103"/>
  <c r="S103"/>
  <c r="T103"/>
  <c r="U103"/>
  <c r="Q104"/>
  <c r="S104"/>
  <c r="T104"/>
  <c r="U104"/>
  <c r="Q105"/>
  <c r="S105"/>
  <c r="T105"/>
  <c r="U105"/>
  <c r="Q107"/>
  <c r="S107"/>
  <c r="T107"/>
  <c r="U107"/>
  <c r="Q108"/>
  <c r="S108"/>
  <c r="T108"/>
  <c r="U108"/>
  <c r="Q109"/>
  <c r="S109"/>
  <c r="T109"/>
  <c r="U109"/>
  <c r="Q110"/>
  <c r="S110"/>
  <c r="T110"/>
  <c r="U110"/>
  <c r="Q111"/>
  <c r="S111"/>
  <c r="T111"/>
  <c r="U111"/>
  <c r="Q112"/>
  <c r="S112"/>
  <c r="T112"/>
  <c r="U112"/>
  <c r="Q113"/>
  <c r="S113"/>
  <c r="T113"/>
  <c r="U113"/>
  <c r="Q114"/>
  <c r="S114"/>
  <c r="T114"/>
  <c r="U114"/>
  <c r="Q115"/>
  <c r="S115"/>
  <c r="T115"/>
  <c r="U115"/>
  <c r="Q116"/>
  <c r="S116"/>
  <c r="T116"/>
  <c r="U116"/>
  <c r="Q118"/>
  <c r="S118"/>
  <c r="T118"/>
  <c r="U118"/>
  <c r="Q119"/>
  <c r="S119"/>
  <c r="T119"/>
  <c r="U119"/>
  <c r="Q120"/>
  <c r="S120"/>
  <c r="T120"/>
  <c r="U120"/>
  <c r="Q121"/>
  <c r="S121"/>
  <c r="T121"/>
  <c r="U121"/>
  <c r="Q122"/>
  <c r="S122"/>
  <c r="T122"/>
  <c r="U122"/>
  <c r="Q123"/>
  <c r="S123"/>
  <c r="T123"/>
  <c r="U123"/>
  <c r="Q124"/>
  <c r="S124"/>
  <c r="T124"/>
  <c r="U124"/>
  <c r="Q125"/>
  <c r="S125"/>
  <c r="T125"/>
  <c r="U125"/>
  <c r="Q126"/>
  <c r="S126"/>
  <c r="T126"/>
  <c r="U126"/>
  <c r="Q127"/>
  <c r="S127"/>
  <c r="T127"/>
  <c r="U127"/>
  <c r="Q128"/>
  <c r="S128"/>
  <c r="T128"/>
  <c r="U128"/>
  <c r="Q129"/>
  <c r="S129"/>
  <c r="T129"/>
  <c r="U129"/>
  <c r="Q130"/>
  <c r="S130"/>
  <c r="T130"/>
  <c r="U130"/>
  <c r="Q42"/>
  <c r="S42"/>
  <c r="T42"/>
  <c r="U42"/>
  <c r="Q43"/>
  <c r="S43"/>
  <c r="T43"/>
  <c r="U43"/>
  <c r="Q131"/>
  <c r="S131"/>
  <c r="T131"/>
  <c r="U131"/>
  <c r="Q132"/>
  <c r="S132"/>
  <c r="T132"/>
  <c r="U132"/>
  <c r="Q133"/>
  <c r="S133"/>
  <c r="T133"/>
  <c r="U133"/>
  <c r="Q134"/>
  <c r="S134"/>
  <c r="T134"/>
  <c r="U134"/>
  <c r="Q135"/>
  <c r="S135"/>
  <c r="T135"/>
  <c r="U135"/>
  <c r="Q136"/>
  <c r="S136"/>
  <c r="T136"/>
  <c r="U136"/>
  <c r="Q137"/>
  <c r="S137"/>
  <c r="T137"/>
  <c r="U137"/>
  <c r="Q141"/>
  <c r="S141"/>
  <c r="T141"/>
  <c r="U141"/>
  <c r="Q142"/>
  <c r="S142"/>
  <c r="T142"/>
  <c r="U142"/>
  <c r="Q143"/>
  <c r="S143"/>
  <c r="T143"/>
  <c r="U143"/>
  <c r="Q144"/>
  <c r="S144"/>
  <c r="T144"/>
  <c r="U144"/>
  <c r="Q145"/>
  <c r="S145"/>
  <c r="T145"/>
  <c r="U145"/>
  <c r="Q146"/>
  <c r="S146"/>
  <c r="T146"/>
  <c r="U146"/>
  <c r="Q147"/>
  <c r="S147"/>
  <c r="T147"/>
  <c r="U147"/>
  <c r="Q148"/>
  <c r="S148"/>
  <c r="T148"/>
  <c r="U148"/>
  <c r="Q149"/>
  <c r="S149"/>
  <c r="T149"/>
  <c r="U149"/>
  <c r="Q150"/>
  <c r="S150"/>
  <c r="T150"/>
  <c r="U150"/>
  <c r="Q151"/>
  <c r="S151"/>
  <c r="T151"/>
  <c r="U151"/>
  <c r="Q154"/>
  <c r="S154"/>
  <c r="T154"/>
  <c r="U154"/>
  <c r="Q155"/>
  <c r="S155"/>
  <c r="T155"/>
  <c r="U155"/>
  <c r="Q156"/>
  <c r="S156"/>
  <c r="T156"/>
  <c r="U156"/>
  <c r="Q157"/>
  <c r="S157"/>
  <c r="T157"/>
  <c r="U157"/>
  <c r="Q158"/>
  <c r="S158"/>
  <c r="T158"/>
  <c r="U158"/>
  <c r="Q159"/>
  <c r="S159"/>
  <c r="T159"/>
  <c r="U159"/>
  <c r="Q160"/>
  <c r="S160"/>
  <c r="T160"/>
  <c r="U160"/>
  <c r="Q161"/>
  <c r="S161"/>
  <c r="T161"/>
  <c r="U161"/>
  <c r="Q163"/>
  <c r="S163"/>
  <c r="T163"/>
  <c r="U163"/>
  <c r="Q165"/>
  <c r="S165"/>
  <c r="T165"/>
  <c r="U165"/>
  <c r="Q166"/>
  <c r="S166"/>
  <c r="T166"/>
  <c r="U166"/>
  <c r="Q168"/>
  <c r="S168"/>
  <c r="T168"/>
  <c r="U168"/>
  <c r="Q170"/>
  <c r="S170"/>
  <c r="T170"/>
  <c r="U170"/>
  <c r="Q171"/>
  <c r="S171"/>
  <c r="T171"/>
  <c r="U171"/>
  <c r="Q172"/>
  <c r="S172"/>
  <c r="T172"/>
  <c r="U172"/>
  <c r="Q174"/>
  <c r="S174"/>
  <c r="T174"/>
  <c r="U174"/>
  <c r="Q175"/>
  <c r="S175"/>
  <c r="T175"/>
  <c r="U175"/>
  <c r="Q176"/>
  <c r="S176"/>
  <c r="T176"/>
  <c r="U176"/>
  <c r="Q178"/>
  <c r="S178"/>
  <c r="T178"/>
  <c r="U178"/>
  <c r="Q182"/>
  <c r="S182"/>
  <c r="T182"/>
  <c r="U182"/>
  <c r="Q184"/>
  <c r="S184"/>
  <c r="T184"/>
  <c r="U184"/>
  <c r="Q185"/>
  <c r="S185"/>
  <c r="T185"/>
  <c r="U185"/>
  <c r="Q186"/>
  <c r="S186"/>
  <c r="T186"/>
  <c r="U186"/>
  <c r="Q188"/>
  <c r="S188"/>
  <c r="T188"/>
  <c r="U188"/>
  <c r="Q189"/>
  <c r="S189"/>
  <c r="T189"/>
  <c r="U189"/>
  <c r="Q191"/>
  <c r="S191"/>
  <c r="T191"/>
  <c r="U191"/>
  <c r="Q192"/>
  <c r="S192"/>
  <c r="T192"/>
  <c r="U192"/>
  <c r="Q196"/>
  <c r="S196"/>
  <c r="T196"/>
  <c r="U196"/>
  <c r="Q197"/>
  <c r="S197"/>
  <c r="T197"/>
  <c r="U197"/>
  <c r="Q198"/>
  <c r="S198"/>
  <c r="T198"/>
  <c r="U198"/>
  <c r="Q199"/>
  <c r="S199"/>
  <c r="T199"/>
  <c r="U199"/>
  <c r="Q200"/>
  <c r="S200"/>
  <c r="T200"/>
  <c r="U200"/>
  <c r="Q201"/>
  <c r="S201"/>
  <c r="T201"/>
  <c r="U201"/>
  <c r="Q202"/>
  <c r="S202"/>
  <c r="T202"/>
  <c r="U202"/>
  <c r="Q203"/>
  <c r="S203"/>
  <c r="T203"/>
  <c r="U203"/>
  <c r="Q204"/>
  <c r="S204"/>
  <c r="T204"/>
  <c r="U204"/>
  <c r="Q205"/>
  <c r="S205"/>
  <c r="T205"/>
  <c r="U205"/>
  <c r="Q206"/>
  <c r="S206"/>
  <c r="T206"/>
  <c r="U206"/>
  <c r="Q208"/>
  <c r="S208"/>
  <c r="T208"/>
  <c r="U208"/>
  <c r="Q210"/>
  <c r="S210"/>
  <c r="T210"/>
  <c r="U210"/>
  <c r="Q211"/>
  <c r="S211"/>
  <c r="T211"/>
  <c r="U211"/>
  <c r="Q212"/>
  <c r="S212"/>
  <c r="T212"/>
  <c r="U212"/>
  <c r="Q214"/>
  <c r="S214"/>
  <c r="T214"/>
  <c r="U214"/>
  <c r="Q215"/>
  <c r="S215"/>
  <c r="T215"/>
  <c r="U215"/>
  <c r="Q217"/>
  <c r="S217"/>
  <c r="T217"/>
  <c r="U217"/>
  <c r="Q219"/>
  <c r="S219"/>
  <c r="T219"/>
  <c r="U219"/>
  <c r="Q220"/>
  <c r="S220"/>
  <c r="T220"/>
  <c r="U220"/>
  <c r="Q222"/>
  <c r="S222"/>
  <c r="T222"/>
  <c r="U222"/>
  <c r="Q224"/>
  <c r="S224"/>
  <c r="T224"/>
  <c r="U224"/>
  <c r="Q225"/>
  <c r="S225"/>
  <c r="T225"/>
  <c r="U225"/>
  <c r="Q227"/>
  <c r="S227"/>
  <c r="T227"/>
  <c r="U227"/>
  <c r="Q228"/>
  <c r="S228"/>
  <c r="T228"/>
  <c r="U228"/>
  <c r="Q229"/>
  <c r="S229"/>
  <c r="T229"/>
  <c r="U229"/>
  <c r="Q230"/>
  <c r="S230"/>
  <c r="T230"/>
  <c r="U230"/>
  <c r="Q231"/>
  <c r="S231"/>
  <c r="T231"/>
  <c r="U231"/>
  <c r="Q233"/>
  <c r="S233"/>
  <c r="T233"/>
  <c r="U233"/>
  <c r="Q234"/>
  <c r="S234"/>
  <c r="T234"/>
  <c r="U234"/>
  <c r="Q237"/>
  <c r="S237"/>
  <c r="T237"/>
  <c r="U237"/>
  <c r="Q239"/>
  <c r="S239"/>
  <c r="T239"/>
  <c r="U239"/>
  <c r="Q240"/>
  <c r="S240"/>
  <c r="T240"/>
  <c r="U240"/>
  <c r="Q242"/>
  <c r="S242"/>
  <c r="T242"/>
  <c r="U242"/>
  <c r="Q243"/>
  <c r="S243"/>
  <c r="T243"/>
  <c r="U243"/>
  <c r="Q244"/>
  <c r="S244"/>
  <c r="T244"/>
  <c r="U244"/>
  <c r="Q246"/>
  <c r="S246"/>
  <c r="T246"/>
  <c r="U246"/>
  <c r="Q247"/>
  <c r="S247"/>
  <c r="T247"/>
  <c r="U247"/>
  <c r="Q248"/>
  <c r="S248"/>
  <c r="T248"/>
  <c r="U248"/>
  <c r="Q249"/>
  <c r="S249"/>
  <c r="T249"/>
  <c r="U249"/>
  <c r="Q251"/>
  <c r="S251"/>
  <c r="T251"/>
  <c r="U251"/>
  <c r="Q252"/>
  <c r="S252"/>
  <c r="T252"/>
  <c r="U252"/>
  <c r="Q253"/>
  <c r="S253"/>
  <c r="T253"/>
  <c r="U253"/>
  <c r="Q254"/>
  <c r="S254"/>
  <c r="T254"/>
  <c r="U254"/>
  <c r="Q255"/>
  <c r="S255"/>
  <c r="T255"/>
  <c r="U255"/>
  <c r="Q256"/>
  <c r="S256"/>
  <c r="T256"/>
  <c r="U256"/>
  <c r="Q257"/>
  <c r="S257"/>
  <c r="T257"/>
  <c r="U257"/>
  <c r="Q258"/>
  <c r="S258"/>
  <c r="T258"/>
  <c r="U258"/>
  <c r="Q259"/>
  <c r="S259"/>
  <c r="T259"/>
  <c r="U259"/>
  <c r="Q260"/>
  <c r="S260"/>
  <c r="T260"/>
  <c r="U260"/>
  <c r="Q261"/>
  <c r="S261"/>
  <c r="T261"/>
  <c r="U261"/>
  <c r="Q262"/>
  <c r="S262"/>
  <c r="T262"/>
  <c r="U262"/>
  <c r="Q263"/>
  <c r="S263"/>
  <c r="T263"/>
  <c r="U263"/>
  <c r="Q193"/>
  <c r="S193"/>
  <c r="T193"/>
  <c r="U193"/>
  <c r="Q194"/>
  <c r="S194"/>
  <c r="T194"/>
  <c r="U194"/>
  <c r="Q264"/>
  <c r="S264"/>
  <c r="T264"/>
  <c r="U264"/>
  <c r="Q265"/>
  <c r="S265"/>
  <c r="T265"/>
  <c r="U265"/>
  <c r="Q266"/>
  <c r="S266"/>
  <c r="T266"/>
  <c r="U266"/>
  <c r="Q267"/>
  <c r="S267"/>
  <c r="T267"/>
  <c r="U267"/>
  <c r="Q268"/>
  <c r="S268"/>
  <c r="T268"/>
  <c r="U268"/>
  <c r="Q269"/>
  <c r="S269"/>
  <c r="T269"/>
  <c r="U269"/>
  <c r="Q273"/>
  <c r="S273"/>
  <c r="T273"/>
  <c r="U273"/>
  <c r="Q274"/>
  <c r="S274"/>
  <c r="T274"/>
  <c r="U274"/>
  <c r="Q275"/>
  <c r="S275"/>
  <c r="T275"/>
  <c r="U275"/>
  <c r="Q277"/>
  <c r="S277"/>
  <c r="T277"/>
  <c r="U277"/>
  <c r="Q278"/>
  <c r="S278"/>
  <c r="T278"/>
  <c r="U278"/>
  <c r="Q279"/>
  <c r="S279"/>
  <c r="T279"/>
  <c r="U279"/>
  <c r="Q280"/>
  <c r="S280"/>
  <c r="T280"/>
  <c r="U280"/>
  <c r="Q281"/>
  <c r="S281"/>
  <c r="T281"/>
  <c r="U281"/>
  <c r="Q282"/>
  <c r="S282"/>
  <c r="T282"/>
  <c r="U282"/>
  <c r="Q283"/>
  <c r="S283"/>
  <c r="T283"/>
  <c r="U283"/>
  <c r="Q284"/>
  <c r="S284"/>
  <c r="T284"/>
  <c r="U284"/>
  <c r="Q286"/>
  <c r="S286"/>
  <c r="T286"/>
  <c r="U286"/>
  <c r="U9"/>
  <c r="T9"/>
  <c r="S9"/>
  <c r="Q9"/>
  <c r="V9" l="1"/>
  <c r="V100"/>
  <c r="V98"/>
  <c r="V97"/>
  <c r="V96"/>
  <c r="V95"/>
  <c r="V94"/>
  <c r="V93"/>
  <c r="V92"/>
  <c r="V91"/>
  <c r="V90"/>
  <c r="V89"/>
  <c r="V87"/>
  <c r="V86"/>
  <c r="V85"/>
  <c r="V84"/>
  <c r="V83"/>
  <c r="V80"/>
  <c r="V78"/>
  <c r="V76"/>
  <c r="V74"/>
  <c r="V72"/>
  <c r="V71"/>
  <c r="V70"/>
  <c r="V68"/>
  <c r="V67"/>
  <c r="V66"/>
  <c r="V65"/>
  <c r="V64"/>
  <c r="V62"/>
  <c r="V61"/>
  <c r="V60"/>
  <c r="V59"/>
  <c r="V58"/>
  <c r="V57"/>
  <c r="V56"/>
  <c r="V55"/>
  <c r="V54"/>
  <c r="V53"/>
  <c r="V52"/>
  <c r="V51"/>
  <c r="V50"/>
  <c r="V48"/>
  <c r="V47"/>
  <c r="V45"/>
  <c r="V41"/>
  <c r="V39"/>
  <c r="V38"/>
  <c r="V37"/>
  <c r="V36"/>
  <c r="V35"/>
  <c r="V33"/>
  <c r="V32"/>
  <c r="V30"/>
  <c r="V29"/>
  <c r="V28"/>
  <c r="V26"/>
  <c r="V25"/>
  <c r="V24"/>
  <c r="V23"/>
  <c r="V22"/>
  <c r="V21"/>
  <c r="V20"/>
  <c r="V19"/>
  <c r="V18"/>
  <c r="V17"/>
  <c r="V16"/>
  <c r="V15"/>
  <c r="V14"/>
  <c r="V13"/>
  <c r="V12"/>
  <c r="V11"/>
  <c r="V10"/>
  <c r="V286"/>
  <c r="V283"/>
  <c r="V281"/>
  <c r="V279"/>
  <c r="V277"/>
  <c r="V274"/>
  <c r="V268"/>
  <c r="V266"/>
  <c r="V264"/>
  <c r="V193"/>
  <c r="V262"/>
  <c r="V260"/>
  <c r="V258"/>
  <c r="V256"/>
  <c r="V254"/>
  <c r="V253"/>
  <c r="V252"/>
  <c r="V249"/>
  <c r="V248"/>
  <c r="V247"/>
  <c r="V246"/>
  <c r="V244"/>
  <c r="V243"/>
  <c r="V242"/>
  <c r="V240"/>
  <c r="V239"/>
  <c r="V237"/>
  <c r="V234"/>
  <c r="V233"/>
  <c r="V231"/>
  <c r="V230"/>
  <c r="V229"/>
  <c r="V228"/>
  <c r="V227"/>
  <c r="V225"/>
  <c r="V224"/>
  <c r="V222"/>
  <c r="V220"/>
  <c r="V219"/>
  <c r="V217"/>
  <c r="V215"/>
  <c r="V214"/>
  <c r="V212"/>
  <c r="V211"/>
  <c r="V210"/>
  <c r="V208"/>
  <c r="V206"/>
  <c r="V205"/>
  <c r="V204"/>
  <c r="V203"/>
  <c r="V202"/>
  <c r="V201"/>
  <c r="V200"/>
  <c r="V199"/>
  <c r="V198"/>
  <c r="V197"/>
  <c r="V196"/>
  <c r="V192"/>
  <c r="V191"/>
  <c r="V189"/>
  <c r="V188"/>
  <c r="V186"/>
  <c r="V185"/>
  <c r="V184"/>
  <c r="V182"/>
  <c r="V178"/>
  <c r="V176"/>
  <c r="V175"/>
  <c r="V174"/>
  <c r="V172"/>
  <c r="V171"/>
  <c r="V170"/>
  <c r="V168"/>
  <c r="V166"/>
  <c r="V165"/>
  <c r="V163"/>
  <c r="V161"/>
  <c r="V160"/>
  <c r="V159"/>
  <c r="V158"/>
  <c r="V157"/>
  <c r="V156"/>
  <c r="V155"/>
  <c r="V154"/>
  <c r="V151"/>
  <c r="V150"/>
  <c r="V149"/>
  <c r="V148"/>
  <c r="V147"/>
  <c r="V146"/>
  <c r="V145"/>
  <c r="V144"/>
  <c r="V143"/>
  <c r="V142"/>
  <c r="V141"/>
  <c r="V137"/>
  <c r="V136"/>
  <c r="V135"/>
  <c r="V134"/>
  <c r="V133"/>
  <c r="V132"/>
  <c r="V131"/>
  <c r="V43"/>
  <c r="V42"/>
  <c r="V130"/>
  <c r="V129"/>
  <c r="V128"/>
  <c r="V127"/>
  <c r="V126"/>
  <c r="V125"/>
  <c r="V124"/>
  <c r="V123"/>
  <c r="V122"/>
  <c r="V121"/>
  <c r="V120"/>
  <c r="V119"/>
  <c r="V118"/>
  <c r="V116"/>
  <c r="V115"/>
  <c r="V114"/>
  <c r="V113"/>
  <c r="V112"/>
  <c r="V111"/>
  <c r="V110"/>
  <c r="V109"/>
  <c r="V108"/>
  <c r="V107"/>
  <c r="V105"/>
  <c r="V104"/>
  <c r="V103"/>
  <c r="V102"/>
  <c r="V101"/>
  <c r="V284"/>
  <c r="V282"/>
  <c r="V280"/>
  <c r="V278"/>
  <c r="V275"/>
  <c r="V273"/>
  <c r="V269"/>
  <c r="V267"/>
  <c r="V265"/>
  <c r="V194"/>
  <c r="V263"/>
  <c r="V261"/>
  <c r="V259"/>
  <c r="V257"/>
  <c r="V255"/>
  <c r="V251"/>
  <c r="N180"/>
  <c r="M180"/>
  <c r="N179"/>
  <c r="M179"/>
  <c r="K152"/>
  <c r="U152" s="1"/>
  <c r="J152"/>
  <c r="T152" s="1"/>
  <c r="S152"/>
  <c r="V152" s="1"/>
  <c r="K271"/>
  <c r="U271" s="1"/>
  <c r="J271"/>
  <c r="T271" s="1"/>
  <c r="I271"/>
  <c r="S271" s="1"/>
  <c r="G271"/>
  <c r="K139"/>
  <c r="U139" s="1"/>
  <c r="J139"/>
  <c r="T139" s="1"/>
  <c r="I139"/>
  <c r="S139" s="1"/>
  <c r="G139"/>
  <c r="K235"/>
  <c r="U235" s="1"/>
  <c r="J235"/>
  <c r="T235" s="1"/>
  <c r="S235"/>
  <c r="K75"/>
  <c r="J75"/>
  <c r="G287"/>
  <c r="V235" l="1"/>
  <c r="V139"/>
  <c r="V271"/>
  <c r="U75"/>
  <c r="K287"/>
  <c r="K310" s="1"/>
  <c r="T180"/>
  <c r="U180"/>
  <c r="Q139"/>
  <c r="Q152"/>
  <c r="Q179"/>
  <c r="S179"/>
  <c r="J287"/>
  <c r="J310" s="1"/>
  <c r="T75"/>
  <c r="Q75"/>
  <c r="G310"/>
  <c r="Q235"/>
  <c r="Q271"/>
  <c r="S75"/>
  <c r="I287"/>
  <c r="I310" s="1"/>
  <c r="T179"/>
  <c r="U179"/>
  <c r="Q180"/>
  <c r="S180"/>
  <c r="V180" s="1"/>
  <c r="V179" l="1"/>
  <c r="V75"/>
  <c r="L287"/>
  <c r="L310" s="1"/>
  <c r="X309"/>
  <c r="T287"/>
  <c r="T310" s="1"/>
  <c r="S287"/>
  <c r="S310" s="1"/>
  <c r="U287"/>
  <c r="X287" s="1"/>
  <c r="Y309" l="1"/>
  <c r="U310"/>
  <c r="Q287"/>
  <c r="Q310" s="1"/>
  <c r="V310" l="1"/>
  <c r="Y287"/>
  <c r="Y310" s="1"/>
  <c r="X310"/>
</calcChain>
</file>

<file path=xl/comments1.xml><?xml version="1.0" encoding="utf-8"?>
<comments xmlns="http://schemas.openxmlformats.org/spreadsheetml/2006/main">
  <authors>
    <author>Блинова Екатерина Николаевна</author>
    <author>Любовцова Александра Валерьевна</author>
  </authors>
  <commentList>
    <comment ref="Q6" authorId="0">
      <text>
        <r>
          <rPr>
            <b/>
            <sz val="9"/>
            <color indexed="81"/>
            <rFont val="Tahoma"/>
            <family val="2"/>
            <charset val="204"/>
          </rPr>
          <t>факт 1 кв. 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8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H11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лицензия выдана только на техническую воду МО Кенозерское</t>
        </r>
      </text>
    </comment>
    <comment ref="H12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сначала начисляют по нормативу, потом делают перерасчет по показаниям счетчиков</t>
        </r>
      </text>
    </comment>
    <comment ref="I1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</t>
        </r>
      </text>
    </comment>
    <comment ref="J1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</t>
        </r>
      </text>
    </comment>
    <comment ref="K1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объемы по факту 1 квартала </t>
        </r>
      </text>
    </comment>
    <comment ref="H1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объем 1 кв перенесен на 2 кв</t>
        </r>
      </text>
    </comment>
    <comment ref="B166" authorId="1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кв. перенесен на 2 кв.</t>
        </r>
      </text>
    </comment>
    <comment ref="H1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
при поквартальном планировании не учтено снижение объемов в летний период и увеличение в зимний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I26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J26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K26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 факту 1 квартала</t>
        </r>
      </text>
    </comment>
    <comment ref="H2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30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H30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
плановый объем 1 кв перенесен на 2 кв</t>
        </r>
      </text>
    </comment>
  </commentList>
</comments>
</file>

<file path=xl/sharedStrings.xml><?xml version="1.0" encoding="utf-8"?>
<sst xmlns="http://schemas.openxmlformats.org/spreadsheetml/2006/main" count="2261" uniqueCount="1010">
  <si>
    <t>Наименование муниципального образования / городского округа</t>
  </si>
  <si>
    <t>Поселение</t>
  </si>
  <si>
    <t>Уточнение</t>
  </si>
  <si>
    <t>ИНН</t>
  </si>
  <si>
    <t>Наименование</t>
  </si>
  <si>
    <t/>
  </si>
  <si>
    <t>Вельский муниципальный район Арх.обл.</t>
  </si>
  <si>
    <t>городское поселение "Кулойское"</t>
  </si>
  <si>
    <t>2907014249</t>
  </si>
  <si>
    <t>ООО "Водоканал Кулой"</t>
  </si>
  <si>
    <t>61,87</t>
  </si>
  <si>
    <t>25,75</t>
  </si>
  <si>
    <t>63,93</t>
  </si>
  <si>
    <t>26,70</t>
  </si>
  <si>
    <t>сельское поселение "Хозьминское"</t>
  </si>
  <si>
    <t>2907010396</t>
  </si>
  <si>
    <t>МУП "Хозьминское"</t>
  </si>
  <si>
    <t>71,50</t>
  </si>
  <si>
    <t>28,75</t>
  </si>
  <si>
    <t>29,61</t>
  </si>
  <si>
    <t>городское поселение "Вельское" и сельское поселение "Муравьевское"</t>
  </si>
  <si>
    <t>2907017553</t>
  </si>
  <si>
    <t>ООО "Водоканал"</t>
  </si>
  <si>
    <t>36,95</t>
  </si>
  <si>
    <t>37,75</t>
  </si>
  <si>
    <t>сельское поселение "Аргуновское"</t>
  </si>
  <si>
    <t>34,22</t>
  </si>
  <si>
    <t>сельское поселение "Благовещенское"</t>
  </si>
  <si>
    <t>40,03</t>
  </si>
  <si>
    <t>сельское поселение "Судромское"</t>
  </si>
  <si>
    <t>38,19</t>
  </si>
  <si>
    <t>сельское поселение "Пакшеньгское"</t>
  </si>
  <si>
    <t>35,90</t>
  </si>
  <si>
    <t>сельское поселение "Пежемское"</t>
  </si>
  <si>
    <t>29,65</t>
  </si>
  <si>
    <t>сельское поселение "Солгинское"</t>
  </si>
  <si>
    <t>55,56</t>
  </si>
  <si>
    <t>27,92</t>
  </si>
  <si>
    <t>28,95</t>
  </si>
  <si>
    <t>сельское поселение "Тегринское"</t>
  </si>
  <si>
    <t>54,33</t>
  </si>
  <si>
    <t>36,02</t>
  </si>
  <si>
    <t>54,79</t>
  </si>
  <si>
    <t>37,20</t>
  </si>
  <si>
    <t>сельское поселение "Верхнеустькулойское"</t>
  </si>
  <si>
    <t>41,18</t>
  </si>
  <si>
    <t>20,12</t>
  </si>
  <si>
    <t>20,86</t>
  </si>
  <si>
    <t>сельское поселение "Липовское"</t>
  </si>
  <si>
    <t>51,21</t>
  </si>
  <si>
    <t>38,93</t>
  </si>
  <si>
    <t>51,24</t>
  </si>
  <si>
    <t>40,10</t>
  </si>
  <si>
    <t>сельское поселение "Ракуло-Кокшеньгское"</t>
  </si>
  <si>
    <t>54,02</t>
  </si>
  <si>
    <t>57,53</t>
  </si>
  <si>
    <t>сельское поселение "Пуйское"</t>
  </si>
  <si>
    <t>51,27</t>
  </si>
  <si>
    <t>42,40</t>
  </si>
  <si>
    <t>57,44</t>
  </si>
  <si>
    <t>43,67</t>
  </si>
  <si>
    <t>сельское поселение "Усть-Вельское"</t>
  </si>
  <si>
    <t>51,15</t>
  </si>
  <si>
    <t>44,33</t>
  </si>
  <si>
    <t>45,66</t>
  </si>
  <si>
    <t>сельское поселение "Верхнешоношское"</t>
  </si>
  <si>
    <t>45,32</t>
  </si>
  <si>
    <t>38,24</t>
  </si>
  <si>
    <t>сельское поселение "Попонаволоцкое"</t>
  </si>
  <si>
    <t>52,74</t>
  </si>
  <si>
    <t>сельское поселение "Усть-Шоношское"</t>
  </si>
  <si>
    <t>51,87</t>
  </si>
  <si>
    <t>48,10</t>
  </si>
  <si>
    <t>Верхнетоемский муниципальный район Арх.обл.</t>
  </si>
  <si>
    <t>сельское поселение "Двинское"</t>
  </si>
  <si>
    <t>2908004701</t>
  </si>
  <si>
    <t>ООО "МПМК"</t>
  </si>
  <si>
    <t>98,99</t>
  </si>
  <si>
    <t>38,44</t>
  </si>
  <si>
    <t>39,59</t>
  </si>
  <si>
    <t>сельское поселение "Верхнетоемское"</t>
  </si>
  <si>
    <t>70,30</t>
  </si>
  <si>
    <t>сельское поселение "Федьковское"</t>
  </si>
  <si>
    <t>290800806963</t>
  </si>
  <si>
    <t>ИП Скумин Б.П.</t>
  </si>
  <si>
    <t>54,09</t>
  </si>
  <si>
    <t>37,72</t>
  </si>
  <si>
    <t>Вилегодский муниципальный округ Арх. обл.</t>
  </si>
  <si>
    <t>село Никольск</t>
  </si>
  <si>
    <t>2909003115</t>
  </si>
  <si>
    <t>ООО "Промсток"</t>
  </si>
  <si>
    <t>41,22</t>
  </si>
  <si>
    <t>40,27</t>
  </si>
  <si>
    <t>43,16</t>
  </si>
  <si>
    <t>41,00</t>
  </si>
  <si>
    <t>Вилегодский муниципальный район Арх.обл.</t>
  </si>
  <si>
    <t>Виноградовский муниципальный район Арх.обл.</t>
  </si>
  <si>
    <t>сельское поселение "Моржегорское"</t>
  </si>
  <si>
    <t>2910005156</t>
  </si>
  <si>
    <t>ООО "ВВП"</t>
  </si>
  <si>
    <t>218,02</t>
  </si>
  <si>
    <t>60,63</t>
  </si>
  <si>
    <t>229,68</t>
  </si>
  <si>
    <t>62,45</t>
  </si>
  <si>
    <t>сельское поселение "Осиновское"</t>
  </si>
  <si>
    <t>203,86</t>
  </si>
  <si>
    <t>27,10</t>
  </si>
  <si>
    <t>214,73</t>
  </si>
  <si>
    <t>28,10</t>
  </si>
  <si>
    <t>сельское поселение "Рочегодское"</t>
  </si>
  <si>
    <t>153,80</t>
  </si>
  <si>
    <t>66,50</t>
  </si>
  <si>
    <t>161,92</t>
  </si>
  <si>
    <t>сельское поселение "Борецкое"</t>
  </si>
  <si>
    <t>2910005090</t>
  </si>
  <si>
    <t>ООО "Борок"</t>
  </si>
  <si>
    <t>73,78</t>
  </si>
  <si>
    <t>46,80</t>
  </si>
  <si>
    <t>78,10</t>
  </si>
  <si>
    <t>48,20</t>
  </si>
  <si>
    <t>2922008546</t>
  </si>
  <si>
    <t>ООО "ГК "УЛК"</t>
  </si>
  <si>
    <t>70,76</t>
  </si>
  <si>
    <t>22,29</t>
  </si>
  <si>
    <t>72,43</t>
  </si>
  <si>
    <t>23,11</t>
  </si>
  <si>
    <t>городской округ "Город Архангельск"</t>
  </si>
  <si>
    <t>7708503727</t>
  </si>
  <si>
    <t>ОАО "РЖД" (Исакогорский участок)</t>
  </si>
  <si>
    <t>41,71</t>
  </si>
  <si>
    <t>33,62</t>
  </si>
  <si>
    <t>46,55</t>
  </si>
  <si>
    <t>34,63</t>
  </si>
  <si>
    <t>городской округ Арх.обл. "Город Новодвинск"</t>
  </si>
  <si>
    <t>2903011092</t>
  </si>
  <si>
    <t>АО "Сети"</t>
  </si>
  <si>
    <t>52,32</t>
  </si>
  <si>
    <t>40,00</t>
  </si>
  <si>
    <t>54,86</t>
  </si>
  <si>
    <t>41,20</t>
  </si>
  <si>
    <t>городской округ Арх.обл. "Котлас"</t>
  </si>
  <si>
    <t>ОАО "РЖД" (Сольвычегодский участок)</t>
  </si>
  <si>
    <t>49,39</t>
  </si>
  <si>
    <t>31,58</t>
  </si>
  <si>
    <t>53,18</t>
  </si>
  <si>
    <t>32,75</t>
  </si>
  <si>
    <t>2904002069</t>
  </si>
  <si>
    <t>МП "Горводоканал"</t>
  </si>
  <si>
    <t>39,60</t>
  </si>
  <si>
    <t>32,23</t>
  </si>
  <si>
    <t>42,02</t>
  </si>
  <si>
    <t>33,42</t>
  </si>
  <si>
    <t>Каргопольский муниципальный округ Арх. обл.</t>
  </si>
  <si>
    <t>город Каргополь и поселок Пригородный</t>
  </si>
  <si>
    <t>2911005590</t>
  </si>
  <si>
    <t>ООО "Каргопольский водоканал"</t>
  </si>
  <si>
    <t>75,53</t>
  </si>
  <si>
    <t>54,00</t>
  </si>
  <si>
    <t>81,61</t>
  </si>
  <si>
    <t>55,62</t>
  </si>
  <si>
    <t>деревни Казаково, Кипрово и Лазаревская</t>
  </si>
  <si>
    <t>2911004405</t>
  </si>
  <si>
    <t>МУП МО "Каргопольский муниципальный район" "Казаково"</t>
  </si>
  <si>
    <t>109,20</t>
  </si>
  <si>
    <t>104,00</t>
  </si>
  <si>
    <t>105,00</t>
  </si>
  <si>
    <t>Коношский муниципальный район Арх.обл.</t>
  </si>
  <si>
    <t>городское поселение "Коношское"</t>
  </si>
  <si>
    <t>2912006998</t>
  </si>
  <si>
    <t>ООО "КУРС"</t>
  </si>
  <si>
    <t>54,24</t>
  </si>
  <si>
    <t>53,00</t>
  </si>
  <si>
    <t>39,69</t>
  </si>
  <si>
    <t>40,50</t>
  </si>
  <si>
    <t>сельское поселение "Ерцевское"</t>
  </si>
  <si>
    <t>2912006155</t>
  </si>
  <si>
    <t>МУП "Ерцевские теплосети"</t>
  </si>
  <si>
    <t>55,19</t>
  </si>
  <si>
    <t>51,50</t>
  </si>
  <si>
    <t>65,61</t>
  </si>
  <si>
    <t>сельское поселение "Климовское"</t>
  </si>
  <si>
    <t>108,05</t>
  </si>
  <si>
    <t>60,64</t>
  </si>
  <si>
    <t>172,37</t>
  </si>
  <si>
    <t>62,46</t>
  </si>
  <si>
    <t>сельское поселение "Подюжское"</t>
  </si>
  <si>
    <t>2912005994</t>
  </si>
  <si>
    <t>МУП "ТеплоСервис"</t>
  </si>
  <si>
    <t>72,81</t>
  </si>
  <si>
    <t>55,12</t>
  </si>
  <si>
    <t>56,50</t>
  </si>
  <si>
    <t>сельское поселение "Вохтомское"</t>
  </si>
  <si>
    <t>93,99</t>
  </si>
  <si>
    <t>71,25</t>
  </si>
  <si>
    <t>73,39</t>
  </si>
  <si>
    <t>сельское поселение "Мирный"</t>
  </si>
  <si>
    <t>58,52</t>
  </si>
  <si>
    <t>60,28</t>
  </si>
  <si>
    <t>сельское поселение "Тавреньгское"</t>
  </si>
  <si>
    <t>101,07</t>
  </si>
  <si>
    <t>107,24</t>
  </si>
  <si>
    <t>Котласский муниципальный район Арх.обл.</t>
  </si>
  <si>
    <t>городское поселение "Приводинское"</t>
  </si>
  <si>
    <t>2908004966</t>
  </si>
  <si>
    <t>ООО "Удар"</t>
  </si>
  <si>
    <t>155,69</t>
  </si>
  <si>
    <t>92,94</t>
  </si>
  <si>
    <t>179,89</t>
  </si>
  <si>
    <t>93,18</t>
  </si>
  <si>
    <t>7606053324</t>
  </si>
  <si>
    <t>ПАО "ТГК-2"</t>
  </si>
  <si>
    <t>121,30</t>
  </si>
  <si>
    <t>60,94</t>
  </si>
  <si>
    <t>62,77</t>
  </si>
  <si>
    <t>317,43</t>
  </si>
  <si>
    <t>75,38</t>
  </si>
  <si>
    <t>77,64</t>
  </si>
  <si>
    <t>городское поселение "Шипицынское"</t>
  </si>
  <si>
    <t>2904028490</t>
  </si>
  <si>
    <t>ООО "Альтернатива"</t>
  </si>
  <si>
    <t>103,68</t>
  </si>
  <si>
    <t>99,20</t>
  </si>
  <si>
    <t>129,80</t>
  </si>
  <si>
    <t>102,18</t>
  </si>
  <si>
    <t>135,08</t>
  </si>
  <si>
    <t>47,48</t>
  </si>
  <si>
    <t>139,18</t>
  </si>
  <si>
    <t>48,01</t>
  </si>
  <si>
    <t>Красноборский муниципальный район Арх.обл.</t>
  </si>
  <si>
    <t>сельское поселение "Телеговское"</t>
  </si>
  <si>
    <t>2914003174</t>
  </si>
  <si>
    <t>МП "Телеговское ЖКХ"</t>
  </si>
  <si>
    <t>58,88</t>
  </si>
  <si>
    <t>25,54</t>
  </si>
  <si>
    <t>66,93</t>
  </si>
  <si>
    <t>26,31</t>
  </si>
  <si>
    <t>Ленский муниципальный район Арх.обл.</t>
  </si>
  <si>
    <t>сельское поселение "Козьминское"</t>
  </si>
  <si>
    <t>2915003297</t>
  </si>
  <si>
    <t>Козьминское МУППЖКХ</t>
  </si>
  <si>
    <t>90,71</t>
  </si>
  <si>
    <t>48,33</t>
  </si>
  <si>
    <t>98,64</t>
  </si>
  <si>
    <t>48,50</t>
  </si>
  <si>
    <t>городское поселение "Урдомское"</t>
  </si>
  <si>
    <t>7736186950</t>
  </si>
  <si>
    <t>ООО "Газпром энерго"</t>
  </si>
  <si>
    <t>68,76</t>
  </si>
  <si>
    <t>20,92</t>
  </si>
  <si>
    <t>21,69</t>
  </si>
  <si>
    <t>Лешуконский муниципальный район Арх.обл.</t>
  </si>
  <si>
    <t>2901302219</t>
  </si>
  <si>
    <t>ООО "Районный водоканал"</t>
  </si>
  <si>
    <t>167,66</t>
  </si>
  <si>
    <t>69,36</t>
  </si>
  <si>
    <t>71,44</t>
  </si>
  <si>
    <t>Мезенский муниципальный район Арх.обл.</t>
  </si>
  <si>
    <t>городские поселения "Каменское", "Мезенское", сельские поселения "Долгощельское", "Жердское", "Козьмогородское", "Совпольское", "Соянское", "Целегорское"</t>
  </si>
  <si>
    <t>204,27</t>
  </si>
  <si>
    <t>74,08</t>
  </si>
  <si>
    <t>76,30</t>
  </si>
  <si>
    <t>Няндомский муниципальный район Арх.обл.</t>
  </si>
  <si>
    <t>2918002171</t>
  </si>
  <si>
    <t>МУП "ШЛИТ"</t>
  </si>
  <si>
    <t>257,18</t>
  </si>
  <si>
    <t>80,90</t>
  </si>
  <si>
    <t>284,10</t>
  </si>
  <si>
    <t>71,90</t>
  </si>
  <si>
    <t>74,06</t>
  </si>
  <si>
    <t>22,00</t>
  </si>
  <si>
    <t>22,81</t>
  </si>
  <si>
    <t>городское поселение "Няндомское"</t>
  </si>
  <si>
    <t>40,71</t>
  </si>
  <si>
    <t>41,67</t>
  </si>
  <si>
    <t>2918012010</t>
  </si>
  <si>
    <t>ООО "НЯНДОМСКАЯ ВОДА"</t>
  </si>
  <si>
    <t>80,33</t>
  </si>
  <si>
    <t>48,54</t>
  </si>
  <si>
    <t>83,33</t>
  </si>
  <si>
    <t>50,00</t>
  </si>
  <si>
    <t>Онежский муниципальный район Арх.обл.</t>
  </si>
  <si>
    <t>городское поселение "Малошуйское"</t>
  </si>
  <si>
    <t>городское поселение "Онежское"</t>
  </si>
  <si>
    <t>2906008059</t>
  </si>
  <si>
    <t>ООО "Онега-ВК"</t>
  </si>
  <si>
    <t>49,78</t>
  </si>
  <si>
    <t>32,55</t>
  </si>
  <si>
    <t>62,21</t>
  </si>
  <si>
    <t>34,33</t>
  </si>
  <si>
    <t>2906007552</t>
  </si>
  <si>
    <t>МУП "Нименьгское коммунальное хозяйство"</t>
  </si>
  <si>
    <t>97,07</t>
  </si>
  <si>
    <t>35,70</t>
  </si>
  <si>
    <t>113,62</t>
  </si>
  <si>
    <t>37,02</t>
  </si>
  <si>
    <t>47,78</t>
  </si>
  <si>
    <t>2906008154</t>
  </si>
  <si>
    <t>МУП "Покровская РК"</t>
  </si>
  <si>
    <t>60,41</t>
  </si>
  <si>
    <t>109,87</t>
  </si>
  <si>
    <t>106,34</t>
  </si>
  <si>
    <t>72,89</t>
  </si>
  <si>
    <t>28,11</t>
  </si>
  <si>
    <t>76,78</t>
  </si>
  <si>
    <t>29,14</t>
  </si>
  <si>
    <t>109,06</t>
  </si>
  <si>
    <t>78,32</t>
  </si>
  <si>
    <t>93,77</t>
  </si>
  <si>
    <t>91,77</t>
  </si>
  <si>
    <t>77,23</t>
  </si>
  <si>
    <t>137,52</t>
  </si>
  <si>
    <t>Пинежский муниципальный район Арх.обл.</t>
  </si>
  <si>
    <t>сельское поселение "Кушкопальское" и сельское поселение "Лавельское"</t>
  </si>
  <si>
    <t>2901280678</t>
  </si>
  <si>
    <t>ООО "Астрея Поморья"</t>
  </si>
  <si>
    <t>284,83</t>
  </si>
  <si>
    <t>82,49</t>
  </si>
  <si>
    <t>сельское поселение "Шилегское"</t>
  </si>
  <si>
    <t>2901249879</t>
  </si>
  <si>
    <t>ООО "АльянсТеплоЭнерго"</t>
  </si>
  <si>
    <t>73,68</t>
  </si>
  <si>
    <t>69,10</t>
  </si>
  <si>
    <t>сельское поселение "Сийское"</t>
  </si>
  <si>
    <t>2919006299</t>
  </si>
  <si>
    <t>ООО "Сийское"</t>
  </si>
  <si>
    <t>132,05</t>
  </si>
  <si>
    <t>47,26</t>
  </si>
  <si>
    <t>137,93</t>
  </si>
  <si>
    <t>49,01</t>
  </si>
  <si>
    <t>сельское поселение "Пиринемское"</t>
  </si>
  <si>
    <t>321,78</t>
  </si>
  <si>
    <t>102,22</t>
  </si>
  <si>
    <t>434,14</t>
  </si>
  <si>
    <t>сельское поселение "Пинежское"</t>
  </si>
  <si>
    <t>2919000794</t>
  </si>
  <si>
    <t>Пинежское МП ЖКХ</t>
  </si>
  <si>
    <t>119,69</t>
  </si>
  <si>
    <t>138,26</t>
  </si>
  <si>
    <t>сельское поселение "Карпогорское"</t>
  </si>
  <si>
    <t>94,03</t>
  </si>
  <si>
    <t>67,09</t>
  </si>
  <si>
    <t>98,90</t>
  </si>
  <si>
    <t>Плесецкий муниципальный район Арх.обл.</t>
  </si>
  <si>
    <t>городское поселение "Обозерское"</t>
  </si>
  <si>
    <t>2920016929</t>
  </si>
  <si>
    <t>ООО "Гидроресурс"</t>
  </si>
  <si>
    <t>93,90</t>
  </si>
  <si>
    <t>34,55</t>
  </si>
  <si>
    <t>99,74</t>
  </si>
  <si>
    <t>35,59</t>
  </si>
  <si>
    <t>28,79</t>
  </si>
  <si>
    <t>29,85</t>
  </si>
  <si>
    <t>сельские поселения "Федовское" и "Коневское"</t>
  </si>
  <si>
    <t>73,13</t>
  </si>
  <si>
    <t>30,78</t>
  </si>
  <si>
    <t>76,65</t>
  </si>
  <si>
    <t>31,92</t>
  </si>
  <si>
    <t>сельское поселение "Пуксоозерское"</t>
  </si>
  <si>
    <t>2920016125</t>
  </si>
  <si>
    <t>ООО "ИСТОК"</t>
  </si>
  <si>
    <t>191,27</t>
  </si>
  <si>
    <t>96,71</t>
  </si>
  <si>
    <t>191,69</t>
  </si>
  <si>
    <t>городское поселение "Плесецкое"</t>
  </si>
  <si>
    <t>2920015308</t>
  </si>
  <si>
    <t>МУП "Плесецк-Ресурс"</t>
  </si>
  <si>
    <t>73,03</t>
  </si>
  <si>
    <t>46,35</t>
  </si>
  <si>
    <t>74,67</t>
  </si>
  <si>
    <t>47,74</t>
  </si>
  <si>
    <t>сельское поселение "Оксовское"</t>
  </si>
  <si>
    <t>2920011448</t>
  </si>
  <si>
    <t>ООО "Уют-2"</t>
  </si>
  <si>
    <t>121,84</t>
  </si>
  <si>
    <t>83,01</t>
  </si>
  <si>
    <t>сельское поселение "Ярнемское"</t>
  </si>
  <si>
    <t>201,99</t>
  </si>
  <si>
    <t>73,14</t>
  </si>
  <si>
    <t>75,34</t>
  </si>
  <si>
    <t>городское поселение "Савинское"</t>
  </si>
  <si>
    <t>2920016774</t>
  </si>
  <si>
    <t>ООО "ЖКХ Савинский"</t>
  </si>
  <si>
    <t>37,96</t>
  </si>
  <si>
    <t>30,84</t>
  </si>
  <si>
    <t>39,65</t>
  </si>
  <si>
    <t>Приморский муниципальный район Арх.обл.</t>
  </si>
  <si>
    <t>2921127290</t>
  </si>
  <si>
    <t>ООО "НордСервис"</t>
  </si>
  <si>
    <t>263,88</t>
  </si>
  <si>
    <t>24,68</t>
  </si>
  <si>
    <t>25,67</t>
  </si>
  <si>
    <t>81,37</t>
  </si>
  <si>
    <t>24,80</t>
  </si>
  <si>
    <t>25,79</t>
  </si>
  <si>
    <t>126,66</t>
  </si>
  <si>
    <t>33,60</t>
  </si>
  <si>
    <t>34,94</t>
  </si>
  <si>
    <t>2901207290</t>
  </si>
  <si>
    <t>ООО "Спец-ТОН-Архангельск"</t>
  </si>
  <si>
    <t>121,42</t>
  </si>
  <si>
    <t>23,85</t>
  </si>
  <si>
    <t>129,77</t>
  </si>
  <si>
    <t>24,67</t>
  </si>
  <si>
    <t>2901286983</t>
  </si>
  <si>
    <t>ООО "УК "Квант"</t>
  </si>
  <si>
    <t>146,58</t>
  </si>
  <si>
    <t>36,08</t>
  </si>
  <si>
    <t>151,33</t>
  </si>
  <si>
    <t>37,16</t>
  </si>
  <si>
    <t>2901302522</t>
  </si>
  <si>
    <t>ООО "СКП"</t>
  </si>
  <si>
    <t>125,32</t>
  </si>
  <si>
    <t>31,42</t>
  </si>
  <si>
    <t>32,57</t>
  </si>
  <si>
    <t>2901291983</t>
  </si>
  <si>
    <t>ООО "Поморские коммунальные системы"</t>
  </si>
  <si>
    <t>82,40</t>
  </si>
  <si>
    <t>29,93</t>
  </si>
  <si>
    <t>226,45</t>
  </si>
  <si>
    <t>31,03</t>
  </si>
  <si>
    <t>сельское поселение "Уемское"</t>
  </si>
  <si>
    <t>2901294173</t>
  </si>
  <si>
    <t>ООО "Предприятие коммунального снабжения"</t>
  </si>
  <si>
    <t>143,96</t>
  </si>
  <si>
    <t>42,87</t>
  </si>
  <si>
    <t>153,89</t>
  </si>
  <si>
    <t>44,16</t>
  </si>
  <si>
    <t>2901165080</t>
  </si>
  <si>
    <t>ООО "ГидроТех"</t>
  </si>
  <si>
    <t>120,78</t>
  </si>
  <si>
    <t>31,53</t>
  </si>
  <si>
    <t>160,33</t>
  </si>
  <si>
    <t>32,48</t>
  </si>
  <si>
    <t>сельское поселение "Заостровское"</t>
  </si>
  <si>
    <t>2921128103</t>
  </si>
  <si>
    <t>ООО "Оникс"</t>
  </si>
  <si>
    <t>54,42</t>
  </si>
  <si>
    <t>25,00</t>
  </si>
  <si>
    <t>26,04</t>
  </si>
  <si>
    <t>сельское поселение "Боброво-Лявленское"</t>
  </si>
  <si>
    <t>114,88</t>
  </si>
  <si>
    <t>37,84</t>
  </si>
  <si>
    <t>120,93</t>
  </si>
  <si>
    <t>39,30</t>
  </si>
  <si>
    <t>105,13</t>
  </si>
  <si>
    <t>33,03</t>
  </si>
  <si>
    <t>34,02</t>
  </si>
  <si>
    <t>270,91</t>
  </si>
  <si>
    <t>301,72</t>
  </si>
  <si>
    <t>2901243725</t>
  </si>
  <si>
    <t>МУП "Водоочистка"</t>
  </si>
  <si>
    <t>199,22</t>
  </si>
  <si>
    <t>206,41</t>
  </si>
  <si>
    <t>7726747370</t>
  </si>
  <si>
    <t>ООО "РВК-Архангельск"</t>
  </si>
  <si>
    <t>55,95</t>
  </si>
  <si>
    <t>43,77</t>
  </si>
  <si>
    <t>28,56</t>
  </si>
  <si>
    <t>52,25</t>
  </si>
  <si>
    <t>29,60</t>
  </si>
  <si>
    <t>2901295850</t>
  </si>
  <si>
    <t>ООО "ВодаСтоки"</t>
  </si>
  <si>
    <t>96,81</t>
  </si>
  <si>
    <t>30,13</t>
  </si>
  <si>
    <t>2921127533</t>
  </si>
  <si>
    <t>ООО "ЖКХ-Сервис"</t>
  </si>
  <si>
    <t>392,84</t>
  </si>
  <si>
    <t>415,02</t>
  </si>
  <si>
    <t>28,94</t>
  </si>
  <si>
    <t>2903003687</t>
  </si>
  <si>
    <t>ООО "Аквамир"</t>
  </si>
  <si>
    <t>115,40</t>
  </si>
  <si>
    <t>31,26</t>
  </si>
  <si>
    <t>182,88</t>
  </si>
  <si>
    <t>32,20</t>
  </si>
  <si>
    <t>2901150333</t>
  </si>
  <si>
    <t>ООО "Интеко-Инвест"</t>
  </si>
  <si>
    <t>123,84</t>
  </si>
  <si>
    <t>сельское поселение "Соловецкое"</t>
  </si>
  <si>
    <t>2901179251</t>
  </si>
  <si>
    <t>АО "АрхоблЭнерго"</t>
  </si>
  <si>
    <t>153,62</t>
  </si>
  <si>
    <t>49,84</t>
  </si>
  <si>
    <t>178,04</t>
  </si>
  <si>
    <t>51,34</t>
  </si>
  <si>
    <t>2921127389</t>
  </si>
  <si>
    <t>ООО "МАРАЙС"</t>
  </si>
  <si>
    <t>99,23</t>
  </si>
  <si>
    <t>23,40</t>
  </si>
  <si>
    <t>24,26</t>
  </si>
  <si>
    <t>Устьянский муниципальный район Арх.обл.</t>
  </si>
  <si>
    <t>сельское поселение "Шангальское"</t>
  </si>
  <si>
    <t>2922009317</t>
  </si>
  <si>
    <t>ООО "Шангальский ЖКС"</t>
  </si>
  <si>
    <t>72,01</t>
  </si>
  <si>
    <t>36,07</t>
  </si>
  <si>
    <t>37,15</t>
  </si>
  <si>
    <t>городское поселение "Октябрьское"</t>
  </si>
  <si>
    <t>59,19</t>
  </si>
  <si>
    <t>35,60</t>
  </si>
  <si>
    <t>69,29</t>
  </si>
  <si>
    <t>36,67</t>
  </si>
  <si>
    <t>сельское поселение "Березницкое"</t>
  </si>
  <si>
    <t>64,13</t>
  </si>
  <si>
    <t>27,47</t>
  </si>
  <si>
    <t>68,97</t>
  </si>
  <si>
    <t>28,19</t>
  </si>
  <si>
    <t>сельское поселение "Малодорское"</t>
  </si>
  <si>
    <t>2922007704</t>
  </si>
  <si>
    <t>ООО "ЖКХ Малодоры"</t>
  </si>
  <si>
    <t>66,43</t>
  </si>
  <si>
    <t>31,41</t>
  </si>
  <si>
    <t>32,95</t>
  </si>
  <si>
    <t>сельское поселение "Лойгинское"</t>
  </si>
  <si>
    <t>2922006980</t>
  </si>
  <si>
    <t>МУП "Лойгинское"</t>
  </si>
  <si>
    <t>60,77</t>
  </si>
  <si>
    <t>31,99</t>
  </si>
  <si>
    <t>67,90</t>
  </si>
  <si>
    <t>сельское поселение "Лихачёвское"</t>
  </si>
  <si>
    <t>76,75</t>
  </si>
  <si>
    <t>65,96</t>
  </si>
  <si>
    <t>сельское поселение "Дмитриевское"</t>
  </si>
  <si>
    <t>60,16</t>
  </si>
  <si>
    <t>76,76</t>
  </si>
  <si>
    <t>сельское поселение "Киземское"</t>
  </si>
  <si>
    <t>2922008803</t>
  </si>
  <si>
    <t>ООО "ТеплоСнаб" (Устьянский район)</t>
  </si>
  <si>
    <t>52,95</t>
  </si>
  <si>
    <t>27,18</t>
  </si>
  <si>
    <t>56,40</t>
  </si>
  <si>
    <t>сельское поселение "Бестужевское"</t>
  </si>
  <si>
    <t>2922007013</t>
  </si>
  <si>
    <t>МУП "Бестужевское"</t>
  </si>
  <si>
    <t>78,13</t>
  </si>
  <si>
    <t>сельское поселение "Строевское"</t>
  </si>
  <si>
    <t>64,49</t>
  </si>
  <si>
    <t>113,02</t>
  </si>
  <si>
    <t>сельское поселение "Плосское"</t>
  </si>
  <si>
    <t>63,11</t>
  </si>
  <si>
    <t>74,87</t>
  </si>
  <si>
    <t>Холмогорский муниципальный район Арх.обл.</t>
  </si>
  <si>
    <t>сельское поселение "Усть-Пинежское"</t>
  </si>
  <si>
    <t>2923007640</t>
  </si>
  <si>
    <t>ООО "Нейтраль"</t>
  </si>
  <si>
    <t>151,13</t>
  </si>
  <si>
    <t>98,16</t>
  </si>
  <si>
    <t>сельское поселение "Белогорское"</t>
  </si>
  <si>
    <t>83,79</t>
  </si>
  <si>
    <t>69,25</t>
  </si>
  <si>
    <t>72,00</t>
  </si>
  <si>
    <t>сельское поселение "Луковецкое"</t>
  </si>
  <si>
    <t>59,41</t>
  </si>
  <si>
    <t>45,00</t>
  </si>
  <si>
    <t>47,00</t>
  </si>
  <si>
    <t>сельское поселение "Холмогорское"</t>
  </si>
  <si>
    <t>2923007312</t>
  </si>
  <si>
    <t>МУП "Холмогорская ВОДООЧИСТКА"</t>
  </si>
  <si>
    <t>83,22</t>
  </si>
  <si>
    <t>76,26</t>
  </si>
  <si>
    <t>84,67</t>
  </si>
  <si>
    <t>77,00</t>
  </si>
  <si>
    <t>сельское поселение "Матигорское"</t>
  </si>
  <si>
    <t>72,73</t>
  </si>
  <si>
    <t>75,00</t>
  </si>
  <si>
    <t>сельское поселение "Емецкое"</t>
  </si>
  <si>
    <t>2923006012</t>
  </si>
  <si>
    <t>ООО "ЕмецкСтройСервис"</t>
  </si>
  <si>
    <t>83,30</t>
  </si>
  <si>
    <t>73,47</t>
  </si>
  <si>
    <t>89,51</t>
  </si>
  <si>
    <t>2923006943</t>
  </si>
  <si>
    <t>ООО "Северная Двина"</t>
  </si>
  <si>
    <t>148,12</t>
  </si>
  <si>
    <t>118,61</t>
  </si>
  <si>
    <t>180,15</t>
  </si>
  <si>
    <t>сельское поселение "Ракульское"</t>
  </si>
  <si>
    <t>2923006372</t>
  </si>
  <si>
    <t>ООО "ПКФ "Холмогоры"</t>
  </si>
  <si>
    <t>90,94</t>
  </si>
  <si>
    <t>86,51</t>
  </si>
  <si>
    <t>93,93</t>
  </si>
  <si>
    <t>89,11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</si>
  <si>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</si>
  <si>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</si>
  <si>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2924005702</t>
  </si>
  <si>
    <t>МУП "Чистая вода"</t>
  </si>
  <si>
    <t>62,71</t>
  </si>
  <si>
    <t>36,48</t>
  </si>
  <si>
    <t>77,38</t>
  </si>
  <si>
    <t>37,00</t>
  </si>
  <si>
    <t>2907015570</t>
  </si>
  <si>
    <t>ООО "Теплосервис"</t>
  </si>
  <si>
    <t>74,24</t>
  </si>
  <si>
    <t>30,73</t>
  </si>
  <si>
    <t>76,72</t>
  </si>
  <si>
    <t>32,04</t>
  </si>
  <si>
    <t>кроме поселка Вычегодский</t>
  </si>
  <si>
    <t>2904030161</t>
  </si>
  <si>
    <t>ООО "ОК и ТС"</t>
  </si>
  <si>
    <t>поселок Вычегодский</t>
  </si>
  <si>
    <t>2912004912</t>
  </si>
  <si>
    <t>МУП "Жилкомсервис" администрации МО "Коношское"</t>
  </si>
  <si>
    <t>2912006620</t>
  </si>
  <si>
    <t>ООО "Теплоэнерго"</t>
  </si>
  <si>
    <t>87,43</t>
  </si>
  <si>
    <t>90,67</t>
  </si>
  <si>
    <t>2918011948</t>
  </si>
  <si>
    <t>ООО "Энергия Севера"</t>
  </si>
  <si>
    <t>44,15</t>
  </si>
  <si>
    <t>45,78</t>
  </si>
  <si>
    <t>40,45</t>
  </si>
  <si>
    <t>2906006238</t>
  </si>
  <si>
    <t>ООО "ПКТС"</t>
  </si>
  <si>
    <t>57,43</t>
  </si>
  <si>
    <t>34,42</t>
  </si>
  <si>
    <t>30,83</t>
  </si>
  <si>
    <t>60,76</t>
  </si>
  <si>
    <t>31,75</t>
  </si>
  <si>
    <t>29,08</t>
  </si>
  <si>
    <t>27,68</t>
  </si>
  <si>
    <t>28,51</t>
  </si>
  <si>
    <t>34,76</t>
  </si>
  <si>
    <t>33,87</t>
  </si>
  <si>
    <t>26,08</t>
  </si>
  <si>
    <t>27,04</t>
  </si>
  <si>
    <t>34,27</t>
  </si>
  <si>
    <t>28,08</t>
  </si>
  <si>
    <t>28,92</t>
  </si>
  <si>
    <t>39,49</t>
  </si>
  <si>
    <t>22,37</t>
  </si>
  <si>
    <t>23,19</t>
  </si>
  <si>
    <t>35,24</t>
  </si>
  <si>
    <t>34,64</t>
  </si>
  <si>
    <t>45,83</t>
  </si>
  <si>
    <t>35,68</t>
  </si>
  <si>
    <t>47,55</t>
  </si>
  <si>
    <t>44,00</t>
  </si>
  <si>
    <t>71,12</t>
  </si>
  <si>
    <t>23,87</t>
  </si>
  <si>
    <t>72,71</t>
  </si>
  <si>
    <t>24,75</t>
  </si>
  <si>
    <t>40,24</t>
  </si>
  <si>
    <t>36,87</t>
  </si>
  <si>
    <t>37,98</t>
  </si>
  <si>
    <t>294,84</t>
  </si>
  <si>
    <t>40,01</t>
  </si>
  <si>
    <t>32,38</t>
  </si>
  <si>
    <t>33,35</t>
  </si>
  <si>
    <t>114,72</t>
  </si>
  <si>
    <t>46,08</t>
  </si>
  <si>
    <t>116,49</t>
  </si>
  <si>
    <t>66,55</t>
  </si>
  <si>
    <t>64,56</t>
  </si>
  <si>
    <t>69,41</t>
  </si>
  <si>
    <t>село Павловск</t>
  </si>
  <si>
    <t>2909002440</t>
  </si>
  <si>
    <t>ООО "Павловск ЖКХ"</t>
  </si>
  <si>
    <t>89,38</t>
  </si>
  <si>
    <t>89,43</t>
  </si>
  <si>
    <t>145,22</t>
  </si>
  <si>
    <t>32,01</t>
  </si>
  <si>
    <t>148,21</t>
  </si>
  <si>
    <t>33,19</t>
  </si>
  <si>
    <t>городское поселение "Березниковское"</t>
  </si>
  <si>
    <t>2910005269</t>
  </si>
  <si>
    <t>ООО "Водоснабжение"</t>
  </si>
  <si>
    <t>141,88</t>
  </si>
  <si>
    <t>38,41</t>
  </si>
  <si>
    <t>148,86</t>
  </si>
  <si>
    <t>39,56</t>
  </si>
  <si>
    <t>26,06</t>
  </si>
  <si>
    <t>61,12</t>
  </si>
  <si>
    <t>42,32</t>
  </si>
  <si>
    <t>62,80</t>
  </si>
  <si>
    <t>43,59</t>
  </si>
  <si>
    <t>33,14</t>
  </si>
  <si>
    <t>26,46</t>
  </si>
  <si>
    <t>27,25</t>
  </si>
  <si>
    <t>г. Каргополь</t>
  </si>
  <si>
    <t>77,82</t>
  </si>
  <si>
    <t>53,05</t>
  </si>
  <si>
    <t>85,64</t>
  </si>
  <si>
    <t>79,08</t>
  </si>
  <si>
    <t>66,65</t>
  </si>
  <si>
    <t>63,55</t>
  </si>
  <si>
    <t>67,21</t>
  </si>
  <si>
    <t>65,90</t>
  </si>
  <si>
    <t>132,45</t>
  </si>
  <si>
    <t>79,09</t>
  </si>
  <si>
    <t>316,97</t>
  </si>
  <si>
    <t>86,15</t>
  </si>
  <si>
    <t>87,00</t>
  </si>
  <si>
    <t>109,46</t>
  </si>
  <si>
    <t>100,66</t>
  </si>
  <si>
    <t>133,70</t>
  </si>
  <si>
    <t>101,00</t>
  </si>
  <si>
    <t>54,83</t>
  </si>
  <si>
    <t>52,00</t>
  </si>
  <si>
    <t>59,71</t>
  </si>
  <si>
    <t>53,56</t>
  </si>
  <si>
    <t>177,49</t>
  </si>
  <si>
    <t>113,39</t>
  </si>
  <si>
    <t>31,12</t>
  </si>
  <si>
    <t>122,58</t>
  </si>
  <si>
    <t>32,40</t>
  </si>
  <si>
    <t>44,20</t>
  </si>
  <si>
    <t>45,53</t>
  </si>
  <si>
    <t>2918012028</t>
  </si>
  <si>
    <t>ООО "НЯНДОМСКОЕ ВКХ"</t>
  </si>
  <si>
    <t>60,47</t>
  </si>
  <si>
    <t>43,99</t>
  </si>
  <si>
    <t>66,52</t>
  </si>
  <si>
    <t>45,31</t>
  </si>
  <si>
    <t>73,84</t>
  </si>
  <si>
    <t>40,94</t>
  </si>
  <si>
    <t>76,20</t>
  </si>
  <si>
    <t>42,17</t>
  </si>
  <si>
    <t>104,87</t>
  </si>
  <si>
    <t>93,66</t>
  </si>
  <si>
    <t>113,29</t>
  </si>
  <si>
    <t>278,77</t>
  </si>
  <si>
    <t>96,26</t>
  </si>
  <si>
    <t>сельское поселение "Междуреченское"</t>
  </si>
  <si>
    <t>2919007479</t>
  </si>
  <si>
    <t>МУП "Строитель"</t>
  </si>
  <si>
    <t>84,00</t>
  </si>
  <si>
    <t>79,73</t>
  </si>
  <si>
    <t>33,70</t>
  </si>
  <si>
    <t>34,50</t>
  </si>
  <si>
    <t>29,00</t>
  </si>
  <si>
    <t>67,26</t>
  </si>
  <si>
    <t>64,29</t>
  </si>
  <si>
    <t>23,73</t>
  </si>
  <si>
    <t>65,60</t>
  </si>
  <si>
    <t>24,50</t>
  </si>
  <si>
    <t>262,58</t>
  </si>
  <si>
    <t>22,82</t>
  </si>
  <si>
    <t>100,11</t>
  </si>
  <si>
    <t>27,81</t>
  </si>
  <si>
    <t>132,94</t>
  </si>
  <si>
    <t>32,82</t>
  </si>
  <si>
    <t>34,13</t>
  </si>
  <si>
    <t>108,30</t>
  </si>
  <si>
    <t>26,75</t>
  </si>
  <si>
    <t>121,87</t>
  </si>
  <si>
    <t>27,55</t>
  </si>
  <si>
    <t>2901279048</t>
  </si>
  <si>
    <t>ООО "Управляющая компания "Технология"</t>
  </si>
  <si>
    <t>54,65</t>
  </si>
  <si>
    <t>33,94</t>
  </si>
  <si>
    <t>60,38</t>
  </si>
  <si>
    <t>34,96</t>
  </si>
  <si>
    <t>105,34</t>
  </si>
  <si>
    <t>27,58</t>
  </si>
  <si>
    <t>28,40</t>
  </si>
  <si>
    <t>65,70</t>
  </si>
  <si>
    <t>25,95</t>
  </si>
  <si>
    <t>190,65</t>
  </si>
  <si>
    <t>26,73</t>
  </si>
  <si>
    <t>65,17</t>
  </si>
  <si>
    <t>35,65</t>
  </si>
  <si>
    <t>67,98</t>
  </si>
  <si>
    <t>36,72</t>
  </si>
  <si>
    <t>105,89</t>
  </si>
  <si>
    <t>30,02</t>
  </si>
  <si>
    <t>114,56</t>
  </si>
  <si>
    <t>30,92</t>
  </si>
  <si>
    <t>61,31</t>
  </si>
  <si>
    <t>64,91</t>
  </si>
  <si>
    <t>25,41</t>
  </si>
  <si>
    <t>49,73</t>
  </si>
  <si>
    <t>35,28</t>
  </si>
  <si>
    <t>51,57</t>
  </si>
  <si>
    <t>83,44</t>
  </si>
  <si>
    <t>30,75</t>
  </si>
  <si>
    <t>32,00</t>
  </si>
  <si>
    <t>275,00</t>
  </si>
  <si>
    <t>283,09</t>
  </si>
  <si>
    <t>190,90</t>
  </si>
  <si>
    <t>30,50</t>
  </si>
  <si>
    <t>196,29</t>
  </si>
  <si>
    <t>39,68</t>
  </si>
  <si>
    <t>57,50</t>
  </si>
  <si>
    <t>30,93</t>
  </si>
  <si>
    <t>21,09</t>
  </si>
  <si>
    <t>110,77</t>
  </si>
  <si>
    <t>22,30</t>
  </si>
  <si>
    <t>143,33</t>
  </si>
  <si>
    <t>92,72</t>
  </si>
  <si>
    <t>30,89</t>
  </si>
  <si>
    <t>141,71</t>
  </si>
  <si>
    <t>31,82</t>
  </si>
  <si>
    <t>65,27</t>
  </si>
  <si>
    <t>28,49</t>
  </si>
  <si>
    <t>29,50</t>
  </si>
  <si>
    <t>50,55</t>
  </si>
  <si>
    <t>53,09</t>
  </si>
  <si>
    <t>43,30</t>
  </si>
  <si>
    <t>40,90</t>
  </si>
  <si>
    <t>18,15</t>
  </si>
  <si>
    <t>19,00</t>
  </si>
  <si>
    <t>78,84</t>
  </si>
  <si>
    <t>37,65</t>
  </si>
  <si>
    <t>38,00</t>
  </si>
  <si>
    <t>31,38</t>
  </si>
  <si>
    <t>32,32</t>
  </si>
  <si>
    <t>190,50</t>
  </si>
  <si>
    <t>197,21</t>
  </si>
  <si>
    <t>190,44</t>
  </si>
  <si>
    <t>219,38</t>
  </si>
  <si>
    <t>160,07</t>
  </si>
  <si>
    <t>81,22</t>
  </si>
  <si>
    <t>68,06</t>
  </si>
  <si>
    <t>70,10</t>
  </si>
  <si>
    <t>103,45</t>
  </si>
  <si>
    <t>78,96</t>
  </si>
  <si>
    <t>108,29</t>
  </si>
  <si>
    <t>80,00</t>
  </si>
  <si>
    <t>143,69</t>
  </si>
  <si>
    <t>119,43</t>
  </si>
  <si>
    <t>152,89</t>
  </si>
  <si>
    <t>230,83</t>
  </si>
  <si>
    <t>162,15</t>
  </si>
  <si>
    <t>256,51</t>
  </si>
  <si>
    <t>48,59</t>
  </si>
  <si>
    <t>45,04</t>
  </si>
  <si>
    <t>46,70</t>
  </si>
  <si>
    <t>сельское поселение "Светлозерское"</t>
  </si>
  <si>
    <t>2923005900</t>
  </si>
  <si>
    <t>ООО "Светлый дом"</t>
  </si>
  <si>
    <t>151,80</t>
  </si>
  <si>
    <t>98,30</t>
  </si>
  <si>
    <t>156,54</t>
  </si>
  <si>
    <t>99,00</t>
  </si>
  <si>
    <t>ХОЛОДНАЯ ВОДА</t>
  </si>
  <si>
    <t>Горячая вода в части компонента на холодную воду</t>
  </si>
  <si>
    <t>ВОДООТВЕДЕНИЕ</t>
  </si>
  <si>
    <t xml:space="preserve">1 кв </t>
  </si>
  <si>
    <t>всего</t>
  </si>
  <si>
    <t>Запланированный объем ресурса, куб.м.</t>
  </si>
  <si>
    <t>1 полугодие</t>
  </si>
  <si>
    <t>2 полугодие</t>
  </si>
  <si>
    <t>ВСЕГО</t>
  </si>
  <si>
    <t>одноставочный тариф для населения и потребителей приравненных к населению(без НДС),
рублей</t>
  </si>
  <si>
    <t>Потребность в средствах областного бюджета, рублей</t>
  </si>
  <si>
    <t>декабрь 2020 года,
рублей</t>
  </si>
  <si>
    <t>декабрь 2021 года,
рублей</t>
  </si>
  <si>
    <t>Потребность в средствах субсидии 
за декабрь 2020 - 
ноябрь  2021,
рублей</t>
  </si>
  <si>
    <t>ГБУЗ АО "Санаторий имени М.Н. Фаворской"</t>
  </si>
  <si>
    <t>МО "Красноборский муниципальный район"</t>
  </si>
  <si>
    <t>МО "Телеговское"</t>
  </si>
  <si>
    <t>ГАПОУ АО "Каргопольский индустриальный техникум"</t>
  </si>
  <si>
    <t>МО "Каргопольский муниципальный район"</t>
  </si>
  <si>
    <t>МО "Каргопольское"</t>
  </si>
  <si>
    <t>ФГБУ «ЦЖКУ» МО РФ</t>
  </si>
  <si>
    <t>МО "Город Архангельск"</t>
  </si>
  <si>
    <t>МО "Коношский муниципальный район"</t>
  </si>
  <si>
    <t>МО "Коношское"</t>
  </si>
  <si>
    <t>МО "Котлас"</t>
  </si>
  <si>
    <t>МО "Котласский муниципальный район"</t>
  </si>
  <si>
    <t>МО "Черемушское"</t>
  </si>
  <si>
    <t>п.Савватия</t>
  </si>
  <si>
    <t>МО "Мезенский муниципальный район"</t>
  </si>
  <si>
    <t>МО "Мезенское"</t>
  </si>
  <si>
    <t>МО "Мирный"</t>
  </si>
  <si>
    <t>в/г № 15</t>
  </si>
  <si>
    <t>МО "Новая земля"</t>
  </si>
  <si>
    <t>МО "Приморский муниципальный район"</t>
  </si>
  <si>
    <t>МО "Боброво-Лявленское"</t>
  </si>
  <si>
    <t>МО "Северодвинск"</t>
  </si>
  <si>
    <t>пос. Ненокса</t>
  </si>
  <si>
    <t>о. Ягры</t>
  </si>
  <si>
    <t>МО "Холмогорский муниципальный район"</t>
  </si>
  <si>
    <t>МО "Ухтостровское"</t>
  </si>
  <si>
    <t>Всего</t>
  </si>
  <si>
    <t>Плановый расчет потребности
 в средствах областного бюджета на предоставление грантов в форме субсидии 
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 
на 2023 год</t>
  </si>
  <si>
    <t>Муниципальное образование</t>
  </si>
  <si>
    <t>Услуга</t>
  </si>
  <si>
    <t xml:space="preserve">Запланированный объем ресурса, куб.м. </t>
  </si>
  <si>
    <t>Одноставочный тариф для прочих потребителей (без НДС), руб./куб.м.</t>
  </si>
  <si>
    <t>Одноставочный тариф для населения и потребителей приравненных к населению(без НДС), руб./куб.м.</t>
  </si>
  <si>
    <t>Потребность в средствах областного бюджета, руб.</t>
  </si>
  <si>
    <t>Кредиторская задолженность
 на 01.01.2023 г.,
руб.</t>
  </si>
  <si>
    <t xml:space="preserve">Декабрь 2023 г., руб. </t>
  </si>
  <si>
    <t>Потребность в средствах субсидии за январь-ноябрь с учетом кредиторской задолженности,
руб.</t>
  </si>
  <si>
    <t xml:space="preserve">1 квартал </t>
  </si>
  <si>
    <t xml:space="preserve">2 квартал </t>
  </si>
  <si>
    <t>3 квартал</t>
  </si>
  <si>
    <t>4 квартал</t>
  </si>
  <si>
    <t>СОГЛАСОВАНО:</t>
  </si>
  <si>
    <t>Министр ТЭК и ЖКХ АО</t>
  </si>
  <si>
    <t>Д.Н. Поташев</t>
  </si>
  <si>
    <t>Исполняющий обязанности</t>
  </si>
  <si>
    <t>руководителя АТиЦ АО</t>
  </si>
  <si>
    <t>И.С. Зиняк</t>
  </si>
  <si>
    <t>ИТОГО СУБСИДИИ</t>
  </si>
  <si>
    <t>ИТОГО ГРАНТЫ В ФОРМЕ СУБСИДИИ</t>
  </si>
  <si>
    <t>Примечание</t>
  </si>
  <si>
    <t>вместо МУП "Ерцевские теплосети"</t>
  </si>
  <si>
    <t>вместо ООО "Водные ресурсы Севера"</t>
  </si>
  <si>
    <t>вместо ООО "ТЭК"</t>
  </si>
  <si>
    <t>вместо ООО "Пятый элемент"</t>
  </si>
  <si>
    <t>вместо ООО "Спектр"</t>
  </si>
  <si>
    <t>вместо ООО "Ремстройсервис"</t>
  </si>
  <si>
    <t>вместо ООО "Север"</t>
  </si>
  <si>
    <t>вместо АО "АрхоблЭнерго"</t>
  </si>
  <si>
    <t>вместо АО "АрхоблЭнерго" и ООО "Мезенская снабжающая компания"</t>
  </si>
  <si>
    <t>вместо УЧРЕЖДЕНИЕ "БАЗОВЫЙ САНАТОРИЙ "БЕЛОМОРЬЕ"</t>
  </si>
  <si>
    <t>вместо ООО "Поморские коммунальные системы"</t>
  </si>
  <si>
    <t>ООО "Вилегодск ЖКХ"</t>
  </si>
  <si>
    <t>сельское поселение "Вилегодское"</t>
  </si>
  <si>
    <t>58-в/10 от 17.11.2020, межтарифная разница в 1 полугодии 0</t>
  </si>
  <si>
    <t>МУП МО "Каргопольский муниципальный район" "Тихманьга"</t>
  </si>
  <si>
    <t>МУП МО "Каргопольский муниципальный район" "Печниково"</t>
  </si>
  <si>
    <t>МУП МО "Каргопольский муниципальный район" "Ошевенское"</t>
  </si>
  <si>
    <t>65-в/26 от 08.12.2020, межтарифная разница в 1 полугодии 0</t>
  </si>
  <si>
    <t>65-в/21 от 08.12.2020, межтарифная разница в 1 полугодии 0</t>
  </si>
  <si>
    <t>62-в/10 от 26.11.2020, межтарифная разница в 1 полугодии 0</t>
  </si>
  <si>
    <t>ЛПУ "Санаторий Солониха"</t>
  </si>
  <si>
    <t>ООО Капитель"</t>
  </si>
  <si>
    <t>48-в/3 от 13.10.2020</t>
  </si>
  <si>
    <t>МО "Сафроновское"</t>
  </si>
  <si>
    <t>вместо Козьминское МУППЖКХ, 73-в/18 от 26.12.2020</t>
  </si>
  <si>
    <t>ООО "АОВ"</t>
  </si>
  <si>
    <t>городской округ Арх.обл. "Мирный"</t>
  </si>
  <si>
    <t>ООО "УК "АЖС"</t>
  </si>
  <si>
    <t>сельское поселение "Мошинское"</t>
  </si>
  <si>
    <t>тариф на 2021 год не установлен</t>
  </si>
  <si>
    <t>сельское поселение "Кенозерское"</t>
  </si>
  <si>
    <t>МО "Североонежское",  МО "Ундозерское"</t>
  </si>
  <si>
    <t>городской округ Арх.обл. "Северодвинск"</t>
  </si>
  <si>
    <t>АО "ЦС "Звездочка"</t>
  </si>
  <si>
    <t>63-в/23от 01.12.2020</t>
  </si>
  <si>
    <t>2901265373</t>
  </si>
  <si>
    <t>ООО "РЭП 1"</t>
  </si>
  <si>
    <t>сельское поселение "Ростовско-Минское"</t>
  </si>
  <si>
    <t>69-в/3 от 17.12.2020</t>
  </si>
  <si>
    <t>межтарифная разница в 1 полугодии 0</t>
  </si>
  <si>
    <t>межтарифная разница во 2 полугодии 0</t>
  </si>
  <si>
    <t>Примечание:</t>
  </si>
  <si>
    <t>экономия -64,311 млн руб. МУП "Водоочистка" за счет уменьшения м/т разницыво 2 п/г по в/с и в/о и уменьшения плановых объемов на 242 тыс. куб. м.</t>
  </si>
  <si>
    <t>экономия -46,646 млн. руб. ООО "РВК-Архангельск" за счет уменьшения м/т разницы в 1 и 2 п/г по в/с и уменьшения плановых объемов на 1,261 млн. куб. м.</t>
  </si>
  <si>
    <t>экономия -16,931 млн. руб. МП "Горводоканал" за счет уменьшения м/т разницы во 2 п/г по в/с и уменьшения объемов на 293,5 тыс. куб. м.</t>
  </si>
  <si>
    <t>увеличение суммы субсидии по Лешуконскому МР +7,5 млн. руб.  ООО "Районный водоканал" (вместо АО "Архоблэнерго") за счет увеличения м/т разницы и увеличения плановых объемов на 76 тыс. куб. м.</t>
  </si>
  <si>
    <t>увеличение суммы субсидии по Мезенскому МР +6,3 млн. руб.  ООО "Районный водоканал" (вместо АО "Архоблэнерго" и ООО "Мезенская снабжающая компания") за счет увеличения м/т разницы и увеличения плановых объемов на 29 тыс. куб. м.</t>
  </si>
  <si>
    <t>сельское поселение "Черемушское"</t>
  </si>
  <si>
    <t>сельское поселение "Алексеевское"</t>
  </si>
  <si>
    <t>городское поселение "Мезенское"</t>
  </si>
  <si>
    <t>Расчет плановой потребности 
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
 на холодную воду  и водоотведение для населения и потребителей, приравненных к населению
 на 2021 год</t>
  </si>
  <si>
    <t>сельское поселение "Борецкое",
деревня Гридинская</t>
  </si>
  <si>
    <t>сельское поселение "Ухотское",
дер. Патровская и Песок</t>
  </si>
  <si>
    <t>сельское поселение "Печниковское",
дер. Ватамановская и Гавриловская</t>
  </si>
  <si>
    <t>сельское поселение "Ошевенское",
дер. Ширяиха</t>
  </si>
  <si>
    <t>городское поселение "Сольвычегодское",
кроме д. Григорово</t>
  </si>
  <si>
    <t>городское поселение "Сольвычегодское",
д. Григорово</t>
  </si>
  <si>
    <t>городское поселение "Приводинское",
д. Курцево, д. Куимиха, д. Медведка</t>
  </si>
  <si>
    <t>сельское поселение "Шалакушское",
пос. Тарза, пос. Ивакша, ст. Лельма</t>
  </si>
  <si>
    <t>сельское поселение "Шалакушское",
ст. Шожма</t>
  </si>
  <si>
    <t>сельское поселение "Шалакушское",
л/пос. Лепша-Новый</t>
  </si>
  <si>
    <t>сельское поселение "Нименьгское",
пос. Нименьга</t>
  </si>
  <si>
    <t>сельское поселение "Нименьгское",
пос. Шаста</t>
  </si>
  <si>
    <t>сельское поселение "Кодинское",
п. Кодино</t>
  </si>
  <si>
    <t>сельское поселение "Кодинское",
п. Мудьюга</t>
  </si>
  <si>
    <t>сельское поселение "Золотухское",
п. Золотуха</t>
  </si>
  <si>
    <t>сельское поселение "Покровское",
п. Верхнеозерский</t>
  </si>
  <si>
    <t>сельское поселение "Покровское",
пос. Маложма и пос. Покровское</t>
  </si>
  <si>
    <t>сельское поселение "Чекуевское",
пос. Шомокша</t>
  </si>
  <si>
    <t>сельское поселение "Островное",
с. Вознесенье и дер. Кяростров</t>
  </si>
  <si>
    <t>сельское поселение "Островное",
дер. Пустошь</t>
  </si>
  <si>
    <t>сельское поселение "Островное",
дер. Ластола</t>
  </si>
  <si>
    <t>сельское поселение "Талажское",
деревня Повракульская</t>
  </si>
  <si>
    <t>сельское поселение "Талажское",
п. Талаги</t>
  </si>
  <si>
    <t>сельское поселение "Катунинское",
Поселок Беломорье</t>
  </si>
  <si>
    <t>сельское поселение "Приморское",
Поселок Лайский Док</t>
  </si>
  <si>
    <t>сельское поселение "Заостровское",
дер. Большое Анисимово</t>
  </si>
  <si>
    <t>сельское поселение "Боброво-Лявленское",
поселок Боброво</t>
  </si>
  <si>
    <t>сельское поселение "Боброво-Лявленское",
д. Хорьково, д. Новинки</t>
  </si>
  <si>
    <t>сельское поселение "Боброво-Лявленское",
деревня Емельяновская</t>
  </si>
  <si>
    <t>сельское поселение "Катунинское",
п.Катунино и д.Лахта</t>
  </si>
  <si>
    <t>сельское поселение "Лисестровское",
д. Большая Корзиха, д. Волохница, д. Часовенское, д. Семеново, д. Любовское</t>
  </si>
  <si>
    <t>сельское поселение "Приморское",
Деревня Рикасиха</t>
  </si>
  <si>
    <t>сельское поселение "Лисестровское",
п. Ширшинский</t>
  </si>
  <si>
    <t>сельское поселение "Лисестровское",
посёлок Васьково и населенный пункт Аэропорт Васьково</t>
  </si>
  <si>
    <t>МО "Сольвычегодское",
д. Григорово</t>
  </si>
  <si>
    <t>МО "Сольвычегодское",
 кроме д. Григорово</t>
  </si>
  <si>
    <t>городское поселение "Няндомское",
от котельной локомотивного депо</t>
  </si>
  <si>
    <t>городское поселение "Няндомское",
от групповой котельной и от котельной МСС</t>
  </si>
  <si>
    <t>городское поселение "Приводинское",
рп. Приводино</t>
  </si>
  <si>
    <t>городское поселение "Приводинское",
д. Куимиха, д. Медведка</t>
  </si>
  <si>
    <t>городское поселение "Урдомское",
ул. Паламышская, дом 10,11 и ул. Карла Либкнехта, дома 30,32,34,36</t>
  </si>
  <si>
    <t>сельское поселение "Черемушское",
п.Савватия</t>
  </si>
  <si>
    <t>50-в/2 от 20.10.2020,
в мин-во не обращались с 2019 года</t>
  </si>
  <si>
    <t>ФКУ ИК-21 ОУХД УФСИН по АО,
(возможна передача объектов другому юр.лицу)</t>
  </si>
  <si>
    <t>ООО "ФинансГрупп"</t>
  </si>
  <si>
    <t>5-в/17 от 04.02.2021, тариф с 12.02.2021 вместо АО "АрхоблЭнерго"</t>
  </si>
  <si>
    <t>5-в/17 от 04.02.2021, тариф с 12.02.2021, вместо АО "АрхоблЭнерго"</t>
  </si>
  <si>
    <t xml:space="preserve">1. СУБСИДИИ </t>
  </si>
  <si>
    <t xml:space="preserve">2. ГРАНТЫ В ФОРМЕ СУБСИДИИ </t>
  </si>
  <si>
    <t xml:space="preserve">одноставочный тариф для прочих потребителей
 (без НДС),
рублей
</t>
  </si>
  <si>
    <t xml:space="preserve">городской округ "Город Архангельск" и Приморский муниципальный район </t>
  </si>
  <si>
    <t>1 кв план</t>
  </si>
  <si>
    <t>69-в/12 от 12.12.2020, новое РСО неизвестно</t>
  </si>
  <si>
    <t>вместо ООО "ВодаСтоки" (п. Ширшинский), в плане не были заложены объемы по Ширшинскому психоневрологическому диспансеру</t>
  </si>
  <si>
    <t>51-в/13 от 22.10.2020, лицензия выдана только на техническую воду МО Кенозерское</t>
  </si>
  <si>
    <t>вместо АО "АрхоблЭнерго", при поквартальном планировании не учтено снижение объемов в летний период и увеличение в зимний</t>
  </si>
  <si>
    <t>1 квартал факт</t>
  </si>
  <si>
    <t>2 квартал</t>
  </si>
  <si>
    <t>к пояснительной записке</t>
  </si>
  <si>
    <t xml:space="preserve">     Приложение № 24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</si>
</sst>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00"/>
    <numFmt numFmtId="165" formatCode="#,##0.00_ ;\-#,##0.00\ "/>
    <numFmt numFmtId="166" formatCode="_-* #,##0.000\ _₽_-;\-* #,##0.000\ _₽_-;_-* &quot;-&quot;???\ _₽_-;_-@_-"/>
    <numFmt numFmtId="167" formatCode="0.000"/>
    <numFmt numFmtId="168" formatCode="_-* #,##0.000\ _₽_-;\-* #,##0.000\ _₽_-;_-* &quot;-&quot;??\ _₽_-;_-@_-"/>
  </numFmts>
  <fonts count="56">
    <font>
      <sz val="10"/>
      <name val="Tahoma"/>
    </font>
    <font>
      <sz val="10"/>
      <name val="Tahoma"/>
      <family val="2"/>
      <charset val="204"/>
    </font>
    <font>
      <sz val="10"/>
      <name val="Arial Cyr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sz val="16"/>
      <name val="Tahoma"/>
      <family val="2"/>
      <charset val="204"/>
    </font>
    <font>
      <b/>
      <sz val="14"/>
      <name val="Tahoma"/>
      <family val="2"/>
      <charset val="204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sz val="16"/>
      <color rgb="FFFF0000"/>
      <name val="Tahoma"/>
      <family val="2"/>
      <charset val="204"/>
    </font>
    <font>
      <sz val="30"/>
      <name val="Tahoma"/>
      <family val="2"/>
      <charset val="204"/>
    </font>
    <font>
      <sz val="22"/>
      <name val="Tahoma"/>
      <family val="2"/>
      <charset val="204"/>
    </font>
    <font>
      <sz val="2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37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28" borderId="11"/>
    <xf numFmtId="0" fontId="1" fillId="29" borderId="12"/>
    <xf numFmtId="0" fontId="1" fillId="29" borderId="12"/>
    <xf numFmtId="0" fontId="1" fillId="29" borderId="12"/>
    <xf numFmtId="0" fontId="1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1" fillId="0" borderId="0" applyFont="0" applyFill="0" applyBorder="0" applyAlignment="0" applyProtection="0"/>
    <xf numFmtId="0" fontId="40" fillId="0" borderId="0"/>
    <xf numFmtId="0" fontId="1" fillId="0" borderId="0"/>
  </cellStyleXfs>
  <cellXfs count="13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center" vertical="center"/>
    </xf>
    <xf numFmtId="0" fontId="21" fillId="0" borderId="0" xfId="20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 shrinkToFit="1"/>
    </xf>
    <xf numFmtId="0" fontId="22" fillId="32" borderId="0" xfId="0" applyNumberFormat="1" applyFont="1" applyFill="1" applyBorder="1" applyProtection="1"/>
    <xf numFmtId="0" fontId="2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1" fillId="32" borderId="0" xfId="0" applyNumberFormat="1" applyFont="1" applyFill="1" applyBorder="1" applyAlignment="1" applyProtection="1">
      <alignment horizontal="center" vertical="center" wrapText="1"/>
    </xf>
    <xf numFmtId="0" fontId="45" fillId="32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47" fillId="31" borderId="15" xfId="0" applyNumberFormat="1" applyFont="1" applyFill="1" applyBorder="1" applyAlignment="1" applyProtection="1">
      <alignment horizontal="center" vertical="center"/>
    </xf>
    <xf numFmtId="0" fontId="47" fillId="0" borderId="15" xfId="0" applyNumberFormat="1" applyFont="1" applyFill="1" applyBorder="1" applyAlignment="1" applyProtection="1">
      <alignment horizontal="center" vertical="center" wrapText="1"/>
    </xf>
    <xf numFmtId="0" fontId="47" fillId="0" borderId="15" xfId="0" applyNumberFormat="1" applyFont="1" applyFill="1" applyBorder="1" applyAlignment="1" applyProtection="1">
      <alignment horizontal="center" vertical="center" wrapText="1" shrinkToFit="1"/>
    </xf>
    <xf numFmtId="0" fontId="47" fillId="32" borderId="15" xfId="0" applyNumberFormat="1" applyFont="1" applyFill="1" applyBorder="1" applyAlignment="1" applyProtection="1">
      <alignment horizontal="center" vertical="center" wrapText="1"/>
    </xf>
    <xf numFmtId="0" fontId="47" fillId="32" borderId="15" xfId="0" applyNumberFormat="1" applyFont="1" applyFill="1" applyBorder="1" applyAlignment="1" applyProtection="1">
      <alignment horizontal="left" vertical="center" wrapText="1"/>
    </xf>
    <xf numFmtId="0" fontId="47" fillId="0" borderId="15" xfId="0" applyNumberFormat="1" applyFont="1" applyFill="1" applyBorder="1" applyAlignment="1" applyProtection="1">
      <alignment horizontal="left" vertical="center" wrapText="1" shrinkToFit="1"/>
    </xf>
    <xf numFmtId="0" fontId="48" fillId="0" borderId="0" xfId="0" applyNumberFormat="1" applyFont="1" applyFill="1" applyBorder="1" applyProtection="1"/>
    <xf numFmtId="0" fontId="48" fillId="31" borderId="15" xfId="0" applyNumberFormat="1" applyFont="1" applyFill="1" applyBorder="1" applyAlignment="1" applyProtection="1">
      <alignment horizontal="center" vertical="center"/>
    </xf>
    <xf numFmtId="43" fontId="48" fillId="31" borderId="15" xfId="234" applyFont="1" applyFill="1" applyBorder="1" applyAlignment="1" applyProtection="1">
      <alignment horizontal="center" vertical="center" wrapText="1" shrinkToFit="1"/>
    </xf>
    <xf numFmtId="2" fontId="48" fillId="31" borderId="15" xfId="234" applyNumberFormat="1" applyFont="1" applyFill="1" applyBorder="1" applyAlignment="1" applyProtection="1">
      <alignment horizontal="center" vertical="center" wrapText="1" shrinkToFit="1"/>
    </xf>
    <xf numFmtId="166" fontId="48" fillId="31" borderId="15" xfId="0" applyNumberFormat="1" applyFont="1" applyFill="1" applyBorder="1" applyAlignment="1" applyProtection="1">
      <alignment horizontal="center" vertical="center" wrapText="1" shrinkToFit="1"/>
    </xf>
    <xf numFmtId="2" fontId="48" fillId="31" borderId="15" xfId="0" applyNumberFormat="1" applyFont="1" applyFill="1" applyBorder="1" applyAlignment="1" applyProtection="1">
      <alignment horizontal="center" vertical="center" wrapText="1" shrinkToFit="1"/>
    </xf>
    <xf numFmtId="43" fontId="48" fillId="31" borderId="15" xfId="234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left" vertical="center" wrapText="1"/>
    </xf>
    <xf numFmtId="0" fontId="48" fillId="0" borderId="0" xfId="0" applyNumberFormat="1" applyFont="1" applyFill="1" applyBorder="1" applyAlignment="1" applyProtection="1">
      <alignment horizontal="center" vertical="center" wrapText="1" shrinkToFit="1"/>
    </xf>
    <xf numFmtId="164" fontId="48" fillId="31" borderId="15" xfId="177" applyNumberFormat="1" applyFont="1" applyFill="1" applyBorder="1" applyAlignment="1">
      <alignment horizontal="center" vertical="center" wrapText="1"/>
    </xf>
    <xf numFmtId="0" fontId="48" fillId="31" borderId="15" xfId="177" applyNumberFormat="1" applyFont="1" applyFill="1" applyBorder="1" applyAlignment="1" applyProtection="1">
      <alignment vertical="center" wrapText="1"/>
    </xf>
    <xf numFmtId="0" fontId="48" fillId="31" borderId="15" xfId="177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201" applyFont="1" applyFill="1" applyBorder="1" applyAlignment="1">
      <alignment vertical="center" wrapText="1"/>
    </xf>
    <xf numFmtId="0" fontId="50" fillId="0" borderId="0" xfId="0" applyNumberFormat="1" applyFont="1" applyFill="1" applyBorder="1" applyProtection="1"/>
    <xf numFmtId="0" fontId="1" fillId="0" borderId="0" xfId="20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left" vertical="center" wrapText="1" shrinkToFit="1"/>
    </xf>
    <xf numFmtId="0" fontId="48" fillId="0" borderId="0" xfId="0" applyNumberFormat="1" applyFont="1" applyFill="1" applyBorder="1" applyAlignment="1" applyProtection="1">
      <alignment horizontal="left" vertical="center" wrapText="1" shrinkToFit="1"/>
    </xf>
    <xf numFmtId="0" fontId="50" fillId="0" borderId="0" xfId="0" applyFont="1" applyFill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>
      <alignment horizontal="left" wrapText="1"/>
    </xf>
    <xf numFmtId="0" fontId="50" fillId="0" borderId="0" xfId="0" applyFont="1" applyFill="1" applyAlignment="1">
      <alignment horizontal="center"/>
    </xf>
    <xf numFmtId="0" fontId="48" fillId="0" borderId="15" xfId="0" applyNumberFormat="1" applyFont="1" applyFill="1" applyBorder="1" applyProtection="1"/>
    <xf numFmtId="0" fontId="50" fillId="31" borderId="0" xfId="177" applyNumberFormat="1" applyFont="1" applyFill="1" applyBorder="1" applyAlignment="1" applyProtection="1">
      <alignment vertical="center" wrapText="1"/>
    </xf>
    <xf numFmtId="0" fontId="44" fillId="0" borderId="19" xfId="177" applyNumberFormat="1" applyFont="1" applyFill="1" applyBorder="1" applyAlignment="1" applyProtection="1">
      <alignment horizontal="center" vertical="center" wrapText="1"/>
    </xf>
    <xf numFmtId="0" fontId="44" fillId="0" borderId="19" xfId="177" applyNumberFormat="1" applyFont="1" applyFill="1" applyBorder="1" applyAlignment="1" applyProtection="1">
      <alignment horizontal="left" vertical="center" wrapText="1"/>
    </xf>
    <xf numFmtId="0" fontId="40" fillId="0" borderId="19" xfId="177" applyFont="1" applyFill="1" applyBorder="1" applyAlignment="1">
      <alignment horizontal="center" vertical="center" wrapText="1"/>
    </xf>
    <xf numFmtId="164" fontId="40" fillId="0" borderId="19" xfId="177" applyNumberFormat="1" applyFont="1" applyFill="1" applyBorder="1" applyAlignment="1">
      <alignment horizontal="center" vertical="center" wrapText="1"/>
    </xf>
    <xf numFmtId="0" fontId="40" fillId="0" borderId="19" xfId="177" applyNumberFormat="1" applyFont="1" applyFill="1" applyBorder="1" applyAlignment="1" applyProtection="1">
      <alignment vertical="center" wrapText="1"/>
    </xf>
    <xf numFmtId="0" fontId="40" fillId="0" borderId="19" xfId="177" applyNumberFormat="1" applyFont="1" applyFill="1" applyBorder="1" applyAlignment="1" applyProtection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7" fillId="0" borderId="20" xfId="0" applyNumberFormat="1" applyFont="1" applyFill="1" applyBorder="1" applyAlignment="1" applyProtection="1">
      <alignment horizontal="center" vertical="center" wrapText="1"/>
    </xf>
    <xf numFmtId="0" fontId="47" fillId="0" borderId="20" xfId="0" applyNumberFormat="1" applyFont="1" applyFill="1" applyBorder="1" applyAlignment="1" applyProtection="1">
      <alignment horizontal="left" vertical="center" wrapText="1" shrinkToFit="1"/>
    </xf>
    <xf numFmtId="0" fontId="50" fillId="31" borderId="16" xfId="177" applyNumberFormat="1" applyFont="1" applyFill="1" applyBorder="1" applyAlignment="1" applyProtection="1">
      <alignment vertical="center" wrapText="1"/>
    </xf>
    <xf numFmtId="0" fontId="50" fillId="31" borderId="17" xfId="177" applyNumberFormat="1" applyFont="1" applyFill="1" applyBorder="1" applyAlignment="1" applyProtection="1">
      <alignment vertical="center" wrapText="1"/>
    </xf>
    <xf numFmtId="0" fontId="50" fillId="31" borderId="18" xfId="177" applyNumberFormat="1" applyFont="1" applyFill="1" applyBorder="1" applyAlignment="1" applyProtection="1">
      <alignment vertical="center" wrapText="1"/>
    </xf>
    <xf numFmtId="0" fontId="49" fillId="0" borderId="19" xfId="0" applyNumberFormat="1" applyFont="1" applyFill="1" applyBorder="1" applyAlignment="1" applyProtection="1">
      <alignment horizontal="center" vertical="center"/>
    </xf>
    <xf numFmtId="0" fontId="49" fillId="0" borderId="19" xfId="0" applyNumberFormat="1" applyFont="1" applyFill="1" applyBorder="1" applyAlignment="1" applyProtection="1">
      <alignment horizontal="left" vertical="center"/>
    </xf>
    <xf numFmtId="0" fontId="47" fillId="0" borderId="20" xfId="0" applyNumberFormat="1" applyFont="1" applyFill="1" applyBorder="1" applyAlignment="1" applyProtection="1">
      <alignment horizontal="center" vertical="center" wrapText="1" shrinkToFit="1"/>
    </xf>
    <xf numFmtId="0" fontId="47" fillId="31" borderId="17" xfId="177" applyNumberFormat="1" applyFont="1" applyFill="1" applyBorder="1" applyAlignment="1" applyProtection="1">
      <alignment vertical="center" wrapText="1"/>
    </xf>
    <xf numFmtId="4" fontId="0" fillId="0" borderId="0" xfId="0" applyNumberFormat="1" applyFont="1" applyFill="1" applyBorder="1" applyAlignment="1" applyProtection="1">
      <alignment horizontal="center"/>
    </xf>
    <xf numFmtId="0" fontId="50" fillId="31" borderId="17" xfId="177" applyNumberFormat="1" applyFont="1" applyFill="1" applyBorder="1" applyAlignment="1" applyProtection="1">
      <alignment horizontal="center" vertical="center" wrapText="1"/>
    </xf>
    <xf numFmtId="0" fontId="21" fillId="0" borderId="0" xfId="20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/>
    </xf>
    <xf numFmtId="164" fontId="48" fillId="0" borderId="20" xfId="0" applyNumberFormat="1" applyFont="1" applyFill="1" applyBorder="1" applyAlignment="1" applyProtection="1">
      <alignment horizontal="center" vertical="center" wrapText="1"/>
    </xf>
    <xf numFmtId="165" fontId="48" fillId="0" borderId="20" xfId="0" applyNumberFormat="1" applyFont="1" applyFill="1" applyBorder="1" applyAlignment="1" applyProtection="1">
      <alignment horizontal="center" vertical="center" wrapText="1"/>
    </xf>
    <xf numFmtId="4" fontId="48" fillId="0" borderId="20" xfId="0" applyNumberFormat="1" applyFont="1" applyFill="1" applyBorder="1" applyAlignment="1" applyProtection="1">
      <alignment horizontal="center" vertical="center" wrapText="1"/>
    </xf>
    <xf numFmtId="0" fontId="48" fillId="0" borderId="20" xfId="0" applyNumberFormat="1" applyFont="1" applyFill="1" applyBorder="1" applyAlignment="1" applyProtection="1">
      <alignment horizontal="center" vertical="center" wrapText="1"/>
    </xf>
    <xf numFmtId="164" fontId="48" fillId="0" borderId="15" xfId="0" applyNumberFormat="1" applyFont="1" applyFill="1" applyBorder="1" applyAlignment="1" applyProtection="1">
      <alignment horizontal="center" vertical="center"/>
    </xf>
    <xf numFmtId="164" fontId="48" fillId="0" borderId="15" xfId="0" applyNumberFormat="1" applyFont="1" applyFill="1" applyBorder="1" applyAlignment="1" applyProtection="1">
      <alignment horizontal="center" vertical="center" wrapText="1"/>
    </xf>
    <xf numFmtId="165" fontId="48" fillId="0" borderId="15" xfId="0" applyNumberFormat="1" applyFont="1" applyFill="1" applyBorder="1" applyAlignment="1" applyProtection="1">
      <alignment horizontal="center" vertical="center" wrapText="1"/>
    </xf>
    <xf numFmtId="4" fontId="48" fillId="0" borderId="15" xfId="0" applyNumberFormat="1" applyFont="1" applyFill="1" applyBorder="1" applyAlignment="1" applyProtection="1">
      <alignment horizontal="center" vertical="center" wrapText="1"/>
    </xf>
    <xf numFmtId="164" fontId="48" fillId="32" borderId="15" xfId="0" applyNumberFormat="1" applyFont="1" applyFill="1" applyBorder="1" applyAlignment="1" applyProtection="1">
      <alignment horizontal="center" vertical="center" wrapText="1"/>
    </xf>
    <xf numFmtId="165" fontId="48" fillId="32" borderId="15" xfId="0" applyNumberFormat="1" applyFont="1" applyFill="1" applyBorder="1" applyAlignment="1" applyProtection="1">
      <alignment horizontal="center" vertical="center" wrapText="1"/>
    </xf>
    <xf numFmtId="4" fontId="48" fillId="32" borderId="15" xfId="0" applyNumberFormat="1" applyFont="1" applyFill="1" applyBorder="1" applyAlignment="1" applyProtection="1">
      <alignment horizontal="center" vertical="center" wrapText="1"/>
    </xf>
    <xf numFmtId="0" fontId="48" fillId="0" borderId="15" xfId="0" applyNumberFormat="1" applyFont="1" applyFill="1" applyBorder="1" applyAlignment="1" applyProtection="1">
      <alignment horizontal="center" vertical="center" wrapText="1"/>
    </xf>
    <xf numFmtId="0" fontId="48" fillId="32" borderId="15" xfId="0" applyNumberFormat="1" applyFont="1" applyFill="1" applyBorder="1" applyAlignment="1" applyProtection="1">
      <alignment horizontal="center" vertical="center" wrapText="1"/>
    </xf>
    <xf numFmtId="164" fontId="43" fillId="0" borderId="19" xfId="0" applyNumberFormat="1" applyFont="1" applyFill="1" applyBorder="1" applyAlignment="1" applyProtection="1">
      <alignment horizontal="center"/>
    </xf>
    <xf numFmtId="164" fontId="43" fillId="0" borderId="19" xfId="0" applyNumberFormat="1" applyFont="1" applyFill="1" applyBorder="1" applyProtection="1"/>
    <xf numFmtId="0" fontId="48" fillId="31" borderId="17" xfId="177" applyNumberFormat="1" applyFont="1" applyFill="1" applyBorder="1" applyAlignment="1" applyProtection="1">
      <alignment horizontal="center" vertical="center" wrapText="1"/>
    </xf>
    <xf numFmtId="0" fontId="48" fillId="31" borderId="17" xfId="177" applyNumberFormat="1" applyFont="1" applyFill="1" applyBorder="1" applyAlignment="1" applyProtection="1">
      <alignment vertical="center" wrapText="1"/>
    </xf>
    <xf numFmtId="0" fontId="48" fillId="31" borderId="18" xfId="177" applyNumberFormat="1" applyFont="1" applyFill="1" applyBorder="1" applyAlignment="1" applyProtection="1">
      <alignment vertical="center" wrapText="1"/>
    </xf>
    <xf numFmtId="167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/>
    </xf>
    <xf numFmtId="2" fontId="48" fillId="0" borderId="20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 shrinkToFit="1"/>
    </xf>
    <xf numFmtId="167" fontId="48" fillId="0" borderId="15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/>
    </xf>
    <xf numFmtId="2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15" xfId="0" applyNumberFormat="1" applyFont="1" applyFill="1" applyBorder="1" applyAlignment="1" applyProtection="1">
      <alignment horizontal="center" vertical="center" wrapText="1" shrinkToFit="1"/>
    </xf>
    <xf numFmtId="0" fontId="48" fillId="0" borderId="20" xfId="0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left" vertical="center" wrapText="1" shrinkToFit="1"/>
    </xf>
    <xf numFmtId="0" fontId="48" fillId="0" borderId="15" xfId="0" applyNumberFormat="1" applyFont="1" applyFill="1" applyBorder="1" applyAlignment="1" applyProtection="1">
      <alignment horizontal="left" vertical="center" wrapText="1"/>
    </xf>
    <xf numFmtId="0" fontId="48" fillId="0" borderId="15" xfId="0" applyNumberFormat="1" applyFont="1" applyFill="1" applyBorder="1" applyAlignment="1" applyProtection="1">
      <alignment horizontal="left" vertical="center" wrapText="1" shrinkToFit="1"/>
    </xf>
    <xf numFmtId="0" fontId="48" fillId="32" borderId="15" xfId="0" applyNumberFormat="1" applyFont="1" applyFill="1" applyBorder="1" applyAlignment="1" applyProtection="1">
      <alignment horizontal="left" vertical="center" wrapText="1"/>
    </xf>
    <xf numFmtId="0" fontId="48" fillId="32" borderId="15" xfId="0" applyNumberFormat="1" applyFont="1" applyFill="1" applyBorder="1" applyAlignment="1" applyProtection="1">
      <alignment horizontal="left" vertical="center" wrapText="1" shrinkToFit="1"/>
    </xf>
    <xf numFmtId="164" fontId="48" fillId="31" borderId="15" xfId="0" applyNumberFormat="1" applyFont="1" applyFill="1" applyBorder="1" applyAlignment="1" applyProtection="1">
      <alignment vertical="center"/>
    </xf>
    <xf numFmtId="4" fontId="50" fillId="32" borderId="0" xfId="234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 shrinkToFit="1"/>
    </xf>
    <xf numFmtId="4" fontId="48" fillId="0" borderId="15" xfId="0" applyNumberFormat="1" applyFont="1" applyFill="1" applyBorder="1" applyProtection="1"/>
    <xf numFmtId="4" fontId="48" fillId="32" borderId="15" xfId="0" applyNumberFormat="1" applyFont="1" applyFill="1" applyBorder="1" applyProtection="1"/>
    <xf numFmtId="4" fontId="52" fillId="32" borderId="15" xfId="0" applyNumberFormat="1" applyFont="1" applyFill="1" applyBorder="1" applyProtection="1"/>
    <xf numFmtId="4" fontId="48" fillId="31" borderId="15" xfId="0" applyNumberFormat="1" applyFont="1" applyFill="1" applyBorder="1" applyAlignment="1" applyProtection="1">
      <alignment vertical="center"/>
    </xf>
    <xf numFmtId="168" fontId="48" fillId="31" borderId="15" xfId="234" applyNumberFormat="1" applyFont="1" applyFill="1" applyBorder="1" applyAlignment="1" applyProtection="1">
      <alignment horizontal="center" vertical="center" wrapText="1" shrinkToFit="1"/>
    </xf>
    <xf numFmtId="0" fontId="47" fillId="0" borderId="0" xfId="0" applyNumberFormat="1" applyFont="1" applyFill="1" applyBorder="1" applyAlignment="1" applyProtection="1">
      <alignment horizontal="center" vertical="center" wrapText="1" shrinkToFit="1"/>
    </xf>
    <xf numFmtId="4" fontId="47" fillId="0" borderId="0" xfId="0" applyNumberFormat="1" applyFont="1" applyFill="1" applyBorder="1" applyAlignment="1" applyProtection="1">
      <alignment horizontal="center" vertical="center" wrapText="1"/>
    </xf>
    <xf numFmtId="4" fontId="47" fillId="0" borderId="0" xfId="0" applyNumberFormat="1" applyFont="1" applyFill="1" applyBorder="1" applyAlignment="1" applyProtection="1">
      <alignment horizontal="center" vertical="center" wrapText="1" shrinkToFit="1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0" fontId="53" fillId="0" borderId="0" xfId="177" applyFont="1" applyFill="1" applyBorder="1" applyAlignment="1">
      <alignment horizontal="center" wrapText="1"/>
    </xf>
    <xf numFmtId="0" fontId="53" fillId="0" borderId="0" xfId="0" applyNumberFormat="1" applyFont="1" applyFill="1" applyBorder="1" applyProtection="1"/>
    <xf numFmtId="0" fontId="55" fillId="0" borderId="0" xfId="0" applyFont="1" applyFill="1"/>
    <xf numFmtId="0" fontId="48" fillId="31" borderId="15" xfId="0" applyNumberFormat="1" applyFont="1" applyFill="1" applyBorder="1" applyAlignment="1" applyProtection="1">
      <alignment horizontal="center" vertical="center"/>
    </xf>
    <xf numFmtId="0" fontId="50" fillId="31" borderId="16" xfId="177" applyNumberFormat="1" applyFont="1" applyFill="1" applyBorder="1" applyAlignment="1" applyProtection="1">
      <alignment horizontal="left" vertical="center" wrapText="1"/>
    </xf>
    <xf numFmtId="0" fontId="50" fillId="31" borderId="17" xfId="177" applyNumberFormat="1" applyFont="1" applyFill="1" applyBorder="1" applyAlignment="1" applyProtection="1">
      <alignment horizontal="left" vertical="center" wrapText="1"/>
    </xf>
    <xf numFmtId="4" fontId="50" fillId="32" borderId="0" xfId="234" applyNumberFormat="1" applyFont="1" applyFill="1" applyBorder="1" applyAlignment="1">
      <alignment horizontal="center" vertical="center"/>
    </xf>
    <xf numFmtId="4" fontId="50" fillId="32" borderId="0" xfId="234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46" fillId="0" borderId="0" xfId="0" applyNumberFormat="1" applyFont="1" applyFill="1" applyBorder="1" applyAlignment="1" applyProtection="1">
      <alignment horizontal="left" vertical="center"/>
    </xf>
    <xf numFmtId="0" fontId="53" fillId="0" borderId="0" xfId="177" applyFont="1" applyFill="1" applyBorder="1" applyAlignment="1">
      <alignment horizontal="center" wrapText="1"/>
    </xf>
    <xf numFmtId="0" fontId="54" fillId="0" borderId="0" xfId="201" applyFont="1" applyFill="1" applyBorder="1" applyAlignment="1">
      <alignment horizontal="center" vertical="center" wrapText="1"/>
    </xf>
    <xf numFmtId="0" fontId="48" fillId="31" borderId="15" xfId="177" applyNumberFormat="1" applyFont="1" applyFill="1" applyBorder="1" applyAlignment="1" applyProtection="1">
      <alignment horizontal="center" vertical="center" wrapText="1"/>
    </xf>
    <xf numFmtId="4" fontId="48" fillId="31" borderId="15" xfId="177" applyNumberFormat="1" applyFont="1" applyFill="1" applyBorder="1" applyAlignment="1" applyProtection="1">
      <alignment horizontal="center" vertical="center" wrapText="1"/>
    </xf>
    <xf numFmtId="0" fontId="48" fillId="31" borderId="15" xfId="0" applyFont="1" applyFill="1" applyBorder="1" applyAlignment="1">
      <alignment horizontal="center" vertical="center" wrapText="1"/>
    </xf>
    <xf numFmtId="0" fontId="48" fillId="31" borderId="15" xfId="177" applyFont="1" applyFill="1" applyBorder="1" applyAlignment="1">
      <alignment horizontal="center" vertical="center" wrapText="1"/>
    </xf>
  </cellXfs>
  <cellStyles count="237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10 2 4 2" xfId="236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23"/>
  <sheetViews>
    <sheetView tabSelected="1" view="pageBreakPreview" zoomScale="60" zoomScaleNormal="50" workbookViewId="0">
      <pane xSplit="6" ySplit="8" topLeftCell="R212" activePane="bottomRight" state="frozen"/>
      <selection pane="topRight" activeCell="G1" sqref="G1"/>
      <selection pane="bottomLeft" activeCell="A7" sqref="A7"/>
      <selection pane="bottomRight" activeCell="C4" sqref="C4"/>
    </sheetView>
  </sheetViews>
  <sheetFormatPr defaultColWidth="9.140625" defaultRowHeight="12.75" customHeight="1" outlineLevelCol="1"/>
  <cols>
    <col min="1" max="1" width="22.85546875" style="2" customWidth="1"/>
    <col min="2" max="2" width="44.42578125" style="13" customWidth="1"/>
    <col min="3" max="3" width="49.28515625" style="13" customWidth="1"/>
    <col min="4" max="4" width="60" style="2" customWidth="1"/>
    <col min="5" max="5" width="33.140625" style="2" customWidth="1"/>
    <col min="6" max="6" width="27.5703125" style="2" hidden="1" customWidth="1" outlineLevel="1"/>
    <col min="7" max="7" width="23.28515625" style="67" hidden="1" customWidth="1" outlineLevel="1"/>
    <col min="8" max="8" width="23.28515625" style="67" customWidth="1" collapsed="1"/>
    <col min="9" max="12" width="23.28515625" style="67" customWidth="1"/>
    <col min="13" max="16" width="20.140625" style="1" customWidth="1"/>
    <col min="17" max="17" width="26.140625" style="64" hidden="1" customWidth="1" outlineLevel="1"/>
    <col min="18" max="18" width="26.140625" style="64" customWidth="1" collapsed="1"/>
    <col min="19" max="21" width="26.140625" style="64" customWidth="1"/>
    <col min="22" max="22" width="28.5703125" style="64" customWidth="1"/>
    <col min="23" max="24" width="26.140625" style="1" customWidth="1"/>
    <col min="25" max="25" width="29.85546875" style="1" customWidth="1"/>
    <col min="26" max="16384" width="9.140625" style="1"/>
  </cols>
  <sheetData>
    <row r="1" spans="1:26" ht="35.25" customHeight="1">
      <c r="X1" s="117" t="s">
        <v>1009</v>
      </c>
    </row>
    <row r="2" spans="1:26" ht="27" customHeight="1">
      <c r="X2" s="117" t="s">
        <v>1008</v>
      </c>
    </row>
    <row r="3" spans="1:26" s="38" customFormat="1" ht="138.75" customHeight="1">
      <c r="A3" s="126" t="s">
        <v>949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37"/>
    </row>
    <row r="4" spans="1:26">
      <c r="A4" s="4"/>
      <c r="B4" s="11"/>
      <c r="C4" s="39"/>
      <c r="D4" s="4"/>
      <c r="E4" s="4"/>
      <c r="F4" s="4"/>
      <c r="G4" s="66"/>
      <c r="H4" s="66"/>
      <c r="I4" s="66"/>
      <c r="J4" s="66"/>
      <c r="K4" s="66"/>
      <c r="L4" s="66"/>
      <c r="M4" s="5"/>
      <c r="N4" s="5"/>
      <c r="O4" s="5"/>
      <c r="P4" s="5"/>
    </row>
    <row r="5" spans="1:26" s="23" customFormat="1" ht="108.75" customHeight="1">
      <c r="A5" s="127" t="s">
        <v>3</v>
      </c>
      <c r="B5" s="127" t="s">
        <v>4</v>
      </c>
      <c r="C5" s="127" t="s">
        <v>0</v>
      </c>
      <c r="D5" s="127" t="s">
        <v>1</v>
      </c>
      <c r="E5" s="130" t="s">
        <v>878</v>
      </c>
      <c r="F5" s="130" t="s">
        <v>898</v>
      </c>
      <c r="G5" s="130" t="s">
        <v>840</v>
      </c>
      <c r="H5" s="130"/>
      <c r="I5" s="130"/>
      <c r="J5" s="130"/>
      <c r="K5" s="130"/>
      <c r="L5" s="130"/>
      <c r="M5" s="127" t="s">
        <v>999</v>
      </c>
      <c r="N5" s="127"/>
      <c r="O5" s="127" t="s">
        <v>844</v>
      </c>
      <c r="P5" s="127"/>
      <c r="Q5" s="128" t="s">
        <v>845</v>
      </c>
      <c r="R5" s="128"/>
      <c r="S5" s="128"/>
      <c r="T5" s="128"/>
      <c r="U5" s="128"/>
      <c r="V5" s="128"/>
      <c r="W5" s="129" t="s">
        <v>846</v>
      </c>
      <c r="X5" s="129" t="s">
        <v>847</v>
      </c>
      <c r="Y5" s="129" t="s">
        <v>848</v>
      </c>
    </row>
    <row r="6" spans="1:26" s="36" customFormat="1" ht="27.75" customHeight="1">
      <c r="A6" s="127"/>
      <c r="B6" s="127"/>
      <c r="C6" s="127"/>
      <c r="D6" s="127"/>
      <c r="E6" s="130"/>
      <c r="F6" s="130"/>
      <c r="G6" s="33" t="s">
        <v>1001</v>
      </c>
      <c r="H6" s="33" t="s">
        <v>1006</v>
      </c>
      <c r="I6" s="33" t="s">
        <v>1007</v>
      </c>
      <c r="J6" s="33" t="s">
        <v>888</v>
      </c>
      <c r="K6" s="33" t="s">
        <v>889</v>
      </c>
      <c r="L6" s="33" t="s">
        <v>839</v>
      </c>
      <c r="M6" s="34" t="s">
        <v>841</v>
      </c>
      <c r="N6" s="34" t="s">
        <v>842</v>
      </c>
      <c r="O6" s="35" t="s">
        <v>841</v>
      </c>
      <c r="P6" s="35" t="s">
        <v>842</v>
      </c>
      <c r="Q6" s="33" t="s">
        <v>838</v>
      </c>
      <c r="R6" s="33" t="s">
        <v>1006</v>
      </c>
      <c r="S6" s="33" t="s">
        <v>1007</v>
      </c>
      <c r="T6" s="33" t="s">
        <v>888</v>
      </c>
      <c r="U6" s="33" t="s">
        <v>889</v>
      </c>
      <c r="V6" s="33" t="s">
        <v>839</v>
      </c>
      <c r="W6" s="129"/>
      <c r="X6" s="129"/>
      <c r="Y6" s="129"/>
    </row>
    <row r="7" spans="1:26" s="6" customFormat="1" ht="8.25" customHeight="1">
      <c r="A7" s="48"/>
      <c r="B7" s="49"/>
      <c r="C7" s="49"/>
      <c r="D7" s="48"/>
      <c r="E7" s="50"/>
      <c r="F7" s="50"/>
      <c r="G7" s="51"/>
      <c r="H7" s="51"/>
      <c r="I7" s="51"/>
      <c r="J7" s="51"/>
      <c r="K7" s="51"/>
      <c r="L7" s="51"/>
      <c r="M7" s="52"/>
      <c r="N7" s="52"/>
      <c r="O7" s="53"/>
      <c r="P7" s="53"/>
      <c r="Q7" s="51"/>
      <c r="R7" s="51"/>
      <c r="S7" s="51"/>
      <c r="T7" s="51"/>
      <c r="U7" s="51"/>
      <c r="V7" s="51"/>
      <c r="W7" s="54"/>
      <c r="X7" s="54"/>
      <c r="Y7" s="54"/>
    </row>
    <row r="8" spans="1:26" s="47" customFormat="1" ht="32.25" customHeight="1">
      <c r="A8" s="57" t="s">
        <v>997</v>
      </c>
      <c r="B8" s="58"/>
      <c r="C8" s="58"/>
      <c r="D8" s="58"/>
      <c r="E8" s="58"/>
      <c r="F8" s="58"/>
      <c r="G8" s="65"/>
      <c r="H8" s="65"/>
      <c r="I8" s="65"/>
      <c r="J8" s="65"/>
      <c r="K8" s="65"/>
      <c r="L8" s="65"/>
      <c r="M8" s="58"/>
      <c r="N8" s="58"/>
      <c r="O8" s="58"/>
      <c r="P8" s="58"/>
      <c r="Q8" s="65"/>
      <c r="R8" s="65"/>
      <c r="S8" s="65"/>
      <c r="T8" s="65"/>
      <c r="U8" s="65"/>
      <c r="V8" s="65"/>
      <c r="W8" s="58"/>
      <c r="X8" s="58"/>
      <c r="Y8" s="59"/>
    </row>
    <row r="9" spans="1:26" s="7" customFormat="1" ht="49.5" customHeight="1">
      <c r="A9" s="71" t="s">
        <v>8</v>
      </c>
      <c r="B9" s="96" t="s">
        <v>9</v>
      </c>
      <c r="C9" s="97" t="s">
        <v>6</v>
      </c>
      <c r="D9" s="71" t="s">
        <v>7</v>
      </c>
      <c r="E9" s="55" t="s">
        <v>835</v>
      </c>
      <c r="F9" s="55"/>
      <c r="G9" s="68">
        <v>29607</v>
      </c>
      <c r="H9" s="68">
        <v>30077.203000000001</v>
      </c>
      <c r="I9" s="68">
        <v>29607</v>
      </c>
      <c r="J9" s="68">
        <v>29607</v>
      </c>
      <c r="K9" s="68">
        <v>29607</v>
      </c>
      <c r="L9" s="68">
        <f>H9+I9+J9+K9</f>
        <v>118898.20300000001</v>
      </c>
      <c r="M9" s="69" t="s">
        <v>10</v>
      </c>
      <c r="N9" s="69" t="s">
        <v>12</v>
      </c>
      <c r="O9" s="69" t="s">
        <v>11</v>
      </c>
      <c r="P9" s="69" t="s">
        <v>13</v>
      </c>
      <c r="Q9" s="70">
        <f>(M9-O9)*G9</f>
        <v>1069404.8399999999</v>
      </c>
      <c r="R9" s="70">
        <f>H9*(M9-O9)-0.05</f>
        <v>1086388.5223599998</v>
      </c>
      <c r="S9" s="70">
        <f>(M9-O9)*I9</f>
        <v>1069404.8399999999</v>
      </c>
      <c r="T9" s="70">
        <f>(N9-P9)*J9</f>
        <v>1102268.6100000001</v>
      </c>
      <c r="U9" s="70">
        <f>(N9-P9)*K9</f>
        <v>1102268.6100000001</v>
      </c>
      <c r="V9" s="70">
        <f>R9+S9+T9+U9</f>
        <v>4360330.5823600003</v>
      </c>
      <c r="W9" s="70"/>
      <c r="X9" s="70"/>
      <c r="Y9" s="70"/>
    </row>
    <row r="10" spans="1:26" s="3" customFormat="1" ht="49.5" customHeight="1">
      <c r="A10" s="79" t="s">
        <v>15</v>
      </c>
      <c r="B10" s="98" t="s">
        <v>16</v>
      </c>
      <c r="C10" s="99" t="s">
        <v>6</v>
      </c>
      <c r="D10" s="79" t="s">
        <v>14</v>
      </c>
      <c r="E10" s="18" t="s">
        <v>835</v>
      </c>
      <c r="F10" s="18"/>
      <c r="G10" s="72">
        <v>550.5</v>
      </c>
      <c r="H10" s="72">
        <v>399.41899999999998</v>
      </c>
      <c r="I10" s="73">
        <v>550.5</v>
      </c>
      <c r="J10" s="73">
        <v>579.5</v>
      </c>
      <c r="K10" s="73">
        <v>579.5</v>
      </c>
      <c r="L10" s="68">
        <f t="shared" ref="L10:L72" si="0">H10+I10+J10+K10</f>
        <v>2108.9189999999999</v>
      </c>
      <c r="M10" s="74" t="s">
        <v>17</v>
      </c>
      <c r="N10" s="74" t="s">
        <v>17</v>
      </c>
      <c r="O10" s="74" t="s">
        <v>18</v>
      </c>
      <c r="P10" s="74" t="s">
        <v>19</v>
      </c>
      <c r="Q10" s="75">
        <f t="shared" ref="Q10:Q78" si="1">(M10-O10)*G10</f>
        <v>23533.875</v>
      </c>
      <c r="R10" s="70">
        <f t="shared" ref="R10:R72" si="2">H10*(M10-O10)</f>
        <v>17075.162249999998</v>
      </c>
      <c r="S10" s="75">
        <f t="shared" ref="S10:S78" si="3">(M10-O10)*I10</f>
        <v>23533.875</v>
      </c>
      <c r="T10" s="75">
        <f t="shared" ref="T10:T78" si="4">(N10-P10)*J10</f>
        <v>24275.255000000001</v>
      </c>
      <c r="U10" s="75">
        <f t="shared" ref="U10:U78" si="5">(N10-P10)*K10</f>
        <v>24275.255000000001</v>
      </c>
      <c r="V10" s="70">
        <f t="shared" ref="V10:V72" si="6">R10+S10+T10+U10</f>
        <v>89159.547250000003</v>
      </c>
      <c r="W10" s="106"/>
      <c r="X10" s="106"/>
      <c r="Y10" s="106"/>
    </row>
    <row r="11" spans="1:26" s="3" customFormat="1" ht="60" customHeight="1">
      <c r="A11" s="79" t="s">
        <v>21</v>
      </c>
      <c r="B11" s="98" t="s">
        <v>22</v>
      </c>
      <c r="C11" s="99" t="s">
        <v>6</v>
      </c>
      <c r="D11" s="79" t="s">
        <v>20</v>
      </c>
      <c r="E11" s="18" t="s">
        <v>835</v>
      </c>
      <c r="F11" s="18"/>
      <c r="G11" s="73">
        <v>166505.44099999999</v>
      </c>
      <c r="H11" s="73">
        <v>173781.45499999999</v>
      </c>
      <c r="I11" s="73">
        <v>154980.51300000001</v>
      </c>
      <c r="J11" s="73">
        <v>148946.53</v>
      </c>
      <c r="K11" s="73">
        <v>158486.516</v>
      </c>
      <c r="L11" s="68">
        <f t="shared" si="0"/>
        <v>636195.01399999997</v>
      </c>
      <c r="M11" s="74" t="s">
        <v>23</v>
      </c>
      <c r="N11" s="74" t="s">
        <v>24</v>
      </c>
      <c r="O11" s="74" t="s">
        <v>18</v>
      </c>
      <c r="P11" s="74" t="s">
        <v>19</v>
      </c>
      <c r="Q11" s="75">
        <f t="shared" si="1"/>
        <v>1365344.6162000005</v>
      </c>
      <c r="R11" s="70">
        <f t="shared" si="2"/>
        <v>1425007.9310000003</v>
      </c>
      <c r="S11" s="75">
        <f t="shared" si="3"/>
        <v>1270840.2066000004</v>
      </c>
      <c r="T11" s="75">
        <f t="shared" si="4"/>
        <v>1212424.7542000001</v>
      </c>
      <c r="U11" s="75">
        <f t="shared" si="5"/>
        <v>1290080.2402400002</v>
      </c>
      <c r="V11" s="70">
        <f t="shared" si="6"/>
        <v>5198353.1320400015</v>
      </c>
      <c r="W11" s="106"/>
      <c r="X11" s="106"/>
      <c r="Y11" s="106"/>
    </row>
    <row r="12" spans="1:26" s="3" customFormat="1" ht="49.5" customHeight="1">
      <c r="A12" s="79" t="s">
        <v>21</v>
      </c>
      <c r="B12" s="98" t="s">
        <v>22</v>
      </c>
      <c r="C12" s="99" t="s">
        <v>6</v>
      </c>
      <c r="D12" s="79" t="s">
        <v>25</v>
      </c>
      <c r="E12" s="18" t="s">
        <v>835</v>
      </c>
      <c r="F12" s="18"/>
      <c r="G12" s="73">
        <v>1466.5</v>
      </c>
      <c r="H12" s="73">
        <v>1464.819</v>
      </c>
      <c r="I12" s="73">
        <v>1466.5</v>
      </c>
      <c r="J12" s="73">
        <v>1275</v>
      </c>
      <c r="K12" s="73">
        <v>1275</v>
      </c>
      <c r="L12" s="68">
        <f t="shared" si="0"/>
        <v>5481.3189999999995</v>
      </c>
      <c r="M12" s="74" t="s">
        <v>26</v>
      </c>
      <c r="N12" s="74" t="s">
        <v>26</v>
      </c>
      <c r="O12" s="74" t="s">
        <v>18</v>
      </c>
      <c r="P12" s="74" t="s">
        <v>19</v>
      </c>
      <c r="Q12" s="75">
        <f t="shared" si="1"/>
        <v>8021.7549999999983</v>
      </c>
      <c r="R12" s="70">
        <f t="shared" si="2"/>
        <v>8012.5599299999985</v>
      </c>
      <c r="S12" s="75">
        <f t="shared" si="3"/>
        <v>8021.7549999999983</v>
      </c>
      <c r="T12" s="75">
        <f t="shared" si="4"/>
        <v>5877.7499999999991</v>
      </c>
      <c r="U12" s="75">
        <f t="shared" si="5"/>
        <v>5877.7499999999991</v>
      </c>
      <c r="V12" s="70">
        <f t="shared" si="6"/>
        <v>27789.814929999997</v>
      </c>
      <c r="W12" s="106"/>
      <c r="X12" s="106"/>
      <c r="Y12" s="106"/>
    </row>
    <row r="13" spans="1:26" s="3" customFormat="1" ht="49.5" customHeight="1">
      <c r="A13" s="79" t="s">
        <v>21</v>
      </c>
      <c r="B13" s="98" t="s">
        <v>22</v>
      </c>
      <c r="C13" s="99" t="s">
        <v>6</v>
      </c>
      <c r="D13" s="79" t="s">
        <v>27</v>
      </c>
      <c r="E13" s="18" t="s">
        <v>835</v>
      </c>
      <c r="F13" s="18"/>
      <c r="G13" s="73">
        <v>683</v>
      </c>
      <c r="H13" s="73">
        <v>687.79</v>
      </c>
      <c r="I13" s="73">
        <v>683</v>
      </c>
      <c r="J13" s="73">
        <v>694.5</v>
      </c>
      <c r="K13" s="73">
        <v>694.5</v>
      </c>
      <c r="L13" s="68">
        <f t="shared" si="0"/>
        <v>2759.79</v>
      </c>
      <c r="M13" s="74" t="s">
        <v>28</v>
      </c>
      <c r="N13" s="74" t="s">
        <v>28</v>
      </c>
      <c r="O13" s="74" t="s">
        <v>18</v>
      </c>
      <c r="P13" s="74" t="s">
        <v>19</v>
      </c>
      <c r="Q13" s="75">
        <f t="shared" si="1"/>
        <v>7704.2400000000007</v>
      </c>
      <c r="R13" s="70">
        <f t="shared" si="2"/>
        <v>7758.2712000000001</v>
      </c>
      <c r="S13" s="75">
        <f t="shared" si="3"/>
        <v>7704.2400000000007</v>
      </c>
      <c r="T13" s="75">
        <f t="shared" si="4"/>
        <v>7236.6900000000014</v>
      </c>
      <c r="U13" s="75">
        <f t="shared" si="5"/>
        <v>7236.6900000000014</v>
      </c>
      <c r="V13" s="70">
        <f t="shared" si="6"/>
        <v>29935.891200000005</v>
      </c>
      <c r="W13" s="106"/>
      <c r="X13" s="106"/>
      <c r="Y13" s="106"/>
    </row>
    <row r="14" spans="1:26" s="3" customFormat="1" ht="49.5" customHeight="1">
      <c r="A14" s="79" t="s">
        <v>21</v>
      </c>
      <c r="B14" s="98" t="s">
        <v>22</v>
      </c>
      <c r="C14" s="99" t="s">
        <v>6</v>
      </c>
      <c r="D14" s="79" t="s">
        <v>29</v>
      </c>
      <c r="E14" s="18" t="s">
        <v>835</v>
      </c>
      <c r="F14" s="18"/>
      <c r="G14" s="73">
        <v>2803</v>
      </c>
      <c r="H14" s="73">
        <v>2892.3</v>
      </c>
      <c r="I14" s="73">
        <v>2803</v>
      </c>
      <c r="J14" s="73">
        <v>2643</v>
      </c>
      <c r="K14" s="73">
        <v>2643</v>
      </c>
      <c r="L14" s="68">
        <f t="shared" si="0"/>
        <v>10981.3</v>
      </c>
      <c r="M14" s="74" t="s">
        <v>30</v>
      </c>
      <c r="N14" s="74" t="s">
        <v>30</v>
      </c>
      <c r="O14" s="74" t="s">
        <v>18</v>
      </c>
      <c r="P14" s="74" t="s">
        <v>19</v>
      </c>
      <c r="Q14" s="75">
        <f t="shared" si="1"/>
        <v>26460.319999999992</v>
      </c>
      <c r="R14" s="70">
        <f t="shared" si="2"/>
        <v>27303.311999999994</v>
      </c>
      <c r="S14" s="75">
        <f t="shared" si="3"/>
        <v>26460.319999999992</v>
      </c>
      <c r="T14" s="75">
        <f t="shared" si="4"/>
        <v>22676.939999999995</v>
      </c>
      <c r="U14" s="75">
        <f t="shared" si="5"/>
        <v>22676.939999999995</v>
      </c>
      <c r="V14" s="70">
        <f t="shared" si="6"/>
        <v>99117.511999999988</v>
      </c>
      <c r="W14" s="106"/>
      <c r="X14" s="106"/>
      <c r="Y14" s="106"/>
    </row>
    <row r="15" spans="1:26" s="3" customFormat="1" ht="49.5" customHeight="1">
      <c r="A15" s="79" t="s">
        <v>21</v>
      </c>
      <c r="B15" s="98" t="s">
        <v>22</v>
      </c>
      <c r="C15" s="99" t="s">
        <v>6</v>
      </c>
      <c r="D15" s="79" t="s">
        <v>31</v>
      </c>
      <c r="E15" s="18" t="s">
        <v>835</v>
      </c>
      <c r="F15" s="18"/>
      <c r="G15" s="73">
        <v>912</v>
      </c>
      <c r="H15" s="73">
        <v>1026.6400000000001</v>
      </c>
      <c r="I15" s="73">
        <v>912</v>
      </c>
      <c r="J15" s="73">
        <v>929</v>
      </c>
      <c r="K15" s="73">
        <v>929</v>
      </c>
      <c r="L15" s="68">
        <f t="shared" si="0"/>
        <v>3796.6400000000003</v>
      </c>
      <c r="M15" s="74" t="s">
        <v>32</v>
      </c>
      <c r="N15" s="74" t="s">
        <v>32</v>
      </c>
      <c r="O15" s="74" t="s">
        <v>18</v>
      </c>
      <c r="P15" s="74" t="s">
        <v>19</v>
      </c>
      <c r="Q15" s="75">
        <f t="shared" si="1"/>
        <v>6520.7999999999984</v>
      </c>
      <c r="R15" s="70">
        <f t="shared" si="2"/>
        <v>7340.4759999999997</v>
      </c>
      <c r="S15" s="75">
        <f t="shared" si="3"/>
        <v>6520.7999999999984</v>
      </c>
      <c r="T15" s="75">
        <f t="shared" si="4"/>
        <v>5843.4099999999989</v>
      </c>
      <c r="U15" s="75">
        <f t="shared" si="5"/>
        <v>5843.4099999999989</v>
      </c>
      <c r="V15" s="70">
        <f t="shared" si="6"/>
        <v>25548.095999999998</v>
      </c>
      <c r="W15" s="106"/>
      <c r="X15" s="106"/>
      <c r="Y15" s="106"/>
    </row>
    <row r="16" spans="1:26" s="3" customFormat="1" ht="49.5" customHeight="1">
      <c r="A16" s="79" t="s">
        <v>21</v>
      </c>
      <c r="B16" s="98" t="s">
        <v>22</v>
      </c>
      <c r="C16" s="99" t="s">
        <v>6</v>
      </c>
      <c r="D16" s="79" t="s">
        <v>33</v>
      </c>
      <c r="E16" s="18" t="s">
        <v>835</v>
      </c>
      <c r="F16" s="18"/>
      <c r="G16" s="73">
        <v>455.5</v>
      </c>
      <c r="H16" s="73">
        <v>494.07000000000005</v>
      </c>
      <c r="I16" s="73">
        <v>455.5</v>
      </c>
      <c r="J16" s="73">
        <v>0</v>
      </c>
      <c r="K16" s="73">
        <v>0</v>
      </c>
      <c r="L16" s="68">
        <f t="shared" si="0"/>
        <v>949.57</v>
      </c>
      <c r="M16" s="74" t="s">
        <v>34</v>
      </c>
      <c r="N16" s="74">
        <v>29.65</v>
      </c>
      <c r="O16" s="74" t="s">
        <v>18</v>
      </c>
      <c r="P16" s="74">
        <v>29.65</v>
      </c>
      <c r="Q16" s="75">
        <f t="shared" si="1"/>
        <v>409.94999999999936</v>
      </c>
      <c r="R16" s="70">
        <f t="shared" si="2"/>
        <v>444.66299999999933</v>
      </c>
      <c r="S16" s="75">
        <f t="shared" si="3"/>
        <v>409.94999999999936</v>
      </c>
      <c r="T16" s="75">
        <f t="shared" si="4"/>
        <v>0</v>
      </c>
      <c r="U16" s="75">
        <f t="shared" si="5"/>
        <v>0</v>
      </c>
      <c r="V16" s="70">
        <f t="shared" si="6"/>
        <v>854.61299999999869</v>
      </c>
      <c r="W16" s="106"/>
      <c r="X16" s="106"/>
      <c r="Y16" s="106"/>
    </row>
    <row r="17" spans="1:25" s="3" customFormat="1" ht="49.5" customHeight="1">
      <c r="A17" s="79" t="s">
        <v>21</v>
      </c>
      <c r="B17" s="98" t="s">
        <v>22</v>
      </c>
      <c r="C17" s="99" t="s">
        <v>6</v>
      </c>
      <c r="D17" s="79" t="s">
        <v>35</v>
      </c>
      <c r="E17" s="18" t="s">
        <v>835</v>
      </c>
      <c r="F17" s="18" t="s">
        <v>939</v>
      </c>
      <c r="G17" s="73">
        <v>3893.5</v>
      </c>
      <c r="H17" s="73">
        <v>3429.5299999999997</v>
      </c>
      <c r="I17" s="73">
        <v>3893.5</v>
      </c>
      <c r="J17" s="73">
        <v>3379.5</v>
      </c>
      <c r="K17" s="73">
        <v>3379.5</v>
      </c>
      <c r="L17" s="68">
        <f t="shared" si="0"/>
        <v>14082.029999999999</v>
      </c>
      <c r="M17" s="74" t="s">
        <v>36</v>
      </c>
      <c r="N17" s="74" t="s">
        <v>36</v>
      </c>
      <c r="O17" s="74" t="s">
        <v>37</v>
      </c>
      <c r="P17" s="74" t="s">
        <v>38</v>
      </c>
      <c r="Q17" s="75">
        <f t="shared" si="1"/>
        <v>107616.34</v>
      </c>
      <c r="R17" s="70">
        <f t="shared" si="2"/>
        <v>94792.209199999998</v>
      </c>
      <c r="S17" s="75">
        <f t="shared" si="3"/>
        <v>107616.34</v>
      </c>
      <c r="T17" s="75">
        <f t="shared" si="4"/>
        <v>89928.49500000001</v>
      </c>
      <c r="U17" s="75">
        <f t="shared" si="5"/>
        <v>89928.49500000001</v>
      </c>
      <c r="V17" s="70">
        <f t="shared" si="6"/>
        <v>382265.5392</v>
      </c>
      <c r="W17" s="106"/>
      <c r="X17" s="106"/>
      <c r="Y17" s="106"/>
    </row>
    <row r="18" spans="1:25" s="3" customFormat="1" ht="49.5" customHeight="1">
      <c r="A18" s="79" t="s">
        <v>21</v>
      </c>
      <c r="B18" s="98" t="s">
        <v>22</v>
      </c>
      <c r="C18" s="99" t="s">
        <v>6</v>
      </c>
      <c r="D18" s="79" t="s">
        <v>39</v>
      </c>
      <c r="E18" s="18" t="s">
        <v>835</v>
      </c>
      <c r="F18" s="18"/>
      <c r="G18" s="73">
        <v>3852</v>
      </c>
      <c r="H18" s="73">
        <v>3025.67</v>
      </c>
      <c r="I18" s="73">
        <v>3852</v>
      </c>
      <c r="J18" s="73">
        <v>3874.5</v>
      </c>
      <c r="K18" s="73">
        <v>3874.5</v>
      </c>
      <c r="L18" s="68">
        <f t="shared" si="0"/>
        <v>14626.67</v>
      </c>
      <c r="M18" s="74" t="s">
        <v>40</v>
      </c>
      <c r="N18" s="74" t="s">
        <v>42</v>
      </c>
      <c r="O18" s="74" t="s">
        <v>41</v>
      </c>
      <c r="P18" s="74" t="s">
        <v>43</v>
      </c>
      <c r="Q18" s="75">
        <f t="shared" si="1"/>
        <v>70530.119999999981</v>
      </c>
      <c r="R18" s="70">
        <f t="shared" si="2"/>
        <v>55400.017699999989</v>
      </c>
      <c r="S18" s="75">
        <f t="shared" si="3"/>
        <v>70530.119999999981</v>
      </c>
      <c r="T18" s="75">
        <f t="shared" si="4"/>
        <v>68152.454999999987</v>
      </c>
      <c r="U18" s="75">
        <f t="shared" si="5"/>
        <v>68152.454999999987</v>
      </c>
      <c r="V18" s="70">
        <f t="shared" si="6"/>
        <v>262235.04769999994</v>
      </c>
      <c r="W18" s="106"/>
      <c r="X18" s="106"/>
      <c r="Y18" s="106"/>
    </row>
    <row r="19" spans="1:25" s="3" customFormat="1" ht="49.5" customHeight="1">
      <c r="A19" s="79" t="s">
        <v>21</v>
      </c>
      <c r="B19" s="98" t="s">
        <v>22</v>
      </c>
      <c r="C19" s="99" t="s">
        <v>6</v>
      </c>
      <c r="D19" s="79" t="s">
        <v>44</v>
      </c>
      <c r="E19" s="18" t="s">
        <v>835</v>
      </c>
      <c r="F19" s="18"/>
      <c r="G19" s="73">
        <v>1220.5</v>
      </c>
      <c r="H19" s="73">
        <v>1259.3400000000001</v>
      </c>
      <c r="I19" s="73">
        <v>1220.5</v>
      </c>
      <c r="J19" s="73">
        <v>1248</v>
      </c>
      <c r="K19" s="73">
        <v>1248</v>
      </c>
      <c r="L19" s="68">
        <f t="shared" si="0"/>
        <v>4975.84</v>
      </c>
      <c r="M19" s="74" t="s">
        <v>45</v>
      </c>
      <c r="N19" s="74" t="s">
        <v>45</v>
      </c>
      <c r="O19" s="74" t="s">
        <v>46</v>
      </c>
      <c r="P19" s="74" t="s">
        <v>47</v>
      </c>
      <c r="Q19" s="75">
        <f t="shared" si="1"/>
        <v>25703.73</v>
      </c>
      <c r="R19" s="70">
        <f t="shared" si="2"/>
        <v>26521.700400000002</v>
      </c>
      <c r="S19" s="75">
        <f t="shared" si="3"/>
        <v>25703.73</v>
      </c>
      <c r="T19" s="75">
        <f t="shared" si="4"/>
        <v>25359.360000000001</v>
      </c>
      <c r="U19" s="75">
        <f t="shared" si="5"/>
        <v>25359.360000000001</v>
      </c>
      <c r="V19" s="70">
        <f t="shared" si="6"/>
        <v>102944.1504</v>
      </c>
      <c r="W19" s="106"/>
      <c r="X19" s="106"/>
      <c r="Y19" s="106"/>
    </row>
    <row r="20" spans="1:25" s="3" customFormat="1" ht="49.5" customHeight="1">
      <c r="A20" s="79" t="s">
        <v>21</v>
      </c>
      <c r="B20" s="98" t="s">
        <v>22</v>
      </c>
      <c r="C20" s="99" t="s">
        <v>6</v>
      </c>
      <c r="D20" s="79" t="s">
        <v>48</v>
      </c>
      <c r="E20" s="18" t="s">
        <v>835</v>
      </c>
      <c r="F20" s="18"/>
      <c r="G20" s="73">
        <v>406</v>
      </c>
      <c r="H20" s="73">
        <v>378.90999999999997</v>
      </c>
      <c r="I20" s="73">
        <v>406</v>
      </c>
      <c r="J20" s="73">
        <v>405</v>
      </c>
      <c r="K20" s="73">
        <v>405</v>
      </c>
      <c r="L20" s="68">
        <f t="shared" si="0"/>
        <v>1594.9099999999999</v>
      </c>
      <c r="M20" s="74" t="s">
        <v>49</v>
      </c>
      <c r="N20" s="74" t="s">
        <v>51</v>
      </c>
      <c r="O20" s="74" t="s">
        <v>50</v>
      </c>
      <c r="P20" s="74" t="s">
        <v>52</v>
      </c>
      <c r="Q20" s="75">
        <f t="shared" si="1"/>
        <v>4985.68</v>
      </c>
      <c r="R20" s="70">
        <f t="shared" si="2"/>
        <v>4653.0147999999999</v>
      </c>
      <c r="S20" s="75">
        <f t="shared" si="3"/>
        <v>4985.68</v>
      </c>
      <c r="T20" s="75">
        <f t="shared" si="4"/>
        <v>4511.7</v>
      </c>
      <c r="U20" s="75">
        <f t="shared" si="5"/>
        <v>4511.7</v>
      </c>
      <c r="V20" s="70">
        <f t="shared" si="6"/>
        <v>18662.094800000003</v>
      </c>
      <c r="W20" s="106"/>
      <c r="X20" s="106"/>
      <c r="Y20" s="106"/>
    </row>
    <row r="21" spans="1:25" s="3" customFormat="1" ht="49.5" customHeight="1">
      <c r="A21" s="79" t="s">
        <v>21</v>
      </c>
      <c r="B21" s="98" t="s">
        <v>22</v>
      </c>
      <c r="C21" s="99" t="s">
        <v>6</v>
      </c>
      <c r="D21" s="79" t="s">
        <v>53</v>
      </c>
      <c r="E21" s="18" t="s">
        <v>835</v>
      </c>
      <c r="F21" s="18"/>
      <c r="G21" s="73">
        <v>698</v>
      </c>
      <c r="H21" s="73">
        <v>515.11</v>
      </c>
      <c r="I21" s="73">
        <v>698</v>
      </c>
      <c r="J21" s="73">
        <v>699</v>
      </c>
      <c r="K21" s="73">
        <v>699</v>
      </c>
      <c r="L21" s="68">
        <f t="shared" si="0"/>
        <v>2611.11</v>
      </c>
      <c r="M21" s="74" t="s">
        <v>54</v>
      </c>
      <c r="N21" s="74" t="s">
        <v>55</v>
      </c>
      <c r="O21" s="74" t="s">
        <v>18</v>
      </c>
      <c r="P21" s="74" t="s">
        <v>19</v>
      </c>
      <c r="Q21" s="75">
        <f t="shared" si="1"/>
        <v>17638.460000000003</v>
      </c>
      <c r="R21" s="70">
        <f t="shared" si="2"/>
        <v>13016.829700000002</v>
      </c>
      <c r="S21" s="75">
        <f t="shared" si="3"/>
        <v>17638.460000000003</v>
      </c>
      <c r="T21" s="75">
        <f t="shared" si="4"/>
        <v>19516.080000000002</v>
      </c>
      <c r="U21" s="75">
        <f t="shared" si="5"/>
        <v>19516.080000000002</v>
      </c>
      <c r="V21" s="70">
        <f t="shared" si="6"/>
        <v>69687.449700000012</v>
      </c>
      <c r="W21" s="106"/>
      <c r="X21" s="106"/>
      <c r="Y21" s="106"/>
    </row>
    <row r="22" spans="1:25" s="3" customFormat="1" ht="49.5" customHeight="1">
      <c r="A22" s="79" t="s">
        <v>21</v>
      </c>
      <c r="B22" s="98" t="s">
        <v>22</v>
      </c>
      <c r="C22" s="99" t="s">
        <v>6</v>
      </c>
      <c r="D22" s="79" t="s">
        <v>56</v>
      </c>
      <c r="E22" s="18" t="s">
        <v>835</v>
      </c>
      <c r="F22" s="18"/>
      <c r="G22" s="73">
        <v>625.5</v>
      </c>
      <c r="H22" s="73">
        <v>553.57000000000005</v>
      </c>
      <c r="I22" s="73">
        <v>625.5</v>
      </c>
      <c r="J22" s="73">
        <v>653</v>
      </c>
      <c r="K22" s="73">
        <v>653</v>
      </c>
      <c r="L22" s="68">
        <f t="shared" si="0"/>
        <v>2485.0700000000002</v>
      </c>
      <c r="M22" s="74" t="s">
        <v>57</v>
      </c>
      <c r="N22" s="74" t="s">
        <v>59</v>
      </c>
      <c r="O22" s="74" t="s">
        <v>58</v>
      </c>
      <c r="P22" s="74" t="s">
        <v>60</v>
      </c>
      <c r="Q22" s="75">
        <f t="shared" si="1"/>
        <v>5548.1850000000031</v>
      </c>
      <c r="R22" s="70">
        <f t="shared" si="2"/>
        <v>4910.1659000000027</v>
      </c>
      <c r="S22" s="75">
        <f t="shared" si="3"/>
        <v>5548.1850000000031</v>
      </c>
      <c r="T22" s="75">
        <f t="shared" si="4"/>
        <v>8991.8099999999977</v>
      </c>
      <c r="U22" s="75">
        <f t="shared" si="5"/>
        <v>8991.8099999999977</v>
      </c>
      <c r="V22" s="70">
        <f t="shared" si="6"/>
        <v>28441.9709</v>
      </c>
      <c r="W22" s="106"/>
      <c r="X22" s="106"/>
      <c r="Y22" s="106"/>
    </row>
    <row r="23" spans="1:25" s="3" customFormat="1" ht="49.5" customHeight="1">
      <c r="A23" s="79" t="s">
        <v>21</v>
      </c>
      <c r="B23" s="98" t="s">
        <v>22</v>
      </c>
      <c r="C23" s="99" t="s">
        <v>6</v>
      </c>
      <c r="D23" s="79" t="s">
        <v>61</v>
      </c>
      <c r="E23" s="18" t="s">
        <v>835</v>
      </c>
      <c r="F23" s="18"/>
      <c r="G23" s="73">
        <v>1018.5</v>
      </c>
      <c r="H23" s="73">
        <v>730.38000000000011</v>
      </c>
      <c r="I23" s="73">
        <v>1018.5</v>
      </c>
      <c r="J23" s="73">
        <v>891.5</v>
      </c>
      <c r="K23" s="73">
        <v>891.5</v>
      </c>
      <c r="L23" s="68">
        <f t="shared" si="0"/>
        <v>3531.88</v>
      </c>
      <c r="M23" s="74" t="s">
        <v>62</v>
      </c>
      <c r="N23" s="74" t="s">
        <v>62</v>
      </c>
      <c r="O23" s="74" t="s">
        <v>63</v>
      </c>
      <c r="P23" s="74" t="s">
        <v>64</v>
      </c>
      <c r="Q23" s="75">
        <f t="shared" si="1"/>
        <v>6946.17</v>
      </c>
      <c r="R23" s="70">
        <f t="shared" si="2"/>
        <v>4981.191600000001</v>
      </c>
      <c r="S23" s="75">
        <f t="shared" si="3"/>
        <v>6946.17</v>
      </c>
      <c r="T23" s="75">
        <f t="shared" si="4"/>
        <v>4894.3350000000019</v>
      </c>
      <c r="U23" s="75">
        <f t="shared" si="5"/>
        <v>4894.3350000000019</v>
      </c>
      <c r="V23" s="70">
        <f t="shared" si="6"/>
        <v>21716.031600000006</v>
      </c>
      <c r="W23" s="106"/>
      <c r="X23" s="106"/>
      <c r="Y23" s="106"/>
    </row>
    <row r="24" spans="1:25" s="3" customFormat="1" ht="49.5" customHeight="1">
      <c r="A24" s="79" t="s">
        <v>21</v>
      </c>
      <c r="B24" s="98" t="s">
        <v>22</v>
      </c>
      <c r="C24" s="99" t="s">
        <v>6</v>
      </c>
      <c r="D24" s="79" t="s">
        <v>65</v>
      </c>
      <c r="E24" s="18" t="s">
        <v>835</v>
      </c>
      <c r="F24" s="18"/>
      <c r="G24" s="73">
        <v>0</v>
      </c>
      <c r="H24" s="73">
        <v>0</v>
      </c>
      <c r="I24" s="73">
        <v>0</v>
      </c>
      <c r="J24" s="73">
        <v>47</v>
      </c>
      <c r="K24" s="73">
        <v>47</v>
      </c>
      <c r="L24" s="68">
        <f t="shared" si="0"/>
        <v>94</v>
      </c>
      <c r="M24" s="74">
        <v>0</v>
      </c>
      <c r="N24" s="74" t="s">
        <v>66</v>
      </c>
      <c r="O24" s="74">
        <v>0</v>
      </c>
      <c r="P24" s="74" t="s">
        <v>67</v>
      </c>
      <c r="Q24" s="75">
        <f t="shared" si="1"/>
        <v>0</v>
      </c>
      <c r="R24" s="70">
        <f t="shared" si="2"/>
        <v>0</v>
      </c>
      <c r="S24" s="75">
        <f t="shared" si="3"/>
        <v>0</v>
      </c>
      <c r="T24" s="75">
        <f t="shared" si="4"/>
        <v>332.75999999999993</v>
      </c>
      <c r="U24" s="75">
        <f t="shared" si="5"/>
        <v>332.75999999999993</v>
      </c>
      <c r="V24" s="70">
        <f t="shared" si="6"/>
        <v>665.51999999999987</v>
      </c>
      <c r="W24" s="106"/>
      <c r="X24" s="106"/>
      <c r="Y24" s="106"/>
    </row>
    <row r="25" spans="1:25" s="3" customFormat="1" ht="49.5" customHeight="1">
      <c r="A25" s="79" t="s">
        <v>21</v>
      </c>
      <c r="B25" s="98" t="s">
        <v>22</v>
      </c>
      <c r="C25" s="99" t="s">
        <v>6</v>
      </c>
      <c r="D25" s="79" t="s">
        <v>68</v>
      </c>
      <c r="E25" s="18" t="s">
        <v>835</v>
      </c>
      <c r="F25" s="18"/>
      <c r="G25" s="73">
        <v>0</v>
      </c>
      <c r="H25" s="73">
        <v>0</v>
      </c>
      <c r="I25" s="73">
        <v>0</v>
      </c>
      <c r="J25" s="73">
        <v>355</v>
      </c>
      <c r="K25" s="73">
        <v>355</v>
      </c>
      <c r="L25" s="68">
        <f t="shared" si="0"/>
        <v>710</v>
      </c>
      <c r="M25" s="74">
        <v>0</v>
      </c>
      <c r="N25" s="74" t="s">
        <v>69</v>
      </c>
      <c r="O25" s="74">
        <v>0</v>
      </c>
      <c r="P25" s="74" t="s">
        <v>43</v>
      </c>
      <c r="Q25" s="75">
        <f t="shared" si="1"/>
        <v>0</v>
      </c>
      <c r="R25" s="70">
        <f t="shared" si="2"/>
        <v>0</v>
      </c>
      <c r="S25" s="75">
        <f t="shared" si="3"/>
        <v>0</v>
      </c>
      <c r="T25" s="75">
        <f t="shared" si="4"/>
        <v>5516.7</v>
      </c>
      <c r="U25" s="75">
        <f t="shared" si="5"/>
        <v>5516.7</v>
      </c>
      <c r="V25" s="70">
        <f t="shared" si="6"/>
        <v>11033.4</v>
      </c>
      <c r="W25" s="106"/>
      <c r="X25" s="106"/>
      <c r="Y25" s="106"/>
    </row>
    <row r="26" spans="1:25" s="3" customFormat="1" ht="49.5" customHeight="1">
      <c r="A26" s="79" t="s">
        <v>21</v>
      </c>
      <c r="B26" s="98" t="s">
        <v>22</v>
      </c>
      <c r="C26" s="99" t="s">
        <v>6</v>
      </c>
      <c r="D26" s="79" t="s">
        <v>70</v>
      </c>
      <c r="E26" s="18" t="s">
        <v>835</v>
      </c>
      <c r="F26" s="18"/>
      <c r="G26" s="73">
        <v>0</v>
      </c>
      <c r="H26" s="73">
        <v>0</v>
      </c>
      <c r="I26" s="73">
        <v>0</v>
      </c>
      <c r="J26" s="73">
        <v>265</v>
      </c>
      <c r="K26" s="73">
        <v>265</v>
      </c>
      <c r="L26" s="68">
        <f t="shared" si="0"/>
        <v>530</v>
      </c>
      <c r="M26" s="74">
        <v>0</v>
      </c>
      <c r="N26" s="74" t="s">
        <v>71</v>
      </c>
      <c r="O26" s="74">
        <v>0</v>
      </c>
      <c r="P26" s="74" t="s">
        <v>72</v>
      </c>
      <c r="Q26" s="75">
        <f t="shared" si="1"/>
        <v>0</v>
      </c>
      <c r="R26" s="70">
        <f t="shared" si="2"/>
        <v>0</v>
      </c>
      <c r="S26" s="75">
        <f t="shared" si="3"/>
        <v>0</v>
      </c>
      <c r="T26" s="75">
        <f t="shared" si="4"/>
        <v>999.04999999999893</v>
      </c>
      <c r="U26" s="75">
        <f t="shared" si="5"/>
        <v>999.04999999999893</v>
      </c>
      <c r="V26" s="70">
        <f t="shared" si="6"/>
        <v>1998.0999999999979</v>
      </c>
      <c r="W26" s="106"/>
      <c r="X26" s="106"/>
      <c r="Y26" s="106"/>
    </row>
    <row r="27" spans="1:25" s="3" customFormat="1" ht="10.5" customHeight="1">
      <c r="A27" s="79"/>
      <c r="B27" s="98"/>
      <c r="C27" s="99"/>
      <c r="D27" s="79"/>
      <c r="E27" s="18"/>
      <c r="F27" s="18"/>
      <c r="G27" s="73"/>
      <c r="H27" s="73"/>
      <c r="I27" s="73"/>
      <c r="J27" s="73"/>
      <c r="K27" s="73"/>
      <c r="L27" s="68"/>
      <c r="M27" s="74"/>
      <c r="N27" s="74"/>
      <c r="O27" s="74"/>
      <c r="P27" s="74"/>
      <c r="Q27" s="75"/>
      <c r="R27" s="70"/>
      <c r="S27" s="75"/>
      <c r="T27" s="75"/>
      <c r="U27" s="75"/>
      <c r="V27" s="70"/>
      <c r="W27" s="106"/>
      <c r="X27" s="106"/>
      <c r="Y27" s="106"/>
    </row>
    <row r="28" spans="1:25" s="3" customFormat="1" ht="71.25" customHeight="1">
      <c r="A28" s="79" t="s">
        <v>75</v>
      </c>
      <c r="B28" s="98" t="s">
        <v>76</v>
      </c>
      <c r="C28" s="99" t="s">
        <v>73</v>
      </c>
      <c r="D28" s="79" t="s">
        <v>74</v>
      </c>
      <c r="E28" s="18" t="s">
        <v>835</v>
      </c>
      <c r="F28" s="18"/>
      <c r="G28" s="73">
        <v>9660.5</v>
      </c>
      <c r="H28" s="73">
        <v>9684.8860000000004</v>
      </c>
      <c r="I28" s="73">
        <v>9660.5</v>
      </c>
      <c r="J28" s="73">
        <v>9661</v>
      </c>
      <c r="K28" s="73">
        <v>9661</v>
      </c>
      <c r="L28" s="68">
        <f t="shared" si="0"/>
        <v>38667.385999999999</v>
      </c>
      <c r="M28" s="74" t="s">
        <v>77</v>
      </c>
      <c r="N28" s="74" t="s">
        <v>77</v>
      </c>
      <c r="O28" s="74" t="s">
        <v>78</v>
      </c>
      <c r="P28" s="74" t="s">
        <v>79</v>
      </c>
      <c r="Q28" s="75">
        <f t="shared" si="1"/>
        <v>584943.27500000002</v>
      </c>
      <c r="R28" s="70">
        <f t="shared" si="2"/>
        <v>586419.84730000002</v>
      </c>
      <c r="S28" s="75">
        <f t="shared" si="3"/>
        <v>584943.27500000002</v>
      </c>
      <c r="T28" s="75">
        <f t="shared" si="4"/>
        <v>573863.39999999991</v>
      </c>
      <c r="U28" s="75">
        <f t="shared" si="5"/>
        <v>573863.39999999991</v>
      </c>
      <c r="V28" s="70">
        <f t="shared" si="6"/>
        <v>2319089.9222999997</v>
      </c>
      <c r="W28" s="106"/>
      <c r="X28" s="106"/>
      <c r="Y28" s="106"/>
    </row>
    <row r="29" spans="1:25" s="3" customFormat="1" ht="71.25" customHeight="1">
      <c r="A29" s="79" t="s">
        <v>75</v>
      </c>
      <c r="B29" s="98" t="s">
        <v>76</v>
      </c>
      <c r="C29" s="99" t="s">
        <v>73</v>
      </c>
      <c r="D29" s="79" t="s">
        <v>80</v>
      </c>
      <c r="E29" s="18" t="s">
        <v>835</v>
      </c>
      <c r="F29" s="18"/>
      <c r="G29" s="73">
        <v>10550</v>
      </c>
      <c r="H29" s="73">
        <v>10455.674999999999</v>
      </c>
      <c r="I29" s="73">
        <v>10550</v>
      </c>
      <c r="J29" s="73">
        <v>10552.5</v>
      </c>
      <c r="K29" s="73">
        <v>10552.5</v>
      </c>
      <c r="L29" s="68">
        <f t="shared" si="0"/>
        <v>42110.675000000003</v>
      </c>
      <c r="M29" s="74" t="s">
        <v>81</v>
      </c>
      <c r="N29" s="74" t="s">
        <v>81</v>
      </c>
      <c r="O29" s="74" t="s">
        <v>78</v>
      </c>
      <c r="P29" s="74" t="s">
        <v>79</v>
      </c>
      <c r="Q29" s="75">
        <f t="shared" si="1"/>
        <v>336123</v>
      </c>
      <c r="R29" s="70">
        <f t="shared" si="2"/>
        <v>333117.80549999996</v>
      </c>
      <c r="S29" s="75">
        <f t="shared" si="3"/>
        <v>336123</v>
      </c>
      <c r="T29" s="75">
        <f t="shared" si="4"/>
        <v>324067.27499999991</v>
      </c>
      <c r="U29" s="75">
        <f t="shared" si="5"/>
        <v>324067.27499999991</v>
      </c>
      <c r="V29" s="70">
        <f t="shared" si="6"/>
        <v>1317375.3554999998</v>
      </c>
      <c r="W29" s="106"/>
      <c r="X29" s="106"/>
      <c r="Y29" s="106"/>
    </row>
    <row r="30" spans="1:25" s="3" customFormat="1" ht="71.25" customHeight="1">
      <c r="A30" s="79" t="s">
        <v>83</v>
      </c>
      <c r="B30" s="98" t="s">
        <v>84</v>
      </c>
      <c r="C30" s="99" t="s">
        <v>73</v>
      </c>
      <c r="D30" s="79" t="s">
        <v>82</v>
      </c>
      <c r="E30" s="18" t="s">
        <v>835</v>
      </c>
      <c r="F30" s="18"/>
      <c r="G30" s="73">
        <v>3285</v>
      </c>
      <c r="H30" s="73">
        <v>3324.259</v>
      </c>
      <c r="I30" s="73">
        <v>3285</v>
      </c>
      <c r="J30" s="73">
        <v>3285</v>
      </c>
      <c r="K30" s="73">
        <v>3285</v>
      </c>
      <c r="L30" s="68">
        <f t="shared" si="0"/>
        <v>13179.259</v>
      </c>
      <c r="M30" s="74" t="s">
        <v>85</v>
      </c>
      <c r="N30" s="74" t="s">
        <v>85</v>
      </c>
      <c r="O30" s="74" t="s">
        <v>86</v>
      </c>
      <c r="P30" s="74" t="s">
        <v>79</v>
      </c>
      <c r="Q30" s="75">
        <f t="shared" si="1"/>
        <v>53775.450000000012</v>
      </c>
      <c r="R30" s="70">
        <f t="shared" si="2"/>
        <v>54418.119830000018</v>
      </c>
      <c r="S30" s="75">
        <f t="shared" si="3"/>
        <v>53775.450000000012</v>
      </c>
      <c r="T30" s="75">
        <f t="shared" si="4"/>
        <v>47632.5</v>
      </c>
      <c r="U30" s="75">
        <f t="shared" si="5"/>
        <v>47632.5</v>
      </c>
      <c r="V30" s="70">
        <f t="shared" si="6"/>
        <v>203458.56983000002</v>
      </c>
      <c r="W30" s="106"/>
      <c r="X30" s="106"/>
      <c r="Y30" s="106"/>
    </row>
    <row r="31" spans="1:25" s="3" customFormat="1" ht="10.5" customHeight="1">
      <c r="A31" s="79"/>
      <c r="B31" s="98"/>
      <c r="C31" s="99"/>
      <c r="D31" s="79"/>
      <c r="E31" s="18"/>
      <c r="F31" s="18"/>
      <c r="G31" s="73"/>
      <c r="H31" s="73"/>
      <c r="I31" s="73"/>
      <c r="J31" s="73"/>
      <c r="K31" s="73"/>
      <c r="L31" s="68"/>
      <c r="M31" s="74"/>
      <c r="N31" s="74"/>
      <c r="O31" s="74"/>
      <c r="P31" s="74"/>
      <c r="Q31" s="75"/>
      <c r="R31" s="70"/>
      <c r="S31" s="75"/>
      <c r="T31" s="75"/>
      <c r="U31" s="75"/>
      <c r="V31" s="70"/>
      <c r="W31" s="106"/>
      <c r="X31" s="106"/>
      <c r="Y31" s="106"/>
    </row>
    <row r="32" spans="1:25" s="10" customFormat="1" ht="56.25" customHeight="1">
      <c r="A32" s="80">
        <v>2909003034</v>
      </c>
      <c r="B32" s="100" t="s">
        <v>910</v>
      </c>
      <c r="C32" s="101" t="s">
        <v>95</v>
      </c>
      <c r="D32" s="80" t="s">
        <v>911</v>
      </c>
      <c r="E32" s="20" t="s">
        <v>835</v>
      </c>
      <c r="F32" s="20" t="s">
        <v>912</v>
      </c>
      <c r="G32" s="76">
        <v>0</v>
      </c>
      <c r="H32" s="76">
        <v>0</v>
      </c>
      <c r="I32" s="76">
        <v>0</v>
      </c>
      <c r="J32" s="76">
        <v>1451</v>
      </c>
      <c r="K32" s="76">
        <v>1451</v>
      </c>
      <c r="L32" s="68">
        <f t="shared" si="0"/>
        <v>2902</v>
      </c>
      <c r="M32" s="77">
        <v>31.92</v>
      </c>
      <c r="N32" s="77">
        <v>40.98</v>
      </c>
      <c r="O32" s="77">
        <v>31.92</v>
      </c>
      <c r="P32" s="77">
        <v>33.840000000000003</v>
      </c>
      <c r="Q32" s="78">
        <f t="shared" si="1"/>
        <v>0</v>
      </c>
      <c r="R32" s="70">
        <f t="shared" si="2"/>
        <v>0</v>
      </c>
      <c r="S32" s="78">
        <f t="shared" si="3"/>
        <v>0</v>
      </c>
      <c r="T32" s="78">
        <f t="shared" si="4"/>
        <v>10360.13999999999</v>
      </c>
      <c r="U32" s="78">
        <f t="shared" si="5"/>
        <v>10360.13999999999</v>
      </c>
      <c r="V32" s="70">
        <f t="shared" si="6"/>
        <v>20720.279999999981</v>
      </c>
      <c r="W32" s="107"/>
      <c r="X32" s="107"/>
      <c r="Y32" s="107"/>
    </row>
    <row r="33" spans="1:25" s="3" customFormat="1" ht="56.25" customHeight="1">
      <c r="A33" s="79" t="s">
        <v>89</v>
      </c>
      <c r="B33" s="98" t="s">
        <v>90</v>
      </c>
      <c r="C33" s="99" t="s">
        <v>87</v>
      </c>
      <c r="D33" s="79" t="s">
        <v>88</v>
      </c>
      <c r="E33" s="18" t="s">
        <v>835</v>
      </c>
      <c r="F33" s="18"/>
      <c r="G33" s="73">
        <v>3356.5</v>
      </c>
      <c r="H33" s="73">
        <v>2530.6799999999998</v>
      </c>
      <c r="I33" s="73">
        <v>3356.5</v>
      </c>
      <c r="J33" s="73">
        <v>3356.5</v>
      </c>
      <c r="K33" s="73">
        <v>3356.5</v>
      </c>
      <c r="L33" s="68">
        <f t="shared" si="0"/>
        <v>12600.18</v>
      </c>
      <c r="M33" s="74" t="s">
        <v>91</v>
      </c>
      <c r="N33" s="74" t="s">
        <v>93</v>
      </c>
      <c r="O33" s="74" t="s">
        <v>92</v>
      </c>
      <c r="P33" s="74" t="s">
        <v>94</v>
      </c>
      <c r="Q33" s="75">
        <f t="shared" si="1"/>
        <v>3188.6749999999856</v>
      </c>
      <c r="R33" s="70">
        <f t="shared" si="2"/>
        <v>2404.1459999999893</v>
      </c>
      <c r="S33" s="75">
        <f t="shared" si="3"/>
        <v>3188.6749999999856</v>
      </c>
      <c r="T33" s="75">
        <f t="shared" si="4"/>
        <v>7250.0399999999881</v>
      </c>
      <c r="U33" s="75">
        <f t="shared" si="5"/>
        <v>7250.0399999999881</v>
      </c>
      <c r="V33" s="70">
        <f t="shared" si="6"/>
        <v>20092.900999999951</v>
      </c>
      <c r="W33" s="106"/>
      <c r="X33" s="106"/>
      <c r="Y33" s="106"/>
    </row>
    <row r="34" spans="1:25" s="3" customFormat="1" ht="10.5" customHeight="1">
      <c r="A34" s="79"/>
      <c r="B34" s="98"/>
      <c r="C34" s="99"/>
      <c r="D34" s="79"/>
      <c r="E34" s="18"/>
      <c r="F34" s="18"/>
      <c r="G34" s="73"/>
      <c r="H34" s="73"/>
      <c r="I34" s="73"/>
      <c r="J34" s="73"/>
      <c r="K34" s="73"/>
      <c r="L34" s="68"/>
      <c r="M34" s="74"/>
      <c r="N34" s="74"/>
      <c r="O34" s="74"/>
      <c r="P34" s="74"/>
      <c r="Q34" s="75"/>
      <c r="R34" s="70"/>
      <c r="S34" s="75"/>
      <c r="T34" s="75"/>
      <c r="U34" s="75"/>
      <c r="V34" s="70"/>
      <c r="W34" s="106"/>
      <c r="X34" s="106"/>
      <c r="Y34" s="106"/>
    </row>
    <row r="35" spans="1:25" s="3" customFormat="1" ht="70.5" customHeight="1">
      <c r="A35" s="79" t="s">
        <v>98</v>
      </c>
      <c r="B35" s="98" t="s">
        <v>99</v>
      </c>
      <c r="C35" s="99" t="s">
        <v>96</v>
      </c>
      <c r="D35" s="79" t="s">
        <v>97</v>
      </c>
      <c r="E35" s="18" t="s">
        <v>835</v>
      </c>
      <c r="F35" s="18"/>
      <c r="G35" s="73">
        <v>598</v>
      </c>
      <c r="H35" s="73">
        <v>559.42100000000005</v>
      </c>
      <c r="I35" s="73">
        <v>598</v>
      </c>
      <c r="J35" s="73">
        <v>598</v>
      </c>
      <c r="K35" s="73">
        <v>598</v>
      </c>
      <c r="L35" s="68">
        <f t="shared" si="0"/>
        <v>2353.4210000000003</v>
      </c>
      <c r="M35" s="74" t="s">
        <v>100</v>
      </c>
      <c r="N35" s="74" t="s">
        <v>102</v>
      </c>
      <c r="O35" s="74" t="s">
        <v>101</v>
      </c>
      <c r="P35" s="74" t="s">
        <v>103</v>
      </c>
      <c r="Q35" s="75">
        <f t="shared" si="1"/>
        <v>94119.220000000016</v>
      </c>
      <c r="R35" s="70">
        <f t="shared" si="2"/>
        <v>88047.271190000014</v>
      </c>
      <c r="S35" s="75">
        <f t="shared" si="3"/>
        <v>94119.220000000016</v>
      </c>
      <c r="T35" s="75">
        <f t="shared" si="4"/>
        <v>100003.54000000001</v>
      </c>
      <c r="U35" s="75">
        <f t="shared" si="5"/>
        <v>100003.54000000001</v>
      </c>
      <c r="V35" s="70">
        <f t="shared" si="6"/>
        <v>382173.57119000005</v>
      </c>
      <c r="W35" s="106"/>
      <c r="X35" s="106"/>
      <c r="Y35" s="106"/>
    </row>
    <row r="36" spans="1:25" s="3" customFormat="1" ht="70.5" customHeight="1">
      <c r="A36" s="79" t="s">
        <v>98</v>
      </c>
      <c r="B36" s="98" t="s">
        <v>99</v>
      </c>
      <c r="C36" s="99" t="s">
        <v>96</v>
      </c>
      <c r="D36" s="79" t="s">
        <v>104</v>
      </c>
      <c r="E36" s="18" t="s">
        <v>835</v>
      </c>
      <c r="F36" s="18"/>
      <c r="G36" s="73">
        <v>382</v>
      </c>
      <c r="H36" s="73">
        <v>273.21100000000001</v>
      </c>
      <c r="I36" s="73">
        <v>382</v>
      </c>
      <c r="J36" s="73">
        <v>382</v>
      </c>
      <c r="K36" s="73">
        <v>382</v>
      </c>
      <c r="L36" s="68">
        <f t="shared" si="0"/>
        <v>1419.211</v>
      </c>
      <c r="M36" s="74" t="s">
        <v>105</v>
      </c>
      <c r="N36" s="74" t="s">
        <v>107</v>
      </c>
      <c r="O36" s="74" t="s">
        <v>106</v>
      </c>
      <c r="P36" s="74" t="s">
        <v>108</v>
      </c>
      <c r="Q36" s="75">
        <f t="shared" si="1"/>
        <v>67522.320000000007</v>
      </c>
      <c r="R36" s="70">
        <f t="shared" si="2"/>
        <v>48292.776360000011</v>
      </c>
      <c r="S36" s="75">
        <f t="shared" si="3"/>
        <v>67522.320000000007</v>
      </c>
      <c r="T36" s="75">
        <f t="shared" si="4"/>
        <v>71292.66</v>
      </c>
      <c r="U36" s="75">
        <f t="shared" si="5"/>
        <v>71292.66</v>
      </c>
      <c r="V36" s="70">
        <f t="shared" si="6"/>
        <v>258400.41636000003</v>
      </c>
      <c r="W36" s="106"/>
      <c r="X36" s="106"/>
      <c r="Y36" s="106"/>
    </row>
    <row r="37" spans="1:25" s="3" customFormat="1" ht="70.5" customHeight="1">
      <c r="A37" s="79" t="s">
        <v>98</v>
      </c>
      <c r="B37" s="98" t="s">
        <v>99</v>
      </c>
      <c r="C37" s="99" t="s">
        <v>96</v>
      </c>
      <c r="D37" s="79" t="s">
        <v>109</v>
      </c>
      <c r="E37" s="18" t="s">
        <v>835</v>
      </c>
      <c r="F37" s="18"/>
      <c r="G37" s="73">
        <v>2321</v>
      </c>
      <c r="H37" s="73">
        <v>2044.883</v>
      </c>
      <c r="I37" s="73">
        <v>2321</v>
      </c>
      <c r="J37" s="73">
        <v>2321</v>
      </c>
      <c r="K37" s="73">
        <v>2321</v>
      </c>
      <c r="L37" s="68">
        <f t="shared" si="0"/>
        <v>9007.8829999999998</v>
      </c>
      <c r="M37" s="74" t="s">
        <v>110</v>
      </c>
      <c r="N37" s="74" t="s">
        <v>112</v>
      </c>
      <c r="O37" s="74" t="s">
        <v>111</v>
      </c>
      <c r="P37" s="74" t="s">
        <v>111</v>
      </c>
      <c r="Q37" s="75">
        <f t="shared" si="1"/>
        <v>202623.30000000002</v>
      </c>
      <c r="R37" s="70">
        <f t="shared" si="2"/>
        <v>178518.28590000002</v>
      </c>
      <c r="S37" s="75">
        <f t="shared" si="3"/>
        <v>202623.30000000002</v>
      </c>
      <c r="T37" s="75">
        <f t="shared" si="4"/>
        <v>221469.81999999998</v>
      </c>
      <c r="U37" s="75">
        <f t="shared" si="5"/>
        <v>221469.81999999998</v>
      </c>
      <c r="V37" s="70">
        <f t="shared" si="6"/>
        <v>824081.22589999996</v>
      </c>
      <c r="W37" s="106"/>
      <c r="X37" s="106"/>
      <c r="Y37" s="106"/>
    </row>
    <row r="38" spans="1:25" s="3" customFormat="1" ht="70.5" customHeight="1">
      <c r="A38" s="79" t="s">
        <v>114</v>
      </c>
      <c r="B38" s="98" t="s">
        <v>115</v>
      </c>
      <c r="C38" s="99" t="s">
        <v>96</v>
      </c>
      <c r="D38" s="79" t="s">
        <v>950</v>
      </c>
      <c r="E38" s="18" t="s">
        <v>835</v>
      </c>
      <c r="F38" s="18"/>
      <c r="G38" s="73">
        <v>647.5</v>
      </c>
      <c r="H38" s="73">
        <v>579.54899999999998</v>
      </c>
      <c r="I38" s="73">
        <v>647.5</v>
      </c>
      <c r="J38" s="73">
        <v>665</v>
      </c>
      <c r="K38" s="73">
        <v>665</v>
      </c>
      <c r="L38" s="68">
        <f t="shared" si="0"/>
        <v>2557.049</v>
      </c>
      <c r="M38" s="74" t="s">
        <v>116</v>
      </c>
      <c r="N38" s="74" t="s">
        <v>118</v>
      </c>
      <c r="O38" s="74" t="s">
        <v>117</v>
      </c>
      <c r="P38" s="74" t="s">
        <v>119</v>
      </c>
      <c r="Q38" s="75">
        <f t="shared" si="1"/>
        <v>17469.550000000003</v>
      </c>
      <c r="R38" s="70">
        <f t="shared" si="2"/>
        <v>15636.232020000001</v>
      </c>
      <c r="S38" s="75">
        <f t="shared" si="3"/>
        <v>17469.550000000003</v>
      </c>
      <c r="T38" s="75">
        <f t="shared" si="4"/>
        <v>19883.499999999993</v>
      </c>
      <c r="U38" s="75">
        <f t="shared" si="5"/>
        <v>19883.499999999993</v>
      </c>
      <c r="V38" s="70">
        <f t="shared" si="6"/>
        <v>72872.782019999984</v>
      </c>
      <c r="W38" s="106"/>
      <c r="X38" s="106"/>
      <c r="Y38" s="106"/>
    </row>
    <row r="39" spans="1:25" s="3" customFormat="1" ht="70.5" customHeight="1">
      <c r="A39" s="79" t="s">
        <v>120</v>
      </c>
      <c r="B39" s="98" t="s">
        <v>121</v>
      </c>
      <c r="C39" s="99" t="s">
        <v>96</v>
      </c>
      <c r="D39" s="79" t="s">
        <v>113</v>
      </c>
      <c r="E39" s="18" t="s">
        <v>835</v>
      </c>
      <c r="F39" s="18"/>
      <c r="G39" s="73">
        <v>7137</v>
      </c>
      <c r="H39" s="73">
        <v>7966.72</v>
      </c>
      <c r="I39" s="73">
        <v>7137</v>
      </c>
      <c r="J39" s="73">
        <v>7137</v>
      </c>
      <c r="K39" s="73">
        <v>7137</v>
      </c>
      <c r="L39" s="68">
        <f t="shared" si="0"/>
        <v>29377.72</v>
      </c>
      <c r="M39" s="74" t="s">
        <v>122</v>
      </c>
      <c r="N39" s="74" t="s">
        <v>124</v>
      </c>
      <c r="O39" s="74" t="s">
        <v>123</v>
      </c>
      <c r="P39" s="74" t="s">
        <v>125</v>
      </c>
      <c r="Q39" s="75">
        <f t="shared" si="1"/>
        <v>345930.39</v>
      </c>
      <c r="R39" s="70">
        <f t="shared" si="2"/>
        <v>386146.91840000008</v>
      </c>
      <c r="S39" s="75">
        <f t="shared" si="3"/>
        <v>345930.39</v>
      </c>
      <c r="T39" s="75">
        <f t="shared" si="4"/>
        <v>351996.84</v>
      </c>
      <c r="U39" s="75">
        <f t="shared" si="5"/>
        <v>351996.84</v>
      </c>
      <c r="V39" s="70">
        <f t="shared" si="6"/>
        <v>1436070.9884000001</v>
      </c>
      <c r="W39" s="106"/>
      <c r="X39" s="106"/>
      <c r="Y39" s="106"/>
    </row>
    <row r="40" spans="1:25" s="3" customFormat="1" ht="10.5" customHeight="1">
      <c r="A40" s="79"/>
      <c r="B40" s="98"/>
      <c r="C40" s="99"/>
      <c r="D40" s="79"/>
      <c r="E40" s="18"/>
      <c r="F40" s="18"/>
      <c r="G40" s="73"/>
      <c r="H40" s="73"/>
      <c r="I40" s="73"/>
      <c r="J40" s="73"/>
      <c r="K40" s="73"/>
      <c r="L40" s="68"/>
      <c r="M40" s="74"/>
      <c r="N40" s="74"/>
      <c r="O40" s="74"/>
      <c r="P40" s="74"/>
      <c r="Q40" s="75"/>
      <c r="R40" s="70"/>
      <c r="S40" s="75"/>
      <c r="T40" s="75"/>
      <c r="U40" s="75"/>
      <c r="V40" s="70"/>
      <c r="W40" s="106"/>
      <c r="X40" s="106"/>
      <c r="Y40" s="106"/>
    </row>
    <row r="41" spans="1:25" s="3" customFormat="1" ht="54.75" customHeight="1">
      <c r="A41" s="79" t="s">
        <v>127</v>
      </c>
      <c r="B41" s="98" t="s">
        <v>128</v>
      </c>
      <c r="C41" s="99" t="s">
        <v>126</v>
      </c>
      <c r="D41" s="79" t="s">
        <v>5</v>
      </c>
      <c r="E41" s="18" t="s">
        <v>835</v>
      </c>
      <c r="F41" s="18"/>
      <c r="G41" s="73">
        <v>729</v>
      </c>
      <c r="H41" s="73">
        <v>786.79</v>
      </c>
      <c r="I41" s="73">
        <v>729</v>
      </c>
      <c r="J41" s="73">
        <v>724</v>
      </c>
      <c r="K41" s="73">
        <v>724</v>
      </c>
      <c r="L41" s="68">
        <f t="shared" si="0"/>
        <v>2963.79</v>
      </c>
      <c r="M41" s="74" t="s">
        <v>129</v>
      </c>
      <c r="N41" s="74" t="s">
        <v>131</v>
      </c>
      <c r="O41" s="74" t="s">
        <v>130</v>
      </c>
      <c r="P41" s="74" t="s">
        <v>132</v>
      </c>
      <c r="Q41" s="75">
        <f t="shared" si="1"/>
        <v>5897.6100000000024</v>
      </c>
      <c r="R41" s="70">
        <f t="shared" si="2"/>
        <v>6365.1311000000023</v>
      </c>
      <c r="S41" s="75">
        <f t="shared" si="3"/>
        <v>5897.6100000000024</v>
      </c>
      <c r="T41" s="75">
        <f t="shared" si="4"/>
        <v>8630.0799999999963</v>
      </c>
      <c r="U41" s="75">
        <f t="shared" si="5"/>
        <v>8630.0799999999963</v>
      </c>
      <c r="V41" s="70">
        <f t="shared" si="6"/>
        <v>29522.901099999995</v>
      </c>
      <c r="W41" s="106"/>
      <c r="X41" s="106"/>
      <c r="Y41" s="106"/>
    </row>
    <row r="42" spans="1:25" s="3" customFormat="1" ht="67.5" customHeight="1">
      <c r="A42" s="79" t="s">
        <v>449</v>
      </c>
      <c r="B42" s="98" t="s">
        <v>450</v>
      </c>
      <c r="C42" s="98" t="s">
        <v>1000</v>
      </c>
      <c r="D42" s="46"/>
      <c r="E42" s="18" t="s">
        <v>835</v>
      </c>
      <c r="F42" s="18"/>
      <c r="G42" s="73">
        <v>219126.67300000001</v>
      </c>
      <c r="H42" s="73">
        <v>213710.30900000001</v>
      </c>
      <c r="I42" s="73">
        <v>221906.027</v>
      </c>
      <c r="J42" s="73">
        <v>216988.66899999999</v>
      </c>
      <c r="K42" s="73">
        <v>204947.908</v>
      </c>
      <c r="L42" s="68">
        <f t="shared" si="0"/>
        <v>857552.91299999994</v>
      </c>
      <c r="M42" s="74" t="s">
        <v>451</v>
      </c>
      <c r="N42" s="74" t="s">
        <v>452</v>
      </c>
      <c r="O42" s="74" t="s">
        <v>130</v>
      </c>
      <c r="P42" s="74" t="s">
        <v>132</v>
      </c>
      <c r="Q42" s="75">
        <f>(M42-O42)*G42</f>
        <v>36287377.048799999</v>
      </c>
      <c r="R42" s="70">
        <f t="shared" si="2"/>
        <v>35390427.170400001</v>
      </c>
      <c r="S42" s="75">
        <f>(M42-O42)*I42</f>
        <v>36747638.071199998</v>
      </c>
      <c r="T42" s="75">
        <f>(N42-P42)*J42</f>
        <v>37274313.560819998</v>
      </c>
      <c r="U42" s="75">
        <f>(N42-P42)*K42</f>
        <v>35205951.636239998</v>
      </c>
      <c r="V42" s="70">
        <f t="shared" si="6"/>
        <v>144618330.43866</v>
      </c>
      <c r="W42" s="106"/>
      <c r="X42" s="106"/>
      <c r="Y42" s="106"/>
    </row>
    <row r="43" spans="1:25" s="3" customFormat="1" ht="67.5" customHeight="1">
      <c r="A43" s="79" t="s">
        <v>453</v>
      </c>
      <c r="B43" s="98" t="s">
        <v>454</v>
      </c>
      <c r="C43" s="98" t="s">
        <v>1000</v>
      </c>
      <c r="D43" s="79"/>
      <c r="E43" s="18" t="s">
        <v>835</v>
      </c>
      <c r="F43" s="18"/>
      <c r="G43" s="73">
        <v>3914532.72</v>
      </c>
      <c r="H43" s="73">
        <v>3881545.6899999995</v>
      </c>
      <c r="I43" s="73">
        <v>3849520.86</v>
      </c>
      <c r="J43" s="73">
        <v>3421555.32</v>
      </c>
      <c r="K43" s="73">
        <v>3797819.04</v>
      </c>
      <c r="L43" s="68">
        <f t="shared" si="0"/>
        <v>14950440.91</v>
      </c>
      <c r="M43" s="74" t="s">
        <v>455</v>
      </c>
      <c r="N43" s="74" t="s">
        <v>455</v>
      </c>
      <c r="O43" s="74" t="s">
        <v>130</v>
      </c>
      <c r="P43" s="74" t="s">
        <v>132</v>
      </c>
      <c r="Q43" s="75">
        <f>(M43-O43)*G43</f>
        <v>87411515.63760002</v>
      </c>
      <c r="R43" s="70">
        <f t="shared" si="2"/>
        <v>86674915.257700011</v>
      </c>
      <c r="S43" s="75">
        <f>(M43-O43)*I43</f>
        <v>85959800.803800017</v>
      </c>
      <c r="T43" s="75">
        <f>(N43-P43)*J43</f>
        <v>72947559.422399998</v>
      </c>
      <c r="U43" s="75">
        <f>(N43-P43)*K43</f>
        <v>80969501.932799995</v>
      </c>
      <c r="V43" s="70">
        <f t="shared" si="6"/>
        <v>326551777.41670001</v>
      </c>
      <c r="W43" s="106"/>
      <c r="X43" s="106"/>
      <c r="Y43" s="106"/>
    </row>
    <row r="44" spans="1:25" s="3" customFormat="1" ht="10.5" customHeight="1">
      <c r="A44" s="79"/>
      <c r="B44" s="98"/>
      <c r="C44" s="99"/>
      <c r="D44" s="79"/>
      <c r="E44" s="18"/>
      <c r="F44" s="18"/>
      <c r="G44" s="73"/>
      <c r="H44" s="73"/>
      <c r="I44" s="73"/>
      <c r="J44" s="73"/>
      <c r="K44" s="73"/>
      <c r="L44" s="68"/>
      <c r="M44" s="74"/>
      <c r="N44" s="74"/>
      <c r="O44" s="74"/>
      <c r="P44" s="74"/>
      <c r="Q44" s="75"/>
      <c r="R44" s="70"/>
      <c r="S44" s="75"/>
      <c r="T44" s="75"/>
      <c r="U44" s="75"/>
      <c r="V44" s="70"/>
      <c r="W44" s="106"/>
      <c r="X44" s="106"/>
      <c r="Y44" s="106"/>
    </row>
    <row r="45" spans="1:25" s="3" customFormat="1" ht="46.5" customHeight="1">
      <c r="A45" s="79" t="s">
        <v>134</v>
      </c>
      <c r="B45" s="98" t="s">
        <v>135</v>
      </c>
      <c r="C45" s="99" t="s">
        <v>133</v>
      </c>
      <c r="D45" s="79" t="s">
        <v>5</v>
      </c>
      <c r="E45" s="18" t="s">
        <v>835</v>
      </c>
      <c r="F45" s="18"/>
      <c r="G45" s="73">
        <v>337965</v>
      </c>
      <c r="H45" s="73">
        <v>333454.59999999998</v>
      </c>
      <c r="I45" s="73">
        <v>337965</v>
      </c>
      <c r="J45" s="73">
        <v>337965</v>
      </c>
      <c r="K45" s="73">
        <v>337965</v>
      </c>
      <c r="L45" s="68">
        <f t="shared" si="0"/>
        <v>1347349.6</v>
      </c>
      <c r="M45" s="74" t="s">
        <v>136</v>
      </c>
      <c r="N45" s="74" t="s">
        <v>138</v>
      </c>
      <c r="O45" s="74" t="s">
        <v>137</v>
      </c>
      <c r="P45" s="74" t="s">
        <v>139</v>
      </c>
      <c r="Q45" s="75">
        <f t="shared" si="1"/>
        <v>4163728.8000000003</v>
      </c>
      <c r="R45" s="70">
        <f t="shared" si="2"/>
        <v>4108160.6719999998</v>
      </c>
      <c r="S45" s="75">
        <f t="shared" si="3"/>
        <v>4163728.8000000003</v>
      </c>
      <c r="T45" s="75">
        <f t="shared" si="4"/>
        <v>4616601.8999999985</v>
      </c>
      <c r="U45" s="75">
        <f t="shared" si="5"/>
        <v>4616601.8999999985</v>
      </c>
      <c r="V45" s="70">
        <f t="shared" si="6"/>
        <v>17505093.271999996</v>
      </c>
      <c r="W45" s="106"/>
      <c r="X45" s="106"/>
      <c r="Y45" s="106"/>
    </row>
    <row r="46" spans="1:25" s="3" customFormat="1" ht="10.5" customHeight="1">
      <c r="A46" s="79"/>
      <c r="B46" s="98"/>
      <c r="C46" s="99"/>
      <c r="D46" s="79"/>
      <c r="E46" s="18"/>
      <c r="F46" s="18"/>
      <c r="G46" s="73"/>
      <c r="H46" s="73"/>
      <c r="I46" s="73"/>
      <c r="J46" s="73"/>
      <c r="K46" s="73"/>
      <c r="L46" s="68"/>
      <c r="M46" s="74"/>
      <c r="N46" s="74"/>
      <c r="O46" s="74"/>
      <c r="P46" s="74"/>
      <c r="Q46" s="75"/>
      <c r="R46" s="70"/>
      <c r="S46" s="75"/>
      <c r="T46" s="75"/>
      <c r="U46" s="75"/>
      <c r="V46" s="70"/>
      <c r="W46" s="106"/>
      <c r="X46" s="106"/>
      <c r="Y46" s="106"/>
    </row>
    <row r="47" spans="1:25" s="3" customFormat="1" ht="43.5" customHeight="1">
      <c r="A47" s="79" t="s">
        <v>127</v>
      </c>
      <c r="B47" s="98" t="s">
        <v>141</v>
      </c>
      <c r="C47" s="99" t="s">
        <v>140</v>
      </c>
      <c r="D47" s="79" t="s">
        <v>5</v>
      </c>
      <c r="E47" s="18" t="s">
        <v>835</v>
      </c>
      <c r="F47" s="18"/>
      <c r="G47" s="73">
        <v>87414.5</v>
      </c>
      <c r="H47" s="73">
        <v>84489.909</v>
      </c>
      <c r="I47" s="73">
        <v>87414.5</v>
      </c>
      <c r="J47" s="73">
        <v>87414.5</v>
      </c>
      <c r="K47" s="73">
        <v>87414.5</v>
      </c>
      <c r="L47" s="68">
        <f t="shared" si="0"/>
        <v>346733.40899999999</v>
      </c>
      <c r="M47" s="74" t="s">
        <v>142</v>
      </c>
      <c r="N47" s="74" t="s">
        <v>144</v>
      </c>
      <c r="O47" s="74" t="s">
        <v>143</v>
      </c>
      <c r="P47" s="74" t="s">
        <v>145</v>
      </c>
      <c r="Q47" s="75">
        <f t="shared" si="1"/>
        <v>1556852.2450000001</v>
      </c>
      <c r="R47" s="70">
        <f t="shared" si="2"/>
        <v>1504765.2792900002</v>
      </c>
      <c r="S47" s="75">
        <f t="shared" si="3"/>
        <v>1556852.2450000001</v>
      </c>
      <c r="T47" s="75">
        <f t="shared" si="4"/>
        <v>1785878.2349999999</v>
      </c>
      <c r="U47" s="75">
        <f t="shared" si="5"/>
        <v>1785878.2349999999</v>
      </c>
      <c r="V47" s="70">
        <f t="shared" si="6"/>
        <v>6633373.9942899998</v>
      </c>
      <c r="W47" s="106"/>
      <c r="X47" s="106"/>
      <c r="Y47" s="106"/>
    </row>
    <row r="48" spans="1:25" s="3" customFormat="1" ht="43.5" customHeight="1">
      <c r="A48" s="79" t="s">
        <v>146</v>
      </c>
      <c r="B48" s="98" t="s">
        <v>147</v>
      </c>
      <c r="C48" s="99" t="s">
        <v>140</v>
      </c>
      <c r="D48" s="79" t="s">
        <v>5</v>
      </c>
      <c r="E48" s="18" t="s">
        <v>835</v>
      </c>
      <c r="F48" s="18"/>
      <c r="G48" s="73">
        <v>593505</v>
      </c>
      <c r="H48" s="73">
        <v>619485.255</v>
      </c>
      <c r="I48" s="73">
        <v>593505</v>
      </c>
      <c r="J48" s="73">
        <v>593505</v>
      </c>
      <c r="K48" s="73">
        <v>593505</v>
      </c>
      <c r="L48" s="68">
        <f t="shared" si="0"/>
        <v>2400000.2549999999</v>
      </c>
      <c r="M48" s="74" t="s">
        <v>148</v>
      </c>
      <c r="N48" s="74" t="s">
        <v>150</v>
      </c>
      <c r="O48" s="74" t="s">
        <v>149</v>
      </c>
      <c r="P48" s="74" t="s">
        <v>151</v>
      </c>
      <c r="Q48" s="75">
        <f t="shared" si="1"/>
        <v>4374131.8500000024</v>
      </c>
      <c r="R48" s="70">
        <f t="shared" si="2"/>
        <v>4565606.329350003</v>
      </c>
      <c r="S48" s="75">
        <f t="shared" si="3"/>
        <v>4374131.8500000024</v>
      </c>
      <c r="T48" s="75">
        <f t="shared" si="4"/>
        <v>5104143.0000000009</v>
      </c>
      <c r="U48" s="75">
        <f t="shared" si="5"/>
        <v>5104143.0000000009</v>
      </c>
      <c r="V48" s="70">
        <f t="shared" si="6"/>
        <v>19148024.179350007</v>
      </c>
      <c r="W48" s="106"/>
      <c r="X48" s="106"/>
      <c r="Y48" s="106"/>
    </row>
    <row r="49" spans="1:25" s="3" customFormat="1" ht="10.5" customHeight="1">
      <c r="A49" s="79"/>
      <c r="B49" s="98"/>
      <c r="C49" s="99"/>
      <c r="D49" s="79"/>
      <c r="E49" s="18"/>
      <c r="F49" s="18"/>
      <c r="G49" s="73"/>
      <c r="H49" s="73"/>
      <c r="I49" s="73"/>
      <c r="J49" s="73"/>
      <c r="K49" s="73"/>
      <c r="L49" s="68"/>
      <c r="M49" s="74"/>
      <c r="N49" s="74"/>
      <c r="O49" s="74"/>
      <c r="P49" s="74"/>
      <c r="Q49" s="75"/>
      <c r="R49" s="70"/>
      <c r="S49" s="75"/>
      <c r="T49" s="75"/>
      <c r="U49" s="75"/>
      <c r="V49" s="70"/>
      <c r="W49" s="106"/>
      <c r="X49" s="106"/>
      <c r="Y49" s="106"/>
    </row>
    <row r="50" spans="1:25" s="3" customFormat="1" ht="63" customHeight="1">
      <c r="A50" s="79" t="s">
        <v>154</v>
      </c>
      <c r="B50" s="98" t="s">
        <v>155</v>
      </c>
      <c r="C50" s="99" t="s">
        <v>152</v>
      </c>
      <c r="D50" s="79" t="s">
        <v>153</v>
      </c>
      <c r="E50" s="18" t="s">
        <v>835</v>
      </c>
      <c r="F50" s="18"/>
      <c r="G50" s="73">
        <v>24559</v>
      </c>
      <c r="H50" s="73">
        <v>24924.713000000003</v>
      </c>
      <c r="I50" s="73">
        <v>24559</v>
      </c>
      <c r="J50" s="73">
        <v>24559</v>
      </c>
      <c r="K50" s="73">
        <v>24559</v>
      </c>
      <c r="L50" s="68">
        <f t="shared" si="0"/>
        <v>98601.713000000003</v>
      </c>
      <c r="M50" s="74" t="s">
        <v>156</v>
      </c>
      <c r="N50" s="74" t="s">
        <v>158</v>
      </c>
      <c r="O50" s="74" t="s">
        <v>157</v>
      </c>
      <c r="P50" s="74" t="s">
        <v>159</v>
      </c>
      <c r="Q50" s="75">
        <f t="shared" si="1"/>
        <v>528755.27</v>
      </c>
      <c r="R50" s="70">
        <f t="shared" si="2"/>
        <v>536629.07089000009</v>
      </c>
      <c r="S50" s="75">
        <f t="shared" si="3"/>
        <v>528755.27</v>
      </c>
      <c r="T50" s="75">
        <f t="shared" si="4"/>
        <v>638288.41</v>
      </c>
      <c r="U50" s="75">
        <f t="shared" si="5"/>
        <v>638288.41</v>
      </c>
      <c r="V50" s="70">
        <f t="shared" si="6"/>
        <v>2341961.1608900004</v>
      </c>
      <c r="W50" s="106"/>
      <c r="X50" s="106"/>
      <c r="Y50" s="106"/>
    </row>
    <row r="51" spans="1:25" s="3" customFormat="1" ht="63" customHeight="1">
      <c r="A51" s="79" t="s">
        <v>161</v>
      </c>
      <c r="B51" s="98" t="s">
        <v>162</v>
      </c>
      <c r="C51" s="99" t="s">
        <v>152</v>
      </c>
      <c r="D51" s="79" t="s">
        <v>160</v>
      </c>
      <c r="E51" s="18" t="s">
        <v>835</v>
      </c>
      <c r="F51" s="18"/>
      <c r="G51" s="73">
        <v>1317.25</v>
      </c>
      <c r="H51" s="73">
        <v>1160.1669999999999</v>
      </c>
      <c r="I51" s="73">
        <v>1317.25</v>
      </c>
      <c r="J51" s="73">
        <v>1317.25</v>
      </c>
      <c r="K51" s="73">
        <v>1317.25</v>
      </c>
      <c r="L51" s="68">
        <f t="shared" si="0"/>
        <v>5111.9169999999995</v>
      </c>
      <c r="M51" s="74" t="s">
        <v>163</v>
      </c>
      <c r="N51" s="74" t="s">
        <v>163</v>
      </c>
      <c r="O51" s="74" t="s">
        <v>164</v>
      </c>
      <c r="P51" s="74" t="s">
        <v>165</v>
      </c>
      <c r="Q51" s="75">
        <f t="shared" si="1"/>
        <v>6849.7000000000035</v>
      </c>
      <c r="R51" s="70">
        <f t="shared" si="2"/>
        <v>6032.868400000003</v>
      </c>
      <c r="S51" s="75">
        <f t="shared" si="3"/>
        <v>6849.7000000000035</v>
      </c>
      <c r="T51" s="75">
        <f t="shared" si="4"/>
        <v>5532.4500000000035</v>
      </c>
      <c r="U51" s="75">
        <f t="shared" si="5"/>
        <v>5532.4500000000035</v>
      </c>
      <c r="V51" s="70">
        <f t="shared" si="6"/>
        <v>23947.468400000016</v>
      </c>
      <c r="W51" s="106"/>
      <c r="X51" s="106"/>
      <c r="Y51" s="106"/>
    </row>
    <row r="52" spans="1:25" s="10" customFormat="1" ht="63" customHeight="1">
      <c r="A52" s="80">
        <v>2911004363</v>
      </c>
      <c r="B52" s="100" t="s">
        <v>913</v>
      </c>
      <c r="C52" s="101" t="s">
        <v>152</v>
      </c>
      <c r="D52" s="80" t="s">
        <v>951</v>
      </c>
      <c r="E52" s="20" t="s">
        <v>835</v>
      </c>
      <c r="F52" s="20" t="s">
        <v>916</v>
      </c>
      <c r="G52" s="76">
        <v>0</v>
      </c>
      <c r="H52" s="76">
        <v>0</v>
      </c>
      <c r="I52" s="76">
        <v>0</v>
      </c>
      <c r="J52" s="76">
        <v>582.24657500000001</v>
      </c>
      <c r="K52" s="76">
        <v>582.24657500000001</v>
      </c>
      <c r="L52" s="68">
        <f t="shared" si="0"/>
        <v>1164.49315</v>
      </c>
      <c r="M52" s="77">
        <v>116.6</v>
      </c>
      <c r="N52" s="77">
        <v>139.13999999999999</v>
      </c>
      <c r="O52" s="77">
        <v>116.6</v>
      </c>
      <c r="P52" s="77">
        <v>117</v>
      </c>
      <c r="Q52" s="78">
        <f t="shared" si="1"/>
        <v>0</v>
      </c>
      <c r="R52" s="70">
        <f t="shared" si="2"/>
        <v>0</v>
      </c>
      <c r="S52" s="78">
        <f t="shared" si="3"/>
        <v>0</v>
      </c>
      <c r="T52" s="78">
        <f t="shared" si="4"/>
        <v>12890.939170499993</v>
      </c>
      <c r="U52" s="78">
        <f t="shared" si="5"/>
        <v>12890.939170499993</v>
      </c>
      <c r="V52" s="70">
        <f t="shared" si="6"/>
        <v>25781.878340999985</v>
      </c>
      <c r="W52" s="107"/>
      <c r="X52" s="107"/>
      <c r="Y52" s="107"/>
    </row>
    <row r="53" spans="1:25" s="10" customFormat="1" ht="63" customHeight="1">
      <c r="A53" s="80">
        <v>2911004331</v>
      </c>
      <c r="B53" s="100" t="s">
        <v>914</v>
      </c>
      <c r="C53" s="101" t="s">
        <v>152</v>
      </c>
      <c r="D53" s="80" t="s">
        <v>952</v>
      </c>
      <c r="E53" s="20" t="s">
        <v>835</v>
      </c>
      <c r="F53" s="20" t="s">
        <v>917</v>
      </c>
      <c r="G53" s="76">
        <v>0</v>
      </c>
      <c r="H53" s="76">
        <v>0</v>
      </c>
      <c r="I53" s="76">
        <v>0</v>
      </c>
      <c r="J53" s="76">
        <v>2923.8356159999998</v>
      </c>
      <c r="K53" s="76">
        <v>2923.8356159999998</v>
      </c>
      <c r="L53" s="68">
        <f t="shared" si="0"/>
        <v>5847.6712319999997</v>
      </c>
      <c r="M53" s="77">
        <v>88.19</v>
      </c>
      <c r="N53" s="77">
        <v>103.29</v>
      </c>
      <c r="O53" s="77">
        <v>88.19</v>
      </c>
      <c r="P53" s="77">
        <v>90</v>
      </c>
      <c r="Q53" s="78">
        <f t="shared" si="1"/>
        <v>0</v>
      </c>
      <c r="R53" s="70">
        <f t="shared" si="2"/>
        <v>0</v>
      </c>
      <c r="S53" s="78">
        <f t="shared" si="3"/>
        <v>0</v>
      </c>
      <c r="T53" s="78">
        <f t="shared" si="4"/>
        <v>38857.775336640014</v>
      </c>
      <c r="U53" s="78">
        <f t="shared" si="5"/>
        <v>38857.775336640014</v>
      </c>
      <c r="V53" s="70">
        <f t="shared" si="6"/>
        <v>77715.550673280028</v>
      </c>
      <c r="W53" s="107"/>
      <c r="X53" s="107"/>
      <c r="Y53" s="107"/>
    </row>
    <row r="54" spans="1:25" s="10" customFormat="1" ht="63" customHeight="1">
      <c r="A54" s="80">
        <v>2911004356</v>
      </c>
      <c r="B54" s="100" t="s">
        <v>915</v>
      </c>
      <c r="C54" s="101" t="s">
        <v>152</v>
      </c>
      <c r="D54" s="80" t="s">
        <v>953</v>
      </c>
      <c r="E54" s="20" t="s">
        <v>835</v>
      </c>
      <c r="F54" s="20" t="s">
        <v>918</v>
      </c>
      <c r="G54" s="76">
        <v>0</v>
      </c>
      <c r="H54" s="76">
        <v>0</v>
      </c>
      <c r="I54" s="76">
        <v>0</v>
      </c>
      <c r="J54" s="76">
        <v>159.80240000000001</v>
      </c>
      <c r="K54" s="76">
        <v>159.80274</v>
      </c>
      <c r="L54" s="68">
        <f t="shared" si="0"/>
        <v>319.60514000000001</v>
      </c>
      <c r="M54" s="77">
        <v>120.35</v>
      </c>
      <c r="N54" s="77">
        <v>147.69999999999999</v>
      </c>
      <c r="O54" s="77">
        <v>120.35</v>
      </c>
      <c r="P54" s="77">
        <v>120.35</v>
      </c>
      <c r="Q54" s="78">
        <f t="shared" si="1"/>
        <v>0</v>
      </c>
      <c r="R54" s="70">
        <f t="shared" si="2"/>
        <v>0</v>
      </c>
      <c r="S54" s="78">
        <f t="shared" si="3"/>
        <v>0</v>
      </c>
      <c r="T54" s="78">
        <f t="shared" si="4"/>
        <v>4370.5956399999995</v>
      </c>
      <c r="U54" s="78">
        <f t="shared" si="5"/>
        <v>4370.6049389999989</v>
      </c>
      <c r="V54" s="70">
        <f t="shared" si="6"/>
        <v>8741.2005789999985</v>
      </c>
      <c r="W54" s="107"/>
      <c r="X54" s="107"/>
      <c r="Y54" s="107"/>
    </row>
    <row r="55" spans="1:25" s="3" customFormat="1" ht="47.25" customHeight="1">
      <c r="A55" s="79" t="s">
        <v>168</v>
      </c>
      <c r="B55" s="98" t="s">
        <v>169</v>
      </c>
      <c r="C55" s="99" t="s">
        <v>166</v>
      </c>
      <c r="D55" s="79" t="s">
        <v>167</v>
      </c>
      <c r="E55" s="18" t="s">
        <v>835</v>
      </c>
      <c r="F55" s="18" t="s">
        <v>901</v>
      </c>
      <c r="G55" s="73">
        <v>45354</v>
      </c>
      <c r="H55" s="73">
        <v>40933.187000000005</v>
      </c>
      <c r="I55" s="73">
        <v>45354</v>
      </c>
      <c r="J55" s="73">
        <v>39220</v>
      </c>
      <c r="K55" s="73">
        <v>39220</v>
      </c>
      <c r="L55" s="68">
        <f t="shared" si="0"/>
        <v>164727.18700000001</v>
      </c>
      <c r="M55" s="74" t="s">
        <v>170</v>
      </c>
      <c r="N55" s="74" t="s">
        <v>170</v>
      </c>
      <c r="O55" s="74" t="s">
        <v>171</v>
      </c>
      <c r="P55" s="74" t="s">
        <v>171</v>
      </c>
      <c r="Q55" s="75">
        <f t="shared" si="1"/>
        <v>56238.960000000094</v>
      </c>
      <c r="R55" s="70">
        <f t="shared" si="2"/>
        <v>50757.151880000085</v>
      </c>
      <c r="S55" s="75">
        <f t="shared" si="3"/>
        <v>56238.960000000094</v>
      </c>
      <c r="T55" s="75">
        <f t="shared" si="4"/>
        <v>48632.800000000076</v>
      </c>
      <c r="U55" s="75">
        <f t="shared" si="5"/>
        <v>48632.800000000076</v>
      </c>
      <c r="V55" s="70">
        <f t="shared" si="6"/>
        <v>204261.71188000034</v>
      </c>
      <c r="W55" s="106"/>
      <c r="X55" s="106"/>
      <c r="Y55" s="106"/>
    </row>
    <row r="56" spans="1:25" s="3" customFormat="1" ht="47.25" customHeight="1">
      <c r="A56" s="79" t="s">
        <v>127</v>
      </c>
      <c r="B56" s="98" t="s">
        <v>128</v>
      </c>
      <c r="C56" s="99" t="s">
        <v>166</v>
      </c>
      <c r="D56" s="79" t="s">
        <v>167</v>
      </c>
      <c r="E56" s="18" t="s">
        <v>835</v>
      </c>
      <c r="F56" s="18"/>
      <c r="G56" s="73">
        <v>5791</v>
      </c>
      <c r="H56" s="73">
        <v>5793.0060000000003</v>
      </c>
      <c r="I56" s="73">
        <v>5791</v>
      </c>
      <c r="J56" s="73">
        <v>5833</v>
      </c>
      <c r="K56" s="73">
        <v>5833</v>
      </c>
      <c r="L56" s="68">
        <f t="shared" si="0"/>
        <v>23250.006000000001</v>
      </c>
      <c r="M56" s="74" t="s">
        <v>129</v>
      </c>
      <c r="N56" s="74" t="s">
        <v>131</v>
      </c>
      <c r="O56" s="74" t="s">
        <v>172</v>
      </c>
      <c r="P56" s="74" t="s">
        <v>173</v>
      </c>
      <c r="Q56" s="75">
        <f t="shared" si="1"/>
        <v>11697.820000000018</v>
      </c>
      <c r="R56" s="70">
        <f t="shared" si="2"/>
        <v>11701.872120000018</v>
      </c>
      <c r="S56" s="75">
        <f t="shared" si="3"/>
        <v>11697.820000000018</v>
      </c>
      <c r="T56" s="75">
        <f t="shared" si="4"/>
        <v>35289.649999999987</v>
      </c>
      <c r="U56" s="75">
        <f t="shared" si="5"/>
        <v>35289.649999999987</v>
      </c>
      <c r="V56" s="70">
        <f t="shared" si="6"/>
        <v>93978.99212000001</v>
      </c>
      <c r="W56" s="106"/>
      <c r="X56" s="106"/>
      <c r="Y56" s="106"/>
    </row>
    <row r="57" spans="1:25" s="3" customFormat="1" ht="47.25" customHeight="1">
      <c r="A57" s="79" t="s">
        <v>175</v>
      </c>
      <c r="B57" s="98" t="s">
        <v>176</v>
      </c>
      <c r="C57" s="99" t="s">
        <v>166</v>
      </c>
      <c r="D57" s="79" t="s">
        <v>174</v>
      </c>
      <c r="E57" s="18" t="s">
        <v>835</v>
      </c>
      <c r="F57" s="18"/>
      <c r="G57" s="73">
        <v>8318</v>
      </c>
      <c r="H57" s="73">
        <v>8058.1259999999993</v>
      </c>
      <c r="I57" s="73">
        <v>8318</v>
      </c>
      <c r="J57" s="73">
        <v>8318</v>
      </c>
      <c r="K57" s="73">
        <v>8318</v>
      </c>
      <c r="L57" s="68">
        <f t="shared" si="0"/>
        <v>33012.126000000004</v>
      </c>
      <c r="M57" s="74" t="s">
        <v>177</v>
      </c>
      <c r="N57" s="74" t="s">
        <v>179</v>
      </c>
      <c r="O57" s="74" t="s">
        <v>178</v>
      </c>
      <c r="P57" s="74" t="s">
        <v>171</v>
      </c>
      <c r="Q57" s="75">
        <f t="shared" si="1"/>
        <v>30693.41999999998</v>
      </c>
      <c r="R57" s="70">
        <f t="shared" si="2"/>
        <v>29734.48493999998</v>
      </c>
      <c r="S57" s="75">
        <f t="shared" si="3"/>
        <v>30693.41999999998</v>
      </c>
      <c r="T57" s="75">
        <f t="shared" si="4"/>
        <v>104889.98</v>
      </c>
      <c r="U57" s="75">
        <f t="shared" si="5"/>
        <v>104889.98</v>
      </c>
      <c r="V57" s="70">
        <f t="shared" si="6"/>
        <v>270207.86493999994</v>
      </c>
      <c r="W57" s="106"/>
      <c r="X57" s="106"/>
      <c r="Y57" s="106"/>
    </row>
    <row r="58" spans="1:25" s="3" customFormat="1" ht="47.25" customHeight="1">
      <c r="A58" s="79" t="s">
        <v>175</v>
      </c>
      <c r="B58" s="98" t="s">
        <v>176</v>
      </c>
      <c r="C58" s="99" t="s">
        <v>166</v>
      </c>
      <c r="D58" s="79" t="s">
        <v>180</v>
      </c>
      <c r="E58" s="18" t="s">
        <v>835</v>
      </c>
      <c r="F58" s="18"/>
      <c r="G58" s="73">
        <v>569</v>
      </c>
      <c r="H58" s="73">
        <v>728.58699999999999</v>
      </c>
      <c r="I58" s="73">
        <v>569</v>
      </c>
      <c r="J58" s="73">
        <v>569</v>
      </c>
      <c r="K58" s="73">
        <v>569</v>
      </c>
      <c r="L58" s="68">
        <f t="shared" si="0"/>
        <v>2435.587</v>
      </c>
      <c r="M58" s="74" t="s">
        <v>181</v>
      </c>
      <c r="N58" s="74" t="s">
        <v>183</v>
      </c>
      <c r="O58" s="74" t="s">
        <v>182</v>
      </c>
      <c r="P58" s="74" t="s">
        <v>184</v>
      </c>
      <c r="Q58" s="75">
        <f t="shared" si="1"/>
        <v>26976.289999999997</v>
      </c>
      <c r="R58" s="70">
        <f t="shared" si="2"/>
        <v>34542.309669999995</v>
      </c>
      <c r="S58" s="75">
        <f t="shared" si="3"/>
        <v>26976.289999999997</v>
      </c>
      <c r="T58" s="75">
        <f t="shared" si="4"/>
        <v>62538.79</v>
      </c>
      <c r="U58" s="75">
        <f t="shared" si="5"/>
        <v>62538.79</v>
      </c>
      <c r="V58" s="70">
        <f t="shared" si="6"/>
        <v>186596.17967000001</v>
      </c>
      <c r="W58" s="106"/>
      <c r="X58" s="106"/>
      <c r="Y58" s="106"/>
    </row>
    <row r="59" spans="1:25" s="3" customFormat="1" ht="47.25" customHeight="1">
      <c r="A59" s="79" t="s">
        <v>186</v>
      </c>
      <c r="B59" s="98" t="s">
        <v>187</v>
      </c>
      <c r="C59" s="99" t="s">
        <v>166</v>
      </c>
      <c r="D59" s="79" t="s">
        <v>185</v>
      </c>
      <c r="E59" s="18" t="s">
        <v>835</v>
      </c>
      <c r="F59" s="18"/>
      <c r="G59" s="73">
        <v>655</v>
      </c>
      <c r="H59" s="73">
        <v>733</v>
      </c>
      <c r="I59" s="73">
        <v>655</v>
      </c>
      <c r="J59" s="73">
        <v>655</v>
      </c>
      <c r="K59" s="73">
        <v>655</v>
      </c>
      <c r="L59" s="68">
        <f t="shared" si="0"/>
        <v>2698</v>
      </c>
      <c r="M59" s="74" t="s">
        <v>188</v>
      </c>
      <c r="N59" s="74" t="s">
        <v>188</v>
      </c>
      <c r="O59" s="74" t="s">
        <v>189</v>
      </c>
      <c r="P59" s="74" t="s">
        <v>190</v>
      </c>
      <c r="Q59" s="75">
        <f t="shared" si="1"/>
        <v>11586.950000000003</v>
      </c>
      <c r="R59" s="70">
        <f t="shared" si="2"/>
        <v>12966.770000000004</v>
      </c>
      <c r="S59" s="75">
        <f t="shared" si="3"/>
        <v>11586.950000000003</v>
      </c>
      <c r="T59" s="75">
        <f t="shared" si="4"/>
        <v>10683.050000000001</v>
      </c>
      <c r="U59" s="75">
        <f t="shared" si="5"/>
        <v>10683.050000000001</v>
      </c>
      <c r="V59" s="70">
        <f t="shared" si="6"/>
        <v>45919.820000000014</v>
      </c>
      <c r="W59" s="106"/>
      <c r="X59" s="106"/>
      <c r="Y59" s="106"/>
    </row>
    <row r="60" spans="1:25" s="3" customFormat="1" ht="47.25" customHeight="1">
      <c r="A60" s="79" t="s">
        <v>186</v>
      </c>
      <c r="B60" s="98" t="s">
        <v>187</v>
      </c>
      <c r="C60" s="99" t="s">
        <v>166</v>
      </c>
      <c r="D60" s="79" t="s">
        <v>191</v>
      </c>
      <c r="E60" s="18" t="s">
        <v>835</v>
      </c>
      <c r="F60" s="18"/>
      <c r="G60" s="73">
        <v>155</v>
      </c>
      <c r="H60" s="73">
        <v>102</v>
      </c>
      <c r="I60" s="73">
        <v>155</v>
      </c>
      <c r="J60" s="73">
        <v>155</v>
      </c>
      <c r="K60" s="73">
        <v>155</v>
      </c>
      <c r="L60" s="68">
        <f t="shared" si="0"/>
        <v>567</v>
      </c>
      <c r="M60" s="74" t="s">
        <v>192</v>
      </c>
      <c r="N60" s="74" t="s">
        <v>192</v>
      </c>
      <c r="O60" s="74" t="s">
        <v>193</v>
      </c>
      <c r="P60" s="74" t="s">
        <v>194</v>
      </c>
      <c r="Q60" s="75">
        <f t="shared" si="1"/>
        <v>3524.6999999999994</v>
      </c>
      <c r="R60" s="70">
        <f t="shared" si="2"/>
        <v>2319.4799999999996</v>
      </c>
      <c r="S60" s="75">
        <f t="shared" si="3"/>
        <v>3524.6999999999994</v>
      </c>
      <c r="T60" s="75">
        <f t="shared" si="4"/>
        <v>3192.9999999999991</v>
      </c>
      <c r="U60" s="75">
        <f t="shared" si="5"/>
        <v>3192.9999999999991</v>
      </c>
      <c r="V60" s="70">
        <f t="shared" si="6"/>
        <v>12230.179999999997</v>
      </c>
      <c r="W60" s="106"/>
      <c r="X60" s="106"/>
      <c r="Y60" s="106"/>
    </row>
    <row r="61" spans="1:25" s="3" customFormat="1" ht="47.25" customHeight="1">
      <c r="A61" s="79" t="s">
        <v>186</v>
      </c>
      <c r="B61" s="98" t="s">
        <v>187</v>
      </c>
      <c r="C61" s="99" t="s">
        <v>166</v>
      </c>
      <c r="D61" s="79" t="s">
        <v>195</v>
      </c>
      <c r="E61" s="18" t="s">
        <v>835</v>
      </c>
      <c r="F61" s="18"/>
      <c r="G61" s="73">
        <v>801</v>
      </c>
      <c r="H61" s="73">
        <v>968</v>
      </c>
      <c r="I61" s="73">
        <v>801</v>
      </c>
      <c r="J61" s="73">
        <v>767.5</v>
      </c>
      <c r="K61" s="73">
        <v>767.5</v>
      </c>
      <c r="L61" s="68">
        <f t="shared" si="0"/>
        <v>3304</v>
      </c>
      <c r="M61" s="74" t="s">
        <v>192</v>
      </c>
      <c r="N61" s="74" t="s">
        <v>192</v>
      </c>
      <c r="O61" s="74" t="s">
        <v>196</v>
      </c>
      <c r="P61" s="74" t="s">
        <v>197</v>
      </c>
      <c r="Q61" s="75">
        <f t="shared" si="1"/>
        <v>28411.469999999994</v>
      </c>
      <c r="R61" s="70">
        <f t="shared" si="2"/>
        <v>34334.959999999992</v>
      </c>
      <c r="S61" s="75">
        <f t="shared" si="3"/>
        <v>28411.469999999994</v>
      </c>
      <c r="T61" s="75">
        <f t="shared" si="4"/>
        <v>25872.424999999996</v>
      </c>
      <c r="U61" s="75">
        <f t="shared" si="5"/>
        <v>25872.424999999996</v>
      </c>
      <c r="V61" s="70">
        <f t="shared" si="6"/>
        <v>114491.27999999997</v>
      </c>
      <c r="W61" s="106"/>
      <c r="X61" s="106"/>
      <c r="Y61" s="106"/>
    </row>
    <row r="62" spans="1:25" s="3" customFormat="1" ht="47.25" customHeight="1">
      <c r="A62" s="79" t="s">
        <v>186</v>
      </c>
      <c r="B62" s="98" t="s">
        <v>187</v>
      </c>
      <c r="C62" s="99" t="s">
        <v>166</v>
      </c>
      <c r="D62" s="79" t="s">
        <v>198</v>
      </c>
      <c r="E62" s="18" t="s">
        <v>835</v>
      </c>
      <c r="F62" s="18" t="s">
        <v>899</v>
      </c>
      <c r="G62" s="73">
        <v>1286</v>
      </c>
      <c r="H62" s="73">
        <v>447</v>
      </c>
      <c r="I62" s="73">
        <v>1286</v>
      </c>
      <c r="J62" s="73">
        <v>1286</v>
      </c>
      <c r="K62" s="73">
        <v>1286</v>
      </c>
      <c r="L62" s="68">
        <f t="shared" si="0"/>
        <v>4305</v>
      </c>
      <c r="M62" s="74" t="s">
        <v>199</v>
      </c>
      <c r="N62" s="74" t="s">
        <v>200</v>
      </c>
      <c r="O62" s="74" t="s">
        <v>189</v>
      </c>
      <c r="P62" s="74" t="s">
        <v>190</v>
      </c>
      <c r="Q62" s="75">
        <f t="shared" si="1"/>
        <v>59091.7</v>
      </c>
      <c r="R62" s="70">
        <f t="shared" si="2"/>
        <v>20539.649999999998</v>
      </c>
      <c r="S62" s="75">
        <f t="shared" si="3"/>
        <v>59091.7</v>
      </c>
      <c r="T62" s="75">
        <f t="shared" si="4"/>
        <v>65251.639999999992</v>
      </c>
      <c r="U62" s="75">
        <f t="shared" si="5"/>
        <v>65251.639999999992</v>
      </c>
      <c r="V62" s="70">
        <f t="shared" si="6"/>
        <v>210134.62999999998</v>
      </c>
      <c r="W62" s="106"/>
      <c r="X62" s="106"/>
      <c r="Y62" s="106"/>
    </row>
    <row r="63" spans="1:25" s="3" customFormat="1" ht="10.5" customHeight="1">
      <c r="A63" s="79"/>
      <c r="B63" s="98"/>
      <c r="C63" s="99"/>
      <c r="D63" s="79"/>
      <c r="E63" s="18"/>
      <c r="F63" s="18"/>
      <c r="G63" s="73"/>
      <c r="H63" s="73"/>
      <c r="I63" s="73"/>
      <c r="J63" s="73"/>
      <c r="K63" s="73"/>
      <c r="L63" s="68"/>
      <c r="M63" s="74"/>
      <c r="N63" s="74"/>
      <c r="O63" s="74"/>
      <c r="P63" s="74"/>
      <c r="Q63" s="75"/>
      <c r="R63" s="70"/>
      <c r="S63" s="75"/>
      <c r="T63" s="75"/>
      <c r="U63" s="75"/>
      <c r="V63" s="70"/>
      <c r="W63" s="106"/>
      <c r="X63" s="106"/>
      <c r="Y63" s="106"/>
    </row>
    <row r="64" spans="1:25" s="3" customFormat="1" ht="65.25" customHeight="1">
      <c r="A64" s="79" t="s">
        <v>203</v>
      </c>
      <c r="B64" s="98" t="s">
        <v>204</v>
      </c>
      <c r="C64" s="99" t="s">
        <v>201</v>
      </c>
      <c r="D64" s="79" t="s">
        <v>202</v>
      </c>
      <c r="E64" s="18" t="s">
        <v>835</v>
      </c>
      <c r="F64" s="18"/>
      <c r="G64" s="73">
        <v>965</v>
      </c>
      <c r="H64" s="73">
        <v>537.85500000000002</v>
      </c>
      <c r="I64" s="73">
        <v>965</v>
      </c>
      <c r="J64" s="73">
        <v>967.5</v>
      </c>
      <c r="K64" s="73">
        <v>967.5</v>
      </c>
      <c r="L64" s="68">
        <f t="shared" si="0"/>
        <v>3437.855</v>
      </c>
      <c r="M64" s="74" t="s">
        <v>205</v>
      </c>
      <c r="N64" s="74" t="s">
        <v>207</v>
      </c>
      <c r="O64" s="74" t="s">
        <v>206</v>
      </c>
      <c r="P64" s="74" t="s">
        <v>208</v>
      </c>
      <c r="Q64" s="75">
        <f t="shared" si="1"/>
        <v>60553.75</v>
      </c>
      <c r="R64" s="70">
        <f t="shared" si="2"/>
        <v>33750.401250000003</v>
      </c>
      <c r="S64" s="75">
        <f t="shared" si="3"/>
        <v>60553.75</v>
      </c>
      <c r="T64" s="75">
        <f t="shared" si="4"/>
        <v>83891.924999999974</v>
      </c>
      <c r="U64" s="75">
        <f t="shared" si="5"/>
        <v>83891.924999999974</v>
      </c>
      <c r="V64" s="70">
        <f t="shared" si="6"/>
        <v>262088.00124999997</v>
      </c>
      <c r="W64" s="106"/>
      <c r="X64" s="106"/>
      <c r="Y64" s="106"/>
    </row>
    <row r="65" spans="1:25" s="3" customFormat="1" ht="65.25" customHeight="1">
      <c r="A65" s="79" t="s">
        <v>209</v>
      </c>
      <c r="B65" s="98" t="s">
        <v>210</v>
      </c>
      <c r="C65" s="99" t="s">
        <v>201</v>
      </c>
      <c r="D65" s="79" t="s">
        <v>954</v>
      </c>
      <c r="E65" s="18" t="s">
        <v>835</v>
      </c>
      <c r="F65" s="18" t="s">
        <v>906</v>
      </c>
      <c r="G65" s="73">
        <v>7867</v>
      </c>
      <c r="H65" s="73">
        <v>9114.387999999999</v>
      </c>
      <c r="I65" s="73">
        <v>7867</v>
      </c>
      <c r="J65" s="73">
        <v>7867</v>
      </c>
      <c r="K65" s="73">
        <v>7867</v>
      </c>
      <c r="L65" s="68">
        <f t="shared" si="0"/>
        <v>32715.387999999999</v>
      </c>
      <c r="M65" s="74" t="s">
        <v>211</v>
      </c>
      <c r="N65" s="74" t="s">
        <v>211</v>
      </c>
      <c r="O65" s="74" t="s">
        <v>212</v>
      </c>
      <c r="P65" s="74" t="s">
        <v>213</v>
      </c>
      <c r="Q65" s="75">
        <f t="shared" si="1"/>
        <v>474852.12</v>
      </c>
      <c r="R65" s="70">
        <f t="shared" si="2"/>
        <v>550144.45967999997</v>
      </c>
      <c r="S65" s="75">
        <f t="shared" si="3"/>
        <v>474852.12</v>
      </c>
      <c r="T65" s="75">
        <f t="shared" si="4"/>
        <v>460455.50999999995</v>
      </c>
      <c r="U65" s="75">
        <f t="shared" si="5"/>
        <v>460455.50999999995</v>
      </c>
      <c r="V65" s="70">
        <f t="shared" si="6"/>
        <v>1945907.59968</v>
      </c>
      <c r="W65" s="106"/>
      <c r="X65" s="106"/>
      <c r="Y65" s="106"/>
    </row>
    <row r="66" spans="1:25" s="3" customFormat="1" ht="65.25" customHeight="1">
      <c r="A66" s="79" t="s">
        <v>209</v>
      </c>
      <c r="B66" s="98" t="s">
        <v>210</v>
      </c>
      <c r="C66" s="99" t="s">
        <v>201</v>
      </c>
      <c r="D66" s="79" t="s">
        <v>955</v>
      </c>
      <c r="E66" s="18" t="s">
        <v>835</v>
      </c>
      <c r="F66" s="18" t="s">
        <v>906</v>
      </c>
      <c r="G66" s="73">
        <v>1631</v>
      </c>
      <c r="H66" s="73">
        <v>1684.596</v>
      </c>
      <c r="I66" s="73">
        <v>1631</v>
      </c>
      <c r="J66" s="73">
        <v>1631</v>
      </c>
      <c r="K66" s="73">
        <v>1631</v>
      </c>
      <c r="L66" s="68">
        <f t="shared" si="0"/>
        <v>6577.5959999999995</v>
      </c>
      <c r="M66" s="74" t="s">
        <v>214</v>
      </c>
      <c r="N66" s="74" t="s">
        <v>214</v>
      </c>
      <c r="O66" s="74" t="s">
        <v>215</v>
      </c>
      <c r="P66" s="74" t="s">
        <v>216</v>
      </c>
      <c r="Q66" s="75">
        <f t="shared" si="1"/>
        <v>394783.55000000005</v>
      </c>
      <c r="R66" s="70">
        <f t="shared" si="2"/>
        <v>407756.46180000005</v>
      </c>
      <c r="S66" s="75">
        <f t="shared" si="3"/>
        <v>394783.55000000005</v>
      </c>
      <c r="T66" s="75">
        <f t="shared" si="4"/>
        <v>391097.49000000005</v>
      </c>
      <c r="U66" s="75">
        <f t="shared" si="5"/>
        <v>391097.49000000005</v>
      </c>
      <c r="V66" s="70">
        <f t="shared" si="6"/>
        <v>1584734.9918000002</v>
      </c>
      <c r="W66" s="106"/>
      <c r="X66" s="106"/>
      <c r="Y66" s="106"/>
    </row>
    <row r="67" spans="1:25" s="3" customFormat="1" ht="65.25" customHeight="1">
      <c r="A67" s="79" t="s">
        <v>218</v>
      </c>
      <c r="B67" s="98" t="s">
        <v>219</v>
      </c>
      <c r="C67" s="99" t="s">
        <v>201</v>
      </c>
      <c r="D67" s="79" t="s">
        <v>217</v>
      </c>
      <c r="E67" s="18" t="s">
        <v>835</v>
      </c>
      <c r="F67" s="18"/>
      <c r="G67" s="73">
        <v>11755</v>
      </c>
      <c r="H67" s="73">
        <v>9222.8070000000007</v>
      </c>
      <c r="I67" s="73">
        <v>11755</v>
      </c>
      <c r="J67" s="73">
        <v>11755</v>
      </c>
      <c r="K67" s="73">
        <v>11755</v>
      </c>
      <c r="L67" s="68">
        <f t="shared" si="0"/>
        <v>44487.807000000001</v>
      </c>
      <c r="M67" s="74" t="s">
        <v>220</v>
      </c>
      <c r="N67" s="74" t="s">
        <v>222</v>
      </c>
      <c r="O67" s="74" t="s">
        <v>221</v>
      </c>
      <c r="P67" s="74" t="s">
        <v>223</v>
      </c>
      <c r="Q67" s="75">
        <f t="shared" si="1"/>
        <v>52662.400000000045</v>
      </c>
      <c r="R67" s="70">
        <f t="shared" si="2"/>
        <v>41318.175360000037</v>
      </c>
      <c r="S67" s="75">
        <f t="shared" si="3"/>
        <v>52662.400000000045</v>
      </c>
      <c r="T67" s="75">
        <f t="shared" si="4"/>
        <v>324673.10000000003</v>
      </c>
      <c r="U67" s="75">
        <f t="shared" si="5"/>
        <v>324673.10000000003</v>
      </c>
      <c r="V67" s="70">
        <f t="shared" si="6"/>
        <v>743326.77536000009</v>
      </c>
      <c r="W67" s="106"/>
      <c r="X67" s="106"/>
      <c r="Y67" s="106"/>
    </row>
    <row r="68" spans="1:25" s="3" customFormat="1" ht="77.25" customHeight="1">
      <c r="A68" s="79" t="s">
        <v>218</v>
      </c>
      <c r="B68" s="98" t="s">
        <v>219</v>
      </c>
      <c r="C68" s="99" t="s">
        <v>201</v>
      </c>
      <c r="D68" s="79" t="s">
        <v>956</v>
      </c>
      <c r="E68" s="18" t="s">
        <v>835</v>
      </c>
      <c r="F68" s="18"/>
      <c r="G68" s="73">
        <v>6205</v>
      </c>
      <c r="H68" s="73">
        <v>5326.3770000000004</v>
      </c>
      <c r="I68" s="73">
        <v>6205</v>
      </c>
      <c r="J68" s="73">
        <v>6205</v>
      </c>
      <c r="K68" s="73">
        <v>6205</v>
      </c>
      <c r="L68" s="68">
        <f t="shared" si="0"/>
        <v>23941.377</v>
      </c>
      <c r="M68" s="74" t="s">
        <v>224</v>
      </c>
      <c r="N68" s="74" t="s">
        <v>226</v>
      </c>
      <c r="O68" s="74" t="s">
        <v>225</v>
      </c>
      <c r="P68" s="74" t="s">
        <v>227</v>
      </c>
      <c r="Q68" s="75">
        <f t="shared" si="1"/>
        <v>543558.00000000012</v>
      </c>
      <c r="R68" s="70">
        <f t="shared" si="2"/>
        <v>466590.62520000018</v>
      </c>
      <c r="S68" s="75">
        <f t="shared" si="3"/>
        <v>543558.00000000012</v>
      </c>
      <c r="T68" s="75">
        <f t="shared" si="4"/>
        <v>565709.85000000009</v>
      </c>
      <c r="U68" s="75">
        <f t="shared" si="5"/>
        <v>565709.85000000009</v>
      </c>
      <c r="V68" s="70">
        <f t="shared" si="6"/>
        <v>2141568.3252000008</v>
      </c>
      <c r="W68" s="106"/>
      <c r="X68" s="106"/>
      <c r="Y68" s="106"/>
    </row>
    <row r="69" spans="1:25" s="3" customFormat="1" ht="10.5" customHeight="1">
      <c r="A69" s="79"/>
      <c r="B69" s="98"/>
      <c r="C69" s="99"/>
      <c r="D69" s="79"/>
      <c r="E69" s="18"/>
      <c r="F69" s="18"/>
      <c r="G69" s="73"/>
      <c r="H69" s="73"/>
      <c r="I69" s="73"/>
      <c r="J69" s="73"/>
      <c r="K69" s="73"/>
      <c r="L69" s="68"/>
      <c r="M69" s="74"/>
      <c r="N69" s="74"/>
      <c r="O69" s="74"/>
      <c r="P69" s="74"/>
      <c r="Q69" s="75"/>
      <c r="R69" s="70"/>
      <c r="S69" s="75"/>
      <c r="T69" s="75"/>
      <c r="U69" s="75"/>
      <c r="V69" s="70"/>
      <c r="W69" s="106"/>
      <c r="X69" s="106"/>
      <c r="Y69" s="106"/>
    </row>
    <row r="70" spans="1:25" s="3" customFormat="1" ht="57.75" customHeight="1">
      <c r="A70" s="79" t="s">
        <v>230</v>
      </c>
      <c r="B70" s="98" t="s">
        <v>231</v>
      </c>
      <c r="C70" s="99" t="s">
        <v>228</v>
      </c>
      <c r="D70" s="79" t="s">
        <v>229</v>
      </c>
      <c r="E70" s="18" t="s">
        <v>835</v>
      </c>
      <c r="F70" s="18"/>
      <c r="G70" s="73">
        <v>2955</v>
      </c>
      <c r="H70" s="73">
        <v>2943.3609999999999</v>
      </c>
      <c r="I70" s="73">
        <v>2955</v>
      </c>
      <c r="J70" s="73">
        <v>2955</v>
      </c>
      <c r="K70" s="73">
        <v>2955</v>
      </c>
      <c r="L70" s="68">
        <f t="shared" si="0"/>
        <v>11808.361000000001</v>
      </c>
      <c r="M70" s="74" t="s">
        <v>232</v>
      </c>
      <c r="N70" s="74" t="s">
        <v>234</v>
      </c>
      <c r="O70" s="74" t="s">
        <v>233</v>
      </c>
      <c r="P70" s="74" t="s">
        <v>235</v>
      </c>
      <c r="Q70" s="75">
        <f t="shared" si="1"/>
        <v>98519.700000000012</v>
      </c>
      <c r="R70" s="70">
        <f t="shared" si="2"/>
        <v>98131.655740000002</v>
      </c>
      <c r="S70" s="75">
        <f t="shared" si="3"/>
        <v>98519.700000000012</v>
      </c>
      <c r="T70" s="75">
        <f t="shared" si="4"/>
        <v>120032.10000000002</v>
      </c>
      <c r="U70" s="75">
        <f t="shared" si="5"/>
        <v>120032.10000000002</v>
      </c>
      <c r="V70" s="70">
        <f t="shared" si="6"/>
        <v>436715.5557400001</v>
      </c>
      <c r="W70" s="106"/>
      <c r="X70" s="106"/>
      <c r="Y70" s="106"/>
    </row>
    <row r="71" spans="1:25" s="10" customFormat="1" ht="57.75" customHeight="1">
      <c r="A71" s="80">
        <v>2914000511</v>
      </c>
      <c r="B71" s="100" t="s">
        <v>919</v>
      </c>
      <c r="C71" s="101" t="s">
        <v>228</v>
      </c>
      <c r="D71" s="80" t="s">
        <v>229</v>
      </c>
      <c r="E71" s="20" t="s">
        <v>835</v>
      </c>
      <c r="F71" s="20" t="s">
        <v>921</v>
      </c>
      <c r="G71" s="76">
        <v>125</v>
      </c>
      <c r="H71" s="76">
        <v>0</v>
      </c>
      <c r="I71" s="76">
        <f>125+125</f>
        <v>250</v>
      </c>
      <c r="J71" s="76">
        <v>125</v>
      </c>
      <c r="K71" s="76">
        <v>125</v>
      </c>
      <c r="L71" s="68">
        <f t="shared" si="0"/>
        <v>500</v>
      </c>
      <c r="M71" s="77">
        <v>31.48</v>
      </c>
      <c r="N71" s="77">
        <v>32.25</v>
      </c>
      <c r="O71" s="77">
        <v>25.54</v>
      </c>
      <c r="P71" s="77">
        <v>26.31</v>
      </c>
      <c r="Q71" s="78">
        <f t="shared" si="1"/>
        <v>742.50000000000011</v>
      </c>
      <c r="R71" s="70">
        <f t="shared" si="2"/>
        <v>0</v>
      </c>
      <c r="S71" s="78">
        <f t="shared" si="3"/>
        <v>1485.0000000000002</v>
      </c>
      <c r="T71" s="78">
        <f t="shared" si="4"/>
        <v>742.50000000000011</v>
      </c>
      <c r="U71" s="78">
        <f t="shared" si="5"/>
        <v>742.50000000000011</v>
      </c>
      <c r="V71" s="70">
        <f t="shared" si="6"/>
        <v>2970.0000000000005</v>
      </c>
      <c r="W71" s="107"/>
      <c r="X71" s="107"/>
      <c r="Y71" s="107"/>
    </row>
    <row r="72" spans="1:25" s="10" customFormat="1" ht="57.75" customHeight="1">
      <c r="A72" s="80">
        <v>2904025965</v>
      </c>
      <c r="B72" s="100" t="s">
        <v>920</v>
      </c>
      <c r="C72" s="101" t="s">
        <v>228</v>
      </c>
      <c r="D72" s="80" t="s">
        <v>947</v>
      </c>
      <c r="E72" s="20" t="s">
        <v>835</v>
      </c>
      <c r="F72" s="20" t="s">
        <v>992</v>
      </c>
      <c r="G72" s="76">
        <v>6335</v>
      </c>
      <c r="H72" s="76">
        <v>0</v>
      </c>
      <c r="I72" s="76">
        <f>6335+6335</f>
        <v>12670</v>
      </c>
      <c r="J72" s="76">
        <v>6335</v>
      </c>
      <c r="K72" s="76">
        <v>6335</v>
      </c>
      <c r="L72" s="68">
        <f t="shared" si="0"/>
        <v>25340</v>
      </c>
      <c r="M72" s="77">
        <v>72.58</v>
      </c>
      <c r="N72" s="77">
        <v>72.58</v>
      </c>
      <c r="O72" s="77">
        <v>22.36</v>
      </c>
      <c r="P72" s="77">
        <v>23.18</v>
      </c>
      <c r="Q72" s="78">
        <f t="shared" si="1"/>
        <v>318143.7</v>
      </c>
      <c r="R72" s="70">
        <f t="shared" si="2"/>
        <v>0</v>
      </c>
      <c r="S72" s="78">
        <f t="shared" si="3"/>
        <v>636287.4</v>
      </c>
      <c r="T72" s="78">
        <f t="shared" si="4"/>
        <v>312949</v>
      </c>
      <c r="U72" s="78">
        <f t="shared" si="5"/>
        <v>312949</v>
      </c>
      <c r="V72" s="70">
        <f t="shared" si="6"/>
        <v>1262185.3999999999</v>
      </c>
      <c r="W72" s="107"/>
      <c r="X72" s="107"/>
      <c r="Y72" s="107"/>
    </row>
    <row r="73" spans="1:25" s="3" customFormat="1" ht="10.5" customHeight="1">
      <c r="A73" s="79"/>
      <c r="B73" s="98"/>
      <c r="C73" s="99"/>
      <c r="D73" s="79"/>
      <c r="E73" s="18"/>
      <c r="F73" s="18"/>
      <c r="G73" s="73"/>
      <c r="H73" s="73"/>
      <c r="I73" s="73"/>
      <c r="J73" s="73"/>
      <c r="K73" s="73"/>
      <c r="L73" s="68"/>
      <c r="M73" s="74"/>
      <c r="N73" s="74"/>
      <c r="O73" s="74"/>
      <c r="P73" s="74"/>
      <c r="Q73" s="75"/>
      <c r="R73" s="70"/>
      <c r="S73" s="75"/>
      <c r="T73" s="75"/>
      <c r="U73" s="75"/>
      <c r="V73" s="70"/>
      <c r="W73" s="106"/>
      <c r="X73" s="106"/>
      <c r="Y73" s="106"/>
    </row>
    <row r="74" spans="1:25" s="3" customFormat="1" ht="57.75" customHeight="1">
      <c r="A74" s="79" t="s">
        <v>238</v>
      </c>
      <c r="B74" s="98" t="s">
        <v>239</v>
      </c>
      <c r="C74" s="99" t="s">
        <v>236</v>
      </c>
      <c r="D74" s="79" t="s">
        <v>237</v>
      </c>
      <c r="E74" s="18" t="s">
        <v>835</v>
      </c>
      <c r="F74" s="18"/>
      <c r="G74" s="73">
        <v>2084</v>
      </c>
      <c r="H74" s="73">
        <v>1301.58</v>
      </c>
      <c r="I74" s="73">
        <v>2084</v>
      </c>
      <c r="J74" s="73">
        <v>2084</v>
      </c>
      <c r="K74" s="73">
        <v>2084</v>
      </c>
      <c r="L74" s="68">
        <f t="shared" ref="L74:L137" si="7">H74+I74+J74+K74</f>
        <v>7553.58</v>
      </c>
      <c r="M74" s="74" t="s">
        <v>240</v>
      </c>
      <c r="N74" s="74" t="s">
        <v>242</v>
      </c>
      <c r="O74" s="74" t="s">
        <v>241</v>
      </c>
      <c r="P74" s="74" t="s">
        <v>243</v>
      </c>
      <c r="Q74" s="75">
        <f t="shared" si="1"/>
        <v>88319.919999999984</v>
      </c>
      <c r="R74" s="70">
        <f t="shared" ref="R74:R137" si="8">H74*(M74-O74)</f>
        <v>55160.960399999989</v>
      </c>
      <c r="S74" s="75">
        <f t="shared" si="3"/>
        <v>88319.919999999984</v>
      </c>
      <c r="T74" s="75">
        <f t="shared" si="4"/>
        <v>104491.76</v>
      </c>
      <c r="U74" s="75">
        <f t="shared" si="5"/>
        <v>104491.76</v>
      </c>
      <c r="V74" s="70">
        <f t="shared" ref="V74:V137" si="9">R74+S74+T74+U74</f>
        <v>352464.40039999998</v>
      </c>
      <c r="W74" s="106"/>
      <c r="X74" s="106"/>
      <c r="Y74" s="106"/>
    </row>
    <row r="75" spans="1:25" s="10" customFormat="1" ht="57.75" customHeight="1">
      <c r="A75" s="80">
        <v>2901284489</v>
      </c>
      <c r="B75" s="100" t="s">
        <v>924</v>
      </c>
      <c r="C75" s="101" t="s">
        <v>236</v>
      </c>
      <c r="D75" s="80" t="s">
        <v>922</v>
      </c>
      <c r="E75" s="20" t="s">
        <v>835</v>
      </c>
      <c r="F75" s="20" t="s">
        <v>923</v>
      </c>
      <c r="G75" s="76">
        <f>38000/4</f>
        <v>9500</v>
      </c>
      <c r="H75" s="76">
        <v>0</v>
      </c>
      <c r="I75" s="76">
        <f>38000/4+38000/4</f>
        <v>19000</v>
      </c>
      <c r="J75" s="76">
        <f>38000/4</f>
        <v>9500</v>
      </c>
      <c r="K75" s="76">
        <f>38000/4</f>
        <v>9500</v>
      </c>
      <c r="L75" s="68">
        <f t="shared" si="7"/>
        <v>38000</v>
      </c>
      <c r="M75" s="77">
        <v>154.30000000000001</v>
      </c>
      <c r="N75" s="77">
        <v>169.61</v>
      </c>
      <c r="O75" s="77">
        <v>35</v>
      </c>
      <c r="P75" s="77">
        <v>36.58</v>
      </c>
      <c r="Q75" s="78">
        <f t="shared" si="1"/>
        <v>1133350</v>
      </c>
      <c r="R75" s="70">
        <f t="shared" si="8"/>
        <v>0</v>
      </c>
      <c r="S75" s="78">
        <f t="shared" si="3"/>
        <v>2266700</v>
      </c>
      <c r="T75" s="78">
        <f t="shared" si="4"/>
        <v>1263785.0000000002</v>
      </c>
      <c r="U75" s="78">
        <f t="shared" si="5"/>
        <v>1263785.0000000002</v>
      </c>
      <c r="V75" s="70">
        <f t="shared" si="9"/>
        <v>4794270</v>
      </c>
      <c r="W75" s="107"/>
      <c r="X75" s="107"/>
      <c r="Y75" s="107"/>
    </row>
    <row r="76" spans="1:25" s="3" customFormat="1" ht="44.25" customHeight="1">
      <c r="A76" s="79" t="s">
        <v>245</v>
      </c>
      <c r="B76" s="98" t="s">
        <v>246</v>
      </c>
      <c r="C76" s="99" t="s">
        <v>236</v>
      </c>
      <c r="D76" s="79" t="s">
        <v>244</v>
      </c>
      <c r="E76" s="18" t="s">
        <v>835</v>
      </c>
      <c r="F76" s="18"/>
      <c r="G76" s="73">
        <v>17350</v>
      </c>
      <c r="H76" s="73">
        <v>16945.383999999998</v>
      </c>
      <c r="I76" s="73">
        <v>17350</v>
      </c>
      <c r="J76" s="73">
        <v>17349.5</v>
      </c>
      <c r="K76" s="73">
        <v>17349.5</v>
      </c>
      <c r="L76" s="68">
        <f t="shared" si="7"/>
        <v>68994.383999999991</v>
      </c>
      <c r="M76" s="74" t="s">
        <v>247</v>
      </c>
      <c r="N76" s="74" t="s">
        <v>247</v>
      </c>
      <c r="O76" s="74" t="s">
        <v>248</v>
      </c>
      <c r="P76" s="74" t="s">
        <v>249</v>
      </c>
      <c r="Q76" s="75">
        <f t="shared" si="1"/>
        <v>830024.00000000012</v>
      </c>
      <c r="R76" s="70">
        <f t="shared" si="8"/>
        <v>810667.17056</v>
      </c>
      <c r="S76" s="75">
        <f t="shared" si="3"/>
        <v>830024.00000000012</v>
      </c>
      <c r="T76" s="75">
        <f t="shared" si="4"/>
        <v>816640.96500000008</v>
      </c>
      <c r="U76" s="75">
        <f t="shared" si="5"/>
        <v>816640.96500000008</v>
      </c>
      <c r="V76" s="70">
        <f t="shared" si="9"/>
        <v>3273973.1005600002</v>
      </c>
      <c r="W76" s="106"/>
      <c r="X76" s="106"/>
      <c r="Y76" s="106"/>
    </row>
    <row r="77" spans="1:25" s="3" customFormat="1" ht="10.5" customHeight="1">
      <c r="A77" s="79"/>
      <c r="B77" s="98"/>
      <c r="C77" s="99"/>
      <c r="D77" s="79"/>
      <c r="E77" s="18"/>
      <c r="F77" s="18"/>
      <c r="G77" s="73"/>
      <c r="H77" s="73"/>
      <c r="I77" s="73"/>
      <c r="J77" s="73"/>
      <c r="K77" s="73"/>
      <c r="L77" s="68"/>
      <c r="M77" s="74"/>
      <c r="N77" s="74"/>
      <c r="O77" s="74"/>
      <c r="P77" s="74"/>
      <c r="Q77" s="75"/>
      <c r="R77" s="70"/>
      <c r="S77" s="75"/>
      <c r="T77" s="75"/>
      <c r="U77" s="75"/>
      <c r="V77" s="70"/>
      <c r="W77" s="106"/>
      <c r="X77" s="106"/>
      <c r="Y77" s="106"/>
    </row>
    <row r="78" spans="1:25" s="3" customFormat="1" ht="48.75" customHeight="1">
      <c r="A78" s="79" t="s">
        <v>251</v>
      </c>
      <c r="B78" s="98" t="s">
        <v>252</v>
      </c>
      <c r="C78" s="99" t="s">
        <v>250</v>
      </c>
      <c r="D78" s="79" t="s">
        <v>5</v>
      </c>
      <c r="E78" s="18" t="s">
        <v>835</v>
      </c>
      <c r="F78" s="18" t="s">
        <v>906</v>
      </c>
      <c r="G78" s="73">
        <v>19375</v>
      </c>
      <c r="H78" s="73">
        <v>21528.788</v>
      </c>
      <c r="I78" s="73">
        <v>19375</v>
      </c>
      <c r="J78" s="73">
        <v>19375</v>
      </c>
      <c r="K78" s="73">
        <v>19375</v>
      </c>
      <c r="L78" s="68">
        <f t="shared" si="7"/>
        <v>79653.788</v>
      </c>
      <c r="M78" s="74" t="s">
        <v>253</v>
      </c>
      <c r="N78" s="74" t="s">
        <v>253</v>
      </c>
      <c r="O78" s="74" t="s">
        <v>254</v>
      </c>
      <c r="P78" s="74" t="s">
        <v>255</v>
      </c>
      <c r="Q78" s="75">
        <f t="shared" si="1"/>
        <v>1904562.5</v>
      </c>
      <c r="R78" s="70">
        <f t="shared" si="8"/>
        <v>2116279.8604000001</v>
      </c>
      <c r="S78" s="75">
        <f t="shared" si="3"/>
        <v>1904562.5</v>
      </c>
      <c r="T78" s="75">
        <f t="shared" si="4"/>
        <v>1864262.5</v>
      </c>
      <c r="U78" s="75">
        <f t="shared" si="5"/>
        <v>1864262.5</v>
      </c>
      <c r="V78" s="70">
        <f t="shared" si="9"/>
        <v>7749367.3604000006</v>
      </c>
      <c r="W78" s="106"/>
      <c r="X78" s="106"/>
      <c r="Y78" s="106"/>
    </row>
    <row r="79" spans="1:25" s="3" customFormat="1" ht="10.5" customHeight="1">
      <c r="A79" s="79"/>
      <c r="B79" s="98"/>
      <c r="C79" s="99"/>
      <c r="D79" s="79"/>
      <c r="E79" s="18"/>
      <c r="F79" s="18"/>
      <c r="G79" s="73"/>
      <c r="H79" s="73"/>
      <c r="I79" s="73"/>
      <c r="J79" s="73"/>
      <c r="K79" s="73"/>
      <c r="L79" s="68"/>
      <c r="M79" s="74"/>
      <c r="N79" s="74"/>
      <c r="O79" s="74"/>
      <c r="P79" s="74"/>
      <c r="Q79" s="75"/>
      <c r="R79" s="70"/>
      <c r="S79" s="75"/>
      <c r="T79" s="75"/>
      <c r="U79" s="75"/>
      <c r="V79" s="70"/>
      <c r="W79" s="106"/>
      <c r="X79" s="106"/>
      <c r="Y79" s="106"/>
    </row>
    <row r="80" spans="1:25" s="3" customFormat="1" ht="147.75" customHeight="1">
      <c r="A80" s="79" t="s">
        <v>251</v>
      </c>
      <c r="B80" s="98" t="s">
        <v>252</v>
      </c>
      <c r="C80" s="99" t="s">
        <v>256</v>
      </c>
      <c r="D80" s="79" t="s">
        <v>257</v>
      </c>
      <c r="E80" s="18" t="s">
        <v>835</v>
      </c>
      <c r="F80" s="18" t="s">
        <v>907</v>
      </c>
      <c r="G80" s="73">
        <v>19765</v>
      </c>
      <c r="H80" s="73">
        <v>19831.703999999998</v>
      </c>
      <c r="I80" s="73">
        <v>19765</v>
      </c>
      <c r="J80" s="73">
        <v>19765</v>
      </c>
      <c r="K80" s="73">
        <v>19765</v>
      </c>
      <c r="L80" s="68">
        <f t="shared" si="7"/>
        <v>79126.703999999998</v>
      </c>
      <c r="M80" s="74" t="s">
        <v>258</v>
      </c>
      <c r="N80" s="74" t="s">
        <v>258</v>
      </c>
      <c r="O80" s="74" t="s">
        <v>259</v>
      </c>
      <c r="P80" s="74" t="s">
        <v>260</v>
      </c>
      <c r="Q80" s="75">
        <f t="shared" ref="Q80:Q143" si="10">(M80-O80)*G80</f>
        <v>2573205.35</v>
      </c>
      <c r="R80" s="70">
        <f t="shared" si="8"/>
        <v>2581889.5437599998</v>
      </c>
      <c r="S80" s="75">
        <f t="shared" ref="S80:S143" si="11">(M80-O80)*I80</f>
        <v>2573205.35</v>
      </c>
      <c r="T80" s="75">
        <f t="shared" ref="T80:T143" si="12">(N80-P80)*J80</f>
        <v>2529327.0500000003</v>
      </c>
      <c r="U80" s="75">
        <f t="shared" ref="U80:U143" si="13">(N80-P80)*K80</f>
        <v>2529327.0500000003</v>
      </c>
      <c r="V80" s="70">
        <f t="shared" si="9"/>
        <v>10213748.993760001</v>
      </c>
      <c r="W80" s="106"/>
      <c r="X80" s="106"/>
      <c r="Y80" s="106"/>
    </row>
    <row r="81" spans="1:25" s="3" customFormat="1" ht="10.5" customHeight="1">
      <c r="A81" s="79"/>
      <c r="B81" s="98"/>
      <c r="C81" s="99"/>
      <c r="D81" s="79"/>
      <c r="E81" s="18"/>
      <c r="F81" s="18"/>
      <c r="G81" s="73"/>
      <c r="H81" s="73"/>
      <c r="I81" s="73"/>
      <c r="J81" s="73"/>
      <c r="K81" s="73"/>
      <c r="L81" s="68"/>
      <c r="M81" s="74"/>
      <c r="N81" s="74"/>
      <c r="O81" s="74"/>
      <c r="P81" s="74"/>
      <c r="Q81" s="75"/>
      <c r="R81" s="70"/>
      <c r="S81" s="75"/>
      <c r="T81" s="75"/>
      <c r="U81" s="75"/>
      <c r="V81" s="70"/>
      <c r="W81" s="106"/>
      <c r="X81" s="106"/>
      <c r="Y81" s="106"/>
    </row>
    <row r="82" spans="1:25" s="3" customFormat="1" ht="91.5" customHeight="1">
      <c r="A82" s="79" t="s">
        <v>262</v>
      </c>
      <c r="B82" s="98" t="s">
        <v>263</v>
      </c>
      <c r="C82" s="99" t="s">
        <v>261</v>
      </c>
      <c r="D82" s="79" t="s">
        <v>957</v>
      </c>
      <c r="E82" s="18" t="s">
        <v>835</v>
      </c>
      <c r="F82" s="18"/>
      <c r="G82" s="73">
        <v>1351</v>
      </c>
      <c r="H82" s="73">
        <v>999.56600000000003</v>
      </c>
      <c r="I82" s="73">
        <v>1351</v>
      </c>
      <c r="J82" s="73">
        <v>1351</v>
      </c>
      <c r="K82" s="73">
        <v>1351</v>
      </c>
      <c r="L82" s="68">
        <f t="shared" si="7"/>
        <v>5052.5659999999998</v>
      </c>
      <c r="M82" s="74" t="s">
        <v>264</v>
      </c>
      <c r="N82" s="74" t="s">
        <v>266</v>
      </c>
      <c r="O82" s="74" t="s">
        <v>265</v>
      </c>
      <c r="P82" s="74" t="s">
        <v>265</v>
      </c>
      <c r="Q82" s="75">
        <f t="shared" si="10"/>
        <v>238154.28</v>
      </c>
      <c r="R82" s="70">
        <f t="shared" si="8"/>
        <v>176203.49447999999</v>
      </c>
      <c r="S82" s="75">
        <f t="shared" si="11"/>
        <v>238154.28</v>
      </c>
      <c r="T82" s="75">
        <f t="shared" si="12"/>
        <v>274523.2</v>
      </c>
      <c r="U82" s="75">
        <f t="shared" si="13"/>
        <v>274523.2</v>
      </c>
      <c r="V82" s="70">
        <f t="shared" si="9"/>
        <v>963404.17448000005</v>
      </c>
      <c r="W82" s="106"/>
      <c r="X82" s="106"/>
      <c r="Y82" s="106"/>
    </row>
    <row r="83" spans="1:25" s="3" customFormat="1" ht="54" customHeight="1">
      <c r="A83" s="79" t="s">
        <v>262</v>
      </c>
      <c r="B83" s="98" t="s">
        <v>263</v>
      </c>
      <c r="C83" s="99" t="s">
        <v>261</v>
      </c>
      <c r="D83" s="79" t="s">
        <v>958</v>
      </c>
      <c r="E83" s="18" t="s">
        <v>835</v>
      </c>
      <c r="F83" s="18"/>
      <c r="G83" s="73">
        <v>331.5</v>
      </c>
      <c r="H83" s="73">
        <v>176.625</v>
      </c>
      <c r="I83" s="73">
        <v>331.5</v>
      </c>
      <c r="J83" s="73">
        <v>331</v>
      </c>
      <c r="K83" s="73">
        <v>331</v>
      </c>
      <c r="L83" s="68">
        <f t="shared" si="7"/>
        <v>1170.125</v>
      </c>
      <c r="M83" s="74" t="s">
        <v>264</v>
      </c>
      <c r="N83" s="74" t="s">
        <v>266</v>
      </c>
      <c r="O83" s="74" t="s">
        <v>267</v>
      </c>
      <c r="P83" s="74" t="s">
        <v>268</v>
      </c>
      <c r="Q83" s="75">
        <f t="shared" si="10"/>
        <v>61420.32</v>
      </c>
      <c r="R83" s="70">
        <f t="shared" si="8"/>
        <v>32725.08</v>
      </c>
      <c r="S83" s="75">
        <f t="shared" si="11"/>
        <v>61420.32</v>
      </c>
      <c r="T83" s="75">
        <f t="shared" si="12"/>
        <v>69523.240000000005</v>
      </c>
      <c r="U83" s="75">
        <f t="shared" si="13"/>
        <v>69523.240000000005</v>
      </c>
      <c r="V83" s="70">
        <f t="shared" si="9"/>
        <v>233191.88</v>
      </c>
      <c r="W83" s="106"/>
      <c r="X83" s="106"/>
      <c r="Y83" s="106"/>
    </row>
    <row r="84" spans="1:25" s="3" customFormat="1" ht="54" customHeight="1">
      <c r="A84" s="79" t="s">
        <v>262</v>
      </c>
      <c r="B84" s="98" t="s">
        <v>263</v>
      </c>
      <c r="C84" s="99" t="s">
        <v>261</v>
      </c>
      <c r="D84" s="79" t="s">
        <v>959</v>
      </c>
      <c r="E84" s="18" t="s">
        <v>835</v>
      </c>
      <c r="F84" s="18"/>
      <c r="G84" s="73">
        <v>866.5</v>
      </c>
      <c r="H84" s="73">
        <v>610.34699999999998</v>
      </c>
      <c r="I84" s="73">
        <v>866.5</v>
      </c>
      <c r="J84" s="73">
        <v>867</v>
      </c>
      <c r="K84" s="73">
        <v>867</v>
      </c>
      <c r="L84" s="68">
        <f t="shared" si="7"/>
        <v>3210.8469999999998</v>
      </c>
      <c r="M84" s="74" t="s">
        <v>264</v>
      </c>
      <c r="N84" s="74" t="s">
        <v>266</v>
      </c>
      <c r="O84" s="74" t="s">
        <v>269</v>
      </c>
      <c r="P84" s="74" t="s">
        <v>270</v>
      </c>
      <c r="Q84" s="75">
        <f t="shared" si="10"/>
        <v>203783.47</v>
      </c>
      <c r="R84" s="70">
        <f t="shared" si="8"/>
        <v>143541.40745999999</v>
      </c>
      <c r="S84" s="75">
        <f t="shared" si="11"/>
        <v>203783.47</v>
      </c>
      <c r="T84" s="75">
        <f t="shared" si="12"/>
        <v>226538.43000000002</v>
      </c>
      <c r="U84" s="75">
        <f t="shared" si="13"/>
        <v>226538.43000000002</v>
      </c>
      <c r="V84" s="70">
        <f t="shared" si="9"/>
        <v>800401.73746000009</v>
      </c>
      <c r="W84" s="106"/>
      <c r="X84" s="106"/>
      <c r="Y84" s="106"/>
    </row>
    <row r="85" spans="1:25" s="3" customFormat="1" ht="54" customHeight="1">
      <c r="A85" s="79" t="s">
        <v>127</v>
      </c>
      <c r="B85" s="98" t="s">
        <v>128</v>
      </c>
      <c r="C85" s="99" t="s">
        <v>261</v>
      </c>
      <c r="D85" s="79" t="s">
        <v>271</v>
      </c>
      <c r="E85" s="18" t="s">
        <v>835</v>
      </c>
      <c r="F85" s="18"/>
      <c r="G85" s="73">
        <v>4887</v>
      </c>
      <c r="H85" s="73">
        <v>3841.7190000000001</v>
      </c>
      <c r="I85" s="73">
        <v>4887</v>
      </c>
      <c r="J85" s="73">
        <v>4887</v>
      </c>
      <c r="K85" s="73">
        <v>4887</v>
      </c>
      <c r="L85" s="68">
        <f t="shared" si="7"/>
        <v>18502.719000000001</v>
      </c>
      <c r="M85" s="74" t="s">
        <v>129</v>
      </c>
      <c r="N85" s="74" t="s">
        <v>131</v>
      </c>
      <c r="O85" s="74" t="s">
        <v>272</v>
      </c>
      <c r="P85" s="74" t="s">
        <v>273</v>
      </c>
      <c r="Q85" s="75">
        <f t="shared" si="10"/>
        <v>4887</v>
      </c>
      <c r="R85" s="70">
        <f t="shared" si="8"/>
        <v>3841.7190000000001</v>
      </c>
      <c r="S85" s="75">
        <f t="shared" si="11"/>
        <v>4887</v>
      </c>
      <c r="T85" s="75">
        <f t="shared" si="12"/>
        <v>23848.559999999979</v>
      </c>
      <c r="U85" s="75">
        <f t="shared" si="13"/>
        <v>23848.559999999979</v>
      </c>
      <c r="V85" s="70">
        <f t="shared" si="9"/>
        <v>56425.838999999964</v>
      </c>
      <c r="W85" s="106"/>
      <c r="X85" s="106"/>
      <c r="Y85" s="106"/>
    </row>
    <row r="86" spans="1:25" s="3" customFormat="1" ht="54" customHeight="1">
      <c r="A86" s="79" t="s">
        <v>274</v>
      </c>
      <c r="B86" s="98" t="s">
        <v>275</v>
      </c>
      <c r="C86" s="99" t="s">
        <v>261</v>
      </c>
      <c r="D86" s="79" t="s">
        <v>271</v>
      </c>
      <c r="E86" s="18" t="s">
        <v>835</v>
      </c>
      <c r="F86" s="18"/>
      <c r="G86" s="73">
        <v>95021</v>
      </c>
      <c r="H86" s="73">
        <v>95875.366999999998</v>
      </c>
      <c r="I86" s="73">
        <v>95021</v>
      </c>
      <c r="J86" s="73">
        <v>95021</v>
      </c>
      <c r="K86" s="73">
        <v>95021</v>
      </c>
      <c r="L86" s="68">
        <f t="shared" si="7"/>
        <v>380938.36699999997</v>
      </c>
      <c r="M86" s="74" t="s">
        <v>276</v>
      </c>
      <c r="N86" s="74" t="s">
        <v>278</v>
      </c>
      <c r="O86" s="74" t="s">
        <v>277</v>
      </c>
      <c r="P86" s="74" t="s">
        <v>279</v>
      </c>
      <c r="Q86" s="75">
        <f t="shared" si="10"/>
        <v>3020717.59</v>
      </c>
      <c r="R86" s="70">
        <f t="shared" si="8"/>
        <v>3047877.9169299998</v>
      </c>
      <c r="S86" s="75">
        <f t="shared" si="11"/>
        <v>3020717.59</v>
      </c>
      <c r="T86" s="75">
        <f t="shared" si="12"/>
        <v>3167049.9299999997</v>
      </c>
      <c r="U86" s="75">
        <f t="shared" si="13"/>
        <v>3167049.9299999997</v>
      </c>
      <c r="V86" s="70">
        <f t="shared" si="9"/>
        <v>12402695.366929999</v>
      </c>
      <c r="W86" s="106"/>
      <c r="X86" s="106"/>
      <c r="Y86" s="106"/>
    </row>
    <row r="87" spans="1:25" s="10" customFormat="1" ht="48" customHeight="1">
      <c r="A87" s="80">
        <v>2918011257</v>
      </c>
      <c r="B87" s="100" t="s">
        <v>926</v>
      </c>
      <c r="C87" s="101" t="s">
        <v>261</v>
      </c>
      <c r="D87" s="80" t="s">
        <v>927</v>
      </c>
      <c r="E87" s="20" t="s">
        <v>835</v>
      </c>
      <c r="F87" s="20" t="s">
        <v>928</v>
      </c>
      <c r="G87" s="76">
        <v>3416</v>
      </c>
      <c r="H87" s="76">
        <v>0</v>
      </c>
      <c r="I87" s="76">
        <f>3447.361+3416</f>
        <v>6863.3609999999999</v>
      </c>
      <c r="J87" s="76">
        <v>2572</v>
      </c>
      <c r="K87" s="76">
        <v>2887.1400000000003</v>
      </c>
      <c r="L87" s="68">
        <f t="shared" si="7"/>
        <v>12322.501</v>
      </c>
      <c r="M87" s="77">
        <v>72.72</v>
      </c>
      <c r="N87" s="77">
        <v>72.72</v>
      </c>
      <c r="O87" s="77">
        <v>40.65</v>
      </c>
      <c r="P87" s="77">
        <v>42.276000000000003</v>
      </c>
      <c r="Q87" s="78">
        <f t="shared" si="10"/>
        <v>109551.12</v>
      </c>
      <c r="R87" s="70">
        <f t="shared" si="8"/>
        <v>0</v>
      </c>
      <c r="S87" s="78">
        <f t="shared" si="11"/>
        <v>220107.98727000001</v>
      </c>
      <c r="T87" s="78">
        <f t="shared" si="12"/>
        <v>78301.967999999993</v>
      </c>
      <c r="U87" s="78">
        <f t="shared" si="13"/>
        <v>87896.090159999992</v>
      </c>
      <c r="V87" s="70">
        <f t="shared" si="9"/>
        <v>386306.04543000006</v>
      </c>
      <c r="W87" s="107"/>
      <c r="X87" s="107"/>
      <c r="Y87" s="107"/>
    </row>
    <row r="88" spans="1:25" s="3" customFormat="1" ht="10.5" customHeight="1">
      <c r="A88" s="79"/>
      <c r="B88" s="98"/>
      <c r="C88" s="99"/>
      <c r="D88" s="79"/>
      <c r="E88" s="18"/>
      <c r="F88" s="18"/>
      <c r="G88" s="73"/>
      <c r="H88" s="73"/>
      <c r="I88" s="73"/>
      <c r="J88" s="73"/>
      <c r="K88" s="73"/>
      <c r="L88" s="68"/>
      <c r="M88" s="74"/>
      <c r="N88" s="74"/>
      <c r="O88" s="74"/>
      <c r="P88" s="74"/>
      <c r="Q88" s="75"/>
      <c r="R88" s="70"/>
      <c r="S88" s="75"/>
      <c r="T88" s="75"/>
      <c r="U88" s="75"/>
      <c r="V88" s="70"/>
      <c r="W88" s="106"/>
      <c r="X88" s="106"/>
      <c r="Y88" s="106"/>
    </row>
    <row r="89" spans="1:25" s="3" customFormat="1" ht="45.75" customHeight="1">
      <c r="A89" s="79" t="s">
        <v>127</v>
      </c>
      <c r="B89" s="98" t="s">
        <v>128</v>
      </c>
      <c r="C89" s="99" t="s">
        <v>280</v>
      </c>
      <c r="D89" s="79" t="s">
        <v>281</v>
      </c>
      <c r="E89" s="18" t="s">
        <v>835</v>
      </c>
      <c r="F89" s="18"/>
      <c r="G89" s="73">
        <v>8122</v>
      </c>
      <c r="H89" s="73">
        <v>8378.3169999999991</v>
      </c>
      <c r="I89" s="73">
        <v>8122</v>
      </c>
      <c r="J89" s="73">
        <v>8122</v>
      </c>
      <c r="K89" s="73">
        <v>8122</v>
      </c>
      <c r="L89" s="68">
        <f t="shared" si="7"/>
        <v>32744.316999999999</v>
      </c>
      <c r="M89" s="74" t="s">
        <v>129</v>
      </c>
      <c r="N89" s="74" t="s">
        <v>131</v>
      </c>
      <c r="O89" s="74" t="s">
        <v>272</v>
      </c>
      <c r="P89" s="74" t="s">
        <v>273</v>
      </c>
      <c r="Q89" s="75">
        <f t="shared" si="10"/>
        <v>8122</v>
      </c>
      <c r="R89" s="70">
        <f t="shared" si="8"/>
        <v>8378.3169999999991</v>
      </c>
      <c r="S89" s="75">
        <f t="shared" si="11"/>
        <v>8122</v>
      </c>
      <c r="T89" s="75">
        <f t="shared" si="12"/>
        <v>39635.359999999964</v>
      </c>
      <c r="U89" s="75">
        <f t="shared" si="13"/>
        <v>39635.359999999964</v>
      </c>
      <c r="V89" s="70">
        <f t="shared" si="9"/>
        <v>95771.036999999924</v>
      </c>
      <c r="W89" s="106"/>
      <c r="X89" s="106"/>
      <c r="Y89" s="106"/>
    </row>
    <row r="90" spans="1:25" s="3" customFormat="1" ht="45.75" customHeight="1">
      <c r="A90" s="79" t="s">
        <v>283</v>
      </c>
      <c r="B90" s="98" t="s">
        <v>284</v>
      </c>
      <c r="C90" s="99" t="s">
        <v>280</v>
      </c>
      <c r="D90" s="79" t="s">
        <v>282</v>
      </c>
      <c r="E90" s="18" t="s">
        <v>835</v>
      </c>
      <c r="F90" s="18"/>
      <c r="G90" s="73">
        <v>120032.5</v>
      </c>
      <c r="H90" s="73">
        <v>123931.12400000001</v>
      </c>
      <c r="I90" s="73">
        <v>120032.5</v>
      </c>
      <c r="J90" s="73">
        <v>124044.5</v>
      </c>
      <c r="K90" s="73">
        <v>124044.5</v>
      </c>
      <c r="L90" s="68">
        <f t="shared" si="7"/>
        <v>492052.62400000001</v>
      </c>
      <c r="M90" s="74" t="s">
        <v>285</v>
      </c>
      <c r="N90" s="74" t="s">
        <v>287</v>
      </c>
      <c r="O90" s="74" t="s">
        <v>286</v>
      </c>
      <c r="P90" s="74" t="s">
        <v>288</v>
      </c>
      <c r="Q90" s="75">
        <f t="shared" si="10"/>
        <v>2068159.9750000006</v>
      </c>
      <c r="R90" s="70">
        <f t="shared" si="8"/>
        <v>2135333.2665200005</v>
      </c>
      <c r="S90" s="75">
        <f t="shared" si="11"/>
        <v>2068159.9750000006</v>
      </c>
      <c r="T90" s="75">
        <f t="shared" si="12"/>
        <v>3458360.66</v>
      </c>
      <c r="U90" s="75">
        <f t="shared" si="13"/>
        <v>3458360.66</v>
      </c>
      <c r="V90" s="70">
        <f t="shared" si="9"/>
        <v>11120214.561520001</v>
      </c>
      <c r="W90" s="106"/>
      <c r="X90" s="106"/>
      <c r="Y90" s="106"/>
    </row>
    <row r="91" spans="1:25" s="3" customFormat="1" ht="45.75" customHeight="1">
      <c r="A91" s="79" t="s">
        <v>289</v>
      </c>
      <c r="B91" s="98" t="s">
        <v>290</v>
      </c>
      <c r="C91" s="99" t="s">
        <v>280</v>
      </c>
      <c r="D91" s="79" t="s">
        <v>960</v>
      </c>
      <c r="E91" s="18" t="s">
        <v>835</v>
      </c>
      <c r="F91" s="18"/>
      <c r="G91" s="73">
        <v>3910</v>
      </c>
      <c r="H91" s="73">
        <v>3888.6109999999999</v>
      </c>
      <c r="I91" s="73">
        <v>3910</v>
      </c>
      <c r="J91" s="73">
        <v>3910</v>
      </c>
      <c r="K91" s="73">
        <v>3910</v>
      </c>
      <c r="L91" s="68">
        <f t="shared" si="7"/>
        <v>15618.611000000001</v>
      </c>
      <c r="M91" s="74" t="s">
        <v>291</v>
      </c>
      <c r="N91" s="74" t="s">
        <v>293</v>
      </c>
      <c r="O91" s="74" t="s">
        <v>292</v>
      </c>
      <c r="P91" s="74" t="s">
        <v>294</v>
      </c>
      <c r="Q91" s="75">
        <f t="shared" si="10"/>
        <v>239956.69999999995</v>
      </c>
      <c r="R91" s="70">
        <f t="shared" si="8"/>
        <v>238644.05706999995</v>
      </c>
      <c r="S91" s="75">
        <f t="shared" si="11"/>
        <v>239956.69999999995</v>
      </c>
      <c r="T91" s="75">
        <f t="shared" si="12"/>
        <v>299506</v>
      </c>
      <c r="U91" s="75">
        <f t="shared" si="13"/>
        <v>299506</v>
      </c>
      <c r="V91" s="70">
        <f t="shared" si="9"/>
        <v>1077612.7570699998</v>
      </c>
      <c r="W91" s="106"/>
      <c r="X91" s="106"/>
      <c r="Y91" s="106"/>
    </row>
    <row r="92" spans="1:25" s="3" customFormat="1" ht="45.75" customHeight="1">
      <c r="A92" s="79" t="s">
        <v>289</v>
      </c>
      <c r="B92" s="98" t="s">
        <v>290</v>
      </c>
      <c r="C92" s="99" t="s">
        <v>280</v>
      </c>
      <c r="D92" s="79" t="s">
        <v>961</v>
      </c>
      <c r="E92" s="18" t="s">
        <v>835</v>
      </c>
      <c r="F92" s="18"/>
      <c r="G92" s="73">
        <v>3064</v>
      </c>
      <c r="H92" s="73">
        <v>3068.5539999999996</v>
      </c>
      <c r="I92" s="73">
        <v>3064</v>
      </c>
      <c r="J92" s="73">
        <v>3064</v>
      </c>
      <c r="K92" s="73">
        <v>3064</v>
      </c>
      <c r="L92" s="68">
        <f t="shared" si="7"/>
        <v>12260.554</v>
      </c>
      <c r="M92" s="74" t="s">
        <v>295</v>
      </c>
      <c r="N92" s="74" t="s">
        <v>295</v>
      </c>
      <c r="O92" s="74" t="s">
        <v>292</v>
      </c>
      <c r="P92" s="74" t="s">
        <v>294</v>
      </c>
      <c r="Q92" s="75">
        <f t="shared" si="10"/>
        <v>37013.119999999995</v>
      </c>
      <c r="R92" s="70">
        <f t="shared" si="8"/>
        <v>37068.13231999999</v>
      </c>
      <c r="S92" s="75">
        <f t="shared" si="11"/>
        <v>37013.119999999995</v>
      </c>
      <c r="T92" s="75">
        <f t="shared" si="12"/>
        <v>32968.639999999992</v>
      </c>
      <c r="U92" s="75">
        <f t="shared" si="13"/>
        <v>32968.639999999992</v>
      </c>
      <c r="V92" s="70">
        <f t="shared" si="9"/>
        <v>140018.53231999997</v>
      </c>
      <c r="W92" s="106"/>
      <c r="X92" s="106"/>
      <c r="Y92" s="106"/>
    </row>
    <row r="93" spans="1:25" s="3" customFormat="1" ht="45.75" customHeight="1">
      <c r="A93" s="79" t="s">
        <v>296</v>
      </c>
      <c r="B93" s="98" t="s">
        <v>297</v>
      </c>
      <c r="C93" s="99" t="s">
        <v>280</v>
      </c>
      <c r="D93" s="79" t="s">
        <v>962</v>
      </c>
      <c r="E93" s="18" t="s">
        <v>835</v>
      </c>
      <c r="F93" s="18"/>
      <c r="G93" s="73">
        <v>5459</v>
      </c>
      <c r="H93" s="73">
        <v>4666.4879999999994</v>
      </c>
      <c r="I93" s="73">
        <v>5459</v>
      </c>
      <c r="J93" s="73">
        <v>5459</v>
      </c>
      <c r="K93" s="73">
        <v>5459</v>
      </c>
      <c r="L93" s="68">
        <f t="shared" si="7"/>
        <v>21043.487999999998</v>
      </c>
      <c r="M93" s="74" t="s">
        <v>298</v>
      </c>
      <c r="N93" s="74" t="s">
        <v>299</v>
      </c>
      <c r="O93" s="74" t="s">
        <v>137</v>
      </c>
      <c r="P93" s="74" t="s">
        <v>139</v>
      </c>
      <c r="Q93" s="75">
        <f t="shared" si="10"/>
        <v>111418.18999999999</v>
      </c>
      <c r="R93" s="70">
        <f t="shared" si="8"/>
        <v>95243.020079999973</v>
      </c>
      <c r="S93" s="75">
        <f t="shared" si="11"/>
        <v>111418.18999999999</v>
      </c>
      <c r="T93" s="75">
        <f t="shared" si="12"/>
        <v>374869.53</v>
      </c>
      <c r="U93" s="75">
        <f t="shared" si="13"/>
        <v>374869.53</v>
      </c>
      <c r="V93" s="70">
        <f t="shared" si="9"/>
        <v>956400.27008000005</v>
      </c>
      <c r="W93" s="106"/>
      <c r="X93" s="106"/>
      <c r="Y93" s="106"/>
    </row>
    <row r="94" spans="1:25" s="3" customFormat="1" ht="45.75" customHeight="1">
      <c r="A94" s="79" t="s">
        <v>296</v>
      </c>
      <c r="B94" s="98" t="s">
        <v>297</v>
      </c>
      <c r="C94" s="99" t="s">
        <v>280</v>
      </c>
      <c r="D94" s="79" t="s">
        <v>963</v>
      </c>
      <c r="E94" s="18" t="s">
        <v>835</v>
      </c>
      <c r="F94" s="18"/>
      <c r="G94" s="73">
        <v>616</v>
      </c>
      <c r="H94" s="73">
        <v>501.1</v>
      </c>
      <c r="I94" s="73">
        <v>616</v>
      </c>
      <c r="J94" s="73">
        <v>616</v>
      </c>
      <c r="K94" s="73">
        <v>616</v>
      </c>
      <c r="L94" s="68">
        <f t="shared" si="7"/>
        <v>2349.1</v>
      </c>
      <c r="M94" s="74" t="s">
        <v>300</v>
      </c>
      <c r="N94" s="74" t="s">
        <v>299</v>
      </c>
      <c r="O94" s="74" t="s">
        <v>137</v>
      </c>
      <c r="P94" s="74" t="s">
        <v>139</v>
      </c>
      <c r="Q94" s="75">
        <f t="shared" si="10"/>
        <v>40865.440000000002</v>
      </c>
      <c r="R94" s="70">
        <f t="shared" si="8"/>
        <v>33242.974000000002</v>
      </c>
      <c r="S94" s="75">
        <f t="shared" si="11"/>
        <v>40865.440000000002</v>
      </c>
      <c r="T94" s="75">
        <f t="shared" si="12"/>
        <v>42300.72</v>
      </c>
      <c r="U94" s="75">
        <f t="shared" si="13"/>
        <v>42300.72</v>
      </c>
      <c r="V94" s="70">
        <f t="shared" si="9"/>
        <v>158709.85399999999</v>
      </c>
      <c r="W94" s="106"/>
      <c r="X94" s="106"/>
      <c r="Y94" s="106"/>
    </row>
    <row r="95" spans="1:25" s="3" customFormat="1" ht="45.75" customHeight="1">
      <c r="A95" s="79" t="s">
        <v>296</v>
      </c>
      <c r="B95" s="98" t="s">
        <v>297</v>
      </c>
      <c r="C95" s="99" t="s">
        <v>280</v>
      </c>
      <c r="D95" s="79" t="s">
        <v>964</v>
      </c>
      <c r="E95" s="18" t="s">
        <v>835</v>
      </c>
      <c r="F95" s="18"/>
      <c r="G95" s="73">
        <v>2147</v>
      </c>
      <c r="H95" s="73">
        <v>1401.346</v>
      </c>
      <c r="I95" s="73">
        <v>2147</v>
      </c>
      <c r="J95" s="73">
        <v>2147.5</v>
      </c>
      <c r="K95" s="73">
        <v>2147.5</v>
      </c>
      <c r="L95" s="68">
        <f t="shared" si="7"/>
        <v>7843.3459999999995</v>
      </c>
      <c r="M95" s="74" t="s">
        <v>301</v>
      </c>
      <c r="N95" s="74" t="s">
        <v>303</v>
      </c>
      <c r="O95" s="74" t="s">
        <v>302</v>
      </c>
      <c r="P95" s="74" t="s">
        <v>304</v>
      </c>
      <c r="Q95" s="75">
        <f t="shared" si="10"/>
        <v>96142.66</v>
      </c>
      <c r="R95" s="70">
        <f t="shared" si="8"/>
        <v>62752.273880000001</v>
      </c>
      <c r="S95" s="75">
        <f t="shared" si="11"/>
        <v>96142.66</v>
      </c>
      <c r="T95" s="75">
        <f t="shared" si="12"/>
        <v>102306.9</v>
      </c>
      <c r="U95" s="75">
        <f t="shared" si="13"/>
        <v>102306.9</v>
      </c>
      <c r="V95" s="70">
        <f t="shared" si="9"/>
        <v>363508.73387999996</v>
      </c>
      <c r="W95" s="106"/>
      <c r="X95" s="106"/>
      <c r="Y95" s="106"/>
    </row>
    <row r="96" spans="1:25" s="3" customFormat="1" ht="45.75" customHeight="1">
      <c r="A96" s="79" t="s">
        <v>296</v>
      </c>
      <c r="B96" s="98" t="s">
        <v>297</v>
      </c>
      <c r="C96" s="99" t="s">
        <v>280</v>
      </c>
      <c r="D96" s="79" t="s">
        <v>965</v>
      </c>
      <c r="E96" s="18" t="s">
        <v>835</v>
      </c>
      <c r="F96" s="18"/>
      <c r="G96" s="73">
        <v>1592</v>
      </c>
      <c r="H96" s="73">
        <v>1530.4459999999999</v>
      </c>
      <c r="I96" s="73">
        <v>1592</v>
      </c>
      <c r="J96" s="73">
        <v>1593</v>
      </c>
      <c r="K96" s="73">
        <v>1593</v>
      </c>
      <c r="L96" s="68">
        <f t="shared" si="7"/>
        <v>6308.4459999999999</v>
      </c>
      <c r="M96" s="74" t="s">
        <v>305</v>
      </c>
      <c r="N96" s="74" t="s">
        <v>307</v>
      </c>
      <c r="O96" s="74" t="s">
        <v>306</v>
      </c>
      <c r="P96" s="74" t="s">
        <v>306</v>
      </c>
      <c r="Q96" s="75">
        <f t="shared" si="10"/>
        <v>48938.080000000016</v>
      </c>
      <c r="R96" s="70">
        <f t="shared" si="8"/>
        <v>47045.91004000001</v>
      </c>
      <c r="S96" s="75">
        <f t="shared" si="11"/>
        <v>48938.080000000016</v>
      </c>
      <c r="T96" s="75">
        <f t="shared" si="12"/>
        <v>24611.850000000006</v>
      </c>
      <c r="U96" s="75">
        <f t="shared" si="13"/>
        <v>24611.850000000006</v>
      </c>
      <c r="V96" s="70">
        <f t="shared" si="9"/>
        <v>145207.69004000004</v>
      </c>
      <c r="W96" s="106"/>
      <c r="X96" s="106"/>
      <c r="Y96" s="106"/>
    </row>
    <row r="97" spans="1:25" s="3" customFormat="1" ht="45.75" customHeight="1">
      <c r="A97" s="79" t="s">
        <v>296</v>
      </c>
      <c r="B97" s="98" t="s">
        <v>297</v>
      </c>
      <c r="C97" s="99" t="s">
        <v>280</v>
      </c>
      <c r="D97" s="79" t="s">
        <v>966</v>
      </c>
      <c r="E97" s="18" t="s">
        <v>835</v>
      </c>
      <c r="F97" s="18" t="s">
        <v>938</v>
      </c>
      <c r="G97" s="73">
        <v>0</v>
      </c>
      <c r="H97" s="73">
        <v>0</v>
      </c>
      <c r="I97" s="73">
        <v>0</v>
      </c>
      <c r="J97" s="73">
        <v>4024</v>
      </c>
      <c r="K97" s="73">
        <v>4024</v>
      </c>
      <c r="L97" s="68">
        <f t="shared" si="7"/>
        <v>8048</v>
      </c>
      <c r="M97" s="74">
        <v>78.319999999999993</v>
      </c>
      <c r="N97" s="74" t="s">
        <v>307</v>
      </c>
      <c r="O97" s="74">
        <v>78.319999999999993</v>
      </c>
      <c r="P97" s="74" t="s">
        <v>306</v>
      </c>
      <c r="Q97" s="75">
        <f t="shared" si="10"/>
        <v>0</v>
      </c>
      <c r="R97" s="70">
        <f t="shared" si="8"/>
        <v>0</v>
      </c>
      <c r="S97" s="75">
        <f t="shared" si="11"/>
        <v>0</v>
      </c>
      <c r="T97" s="75">
        <f t="shared" si="12"/>
        <v>62170.80000000001</v>
      </c>
      <c r="U97" s="75">
        <f t="shared" si="13"/>
        <v>62170.80000000001</v>
      </c>
      <c r="V97" s="70">
        <f t="shared" si="9"/>
        <v>124341.60000000002</v>
      </c>
      <c r="W97" s="106"/>
      <c r="X97" s="106"/>
      <c r="Y97" s="106"/>
    </row>
    <row r="98" spans="1:25" s="3" customFormat="1" ht="45.75" customHeight="1">
      <c r="A98" s="79" t="s">
        <v>296</v>
      </c>
      <c r="B98" s="98" t="s">
        <v>297</v>
      </c>
      <c r="C98" s="99" t="s">
        <v>280</v>
      </c>
      <c r="D98" s="79" t="s">
        <v>967</v>
      </c>
      <c r="E98" s="18" t="s">
        <v>835</v>
      </c>
      <c r="F98" s="18"/>
      <c r="G98" s="73">
        <v>1133.5</v>
      </c>
      <c r="H98" s="73">
        <v>1019.28</v>
      </c>
      <c r="I98" s="73">
        <v>1133.5</v>
      </c>
      <c r="J98" s="73">
        <v>1134</v>
      </c>
      <c r="K98" s="73">
        <v>1134</v>
      </c>
      <c r="L98" s="68">
        <f t="shared" si="7"/>
        <v>4420.78</v>
      </c>
      <c r="M98" s="74" t="s">
        <v>308</v>
      </c>
      <c r="N98" s="74" t="s">
        <v>310</v>
      </c>
      <c r="O98" s="74" t="s">
        <v>309</v>
      </c>
      <c r="P98" s="74" t="s">
        <v>306</v>
      </c>
      <c r="Q98" s="75">
        <f t="shared" si="10"/>
        <v>16481.089999999989</v>
      </c>
      <c r="R98" s="70">
        <f t="shared" si="8"/>
        <v>14820.331199999991</v>
      </c>
      <c r="S98" s="75">
        <f t="shared" si="11"/>
        <v>16481.089999999989</v>
      </c>
      <c r="T98" s="75">
        <f t="shared" si="12"/>
        <v>67132.800000000017</v>
      </c>
      <c r="U98" s="75">
        <f t="shared" si="13"/>
        <v>67132.800000000017</v>
      </c>
      <c r="V98" s="70">
        <f t="shared" si="9"/>
        <v>165567.02120000002</v>
      </c>
      <c r="W98" s="106"/>
      <c r="X98" s="106"/>
      <c r="Y98" s="106"/>
    </row>
    <row r="99" spans="1:25" s="3" customFormat="1" ht="10.5" customHeight="1">
      <c r="A99" s="79"/>
      <c r="B99" s="98"/>
      <c r="C99" s="99"/>
      <c r="D99" s="79"/>
      <c r="E99" s="18"/>
      <c r="F99" s="18"/>
      <c r="G99" s="73"/>
      <c r="H99" s="73"/>
      <c r="I99" s="73"/>
      <c r="J99" s="73"/>
      <c r="K99" s="73"/>
      <c r="L99" s="68"/>
      <c r="M99" s="74"/>
      <c r="N99" s="74"/>
      <c r="O99" s="74"/>
      <c r="P99" s="74"/>
      <c r="Q99" s="75"/>
      <c r="R99" s="70"/>
      <c r="S99" s="75"/>
      <c r="T99" s="75"/>
      <c r="U99" s="75"/>
      <c r="V99" s="70"/>
      <c r="W99" s="106"/>
      <c r="X99" s="106"/>
      <c r="Y99" s="106"/>
    </row>
    <row r="100" spans="1:25" s="3" customFormat="1" ht="57" customHeight="1">
      <c r="A100" s="79" t="s">
        <v>313</v>
      </c>
      <c r="B100" s="98" t="s">
        <v>314</v>
      </c>
      <c r="C100" s="99" t="s">
        <v>311</v>
      </c>
      <c r="D100" s="79" t="s">
        <v>312</v>
      </c>
      <c r="E100" s="18" t="s">
        <v>835</v>
      </c>
      <c r="F100" s="18"/>
      <c r="G100" s="73">
        <v>815</v>
      </c>
      <c r="H100" s="73">
        <v>635.91399999999999</v>
      </c>
      <c r="I100" s="73">
        <v>815</v>
      </c>
      <c r="J100" s="73">
        <v>815</v>
      </c>
      <c r="K100" s="73">
        <v>815</v>
      </c>
      <c r="L100" s="68">
        <f t="shared" si="7"/>
        <v>3080.9139999999998</v>
      </c>
      <c r="M100" s="74" t="s">
        <v>315</v>
      </c>
      <c r="N100" s="74" t="s">
        <v>315</v>
      </c>
      <c r="O100" s="74" t="s">
        <v>316</v>
      </c>
      <c r="P100" s="74" t="s">
        <v>316</v>
      </c>
      <c r="Q100" s="75">
        <f t="shared" si="10"/>
        <v>164907.09999999998</v>
      </c>
      <c r="R100" s="70">
        <f t="shared" si="8"/>
        <v>128670.83875999998</v>
      </c>
      <c r="S100" s="75">
        <f t="shared" si="11"/>
        <v>164907.09999999998</v>
      </c>
      <c r="T100" s="75">
        <f t="shared" si="12"/>
        <v>164907.09999999998</v>
      </c>
      <c r="U100" s="75">
        <f t="shared" si="13"/>
        <v>164907.09999999998</v>
      </c>
      <c r="V100" s="70">
        <f t="shared" si="9"/>
        <v>623392.13875999989</v>
      </c>
      <c r="W100" s="106"/>
      <c r="X100" s="106"/>
      <c r="Y100" s="106"/>
    </row>
    <row r="101" spans="1:25" s="3" customFormat="1" ht="57" customHeight="1">
      <c r="A101" s="79" t="s">
        <v>318</v>
      </c>
      <c r="B101" s="98" t="s">
        <v>319</v>
      </c>
      <c r="C101" s="99" t="s">
        <v>311</v>
      </c>
      <c r="D101" s="79" t="s">
        <v>317</v>
      </c>
      <c r="E101" s="18" t="s">
        <v>835</v>
      </c>
      <c r="F101" s="18" t="s">
        <v>938</v>
      </c>
      <c r="G101" s="73">
        <v>0</v>
      </c>
      <c r="H101" s="73">
        <v>0</v>
      </c>
      <c r="I101" s="73">
        <v>0</v>
      </c>
      <c r="J101" s="73">
        <v>9807</v>
      </c>
      <c r="K101" s="73">
        <v>9807</v>
      </c>
      <c r="L101" s="68">
        <f t="shared" si="7"/>
        <v>19614</v>
      </c>
      <c r="M101" s="74">
        <v>67.66</v>
      </c>
      <c r="N101" s="74" t="s">
        <v>320</v>
      </c>
      <c r="O101" s="74">
        <v>67.66</v>
      </c>
      <c r="P101" s="74" t="s">
        <v>321</v>
      </c>
      <c r="Q101" s="75">
        <f t="shared" si="10"/>
        <v>0</v>
      </c>
      <c r="R101" s="70">
        <f t="shared" si="8"/>
        <v>0</v>
      </c>
      <c r="S101" s="75">
        <f t="shared" si="11"/>
        <v>0</v>
      </c>
      <c r="T101" s="75">
        <f t="shared" si="12"/>
        <v>44916.060000000121</v>
      </c>
      <c r="U101" s="75">
        <f t="shared" si="13"/>
        <v>44916.060000000121</v>
      </c>
      <c r="V101" s="70">
        <f t="shared" si="9"/>
        <v>89832.120000000243</v>
      </c>
      <c r="W101" s="106"/>
      <c r="X101" s="106"/>
      <c r="Y101" s="106"/>
    </row>
    <row r="102" spans="1:25" s="3" customFormat="1" ht="57" customHeight="1">
      <c r="A102" s="79" t="s">
        <v>323</v>
      </c>
      <c r="B102" s="98" t="s">
        <v>324</v>
      </c>
      <c r="C102" s="99" t="s">
        <v>311</v>
      </c>
      <c r="D102" s="79" t="s">
        <v>322</v>
      </c>
      <c r="E102" s="18" t="s">
        <v>835</v>
      </c>
      <c r="F102" s="18"/>
      <c r="G102" s="73">
        <v>7485</v>
      </c>
      <c r="H102" s="73">
        <v>7320.2000000000007</v>
      </c>
      <c r="I102" s="73">
        <v>7485</v>
      </c>
      <c r="J102" s="73">
        <v>7485</v>
      </c>
      <c r="K102" s="73">
        <v>7485</v>
      </c>
      <c r="L102" s="68">
        <f t="shared" si="7"/>
        <v>29775.200000000001</v>
      </c>
      <c r="M102" s="74" t="s">
        <v>325</v>
      </c>
      <c r="N102" s="74" t="s">
        <v>327</v>
      </c>
      <c r="O102" s="74" t="s">
        <v>326</v>
      </c>
      <c r="P102" s="74" t="s">
        <v>328</v>
      </c>
      <c r="Q102" s="75">
        <f t="shared" si="10"/>
        <v>634653.15000000014</v>
      </c>
      <c r="R102" s="70">
        <f t="shared" si="8"/>
        <v>620679.75800000026</v>
      </c>
      <c r="S102" s="75">
        <f t="shared" si="11"/>
        <v>634653.15000000014</v>
      </c>
      <c r="T102" s="75">
        <f t="shared" si="12"/>
        <v>665566.20000000007</v>
      </c>
      <c r="U102" s="75">
        <f t="shared" si="13"/>
        <v>665566.20000000007</v>
      </c>
      <c r="V102" s="70">
        <f t="shared" si="9"/>
        <v>2586465.3080000007</v>
      </c>
      <c r="W102" s="106"/>
      <c r="X102" s="106"/>
      <c r="Y102" s="106"/>
    </row>
    <row r="103" spans="1:25" s="3" customFormat="1" ht="57" customHeight="1">
      <c r="A103" s="79" t="s">
        <v>323</v>
      </c>
      <c r="B103" s="98" t="s">
        <v>324</v>
      </c>
      <c r="C103" s="99" t="s">
        <v>311</v>
      </c>
      <c r="D103" s="79" t="s">
        <v>329</v>
      </c>
      <c r="E103" s="18" t="s">
        <v>835</v>
      </c>
      <c r="F103" s="18"/>
      <c r="G103" s="73">
        <v>333</v>
      </c>
      <c r="H103" s="73">
        <v>765.9</v>
      </c>
      <c r="I103" s="73">
        <v>333</v>
      </c>
      <c r="J103" s="73">
        <v>333</v>
      </c>
      <c r="K103" s="73">
        <v>333</v>
      </c>
      <c r="L103" s="68">
        <f t="shared" si="7"/>
        <v>1764.9</v>
      </c>
      <c r="M103" s="74" t="s">
        <v>330</v>
      </c>
      <c r="N103" s="74" t="s">
        <v>332</v>
      </c>
      <c r="O103" s="74" t="s">
        <v>331</v>
      </c>
      <c r="P103" s="74" t="s">
        <v>331</v>
      </c>
      <c r="Q103" s="75">
        <f t="shared" si="10"/>
        <v>73113.48</v>
      </c>
      <c r="R103" s="70">
        <f t="shared" si="8"/>
        <v>168161.00399999999</v>
      </c>
      <c r="S103" s="75">
        <f t="shared" si="11"/>
        <v>73113.48</v>
      </c>
      <c r="T103" s="75">
        <f t="shared" si="12"/>
        <v>110529.35999999999</v>
      </c>
      <c r="U103" s="75">
        <f t="shared" si="13"/>
        <v>110529.35999999999</v>
      </c>
      <c r="V103" s="70">
        <f t="shared" si="9"/>
        <v>462333.20399999997</v>
      </c>
      <c r="W103" s="106"/>
      <c r="X103" s="106"/>
      <c r="Y103" s="106"/>
    </row>
    <row r="104" spans="1:25" s="3" customFormat="1" ht="57" customHeight="1">
      <c r="A104" s="79" t="s">
        <v>334</v>
      </c>
      <c r="B104" s="98" t="s">
        <v>335</v>
      </c>
      <c r="C104" s="99" t="s">
        <v>311</v>
      </c>
      <c r="D104" s="79" t="s">
        <v>333</v>
      </c>
      <c r="E104" s="18" t="s">
        <v>835</v>
      </c>
      <c r="F104" s="18"/>
      <c r="G104" s="73">
        <v>8756</v>
      </c>
      <c r="H104" s="73">
        <v>8337.027</v>
      </c>
      <c r="I104" s="73">
        <v>8756</v>
      </c>
      <c r="J104" s="73">
        <v>8756</v>
      </c>
      <c r="K104" s="73">
        <v>8756</v>
      </c>
      <c r="L104" s="68">
        <f t="shared" si="7"/>
        <v>34605.027000000002</v>
      </c>
      <c r="M104" s="74" t="s">
        <v>336</v>
      </c>
      <c r="N104" s="74" t="s">
        <v>337</v>
      </c>
      <c r="O104" s="74" t="s">
        <v>331</v>
      </c>
      <c r="P104" s="74" t="s">
        <v>331</v>
      </c>
      <c r="Q104" s="75">
        <f t="shared" si="10"/>
        <v>152967.31999999998</v>
      </c>
      <c r="R104" s="70">
        <f t="shared" si="8"/>
        <v>145647.86168999999</v>
      </c>
      <c r="S104" s="75">
        <f t="shared" si="11"/>
        <v>152967.31999999998</v>
      </c>
      <c r="T104" s="75">
        <f t="shared" si="12"/>
        <v>315566.23999999993</v>
      </c>
      <c r="U104" s="75">
        <f t="shared" si="13"/>
        <v>315566.23999999993</v>
      </c>
      <c r="V104" s="70">
        <f t="shared" si="9"/>
        <v>929747.66168999998</v>
      </c>
      <c r="W104" s="106"/>
      <c r="X104" s="106"/>
      <c r="Y104" s="106"/>
    </row>
    <row r="105" spans="1:25" s="3" customFormat="1" ht="57" customHeight="1">
      <c r="A105" s="79" t="s">
        <v>334</v>
      </c>
      <c r="B105" s="98" t="s">
        <v>335</v>
      </c>
      <c r="C105" s="99" t="s">
        <v>311</v>
      </c>
      <c r="D105" s="79" t="s">
        <v>338</v>
      </c>
      <c r="E105" s="18" t="s">
        <v>835</v>
      </c>
      <c r="F105" s="18"/>
      <c r="G105" s="73">
        <v>19095</v>
      </c>
      <c r="H105" s="73">
        <v>19487.536</v>
      </c>
      <c r="I105" s="73">
        <v>19095</v>
      </c>
      <c r="J105" s="73">
        <v>19094</v>
      </c>
      <c r="K105" s="73">
        <v>19094</v>
      </c>
      <c r="L105" s="68">
        <f t="shared" si="7"/>
        <v>76770.535999999993</v>
      </c>
      <c r="M105" s="74" t="s">
        <v>339</v>
      </c>
      <c r="N105" s="74" t="s">
        <v>341</v>
      </c>
      <c r="O105" s="74" t="s">
        <v>340</v>
      </c>
      <c r="P105" s="74" t="s">
        <v>321</v>
      </c>
      <c r="Q105" s="75">
        <f t="shared" si="10"/>
        <v>514419.29999999993</v>
      </c>
      <c r="R105" s="70">
        <f t="shared" si="8"/>
        <v>524994.21983999992</v>
      </c>
      <c r="S105" s="75">
        <f t="shared" si="11"/>
        <v>514419.29999999993</v>
      </c>
      <c r="T105" s="75">
        <f t="shared" si="12"/>
        <v>569001.20000000019</v>
      </c>
      <c r="U105" s="75">
        <f t="shared" si="13"/>
        <v>569001.20000000019</v>
      </c>
      <c r="V105" s="70">
        <f t="shared" si="9"/>
        <v>2177415.9198400001</v>
      </c>
      <c r="W105" s="106"/>
      <c r="X105" s="106"/>
      <c r="Y105" s="106"/>
    </row>
    <row r="106" spans="1:25" s="3" customFormat="1" ht="10.5" customHeight="1">
      <c r="A106" s="79"/>
      <c r="B106" s="98"/>
      <c r="C106" s="99"/>
      <c r="D106" s="79"/>
      <c r="E106" s="18"/>
      <c r="F106" s="18"/>
      <c r="G106" s="73"/>
      <c r="H106" s="73"/>
      <c r="I106" s="73"/>
      <c r="J106" s="73"/>
      <c r="K106" s="73"/>
      <c r="L106" s="68"/>
      <c r="M106" s="74"/>
      <c r="N106" s="74"/>
      <c r="O106" s="74"/>
      <c r="P106" s="74"/>
      <c r="Q106" s="75"/>
      <c r="R106" s="70"/>
      <c r="S106" s="75"/>
      <c r="T106" s="75"/>
      <c r="U106" s="75"/>
      <c r="V106" s="70"/>
      <c r="W106" s="106"/>
      <c r="X106" s="106"/>
      <c r="Y106" s="106"/>
    </row>
    <row r="107" spans="1:25" s="3" customFormat="1" ht="51.75" customHeight="1">
      <c r="A107" s="79" t="s">
        <v>344</v>
      </c>
      <c r="B107" s="98" t="s">
        <v>345</v>
      </c>
      <c r="C107" s="99" t="s">
        <v>342</v>
      </c>
      <c r="D107" s="79" t="s">
        <v>343</v>
      </c>
      <c r="E107" s="18" t="s">
        <v>835</v>
      </c>
      <c r="F107" s="18" t="s">
        <v>900</v>
      </c>
      <c r="G107" s="73">
        <v>16678</v>
      </c>
      <c r="H107" s="73">
        <v>16693.326000000001</v>
      </c>
      <c r="I107" s="73">
        <v>16678</v>
      </c>
      <c r="J107" s="73">
        <v>16678.5</v>
      </c>
      <c r="K107" s="73">
        <v>16678.5</v>
      </c>
      <c r="L107" s="68">
        <f t="shared" si="7"/>
        <v>66728.326000000001</v>
      </c>
      <c r="M107" s="74" t="s">
        <v>346</v>
      </c>
      <c r="N107" s="74" t="s">
        <v>348</v>
      </c>
      <c r="O107" s="74" t="s">
        <v>347</v>
      </c>
      <c r="P107" s="74" t="s">
        <v>349</v>
      </c>
      <c r="Q107" s="75">
        <f t="shared" si="10"/>
        <v>989839.30000000016</v>
      </c>
      <c r="R107" s="70">
        <f t="shared" si="8"/>
        <v>990748.89810000022</v>
      </c>
      <c r="S107" s="75">
        <f t="shared" si="11"/>
        <v>989839.30000000016</v>
      </c>
      <c r="T107" s="75">
        <f t="shared" si="12"/>
        <v>1069925.7749999999</v>
      </c>
      <c r="U107" s="75">
        <f t="shared" si="13"/>
        <v>1069925.7749999999</v>
      </c>
      <c r="V107" s="70">
        <f t="shared" si="9"/>
        <v>4120439.7481</v>
      </c>
      <c r="W107" s="106"/>
      <c r="X107" s="106"/>
      <c r="Y107" s="106"/>
    </row>
    <row r="108" spans="1:25" s="3" customFormat="1" ht="51.75" customHeight="1">
      <c r="A108" s="79" t="s">
        <v>127</v>
      </c>
      <c r="B108" s="98" t="s">
        <v>128</v>
      </c>
      <c r="C108" s="99" t="s">
        <v>342</v>
      </c>
      <c r="D108" s="79" t="s">
        <v>343</v>
      </c>
      <c r="E108" s="18" t="s">
        <v>835</v>
      </c>
      <c r="F108" s="18"/>
      <c r="G108" s="73">
        <v>4365</v>
      </c>
      <c r="H108" s="73">
        <v>2581.5250000000001</v>
      </c>
      <c r="I108" s="73">
        <v>4365</v>
      </c>
      <c r="J108" s="73">
        <v>4365</v>
      </c>
      <c r="K108" s="73">
        <v>4365</v>
      </c>
      <c r="L108" s="68">
        <f t="shared" si="7"/>
        <v>15676.525</v>
      </c>
      <c r="M108" s="74" t="s">
        <v>129</v>
      </c>
      <c r="N108" s="74" t="s">
        <v>131</v>
      </c>
      <c r="O108" s="74" t="s">
        <v>350</v>
      </c>
      <c r="P108" s="74" t="s">
        <v>351</v>
      </c>
      <c r="Q108" s="75">
        <f t="shared" si="10"/>
        <v>56395.80000000001</v>
      </c>
      <c r="R108" s="70">
        <f t="shared" si="8"/>
        <v>33353.303000000007</v>
      </c>
      <c r="S108" s="75">
        <f t="shared" si="11"/>
        <v>56395.80000000001</v>
      </c>
      <c r="T108" s="75">
        <f t="shared" si="12"/>
        <v>72895.499999999985</v>
      </c>
      <c r="U108" s="75">
        <f t="shared" si="13"/>
        <v>72895.499999999985</v>
      </c>
      <c r="V108" s="70">
        <f t="shared" si="9"/>
        <v>235540.103</v>
      </c>
      <c r="W108" s="106"/>
      <c r="X108" s="106"/>
      <c r="Y108" s="106"/>
    </row>
    <row r="109" spans="1:25" s="3" customFormat="1" ht="51.75" customHeight="1">
      <c r="A109" s="79" t="s">
        <v>344</v>
      </c>
      <c r="B109" s="98" t="s">
        <v>345</v>
      </c>
      <c r="C109" s="99" t="s">
        <v>342</v>
      </c>
      <c r="D109" s="79" t="s">
        <v>352</v>
      </c>
      <c r="E109" s="18" t="s">
        <v>835</v>
      </c>
      <c r="F109" s="18"/>
      <c r="G109" s="73">
        <v>8712.5</v>
      </c>
      <c r="H109" s="73">
        <v>8290.14</v>
      </c>
      <c r="I109" s="73">
        <v>8712.5</v>
      </c>
      <c r="J109" s="73">
        <v>8712.5</v>
      </c>
      <c r="K109" s="73">
        <v>8712.5</v>
      </c>
      <c r="L109" s="68">
        <f t="shared" si="7"/>
        <v>34427.64</v>
      </c>
      <c r="M109" s="74" t="s">
        <v>353</v>
      </c>
      <c r="N109" s="74" t="s">
        <v>355</v>
      </c>
      <c r="O109" s="74" t="s">
        <v>354</v>
      </c>
      <c r="P109" s="74" t="s">
        <v>356</v>
      </c>
      <c r="Q109" s="75">
        <f t="shared" si="10"/>
        <v>368974.37499999994</v>
      </c>
      <c r="R109" s="70">
        <f t="shared" si="8"/>
        <v>351087.42899999995</v>
      </c>
      <c r="S109" s="75">
        <f t="shared" si="11"/>
        <v>368974.37499999994</v>
      </c>
      <c r="T109" s="75">
        <f t="shared" si="12"/>
        <v>389710.12500000006</v>
      </c>
      <c r="U109" s="75">
        <f t="shared" si="13"/>
        <v>389710.12500000006</v>
      </c>
      <c r="V109" s="70">
        <f t="shared" si="9"/>
        <v>1499482.054</v>
      </c>
      <c r="W109" s="106"/>
      <c r="X109" s="106"/>
      <c r="Y109" s="106"/>
    </row>
    <row r="110" spans="1:25" s="3" customFormat="1" ht="51.75" customHeight="1">
      <c r="A110" s="79" t="s">
        <v>358</v>
      </c>
      <c r="B110" s="98" t="s">
        <v>359</v>
      </c>
      <c r="C110" s="99" t="s">
        <v>342</v>
      </c>
      <c r="D110" s="79" t="s">
        <v>357</v>
      </c>
      <c r="E110" s="18" t="s">
        <v>835</v>
      </c>
      <c r="F110" s="18"/>
      <c r="G110" s="73">
        <v>1184</v>
      </c>
      <c r="H110" s="73">
        <v>1260</v>
      </c>
      <c r="I110" s="73">
        <v>1184</v>
      </c>
      <c r="J110" s="73">
        <v>1184</v>
      </c>
      <c r="K110" s="73">
        <v>1184</v>
      </c>
      <c r="L110" s="68">
        <f t="shared" si="7"/>
        <v>4812</v>
      </c>
      <c r="M110" s="74" t="s">
        <v>360</v>
      </c>
      <c r="N110" s="74" t="s">
        <v>362</v>
      </c>
      <c r="O110" s="74" t="s">
        <v>361</v>
      </c>
      <c r="P110" s="74" t="s">
        <v>361</v>
      </c>
      <c r="Q110" s="75">
        <f t="shared" si="10"/>
        <v>111959.04000000002</v>
      </c>
      <c r="R110" s="70">
        <f t="shared" si="8"/>
        <v>119145.60000000002</v>
      </c>
      <c r="S110" s="75">
        <f t="shared" si="11"/>
        <v>111959.04000000002</v>
      </c>
      <c r="T110" s="75">
        <f t="shared" si="12"/>
        <v>112456.32000000001</v>
      </c>
      <c r="U110" s="75">
        <f t="shared" si="13"/>
        <v>112456.32000000001</v>
      </c>
      <c r="V110" s="70">
        <f t="shared" si="9"/>
        <v>456017.28000000009</v>
      </c>
      <c r="W110" s="106"/>
      <c r="X110" s="106"/>
      <c r="Y110" s="106"/>
    </row>
    <row r="111" spans="1:25" s="3" customFormat="1" ht="51.75" customHeight="1">
      <c r="A111" s="79" t="s">
        <v>364</v>
      </c>
      <c r="B111" s="98" t="s">
        <v>365</v>
      </c>
      <c r="C111" s="99" t="s">
        <v>342</v>
      </c>
      <c r="D111" s="79" t="s">
        <v>363</v>
      </c>
      <c r="E111" s="18" t="s">
        <v>835</v>
      </c>
      <c r="F111" s="18"/>
      <c r="G111" s="73">
        <v>82571</v>
      </c>
      <c r="H111" s="73">
        <v>69503.254000000001</v>
      </c>
      <c r="I111" s="73">
        <v>82571</v>
      </c>
      <c r="J111" s="73">
        <v>82571.5</v>
      </c>
      <c r="K111" s="73">
        <v>82571.5</v>
      </c>
      <c r="L111" s="68">
        <f t="shared" si="7"/>
        <v>317217.25400000002</v>
      </c>
      <c r="M111" s="74" t="s">
        <v>366</v>
      </c>
      <c r="N111" s="74" t="s">
        <v>368</v>
      </c>
      <c r="O111" s="74" t="s">
        <v>367</v>
      </c>
      <c r="P111" s="74" t="s">
        <v>369</v>
      </c>
      <c r="Q111" s="75">
        <f t="shared" si="10"/>
        <v>2202994.2799999998</v>
      </c>
      <c r="R111" s="70">
        <f t="shared" si="8"/>
        <v>1854346.81672</v>
      </c>
      <c r="S111" s="75">
        <f t="shared" si="11"/>
        <v>2202994.2799999998</v>
      </c>
      <c r="T111" s="75">
        <f t="shared" si="12"/>
        <v>2223650.4950000001</v>
      </c>
      <c r="U111" s="75">
        <f t="shared" si="13"/>
        <v>2223650.4950000001</v>
      </c>
      <c r="V111" s="70">
        <f t="shared" si="9"/>
        <v>8504642.086720001</v>
      </c>
      <c r="W111" s="106"/>
      <c r="X111" s="106"/>
      <c r="Y111" s="106"/>
    </row>
    <row r="112" spans="1:25" s="3" customFormat="1" ht="51.75" customHeight="1">
      <c r="A112" s="79" t="s">
        <v>371</v>
      </c>
      <c r="B112" s="98" t="s">
        <v>372</v>
      </c>
      <c r="C112" s="99" t="s">
        <v>342</v>
      </c>
      <c r="D112" s="79" t="s">
        <v>370</v>
      </c>
      <c r="E112" s="18" t="s">
        <v>835</v>
      </c>
      <c r="F112" s="18"/>
      <c r="G112" s="73">
        <v>5072.5</v>
      </c>
      <c r="H112" s="73">
        <v>5140.393</v>
      </c>
      <c r="I112" s="73">
        <v>5072.5</v>
      </c>
      <c r="J112" s="73">
        <v>5147.5</v>
      </c>
      <c r="K112" s="73">
        <v>5147.5</v>
      </c>
      <c r="L112" s="68">
        <f t="shared" si="7"/>
        <v>20507.893</v>
      </c>
      <c r="M112" s="74" t="s">
        <v>373</v>
      </c>
      <c r="N112" s="74" t="s">
        <v>373</v>
      </c>
      <c r="O112" s="74" t="s">
        <v>374</v>
      </c>
      <c r="P112" s="74" t="s">
        <v>374</v>
      </c>
      <c r="Q112" s="75">
        <f t="shared" si="10"/>
        <v>196965.17499999999</v>
      </c>
      <c r="R112" s="70">
        <f t="shared" si="8"/>
        <v>199601.46018999998</v>
      </c>
      <c r="S112" s="75">
        <f t="shared" si="11"/>
        <v>196965.17499999999</v>
      </c>
      <c r="T112" s="75">
        <f t="shared" si="12"/>
        <v>199877.42499999999</v>
      </c>
      <c r="U112" s="75">
        <f t="shared" si="13"/>
        <v>199877.42499999999</v>
      </c>
      <c r="V112" s="70">
        <f t="shared" si="9"/>
        <v>796321.48518999992</v>
      </c>
      <c r="W112" s="106"/>
      <c r="X112" s="106"/>
      <c r="Y112" s="106"/>
    </row>
    <row r="113" spans="1:25" s="3" customFormat="1" ht="51.75" customHeight="1">
      <c r="A113" s="79" t="s">
        <v>371</v>
      </c>
      <c r="B113" s="98" t="s">
        <v>372</v>
      </c>
      <c r="C113" s="99" t="s">
        <v>342</v>
      </c>
      <c r="D113" s="79" t="s">
        <v>375</v>
      </c>
      <c r="E113" s="18" t="s">
        <v>835</v>
      </c>
      <c r="F113" s="18"/>
      <c r="G113" s="73">
        <v>602</v>
      </c>
      <c r="H113" s="73">
        <v>567.74</v>
      </c>
      <c r="I113" s="73">
        <v>602</v>
      </c>
      <c r="J113" s="73">
        <v>570</v>
      </c>
      <c r="K113" s="73">
        <v>570</v>
      </c>
      <c r="L113" s="68">
        <f t="shared" si="7"/>
        <v>2309.7399999999998</v>
      </c>
      <c r="M113" s="74" t="s">
        <v>376</v>
      </c>
      <c r="N113" s="74" t="s">
        <v>376</v>
      </c>
      <c r="O113" s="74" t="s">
        <v>377</v>
      </c>
      <c r="P113" s="74" t="s">
        <v>378</v>
      </c>
      <c r="Q113" s="75">
        <f t="shared" si="10"/>
        <v>77567.700000000012</v>
      </c>
      <c r="R113" s="70">
        <f t="shared" si="8"/>
        <v>73153.299000000014</v>
      </c>
      <c r="S113" s="75">
        <f t="shared" si="11"/>
        <v>77567.700000000012</v>
      </c>
      <c r="T113" s="75">
        <f t="shared" si="12"/>
        <v>72190.5</v>
      </c>
      <c r="U113" s="75">
        <f t="shared" si="13"/>
        <v>72190.5</v>
      </c>
      <c r="V113" s="70">
        <f t="shared" si="9"/>
        <v>295101.99900000001</v>
      </c>
      <c r="W113" s="106"/>
      <c r="X113" s="106"/>
      <c r="Y113" s="106"/>
    </row>
    <row r="114" spans="1:25" s="3" customFormat="1" ht="51.75" customHeight="1">
      <c r="A114" s="79">
        <v>2920011448</v>
      </c>
      <c r="B114" s="98" t="s">
        <v>372</v>
      </c>
      <c r="C114" s="99" t="s">
        <v>342</v>
      </c>
      <c r="D114" s="79" t="s">
        <v>929</v>
      </c>
      <c r="E114" s="18" t="s">
        <v>835</v>
      </c>
      <c r="F114" s="18" t="s">
        <v>1004</v>
      </c>
      <c r="G114" s="73">
        <v>543.75</v>
      </c>
      <c r="H114" s="73">
        <v>0</v>
      </c>
      <c r="I114" s="73">
        <f>543.75+543.75*0</f>
        <v>543.75</v>
      </c>
      <c r="J114" s="73">
        <v>543.75</v>
      </c>
      <c r="K114" s="73">
        <v>543.75</v>
      </c>
      <c r="L114" s="68">
        <f t="shared" si="7"/>
        <v>1631.25</v>
      </c>
      <c r="M114" s="74">
        <v>199.32</v>
      </c>
      <c r="N114" s="74">
        <v>199.32</v>
      </c>
      <c r="O114" s="74">
        <v>75.23</v>
      </c>
      <c r="P114" s="74">
        <v>77.489999999999995</v>
      </c>
      <c r="Q114" s="75">
        <f t="shared" si="10"/>
        <v>67473.9375</v>
      </c>
      <c r="R114" s="70">
        <f t="shared" si="8"/>
        <v>0</v>
      </c>
      <c r="S114" s="75">
        <f t="shared" si="11"/>
        <v>67473.9375</v>
      </c>
      <c r="T114" s="75">
        <f t="shared" si="12"/>
        <v>66245.0625</v>
      </c>
      <c r="U114" s="75">
        <f t="shared" si="13"/>
        <v>66245.0625</v>
      </c>
      <c r="V114" s="70">
        <f t="shared" si="9"/>
        <v>199964.0625</v>
      </c>
      <c r="W114" s="106"/>
      <c r="X114" s="106"/>
      <c r="Y114" s="106"/>
    </row>
    <row r="115" spans="1:25" s="3" customFormat="1" ht="51.75" customHeight="1">
      <c r="A115" s="79" t="s">
        <v>380</v>
      </c>
      <c r="B115" s="98" t="s">
        <v>381</v>
      </c>
      <c r="C115" s="99" t="s">
        <v>342</v>
      </c>
      <c r="D115" s="79" t="s">
        <v>379</v>
      </c>
      <c r="E115" s="18" t="s">
        <v>835</v>
      </c>
      <c r="F115" s="18"/>
      <c r="G115" s="73">
        <v>60115</v>
      </c>
      <c r="H115" s="73">
        <v>65979.013999999996</v>
      </c>
      <c r="I115" s="73">
        <v>60115</v>
      </c>
      <c r="J115" s="73">
        <v>60115</v>
      </c>
      <c r="K115" s="73">
        <v>60115</v>
      </c>
      <c r="L115" s="68">
        <f t="shared" si="7"/>
        <v>246324.014</v>
      </c>
      <c r="M115" s="74" t="s">
        <v>382</v>
      </c>
      <c r="N115" s="74" t="s">
        <v>384</v>
      </c>
      <c r="O115" s="74" t="s">
        <v>383</v>
      </c>
      <c r="P115" s="74" t="s">
        <v>356</v>
      </c>
      <c r="Q115" s="75">
        <f t="shared" si="10"/>
        <v>428018.80000000005</v>
      </c>
      <c r="R115" s="70">
        <f t="shared" si="8"/>
        <v>469770.57968000002</v>
      </c>
      <c r="S115" s="75">
        <f t="shared" si="11"/>
        <v>428018.80000000005</v>
      </c>
      <c r="T115" s="75">
        <f t="shared" si="12"/>
        <v>464688.94999999984</v>
      </c>
      <c r="U115" s="75">
        <f t="shared" si="13"/>
        <v>464688.94999999984</v>
      </c>
      <c r="V115" s="70">
        <f t="shared" si="9"/>
        <v>1827167.2796799997</v>
      </c>
      <c r="W115" s="106"/>
      <c r="X115" s="106"/>
      <c r="Y115" s="106"/>
    </row>
    <row r="116" spans="1:25" s="10" customFormat="1" ht="57" customHeight="1">
      <c r="A116" s="80">
        <v>2920008068</v>
      </c>
      <c r="B116" s="21" t="s">
        <v>993</v>
      </c>
      <c r="C116" s="101" t="s">
        <v>342</v>
      </c>
      <c r="D116" s="80" t="s">
        <v>930</v>
      </c>
      <c r="E116" s="20" t="s">
        <v>835</v>
      </c>
      <c r="F116" s="20"/>
      <c r="G116" s="76">
        <v>647.50684999999999</v>
      </c>
      <c r="H116" s="76">
        <v>0</v>
      </c>
      <c r="I116" s="76">
        <f>654.70137+647.50685</f>
        <v>1302.20822</v>
      </c>
      <c r="J116" s="76">
        <v>661.89589000000001</v>
      </c>
      <c r="K116" s="76">
        <v>661.89589000000001</v>
      </c>
      <c r="L116" s="68">
        <f t="shared" si="7"/>
        <v>2626</v>
      </c>
      <c r="M116" s="77">
        <v>48.17</v>
      </c>
      <c r="N116" s="77">
        <v>52.02</v>
      </c>
      <c r="O116" s="77">
        <v>32.090000000000003</v>
      </c>
      <c r="P116" s="77">
        <v>33.369999999999997</v>
      </c>
      <c r="Q116" s="78">
        <f t="shared" si="10"/>
        <v>10411.910147999999</v>
      </c>
      <c r="R116" s="70">
        <f t="shared" si="8"/>
        <v>0</v>
      </c>
      <c r="S116" s="78">
        <f t="shared" si="11"/>
        <v>20939.508177599997</v>
      </c>
      <c r="T116" s="78">
        <f t="shared" si="12"/>
        <v>12344.358348500004</v>
      </c>
      <c r="U116" s="78">
        <f t="shared" si="13"/>
        <v>12344.358348500004</v>
      </c>
      <c r="V116" s="70">
        <f t="shared" si="9"/>
        <v>45628.224874600004</v>
      </c>
      <c r="W116" s="107"/>
      <c r="X116" s="107"/>
      <c r="Y116" s="107"/>
    </row>
    <row r="117" spans="1:25" s="10" customFormat="1" ht="10.5" customHeight="1">
      <c r="A117" s="80"/>
      <c r="B117" s="100"/>
      <c r="C117" s="101"/>
      <c r="D117" s="80"/>
      <c r="E117" s="20"/>
      <c r="F117" s="20"/>
      <c r="G117" s="76"/>
      <c r="H117" s="76"/>
      <c r="I117" s="76"/>
      <c r="J117" s="76"/>
      <c r="K117" s="76"/>
      <c r="L117" s="68"/>
      <c r="M117" s="77"/>
      <c r="N117" s="77"/>
      <c r="O117" s="77"/>
      <c r="P117" s="77"/>
      <c r="Q117" s="78"/>
      <c r="R117" s="70"/>
      <c r="S117" s="78"/>
      <c r="T117" s="78"/>
      <c r="U117" s="78"/>
      <c r="V117" s="70"/>
      <c r="W117" s="107"/>
      <c r="X117" s="107"/>
      <c r="Y117" s="107"/>
    </row>
    <row r="118" spans="1:25" s="3" customFormat="1" ht="49.5" customHeight="1">
      <c r="A118" s="79" t="s">
        <v>386</v>
      </c>
      <c r="B118" s="98" t="s">
        <v>387</v>
      </c>
      <c r="C118" s="99" t="s">
        <v>385</v>
      </c>
      <c r="D118" s="79" t="s">
        <v>968</v>
      </c>
      <c r="E118" s="18" t="s">
        <v>835</v>
      </c>
      <c r="F118" s="18" t="s">
        <v>905</v>
      </c>
      <c r="G118" s="73">
        <v>3984</v>
      </c>
      <c r="H118" s="73">
        <v>3996</v>
      </c>
      <c r="I118" s="73">
        <v>3984</v>
      </c>
      <c r="J118" s="73">
        <v>3984</v>
      </c>
      <c r="K118" s="73">
        <v>3984</v>
      </c>
      <c r="L118" s="68">
        <f t="shared" si="7"/>
        <v>15948</v>
      </c>
      <c r="M118" s="74" t="s">
        <v>388</v>
      </c>
      <c r="N118" s="74" t="s">
        <v>388</v>
      </c>
      <c r="O118" s="74" t="s">
        <v>389</v>
      </c>
      <c r="P118" s="74" t="s">
        <v>390</v>
      </c>
      <c r="Q118" s="75">
        <f t="shared" si="10"/>
        <v>952972.79999999993</v>
      </c>
      <c r="R118" s="70">
        <f t="shared" si="8"/>
        <v>955843.2</v>
      </c>
      <c r="S118" s="75">
        <f t="shared" si="11"/>
        <v>952972.79999999993</v>
      </c>
      <c r="T118" s="75">
        <f t="shared" si="12"/>
        <v>949028.6399999999</v>
      </c>
      <c r="U118" s="75">
        <f t="shared" si="13"/>
        <v>949028.6399999999</v>
      </c>
      <c r="V118" s="70">
        <f t="shared" si="9"/>
        <v>3806873.2799999993</v>
      </c>
      <c r="W118" s="106"/>
      <c r="X118" s="106"/>
      <c r="Y118" s="106"/>
    </row>
    <row r="119" spans="1:25" s="3" customFormat="1" ht="49.5" customHeight="1">
      <c r="A119" s="79" t="s">
        <v>386</v>
      </c>
      <c r="B119" s="98" t="s">
        <v>387</v>
      </c>
      <c r="C119" s="99" t="s">
        <v>385</v>
      </c>
      <c r="D119" s="79" t="s">
        <v>969</v>
      </c>
      <c r="E119" s="18" t="s">
        <v>835</v>
      </c>
      <c r="F119" s="18" t="s">
        <v>905</v>
      </c>
      <c r="G119" s="73">
        <v>3320</v>
      </c>
      <c r="H119" s="73">
        <v>3375</v>
      </c>
      <c r="I119" s="73">
        <v>3320</v>
      </c>
      <c r="J119" s="73">
        <v>3320</v>
      </c>
      <c r="K119" s="73">
        <v>3320</v>
      </c>
      <c r="L119" s="68">
        <f t="shared" si="7"/>
        <v>13335</v>
      </c>
      <c r="M119" s="74" t="s">
        <v>391</v>
      </c>
      <c r="N119" s="74" t="s">
        <v>391</v>
      </c>
      <c r="O119" s="74" t="s">
        <v>392</v>
      </c>
      <c r="P119" s="74" t="s">
        <v>393</v>
      </c>
      <c r="Q119" s="75">
        <f t="shared" si="10"/>
        <v>187812.40000000002</v>
      </c>
      <c r="R119" s="70">
        <f t="shared" si="8"/>
        <v>190923.75000000003</v>
      </c>
      <c r="S119" s="75">
        <f t="shared" si="11"/>
        <v>187812.40000000002</v>
      </c>
      <c r="T119" s="75">
        <f t="shared" si="12"/>
        <v>184525.6</v>
      </c>
      <c r="U119" s="75">
        <f t="shared" si="13"/>
        <v>184525.6</v>
      </c>
      <c r="V119" s="70">
        <f t="shared" si="9"/>
        <v>747787.35</v>
      </c>
      <c r="W119" s="106"/>
      <c r="X119" s="106"/>
      <c r="Y119" s="106"/>
    </row>
    <row r="120" spans="1:25" s="3" customFormat="1" ht="49.5" customHeight="1">
      <c r="A120" s="79" t="s">
        <v>386</v>
      </c>
      <c r="B120" s="98" t="s">
        <v>387</v>
      </c>
      <c r="C120" s="99" t="s">
        <v>385</v>
      </c>
      <c r="D120" s="79" t="s">
        <v>970</v>
      </c>
      <c r="E120" s="18" t="s">
        <v>835</v>
      </c>
      <c r="F120" s="18" t="s">
        <v>905</v>
      </c>
      <c r="G120" s="73">
        <v>4670</v>
      </c>
      <c r="H120" s="73">
        <v>4661</v>
      </c>
      <c r="I120" s="73">
        <v>4670</v>
      </c>
      <c r="J120" s="73">
        <v>4670</v>
      </c>
      <c r="K120" s="73">
        <v>4670</v>
      </c>
      <c r="L120" s="68">
        <f t="shared" si="7"/>
        <v>18671</v>
      </c>
      <c r="M120" s="74" t="s">
        <v>394</v>
      </c>
      <c r="N120" s="74" t="s">
        <v>394</v>
      </c>
      <c r="O120" s="74" t="s">
        <v>395</v>
      </c>
      <c r="P120" s="74" t="s">
        <v>396</v>
      </c>
      <c r="Q120" s="75">
        <f t="shared" si="10"/>
        <v>434590.2</v>
      </c>
      <c r="R120" s="70">
        <f t="shared" si="8"/>
        <v>433752.66000000003</v>
      </c>
      <c r="S120" s="75">
        <f t="shared" si="11"/>
        <v>434590.2</v>
      </c>
      <c r="T120" s="75">
        <f t="shared" si="12"/>
        <v>428332.4</v>
      </c>
      <c r="U120" s="75">
        <f t="shared" si="13"/>
        <v>428332.4</v>
      </c>
      <c r="V120" s="70">
        <f t="shared" si="9"/>
        <v>1725007.6600000001</v>
      </c>
      <c r="W120" s="106"/>
      <c r="X120" s="106"/>
      <c r="Y120" s="106"/>
    </row>
    <row r="121" spans="1:25" s="3" customFormat="1" ht="49.5" customHeight="1">
      <c r="A121" s="79" t="s">
        <v>397</v>
      </c>
      <c r="B121" s="98" t="s">
        <v>398</v>
      </c>
      <c r="C121" s="99" t="s">
        <v>385</v>
      </c>
      <c r="D121" s="79" t="s">
        <v>971</v>
      </c>
      <c r="E121" s="18" t="s">
        <v>835</v>
      </c>
      <c r="F121" s="18" t="s">
        <v>909</v>
      </c>
      <c r="G121" s="73">
        <v>5067</v>
      </c>
      <c r="H121" s="73">
        <v>6032.54</v>
      </c>
      <c r="I121" s="73">
        <v>5067</v>
      </c>
      <c r="J121" s="73">
        <v>5068.5</v>
      </c>
      <c r="K121" s="73">
        <v>5068.5</v>
      </c>
      <c r="L121" s="68">
        <f t="shared" si="7"/>
        <v>21236.54</v>
      </c>
      <c r="M121" s="74" t="s">
        <v>399</v>
      </c>
      <c r="N121" s="74" t="s">
        <v>401</v>
      </c>
      <c r="O121" s="74" t="s">
        <v>400</v>
      </c>
      <c r="P121" s="74" t="s">
        <v>402</v>
      </c>
      <c r="Q121" s="75">
        <f t="shared" si="10"/>
        <v>494387.18999999994</v>
      </c>
      <c r="R121" s="70">
        <f t="shared" si="8"/>
        <v>588594.92779999995</v>
      </c>
      <c r="S121" s="75">
        <f t="shared" si="11"/>
        <v>494387.18999999994</v>
      </c>
      <c r="T121" s="75">
        <f t="shared" si="12"/>
        <v>532699.35000000009</v>
      </c>
      <c r="U121" s="75">
        <f t="shared" si="13"/>
        <v>532699.35000000009</v>
      </c>
      <c r="V121" s="70">
        <f t="shared" si="9"/>
        <v>2148380.8178000003</v>
      </c>
      <c r="W121" s="106"/>
      <c r="X121" s="106"/>
      <c r="Y121" s="106"/>
    </row>
    <row r="122" spans="1:25" s="3" customFormat="1" ht="49.5" customHeight="1">
      <c r="A122" s="79" t="s">
        <v>403</v>
      </c>
      <c r="B122" s="98" t="s">
        <v>404</v>
      </c>
      <c r="C122" s="99" t="s">
        <v>385</v>
      </c>
      <c r="D122" s="79" t="s">
        <v>972</v>
      </c>
      <c r="E122" s="18" t="s">
        <v>835</v>
      </c>
      <c r="F122" s="18"/>
      <c r="G122" s="73">
        <v>31990</v>
      </c>
      <c r="H122" s="73">
        <v>31123.906999999999</v>
      </c>
      <c r="I122" s="73">
        <v>31990</v>
      </c>
      <c r="J122" s="73">
        <v>31990</v>
      </c>
      <c r="K122" s="73">
        <v>31990</v>
      </c>
      <c r="L122" s="68">
        <f t="shared" si="7"/>
        <v>127093.90700000001</v>
      </c>
      <c r="M122" s="74" t="s">
        <v>405</v>
      </c>
      <c r="N122" s="74" t="s">
        <v>407</v>
      </c>
      <c r="O122" s="74" t="s">
        <v>406</v>
      </c>
      <c r="P122" s="74" t="s">
        <v>408</v>
      </c>
      <c r="Q122" s="75">
        <f t="shared" si="10"/>
        <v>3534895.0000000005</v>
      </c>
      <c r="R122" s="70">
        <f t="shared" si="8"/>
        <v>3439191.7235000003</v>
      </c>
      <c r="S122" s="75">
        <f t="shared" si="11"/>
        <v>3534895.0000000005</v>
      </c>
      <c r="T122" s="75">
        <f t="shared" si="12"/>
        <v>3652298.3000000003</v>
      </c>
      <c r="U122" s="75">
        <f t="shared" si="13"/>
        <v>3652298.3000000003</v>
      </c>
      <c r="V122" s="70">
        <f t="shared" si="9"/>
        <v>14278683.323500002</v>
      </c>
      <c r="W122" s="106"/>
      <c r="X122" s="106"/>
      <c r="Y122" s="106"/>
    </row>
    <row r="123" spans="1:25" s="3" customFormat="1" ht="49.5" customHeight="1">
      <c r="A123" s="79">
        <v>2901302522</v>
      </c>
      <c r="B123" s="98" t="s">
        <v>410</v>
      </c>
      <c r="C123" s="99" t="s">
        <v>385</v>
      </c>
      <c r="D123" s="79" t="s">
        <v>973</v>
      </c>
      <c r="E123" s="18" t="s">
        <v>835</v>
      </c>
      <c r="F123" s="18" t="s">
        <v>908</v>
      </c>
      <c r="G123" s="73">
        <v>327.5</v>
      </c>
      <c r="H123" s="73">
        <v>659.34999999999991</v>
      </c>
      <c r="I123" s="73">
        <v>327.5</v>
      </c>
      <c r="J123" s="73">
        <v>327.5</v>
      </c>
      <c r="K123" s="73">
        <v>327.5</v>
      </c>
      <c r="L123" s="68">
        <f t="shared" si="7"/>
        <v>1641.85</v>
      </c>
      <c r="M123" s="74" t="s">
        <v>411</v>
      </c>
      <c r="N123" s="74" t="s">
        <v>411</v>
      </c>
      <c r="O123" s="74" t="s">
        <v>412</v>
      </c>
      <c r="P123" s="74" t="s">
        <v>413</v>
      </c>
      <c r="Q123" s="75">
        <f t="shared" si="10"/>
        <v>30752.249999999996</v>
      </c>
      <c r="R123" s="70">
        <f t="shared" si="8"/>
        <v>61912.964999999989</v>
      </c>
      <c r="S123" s="75">
        <f t="shared" si="11"/>
        <v>30752.249999999996</v>
      </c>
      <c r="T123" s="75">
        <f t="shared" si="12"/>
        <v>30375.625</v>
      </c>
      <c r="U123" s="75">
        <f t="shared" si="13"/>
        <v>30375.625</v>
      </c>
      <c r="V123" s="70">
        <f t="shared" si="9"/>
        <v>153416.46499999997</v>
      </c>
      <c r="W123" s="106"/>
      <c r="X123" s="106"/>
      <c r="Y123" s="106"/>
    </row>
    <row r="124" spans="1:25" s="3" customFormat="1" ht="49.5" customHeight="1">
      <c r="A124" s="79" t="s">
        <v>414</v>
      </c>
      <c r="B124" s="98" t="s">
        <v>415</v>
      </c>
      <c r="C124" s="99" t="s">
        <v>385</v>
      </c>
      <c r="D124" s="79" t="s">
        <v>973</v>
      </c>
      <c r="E124" s="18" t="s">
        <v>835</v>
      </c>
      <c r="F124" s="18"/>
      <c r="G124" s="73">
        <v>2863</v>
      </c>
      <c r="H124" s="73">
        <v>2857.24</v>
      </c>
      <c r="I124" s="73">
        <v>2863</v>
      </c>
      <c r="J124" s="73">
        <v>2863</v>
      </c>
      <c r="K124" s="73">
        <v>2863</v>
      </c>
      <c r="L124" s="68">
        <f t="shared" si="7"/>
        <v>11446.24</v>
      </c>
      <c r="M124" s="74" t="s">
        <v>416</v>
      </c>
      <c r="N124" s="74" t="s">
        <v>418</v>
      </c>
      <c r="O124" s="74" t="s">
        <v>417</v>
      </c>
      <c r="P124" s="74" t="s">
        <v>419</v>
      </c>
      <c r="Q124" s="75">
        <f t="shared" si="10"/>
        <v>150221.61000000002</v>
      </c>
      <c r="R124" s="70">
        <f t="shared" si="8"/>
        <v>149919.38279999999</v>
      </c>
      <c r="S124" s="75">
        <f t="shared" si="11"/>
        <v>150221.61000000002</v>
      </c>
      <c r="T124" s="75">
        <f t="shared" si="12"/>
        <v>559487.46</v>
      </c>
      <c r="U124" s="75">
        <f t="shared" si="13"/>
        <v>559487.46</v>
      </c>
      <c r="V124" s="70">
        <f t="shared" si="9"/>
        <v>1419115.9128</v>
      </c>
      <c r="W124" s="106"/>
      <c r="X124" s="106"/>
      <c r="Y124" s="106"/>
    </row>
    <row r="125" spans="1:25" s="3" customFormat="1" ht="49.5" customHeight="1">
      <c r="A125" s="79" t="s">
        <v>421</v>
      </c>
      <c r="B125" s="98" t="s">
        <v>422</v>
      </c>
      <c r="C125" s="99" t="s">
        <v>385</v>
      </c>
      <c r="D125" s="79" t="s">
        <v>420</v>
      </c>
      <c r="E125" s="18" t="s">
        <v>835</v>
      </c>
      <c r="F125" s="18"/>
      <c r="G125" s="73">
        <v>34272</v>
      </c>
      <c r="H125" s="73">
        <v>36407.534</v>
      </c>
      <c r="I125" s="73">
        <v>34272</v>
      </c>
      <c r="J125" s="73">
        <v>34272</v>
      </c>
      <c r="K125" s="73">
        <v>34272</v>
      </c>
      <c r="L125" s="68">
        <f t="shared" si="7"/>
        <v>139223.53399999999</v>
      </c>
      <c r="M125" s="74" t="s">
        <v>423</v>
      </c>
      <c r="N125" s="74" t="s">
        <v>425</v>
      </c>
      <c r="O125" s="74" t="s">
        <v>424</v>
      </c>
      <c r="P125" s="74" t="s">
        <v>426</v>
      </c>
      <c r="Q125" s="75">
        <f t="shared" si="10"/>
        <v>3464556.48</v>
      </c>
      <c r="R125" s="70">
        <f t="shared" si="8"/>
        <v>3680437.6120600002</v>
      </c>
      <c r="S125" s="75">
        <f t="shared" si="11"/>
        <v>3464556.48</v>
      </c>
      <c r="T125" s="75">
        <f t="shared" si="12"/>
        <v>3760666.5599999996</v>
      </c>
      <c r="U125" s="75">
        <f t="shared" si="13"/>
        <v>3760666.5599999996</v>
      </c>
      <c r="V125" s="70">
        <f t="shared" si="9"/>
        <v>14666327.212059997</v>
      </c>
      <c r="W125" s="106"/>
      <c r="X125" s="106"/>
      <c r="Y125" s="106"/>
    </row>
    <row r="126" spans="1:25" s="3" customFormat="1" ht="49.5" customHeight="1">
      <c r="A126" s="79" t="s">
        <v>427</v>
      </c>
      <c r="B126" s="98" t="s">
        <v>428</v>
      </c>
      <c r="C126" s="99" t="s">
        <v>385</v>
      </c>
      <c r="D126" s="79" t="s">
        <v>974</v>
      </c>
      <c r="E126" s="18" t="s">
        <v>835</v>
      </c>
      <c r="F126" s="18"/>
      <c r="G126" s="73">
        <v>4050</v>
      </c>
      <c r="H126" s="73">
        <v>3769.56</v>
      </c>
      <c r="I126" s="73">
        <v>4050</v>
      </c>
      <c r="J126" s="73">
        <v>4050</v>
      </c>
      <c r="K126" s="73">
        <v>4050</v>
      </c>
      <c r="L126" s="68">
        <f t="shared" si="7"/>
        <v>15919.56</v>
      </c>
      <c r="M126" s="74" t="s">
        <v>429</v>
      </c>
      <c r="N126" s="74" t="s">
        <v>431</v>
      </c>
      <c r="O126" s="74" t="s">
        <v>430</v>
      </c>
      <c r="P126" s="74" t="s">
        <v>432</v>
      </c>
      <c r="Q126" s="75">
        <f t="shared" si="10"/>
        <v>361462.5</v>
      </c>
      <c r="R126" s="70">
        <f t="shared" si="8"/>
        <v>336433.23</v>
      </c>
      <c r="S126" s="75">
        <f t="shared" si="11"/>
        <v>361462.5</v>
      </c>
      <c r="T126" s="75">
        <f t="shared" si="12"/>
        <v>517792.50000000012</v>
      </c>
      <c r="U126" s="75">
        <f t="shared" si="13"/>
        <v>517792.50000000012</v>
      </c>
      <c r="V126" s="70">
        <f t="shared" si="9"/>
        <v>1733480.73</v>
      </c>
      <c r="W126" s="106"/>
      <c r="X126" s="106"/>
      <c r="Y126" s="106"/>
    </row>
    <row r="127" spans="1:25" s="3" customFormat="1" ht="49.5" customHeight="1">
      <c r="A127" s="79" t="s">
        <v>434</v>
      </c>
      <c r="B127" s="98" t="s">
        <v>435</v>
      </c>
      <c r="C127" s="99" t="s">
        <v>385</v>
      </c>
      <c r="D127" s="79" t="s">
        <v>975</v>
      </c>
      <c r="E127" s="18" t="s">
        <v>835</v>
      </c>
      <c r="F127" s="18"/>
      <c r="G127" s="73">
        <v>10053</v>
      </c>
      <c r="H127" s="73">
        <v>9995.17</v>
      </c>
      <c r="I127" s="73">
        <v>10053</v>
      </c>
      <c r="J127" s="73">
        <v>10053</v>
      </c>
      <c r="K127" s="73">
        <v>10053</v>
      </c>
      <c r="L127" s="68">
        <f t="shared" si="7"/>
        <v>40154.17</v>
      </c>
      <c r="M127" s="74" t="s">
        <v>436</v>
      </c>
      <c r="N127" s="74" t="s">
        <v>436</v>
      </c>
      <c r="O127" s="74" t="s">
        <v>437</v>
      </c>
      <c r="P127" s="74" t="s">
        <v>438</v>
      </c>
      <c r="Q127" s="75">
        <f t="shared" si="10"/>
        <v>295759.26</v>
      </c>
      <c r="R127" s="70">
        <f t="shared" si="8"/>
        <v>294057.90140000003</v>
      </c>
      <c r="S127" s="75">
        <f t="shared" si="11"/>
        <v>295759.26</v>
      </c>
      <c r="T127" s="75">
        <f t="shared" si="12"/>
        <v>285304.14</v>
      </c>
      <c r="U127" s="75">
        <f t="shared" si="13"/>
        <v>285304.14</v>
      </c>
      <c r="V127" s="70">
        <f t="shared" si="9"/>
        <v>1160425.4414000001</v>
      </c>
      <c r="W127" s="106"/>
      <c r="X127" s="106"/>
      <c r="Y127" s="106"/>
    </row>
    <row r="128" spans="1:25" s="3" customFormat="1" ht="57" customHeight="1">
      <c r="A128" s="79" t="s">
        <v>434</v>
      </c>
      <c r="B128" s="98" t="s">
        <v>435</v>
      </c>
      <c r="C128" s="99" t="s">
        <v>385</v>
      </c>
      <c r="D128" s="79" t="s">
        <v>976</v>
      </c>
      <c r="E128" s="18" t="s">
        <v>835</v>
      </c>
      <c r="F128" s="18"/>
      <c r="G128" s="73">
        <v>7331</v>
      </c>
      <c r="H128" s="73">
        <v>7583.8</v>
      </c>
      <c r="I128" s="73">
        <v>7331</v>
      </c>
      <c r="J128" s="73">
        <v>7331</v>
      </c>
      <c r="K128" s="73">
        <v>7331</v>
      </c>
      <c r="L128" s="68">
        <f t="shared" si="7"/>
        <v>29576.799999999999</v>
      </c>
      <c r="M128" s="74" t="s">
        <v>440</v>
      </c>
      <c r="N128" s="74" t="s">
        <v>442</v>
      </c>
      <c r="O128" s="74" t="s">
        <v>441</v>
      </c>
      <c r="P128" s="74" t="s">
        <v>443</v>
      </c>
      <c r="Q128" s="75">
        <f t="shared" si="10"/>
        <v>564780.24</v>
      </c>
      <c r="R128" s="70">
        <f t="shared" si="8"/>
        <v>584255.95199999993</v>
      </c>
      <c r="S128" s="75">
        <f t="shared" si="11"/>
        <v>564780.24</v>
      </c>
      <c r="T128" s="75">
        <f t="shared" si="12"/>
        <v>598429.53</v>
      </c>
      <c r="U128" s="75">
        <f t="shared" si="13"/>
        <v>598429.53</v>
      </c>
      <c r="V128" s="70">
        <f t="shared" si="9"/>
        <v>2345895.2519999999</v>
      </c>
      <c r="W128" s="106"/>
      <c r="X128" s="106"/>
      <c r="Y128" s="106"/>
    </row>
    <row r="129" spans="1:25" s="3" customFormat="1" ht="57" customHeight="1">
      <c r="A129" s="79" t="s">
        <v>434</v>
      </c>
      <c r="B129" s="98" t="s">
        <v>435</v>
      </c>
      <c r="C129" s="99" t="s">
        <v>385</v>
      </c>
      <c r="D129" s="79" t="s">
        <v>977</v>
      </c>
      <c r="E129" s="18" t="s">
        <v>835</v>
      </c>
      <c r="F129" s="18"/>
      <c r="G129" s="73">
        <v>4757</v>
      </c>
      <c r="H129" s="73">
        <v>4891.8980000000001</v>
      </c>
      <c r="I129" s="73">
        <v>4757</v>
      </c>
      <c r="J129" s="73">
        <v>4757</v>
      </c>
      <c r="K129" s="73">
        <v>4757</v>
      </c>
      <c r="L129" s="68">
        <f t="shared" si="7"/>
        <v>19162.898000000001</v>
      </c>
      <c r="M129" s="74" t="s">
        <v>444</v>
      </c>
      <c r="N129" s="74" t="s">
        <v>444</v>
      </c>
      <c r="O129" s="74" t="s">
        <v>445</v>
      </c>
      <c r="P129" s="74" t="s">
        <v>446</v>
      </c>
      <c r="Q129" s="75">
        <f t="shared" si="10"/>
        <v>342979.69999999995</v>
      </c>
      <c r="R129" s="70">
        <f t="shared" si="8"/>
        <v>352705.84580000001</v>
      </c>
      <c r="S129" s="75">
        <f t="shared" si="11"/>
        <v>342979.69999999995</v>
      </c>
      <c r="T129" s="75">
        <f t="shared" si="12"/>
        <v>338270.2699999999</v>
      </c>
      <c r="U129" s="75">
        <f t="shared" si="13"/>
        <v>338270.2699999999</v>
      </c>
      <c r="V129" s="70">
        <f t="shared" si="9"/>
        <v>1372226.0857999998</v>
      </c>
      <c r="W129" s="106"/>
      <c r="X129" s="106"/>
      <c r="Y129" s="106"/>
    </row>
    <row r="130" spans="1:25" s="3" customFormat="1" ht="57" customHeight="1">
      <c r="A130" s="79" t="s">
        <v>434</v>
      </c>
      <c r="B130" s="98" t="s">
        <v>435</v>
      </c>
      <c r="C130" s="99" t="s">
        <v>385</v>
      </c>
      <c r="D130" s="79" t="s">
        <v>978</v>
      </c>
      <c r="E130" s="18" t="s">
        <v>835</v>
      </c>
      <c r="F130" s="18"/>
      <c r="G130" s="73">
        <v>735</v>
      </c>
      <c r="H130" s="73">
        <v>565.79999999999995</v>
      </c>
      <c r="I130" s="73">
        <v>735</v>
      </c>
      <c r="J130" s="73">
        <v>735</v>
      </c>
      <c r="K130" s="73">
        <v>735</v>
      </c>
      <c r="L130" s="68">
        <f t="shared" si="7"/>
        <v>2770.8</v>
      </c>
      <c r="M130" s="74" t="s">
        <v>447</v>
      </c>
      <c r="N130" s="74" t="s">
        <v>448</v>
      </c>
      <c r="O130" s="74" t="s">
        <v>441</v>
      </c>
      <c r="P130" s="74" t="s">
        <v>443</v>
      </c>
      <c r="Q130" s="75">
        <f t="shared" si="10"/>
        <v>171306.45</v>
      </c>
      <c r="R130" s="70">
        <f t="shared" si="8"/>
        <v>131871.00599999999</v>
      </c>
      <c r="S130" s="75">
        <f t="shared" si="11"/>
        <v>171306.45</v>
      </c>
      <c r="T130" s="75">
        <f t="shared" si="12"/>
        <v>192878.7</v>
      </c>
      <c r="U130" s="75">
        <f t="shared" si="13"/>
        <v>192878.7</v>
      </c>
      <c r="V130" s="70">
        <f t="shared" si="9"/>
        <v>688934.85600000003</v>
      </c>
      <c r="W130" s="106"/>
      <c r="X130" s="106"/>
      <c r="Y130" s="106"/>
    </row>
    <row r="131" spans="1:25" s="3" customFormat="1" ht="57" customHeight="1">
      <c r="A131" s="79" t="s">
        <v>414</v>
      </c>
      <c r="B131" s="98" t="s">
        <v>415</v>
      </c>
      <c r="C131" s="99" t="s">
        <v>385</v>
      </c>
      <c r="D131" s="79" t="s">
        <v>979</v>
      </c>
      <c r="E131" s="18" t="s">
        <v>835</v>
      </c>
      <c r="F131" s="18"/>
      <c r="G131" s="73">
        <v>48684</v>
      </c>
      <c r="H131" s="73">
        <v>51443.979999999996</v>
      </c>
      <c r="I131" s="73">
        <v>48684</v>
      </c>
      <c r="J131" s="73">
        <v>48684</v>
      </c>
      <c r="K131" s="73">
        <v>48684</v>
      </c>
      <c r="L131" s="68">
        <f t="shared" si="7"/>
        <v>197495.97999999998</v>
      </c>
      <c r="M131" s="74" t="s">
        <v>456</v>
      </c>
      <c r="N131" s="74" t="s">
        <v>458</v>
      </c>
      <c r="O131" s="74" t="s">
        <v>457</v>
      </c>
      <c r="P131" s="74" t="s">
        <v>459</v>
      </c>
      <c r="Q131" s="75">
        <f t="shared" si="10"/>
        <v>740483.64000000025</v>
      </c>
      <c r="R131" s="70">
        <f t="shared" si="8"/>
        <v>782462.93580000021</v>
      </c>
      <c r="S131" s="75">
        <f t="shared" si="11"/>
        <v>740483.64000000025</v>
      </c>
      <c r="T131" s="75">
        <f t="shared" si="12"/>
        <v>1102692.5999999999</v>
      </c>
      <c r="U131" s="75">
        <f t="shared" si="13"/>
        <v>1102692.5999999999</v>
      </c>
      <c r="V131" s="70">
        <f t="shared" si="9"/>
        <v>3728331.7757999999</v>
      </c>
      <c r="W131" s="106"/>
      <c r="X131" s="106"/>
      <c r="Y131" s="106"/>
    </row>
    <row r="132" spans="1:25" s="3" customFormat="1" ht="110.25" customHeight="1">
      <c r="A132" s="79" t="s">
        <v>460</v>
      </c>
      <c r="B132" s="98" t="s">
        <v>461</v>
      </c>
      <c r="C132" s="99" t="s">
        <v>385</v>
      </c>
      <c r="D132" s="79" t="s">
        <v>980</v>
      </c>
      <c r="E132" s="18" t="s">
        <v>835</v>
      </c>
      <c r="F132" s="18"/>
      <c r="G132" s="73">
        <v>2026</v>
      </c>
      <c r="H132" s="73">
        <v>2908.71</v>
      </c>
      <c r="I132" s="73">
        <v>2026</v>
      </c>
      <c r="J132" s="73">
        <v>2026</v>
      </c>
      <c r="K132" s="73">
        <v>2026</v>
      </c>
      <c r="L132" s="68">
        <f t="shared" si="7"/>
        <v>8986.7099999999991</v>
      </c>
      <c r="M132" s="74" t="s">
        <v>462</v>
      </c>
      <c r="N132" s="74" t="s">
        <v>462</v>
      </c>
      <c r="O132" s="74" t="s">
        <v>463</v>
      </c>
      <c r="P132" s="74" t="s">
        <v>419</v>
      </c>
      <c r="Q132" s="75">
        <f t="shared" si="10"/>
        <v>135093.68000000002</v>
      </c>
      <c r="R132" s="70">
        <f t="shared" si="8"/>
        <v>193952.78280000002</v>
      </c>
      <c r="S132" s="75">
        <f t="shared" si="11"/>
        <v>135093.68000000002</v>
      </c>
      <c r="T132" s="75">
        <f t="shared" si="12"/>
        <v>133270.28</v>
      </c>
      <c r="U132" s="75">
        <f t="shared" si="13"/>
        <v>133270.28</v>
      </c>
      <c r="V132" s="70">
        <f t="shared" si="9"/>
        <v>595587.02280000004</v>
      </c>
      <c r="W132" s="106"/>
      <c r="X132" s="106"/>
      <c r="Y132" s="106"/>
    </row>
    <row r="133" spans="1:25" s="3" customFormat="1" ht="51.75" customHeight="1">
      <c r="A133" s="79" t="s">
        <v>464</v>
      </c>
      <c r="B133" s="98" t="s">
        <v>465</v>
      </c>
      <c r="C133" s="99" t="s">
        <v>385</v>
      </c>
      <c r="D133" s="79" t="s">
        <v>433</v>
      </c>
      <c r="E133" s="18" t="s">
        <v>835</v>
      </c>
      <c r="F133" s="18"/>
      <c r="G133" s="73">
        <v>3621</v>
      </c>
      <c r="H133" s="73">
        <v>3406.8879999999999</v>
      </c>
      <c r="I133" s="73">
        <v>3621</v>
      </c>
      <c r="J133" s="73">
        <v>3621</v>
      </c>
      <c r="K133" s="73">
        <v>3621</v>
      </c>
      <c r="L133" s="68">
        <f t="shared" si="7"/>
        <v>14269.887999999999</v>
      </c>
      <c r="M133" s="74" t="s">
        <v>466</v>
      </c>
      <c r="N133" s="74" t="s">
        <v>467</v>
      </c>
      <c r="O133" s="74" t="s">
        <v>108</v>
      </c>
      <c r="P133" s="74" t="s">
        <v>468</v>
      </c>
      <c r="Q133" s="75">
        <f t="shared" si="10"/>
        <v>1320723.5399999998</v>
      </c>
      <c r="R133" s="70">
        <f t="shared" si="8"/>
        <v>1242628.3291199999</v>
      </c>
      <c r="S133" s="75">
        <f t="shared" si="11"/>
        <v>1320723.5399999998</v>
      </c>
      <c r="T133" s="75">
        <f t="shared" si="12"/>
        <v>1397995.68</v>
      </c>
      <c r="U133" s="75">
        <f t="shared" si="13"/>
        <v>1397995.68</v>
      </c>
      <c r="V133" s="70">
        <f t="shared" si="9"/>
        <v>5359343.2291199993</v>
      </c>
      <c r="W133" s="106"/>
      <c r="X133" s="106"/>
      <c r="Y133" s="106"/>
    </row>
    <row r="134" spans="1:25" s="3" customFormat="1" ht="51.75" customHeight="1">
      <c r="A134" s="79" t="s">
        <v>469</v>
      </c>
      <c r="B134" s="98" t="s">
        <v>470</v>
      </c>
      <c r="C134" s="99" t="s">
        <v>385</v>
      </c>
      <c r="D134" s="79" t="s">
        <v>981</v>
      </c>
      <c r="E134" s="18" t="s">
        <v>835</v>
      </c>
      <c r="F134" s="18"/>
      <c r="G134" s="73">
        <v>21962</v>
      </c>
      <c r="H134" s="73">
        <v>23396.291000000001</v>
      </c>
      <c r="I134" s="73">
        <v>21962</v>
      </c>
      <c r="J134" s="73">
        <v>21962</v>
      </c>
      <c r="K134" s="73">
        <v>21962</v>
      </c>
      <c r="L134" s="68">
        <f t="shared" si="7"/>
        <v>89282.290999999997</v>
      </c>
      <c r="M134" s="74" t="s">
        <v>471</v>
      </c>
      <c r="N134" s="74" t="s">
        <v>473</v>
      </c>
      <c r="O134" s="74" t="s">
        <v>472</v>
      </c>
      <c r="P134" s="74" t="s">
        <v>474</v>
      </c>
      <c r="Q134" s="75">
        <f t="shared" si="10"/>
        <v>1847882.68</v>
      </c>
      <c r="R134" s="70">
        <f t="shared" si="8"/>
        <v>1968563.9247400002</v>
      </c>
      <c r="S134" s="75">
        <f t="shared" si="11"/>
        <v>1847882.68</v>
      </c>
      <c r="T134" s="75">
        <f t="shared" si="12"/>
        <v>3309234.16</v>
      </c>
      <c r="U134" s="75">
        <f t="shared" si="13"/>
        <v>3309234.16</v>
      </c>
      <c r="V134" s="70">
        <f t="shared" si="9"/>
        <v>10434914.924740002</v>
      </c>
      <c r="W134" s="106"/>
      <c r="X134" s="106"/>
      <c r="Y134" s="106"/>
    </row>
    <row r="135" spans="1:25" s="3" customFormat="1" ht="61.5" customHeight="1">
      <c r="A135" s="79" t="s">
        <v>475</v>
      </c>
      <c r="B135" s="98" t="s">
        <v>476</v>
      </c>
      <c r="C135" s="99" t="s">
        <v>385</v>
      </c>
      <c r="D135" s="79" t="s">
        <v>982</v>
      </c>
      <c r="E135" s="18" t="s">
        <v>835</v>
      </c>
      <c r="F135" s="18" t="s">
        <v>1003</v>
      </c>
      <c r="G135" s="73">
        <v>7820.5</v>
      </c>
      <c r="H135" s="73">
        <v>9687.0259999999998</v>
      </c>
      <c r="I135" s="73">
        <f>7820.5*0+9687</f>
        <v>9687</v>
      </c>
      <c r="J135" s="73">
        <f>7820.5*0+9687</f>
        <v>9687</v>
      </c>
      <c r="K135" s="73">
        <f>7820.5*0+9867</f>
        <v>9867</v>
      </c>
      <c r="L135" s="68">
        <f t="shared" si="7"/>
        <v>38928.025999999998</v>
      </c>
      <c r="M135" s="74" t="s">
        <v>477</v>
      </c>
      <c r="N135" s="74" t="s">
        <v>477</v>
      </c>
      <c r="O135" s="74" t="s">
        <v>463</v>
      </c>
      <c r="P135" s="74" t="s">
        <v>419</v>
      </c>
      <c r="Q135" s="75">
        <f t="shared" si="10"/>
        <v>732859.05500000005</v>
      </c>
      <c r="R135" s="70">
        <f t="shared" si="8"/>
        <v>907771.20646000002</v>
      </c>
      <c r="S135" s="75">
        <f t="shared" si="11"/>
        <v>907768.77000000014</v>
      </c>
      <c r="T135" s="75">
        <f t="shared" si="12"/>
        <v>899050.47</v>
      </c>
      <c r="U135" s="75">
        <f t="shared" si="13"/>
        <v>915756.27</v>
      </c>
      <c r="V135" s="70">
        <f t="shared" si="9"/>
        <v>3630346.7164600003</v>
      </c>
      <c r="W135" s="106"/>
      <c r="X135" s="106"/>
      <c r="Y135" s="106"/>
    </row>
    <row r="136" spans="1:25" s="3" customFormat="1" ht="51.75" customHeight="1">
      <c r="A136" s="79" t="s">
        <v>479</v>
      </c>
      <c r="B136" s="98" t="s">
        <v>480</v>
      </c>
      <c r="C136" s="99" t="s">
        <v>385</v>
      </c>
      <c r="D136" s="79" t="s">
        <v>478</v>
      </c>
      <c r="E136" s="18" t="s">
        <v>835</v>
      </c>
      <c r="F136" s="18"/>
      <c r="G136" s="73">
        <v>7473</v>
      </c>
      <c r="H136" s="73">
        <v>6578.2280000000001</v>
      </c>
      <c r="I136" s="73">
        <v>7473</v>
      </c>
      <c r="J136" s="73">
        <v>7473</v>
      </c>
      <c r="K136" s="73">
        <v>7473</v>
      </c>
      <c r="L136" s="68">
        <f t="shared" si="7"/>
        <v>28997.227999999999</v>
      </c>
      <c r="M136" s="74" t="s">
        <v>481</v>
      </c>
      <c r="N136" s="74" t="s">
        <v>483</v>
      </c>
      <c r="O136" s="74" t="s">
        <v>482</v>
      </c>
      <c r="P136" s="74" t="s">
        <v>484</v>
      </c>
      <c r="Q136" s="75">
        <f t="shared" si="10"/>
        <v>775547.94000000006</v>
      </c>
      <c r="R136" s="70">
        <f t="shared" si="8"/>
        <v>682688.50184000004</v>
      </c>
      <c r="S136" s="75">
        <f t="shared" si="11"/>
        <v>775547.94000000006</v>
      </c>
      <c r="T136" s="75">
        <f t="shared" si="12"/>
        <v>946829.09999999986</v>
      </c>
      <c r="U136" s="75">
        <f t="shared" si="13"/>
        <v>946829.09999999986</v>
      </c>
      <c r="V136" s="70">
        <f t="shared" si="9"/>
        <v>3351894.6418399997</v>
      </c>
      <c r="W136" s="106"/>
      <c r="X136" s="106"/>
      <c r="Y136" s="106"/>
    </row>
    <row r="137" spans="1:25" s="3" customFormat="1" ht="81" customHeight="1">
      <c r="A137" s="79" t="s">
        <v>485</v>
      </c>
      <c r="B137" s="98" t="s">
        <v>486</v>
      </c>
      <c r="C137" s="99" t="s">
        <v>385</v>
      </c>
      <c r="D137" s="79" t="s">
        <v>983</v>
      </c>
      <c r="E137" s="18" t="s">
        <v>835</v>
      </c>
      <c r="F137" s="18" t="s">
        <v>902</v>
      </c>
      <c r="G137" s="73">
        <v>11428.5</v>
      </c>
      <c r="H137" s="73">
        <v>13140.509999999998</v>
      </c>
      <c r="I137" s="73">
        <v>11428.5</v>
      </c>
      <c r="J137" s="73">
        <v>15128</v>
      </c>
      <c r="K137" s="73">
        <v>15128</v>
      </c>
      <c r="L137" s="68">
        <f t="shared" si="7"/>
        <v>54825.009999999995</v>
      </c>
      <c r="M137" s="74" t="s">
        <v>487</v>
      </c>
      <c r="N137" s="74" t="s">
        <v>487</v>
      </c>
      <c r="O137" s="74" t="s">
        <v>488</v>
      </c>
      <c r="P137" s="74" t="s">
        <v>489</v>
      </c>
      <c r="Q137" s="75">
        <f t="shared" si="10"/>
        <v>866623.15500000014</v>
      </c>
      <c r="R137" s="70">
        <f t="shared" si="8"/>
        <v>996444.87330000009</v>
      </c>
      <c r="S137" s="75">
        <f t="shared" si="11"/>
        <v>866623.15500000014</v>
      </c>
      <c r="T137" s="75">
        <f t="shared" si="12"/>
        <v>1134146.1599999999</v>
      </c>
      <c r="U137" s="75">
        <f t="shared" si="13"/>
        <v>1134146.1599999999</v>
      </c>
      <c r="V137" s="70">
        <f t="shared" si="9"/>
        <v>4131360.3483000007</v>
      </c>
      <c r="W137" s="106"/>
      <c r="X137" s="106"/>
      <c r="Y137" s="106"/>
    </row>
    <row r="138" spans="1:25" s="3" customFormat="1" ht="10.5" customHeight="1">
      <c r="A138" s="79"/>
      <c r="B138" s="98"/>
      <c r="C138" s="99"/>
      <c r="D138" s="79"/>
      <c r="E138" s="18"/>
      <c r="F138" s="18"/>
      <c r="G138" s="73"/>
      <c r="H138" s="73"/>
      <c r="I138" s="73"/>
      <c r="J138" s="73"/>
      <c r="K138" s="73"/>
      <c r="L138" s="68"/>
      <c r="M138" s="74"/>
      <c r="N138" s="74"/>
      <c r="O138" s="74"/>
      <c r="P138" s="74"/>
      <c r="Q138" s="75"/>
      <c r="R138" s="70"/>
      <c r="S138" s="75"/>
      <c r="T138" s="75"/>
      <c r="U138" s="75"/>
      <c r="V138" s="70"/>
      <c r="W138" s="106"/>
      <c r="X138" s="106"/>
      <c r="Y138" s="106"/>
    </row>
    <row r="139" spans="1:25" s="3" customFormat="1" ht="48.75" customHeight="1">
      <c r="A139" s="79">
        <v>2902060361</v>
      </c>
      <c r="B139" s="98" t="s">
        <v>932</v>
      </c>
      <c r="C139" s="99" t="s">
        <v>931</v>
      </c>
      <c r="D139" s="79"/>
      <c r="E139" s="18" t="s">
        <v>835</v>
      </c>
      <c r="F139" s="18" t="s">
        <v>933</v>
      </c>
      <c r="G139" s="73">
        <f>255302.542*0+886286/4</f>
        <v>221571.5</v>
      </c>
      <c r="H139" s="73">
        <v>264838.96100000001</v>
      </c>
      <c r="I139" s="73">
        <f>886286/4</f>
        <v>221571.5</v>
      </c>
      <c r="J139" s="73">
        <f>886286/4</f>
        <v>221571.5</v>
      </c>
      <c r="K139" s="73">
        <f>886286/4</f>
        <v>221571.5</v>
      </c>
      <c r="L139" s="68">
        <f t="shared" ref="L139:L201" si="14">H139+I139+J139+K139</f>
        <v>929553.46100000001</v>
      </c>
      <c r="M139" s="74">
        <v>46.84</v>
      </c>
      <c r="N139" s="74">
        <v>46.84</v>
      </c>
      <c r="O139" s="74">
        <v>29.15</v>
      </c>
      <c r="P139" s="74">
        <v>30.49</v>
      </c>
      <c r="Q139" s="75">
        <f t="shared" si="10"/>
        <v>3919599.8350000009</v>
      </c>
      <c r="R139" s="70">
        <f t="shared" ref="R139:R201" si="15">H139*(M139-O139)</f>
        <v>4685001.2200900018</v>
      </c>
      <c r="S139" s="75">
        <f t="shared" si="11"/>
        <v>3919599.8350000009</v>
      </c>
      <c r="T139" s="75">
        <f t="shared" si="12"/>
        <v>3622694.0250000013</v>
      </c>
      <c r="U139" s="75">
        <f t="shared" si="13"/>
        <v>3622694.0250000013</v>
      </c>
      <c r="V139" s="70">
        <f t="shared" ref="V139:V201" si="16">R139+S139+T139+U139</f>
        <v>15849989.105090007</v>
      </c>
      <c r="W139" s="106"/>
      <c r="X139" s="106"/>
      <c r="Y139" s="106"/>
    </row>
    <row r="140" spans="1:25" s="3" customFormat="1" ht="10.5" customHeight="1">
      <c r="A140" s="79"/>
      <c r="B140" s="98"/>
      <c r="C140" s="99"/>
      <c r="D140" s="79"/>
      <c r="E140" s="18"/>
      <c r="F140" s="18"/>
      <c r="G140" s="73"/>
      <c r="H140" s="73"/>
      <c r="I140" s="73"/>
      <c r="J140" s="73"/>
      <c r="K140" s="73"/>
      <c r="L140" s="68"/>
      <c r="M140" s="74"/>
      <c r="N140" s="74"/>
      <c r="O140" s="74"/>
      <c r="P140" s="74"/>
      <c r="Q140" s="75"/>
      <c r="R140" s="70"/>
      <c r="S140" s="75"/>
      <c r="T140" s="75"/>
      <c r="U140" s="75"/>
      <c r="V140" s="70"/>
      <c r="W140" s="106"/>
      <c r="X140" s="106"/>
      <c r="Y140" s="106"/>
    </row>
    <row r="141" spans="1:25" s="3" customFormat="1" ht="56.25" customHeight="1">
      <c r="A141" s="79" t="s">
        <v>492</v>
      </c>
      <c r="B141" s="98" t="s">
        <v>493</v>
      </c>
      <c r="C141" s="99" t="s">
        <v>490</v>
      </c>
      <c r="D141" s="79" t="s">
        <v>491</v>
      </c>
      <c r="E141" s="18" t="s">
        <v>835</v>
      </c>
      <c r="F141" s="18"/>
      <c r="G141" s="73">
        <v>8127</v>
      </c>
      <c r="H141" s="73">
        <v>7418.2610000000004</v>
      </c>
      <c r="I141" s="73">
        <v>8127</v>
      </c>
      <c r="J141" s="73">
        <v>8127</v>
      </c>
      <c r="K141" s="73">
        <v>8127</v>
      </c>
      <c r="L141" s="68">
        <f t="shared" si="14"/>
        <v>31799.260999999999</v>
      </c>
      <c r="M141" s="74" t="s">
        <v>494</v>
      </c>
      <c r="N141" s="74" t="s">
        <v>494</v>
      </c>
      <c r="O141" s="74" t="s">
        <v>495</v>
      </c>
      <c r="P141" s="74" t="s">
        <v>496</v>
      </c>
      <c r="Q141" s="75">
        <f t="shared" si="10"/>
        <v>292084.38000000006</v>
      </c>
      <c r="R141" s="70">
        <f t="shared" si="15"/>
        <v>266612.30034000007</v>
      </c>
      <c r="S141" s="75">
        <f t="shared" si="11"/>
        <v>292084.38000000006</v>
      </c>
      <c r="T141" s="75">
        <f t="shared" si="12"/>
        <v>283307.22000000003</v>
      </c>
      <c r="U141" s="75">
        <f t="shared" si="13"/>
        <v>283307.22000000003</v>
      </c>
      <c r="V141" s="70">
        <f t="shared" si="16"/>
        <v>1125311.1203400001</v>
      </c>
      <c r="W141" s="106"/>
      <c r="X141" s="106"/>
      <c r="Y141" s="106"/>
    </row>
    <row r="142" spans="1:25" s="3" customFormat="1" ht="56.25" customHeight="1">
      <c r="A142" s="79" t="s">
        <v>120</v>
      </c>
      <c r="B142" s="98" t="s">
        <v>121</v>
      </c>
      <c r="C142" s="99" t="s">
        <v>490</v>
      </c>
      <c r="D142" s="79" t="s">
        <v>497</v>
      </c>
      <c r="E142" s="18" t="s">
        <v>835</v>
      </c>
      <c r="F142" s="18"/>
      <c r="G142" s="73">
        <v>49815</v>
      </c>
      <c r="H142" s="73">
        <v>50973.729999999996</v>
      </c>
      <c r="I142" s="73">
        <v>49815</v>
      </c>
      <c r="J142" s="73">
        <v>49815</v>
      </c>
      <c r="K142" s="73">
        <v>49815</v>
      </c>
      <c r="L142" s="68">
        <f t="shared" si="14"/>
        <v>200418.72999999998</v>
      </c>
      <c r="M142" s="74" t="s">
        <v>498</v>
      </c>
      <c r="N142" s="74" t="s">
        <v>500</v>
      </c>
      <c r="O142" s="74" t="s">
        <v>499</v>
      </c>
      <c r="P142" s="74" t="s">
        <v>501</v>
      </c>
      <c r="Q142" s="75">
        <f t="shared" si="10"/>
        <v>1175135.8499999999</v>
      </c>
      <c r="R142" s="70">
        <f t="shared" si="15"/>
        <v>1202470.2906999998</v>
      </c>
      <c r="S142" s="75">
        <f t="shared" si="11"/>
        <v>1175135.8499999999</v>
      </c>
      <c r="T142" s="75">
        <f t="shared" si="12"/>
        <v>1624965.3000000003</v>
      </c>
      <c r="U142" s="75">
        <f t="shared" si="13"/>
        <v>1624965.3000000003</v>
      </c>
      <c r="V142" s="70">
        <f t="shared" si="16"/>
        <v>5627536.7407</v>
      </c>
      <c r="W142" s="106"/>
      <c r="X142" s="106"/>
      <c r="Y142" s="106"/>
    </row>
    <row r="143" spans="1:25" s="3" customFormat="1" ht="56.25" customHeight="1">
      <c r="A143" s="79" t="s">
        <v>120</v>
      </c>
      <c r="B143" s="98" t="s">
        <v>121</v>
      </c>
      <c r="C143" s="99" t="s">
        <v>490</v>
      </c>
      <c r="D143" s="79" t="s">
        <v>502</v>
      </c>
      <c r="E143" s="18" t="s">
        <v>835</v>
      </c>
      <c r="F143" s="18"/>
      <c r="G143" s="73">
        <v>1342</v>
      </c>
      <c r="H143" s="73">
        <v>1145.71</v>
      </c>
      <c r="I143" s="73">
        <v>1342</v>
      </c>
      <c r="J143" s="73">
        <v>1342</v>
      </c>
      <c r="K143" s="73">
        <v>1342</v>
      </c>
      <c r="L143" s="68">
        <f t="shared" si="14"/>
        <v>5171.71</v>
      </c>
      <c r="M143" s="74" t="s">
        <v>503</v>
      </c>
      <c r="N143" s="74" t="s">
        <v>505</v>
      </c>
      <c r="O143" s="74" t="s">
        <v>504</v>
      </c>
      <c r="P143" s="74" t="s">
        <v>506</v>
      </c>
      <c r="Q143" s="75">
        <f t="shared" si="10"/>
        <v>49197.719999999994</v>
      </c>
      <c r="R143" s="70">
        <f t="shared" si="15"/>
        <v>42001.728599999995</v>
      </c>
      <c r="S143" s="75">
        <f t="shared" si="11"/>
        <v>49197.719999999994</v>
      </c>
      <c r="T143" s="75">
        <f t="shared" si="12"/>
        <v>54726.76</v>
      </c>
      <c r="U143" s="75">
        <f t="shared" si="13"/>
        <v>54726.76</v>
      </c>
      <c r="V143" s="70">
        <f t="shared" si="16"/>
        <v>200652.96859999999</v>
      </c>
      <c r="W143" s="106"/>
      <c r="X143" s="106"/>
      <c r="Y143" s="106"/>
    </row>
    <row r="144" spans="1:25" s="3" customFormat="1" ht="56.25" customHeight="1">
      <c r="A144" s="79" t="s">
        <v>508</v>
      </c>
      <c r="B144" s="98" t="s">
        <v>509</v>
      </c>
      <c r="C144" s="99" t="s">
        <v>490</v>
      </c>
      <c r="D144" s="79" t="s">
        <v>507</v>
      </c>
      <c r="E144" s="18" t="s">
        <v>835</v>
      </c>
      <c r="F144" s="18"/>
      <c r="G144" s="73">
        <v>4492.5</v>
      </c>
      <c r="H144" s="73">
        <v>4479.0739999999996</v>
      </c>
      <c r="I144" s="73">
        <v>4492.5</v>
      </c>
      <c r="J144" s="73">
        <v>4957.5</v>
      </c>
      <c r="K144" s="73">
        <v>4957.5</v>
      </c>
      <c r="L144" s="68">
        <f t="shared" si="14"/>
        <v>18886.574000000001</v>
      </c>
      <c r="M144" s="74" t="s">
        <v>510</v>
      </c>
      <c r="N144" s="74" t="s">
        <v>510</v>
      </c>
      <c r="O144" s="74" t="s">
        <v>511</v>
      </c>
      <c r="P144" s="74" t="s">
        <v>512</v>
      </c>
      <c r="Q144" s="75">
        <f t="shared" ref="Q144:Q225" si="17">(M144-O144)*G144</f>
        <v>157327.35000000003</v>
      </c>
      <c r="R144" s="70">
        <f t="shared" si="15"/>
        <v>156857.17148000002</v>
      </c>
      <c r="S144" s="75">
        <f t="shared" ref="S144:S225" si="18">(M144-O144)*I144</f>
        <v>157327.35000000003</v>
      </c>
      <c r="T144" s="75">
        <f t="shared" ref="T144:T225" si="19">(N144-P144)*J144</f>
        <v>165977.1</v>
      </c>
      <c r="U144" s="75">
        <f t="shared" ref="U144:U225" si="20">(N144-P144)*K144</f>
        <v>165977.1</v>
      </c>
      <c r="V144" s="70">
        <f t="shared" si="16"/>
        <v>646138.72148000007</v>
      </c>
      <c r="W144" s="106"/>
      <c r="X144" s="106"/>
      <c r="Y144" s="106"/>
    </row>
    <row r="145" spans="1:25" s="3" customFormat="1" ht="56.25" customHeight="1">
      <c r="A145" s="79" t="s">
        <v>514</v>
      </c>
      <c r="B145" s="98" t="s">
        <v>515</v>
      </c>
      <c r="C145" s="99" t="s">
        <v>490</v>
      </c>
      <c r="D145" s="79" t="s">
        <v>513</v>
      </c>
      <c r="E145" s="18" t="s">
        <v>835</v>
      </c>
      <c r="F145" s="18"/>
      <c r="G145" s="73">
        <v>2695</v>
      </c>
      <c r="H145" s="73">
        <v>2526.8650000000002</v>
      </c>
      <c r="I145" s="73">
        <v>2695</v>
      </c>
      <c r="J145" s="73">
        <v>2685</v>
      </c>
      <c r="K145" s="73">
        <v>2685</v>
      </c>
      <c r="L145" s="68">
        <f t="shared" si="14"/>
        <v>10591.865</v>
      </c>
      <c r="M145" s="74" t="s">
        <v>516</v>
      </c>
      <c r="N145" s="74" t="s">
        <v>518</v>
      </c>
      <c r="O145" s="74" t="s">
        <v>517</v>
      </c>
      <c r="P145" s="74" t="s">
        <v>512</v>
      </c>
      <c r="Q145" s="75">
        <f t="shared" si="17"/>
        <v>77562.100000000006</v>
      </c>
      <c r="R145" s="70">
        <f t="shared" si="15"/>
        <v>72723.174700000018</v>
      </c>
      <c r="S145" s="75">
        <f t="shared" si="18"/>
        <v>77562.100000000006</v>
      </c>
      <c r="T145" s="75">
        <f t="shared" si="19"/>
        <v>93840.750000000015</v>
      </c>
      <c r="U145" s="75">
        <f t="shared" si="20"/>
        <v>93840.750000000015</v>
      </c>
      <c r="V145" s="70">
        <f t="shared" si="16"/>
        <v>337966.77470000001</v>
      </c>
      <c r="W145" s="106"/>
      <c r="X145" s="106"/>
      <c r="Y145" s="106"/>
    </row>
    <row r="146" spans="1:25" s="3" customFormat="1" ht="56.25" customHeight="1">
      <c r="A146" s="79" t="s">
        <v>514</v>
      </c>
      <c r="B146" s="98" t="s">
        <v>515</v>
      </c>
      <c r="C146" s="99" t="s">
        <v>490</v>
      </c>
      <c r="D146" s="79" t="s">
        <v>519</v>
      </c>
      <c r="E146" s="18" t="s">
        <v>835</v>
      </c>
      <c r="F146" s="18" t="s">
        <v>938</v>
      </c>
      <c r="G146" s="73">
        <v>0</v>
      </c>
      <c r="H146" s="73">
        <v>0</v>
      </c>
      <c r="I146" s="73">
        <v>0</v>
      </c>
      <c r="J146" s="73">
        <v>696</v>
      </c>
      <c r="K146" s="73">
        <v>696</v>
      </c>
      <c r="L146" s="68">
        <f t="shared" si="14"/>
        <v>1392</v>
      </c>
      <c r="M146" s="74">
        <v>64.040000000000006</v>
      </c>
      <c r="N146" s="74" t="s">
        <v>520</v>
      </c>
      <c r="O146" s="74">
        <v>64.040000000000006</v>
      </c>
      <c r="P146" s="74" t="s">
        <v>521</v>
      </c>
      <c r="Q146" s="75">
        <f t="shared" si="17"/>
        <v>0</v>
      </c>
      <c r="R146" s="70">
        <f t="shared" si="15"/>
        <v>0</v>
      </c>
      <c r="S146" s="75">
        <f t="shared" si="18"/>
        <v>0</v>
      </c>
      <c r="T146" s="75">
        <f t="shared" si="19"/>
        <v>7509.8400000000047</v>
      </c>
      <c r="U146" s="75">
        <f t="shared" si="20"/>
        <v>7509.8400000000047</v>
      </c>
      <c r="V146" s="70">
        <f t="shared" si="16"/>
        <v>15019.680000000009</v>
      </c>
      <c r="W146" s="106"/>
      <c r="X146" s="106"/>
      <c r="Y146" s="106"/>
    </row>
    <row r="147" spans="1:25" s="3" customFormat="1" ht="56.25" customHeight="1">
      <c r="A147" s="79" t="s">
        <v>514</v>
      </c>
      <c r="B147" s="98" t="s">
        <v>515</v>
      </c>
      <c r="C147" s="99" t="s">
        <v>490</v>
      </c>
      <c r="D147" s="79" t="s">
        <v>522</v>
      </c>
      <c r="E147" s="18" t="s">
        <v>835</v>
      </c>
      <c r="F147" s="18"/>
      <c r="G147" s="73">
        <v>855</v>
      </c>
      <c r="H147" s="73">
        <v>539.62400000000002</v>
      </c>
      <c r="I147" s="73">
        <v>855</v>
      </c>
      <c r="J147" s="73">
        <v>890.5</v>
      </c>
      <c r="K147" s="73">
        <v>890.5</v>
      </c>
      <c r="L147" s="68">
        <f t="shared" si="14"/>
        <v>3175.6239999999998</v>
      </c>
      <c r="M147" s="74" t="s">
        <v>523</v>
      </c>
      <c r="N147" s="74" t="s">
        <v>524</v>
      </c>
      <c r="O147" s="74" t="s">
        <v>517</v>
      </c>
      <c r="P147" s="74" t="s">
        <v>512</v>
      </c>
      <c r="Q147" s="75">
        <f t="shared" si="17"/>
        <v>24085.35</v>
      </c>
      <c r="R147" s="70">
        <f t="shared" si="15"/>
        <v>15201.20808</v>
      </c>
      <c r="S147" s="75">
        <f t="shared" si="18"/>
        <v>24085.35</v>
      </c>
      <c r="T147" s="75">
        <f t="shared" si="19"/>
        <v>39012.805</v>
      </c>
      <c r="U147" s="75">
        <f t="shared" si="20"/>
        <v>39012.805</v>
      </c>
      <c r="V147" s="70">
        <f t="shared" si="16"/>
        <v>117312.16808</v>
      </c>
      <c r="W147" s="106"/>
      <c r="X147" s="106"/>
      <c r="Y147" s="106"/>
    </row>
    <row r="148" spans="1:25" s="3" customFormat="1" ht="56.25" customHeight="1">
      <c r="A148" s="79" t="s">
        <v>526</v>
      </c>
      <c r="B148" s="98" t="s">
        <v>527</v>
      </c>
      <c r="C148" s="99" t="s">
        <v>490</v>
      </c>
      <c r="D148" s="79" t="s">
        <v>525</v>
      </c>
      <c r="E148" s="18" t="s">
        <v>835</v>
      </c>
      <c r="F148" s="18"/>
      <c r="G148" s="73">
        <v>14445</v>
      </c>
      <c r="H148" s="73">
        <v>14428.892</v>
      </c>
      <c r="I148" s="73">
        <v>14445</v>
      </c>
      <c r="J148" s="73">
        <v>14445</v>
      </c>
      <c r="K148" s="73">
        <v>14445</v>
      </c>
      <c r="L148" s="68">
        <f t="shared" si="14"/>
        <v>57763.892</v>
      </c>
      <c r="M148" s="74" t="s">
        <v>528</v>
      </c>
      <c r="N148" s="74" t="s">
        <v>530</v>
      </c>
      <c r="O148" s="74" t="s">
        <v>529</v>
      </c>
      <c r="P148" s="74" t="s">
        <v>506</v>
      </c>
      <c r="Q148" s="75">
        <f t="shared" si="17"/>
        <v>372247.65</v>
      </c>
      <c r="R148" s="70">
        <f t="shared" si="15"/>
        <v>371832.54684000002</v>
      </c>
      <c r="S148" s="75">
        <f t="shared" si="18"/>
        <v>372247.65</v>
      </c>
      <c r="T148" s="75">
        <f t="shared" si="19"/>
        <v>407493.44999999995</v>
      </c>
      <c r="U148" s="75">
        <f t="shared" si="20"/>
        <v>407493.44999999995</v>
      </c>
      <c r="V148" s="70">
        <f t="shared" si="16"/>
        <v>1559067.09684</v>
      </c>
      <c r="W148" s="106"/>
      <c r="X148" s="106"/>
      <c r="Y148" s="106"/>
    </row>
    <row r="149" spans="1:25" s="3" customFormat="1" ht="56.25" customHeight="1">
      <c r="A149" s="79" t="s">
        <v>532</v>
      </c>
      <c r="B149" s="98" t="s">
        <v>533</v>
      </c>
      <c r="C149" s="99" t="s">
        <v>490</v>
      </c>
      <c r="D149" s="79" t="s">
        <v>531</v>
      </c>
      <c r="E149" s="18" t="s">
        <v>835</v>
      </c>
      <c r="F149" s="18"/>
      <c r="G149" s="73">
        <v>2857</v>
      </c>
      <c r="H149" s="73">
        <v>2495.652</v>
      </c>
      <c r="I149" s="73">
        <v>2857</v>
      </c>
      <c r="J149" s="73">
        <v>2857</v>
      </c>
      <c r="K149" s="73">
        <v>2857</v>
      </c>
      <c r="L149" s="68">
        <f t="shared" si="14"/>
        <v>11066.652</v>
      </c>
      <c r="M149" s="74" t="s">
        <v>534</v>
      </c>
      <c r="N149" s="74" t="s">
        <v>316</v>
      </c>
      <c r="O149" s="74" t="s">
        <v>517</v>
      </c>
      <c r="P149" s="74" t="s">
        <v>512</v>
      </c>
      <c r="Q149" s="75">
        <f t="shared" si="17"/>
        <v>131821.98000000001</v>
      </c>
      <c r="R149" s="70">
        <f t="shared" si="15"/>
        <v>115149.38328000001</v>
      </c>
      <c r="S149" s="75">
        <f t="shared" si="18"/>
        <v>131821.98000000001</v>
      </c>
      <c r="T149" s="75">
        <f t="shared" si="19"/>
        <v>141535.77999999997</v>
      </c>
      <c r="U149" s="75">
        <f t="shared" si="20"/>
        <v>141535.77999999997</v>
      </c>
      <c r="V149" s="70">
        <f t="shared" si="16"/>
        <v>530042.92327999999</v>
      </c>
      <c r="W149" s="106"/>
      <c r="X149" s="106"/>
      <c r="Y149" s="106"/>
    </row>
    <row r="150" spans="1:25" s="3" customFormat="1" ht="56.25" customHeight="1">
      <c r="A150" s="79" t="s">
        <v>532</v>
      </c>
      <c r="B150" s="98" t="s">
        <v>533</v>
      </c>
      <c r="C150" s="99" t="s">
        <v>490</v>
      </c>
      <c r="D150" s="79" t="s">
        <v>535</v>
      </c>
      <c r="E150" s="18" t="s">
        <v>835</v>
      </c>
      <c r="F150" s="18"/>
      <c r="G150" s="73">
        <v>1373</v>
      </c>
      <c r="H150" s="73">
        <v>1042.184</v>
      </c>
      <c r="I150" s="73">
        <v>1373</v>
      </c>
      <c r="J150" s="73">
        <v>1373</v>
      </c>
      <c r="K150" s="73">
        <v>1373</v>
      </c>
      <c r="L150" s="68">
        <f t="shared" si="14"/>
        <v>5161.1840000000002</v>
      </c>
      <c r="M150" s="74" t="s">
        <v>536</v>
      </c>
      <c r="N150" s="74" t="s">
        <v>537</v>
      </c>
      <c r="O150" s="74" t="s">
        <v>517</v>
      </c>
      <c r="P150" s="74" t="s">
        <v>512</v>
      </c>
      <c r="Q150" s="75">
        <f t="shared" si="17"/>
        <v>44622.5</v>
      </c>
      <c r="R150" s="70">
        <f t="shared" si="15"/>
        <v>33870.979999999996</v>
      </c>
      <c r="S150" s="75">
        <f t="shared" si="18"/>
        <v>44622.5</v>
      </c>
      <c r="T150" s="75">
        <f t="shared" si="19"/>
        <v>109936.10999999999</v>
      </c>
      <c r="U150" s="75">
        <f t="shared" si="20"/>
        <v>109936.10999999999</v>
      </c>
      <c r="V150" s="70">
        <f t="shared" si="16"/>
        <v>298365.69999999995</v>
      </c>
      <c r="W150" s="106"/>
      <c r="X150" s="106"/>
      <c r="Y150" s="106"/>
    </row>
    <row r="151" spans="1:25" s="3" customFormat="1" ht="56.25" customHeight="1">
      <c r="A151" s="79" t="s">
        <v>532</v>
      </c>
      <c r="B151" s="98" t="s">
        <v>533</v>
      </c>
      <c r="C151" s="99" t="s">
        <v>490</v>
      </c>
      <c r="D151" s="79" t="s">
        <v>538</v>
      </c>
      <c r="E151" s="18" t="s">
        <v>835</v>
      </c>
      <c r="F151" s="18"/>
      <c r="G151" s="73">
        <v>719</v>
      </c>
      <c r="H151" s="73">
        <v>516.91300000000001</v>
      </c>
      <c r="I151" s="73">
        <v>719</v>
      </c>
      <c r="J151" s="73">
        <v>719</v>
      </c>
      <c r="K151" s="73">
        <v>719</v>
      </c>
      <c r="L151" s="68">
        <f t="shared" si="14"/>
        <v>2673.913</v>
      </c>
      <c r="M151" s="74" t="s">
        <v>539</v>
      </c>
      <c r="N151" s="74" t="s">
        <v>540</v>
      </c>
      <c r="O151" s="74" t="s">
        <v>517</v>
      </c>
      <c r="P151" s="74" t="s">
        <v>512</v>
      </c>
      <c r="Q151" s="75">
        <f t="shared" si="17"/>
        <v>22375.280000000002</v>
      </c>
      <c r="R151" s="70">
        <f t="shared" si="15"/>
        <v>16086.332560000001</v>
      </c>
      <c r="S151" s="75">
        <f t="shared" si="18"/>
        <v>22375.280000000002</v>
      </c>
      <c r="T151" s="75">
        <f t="shared" si="19"/>
        <v>30140.48</v>
      </c>
      <c r="U151" s="75">
        <f t="shared" si="20"/>
        <v>30140.48</v>
      </c>
      <c r="V151" s="70">
        <f t="shared" si="16"/>
        <v>98742.572560000001</v>
      </c>
      <c r="W151" s="106"/>
      <c r="X151" s="106"/>
      <c r="Y151" s="106"/>
    </row>
    <row r="152" spans="1:25" s="10" customFormat="1" ht="56.25" customHeight="1">
      <c r="A152" s="80" t="s">
        <v>934</v>
      </c>
      <c r="B152" s="100" t="s">
        <v>935</v>
      </c>
      <c r="C152" s="101" t="s">
        <v>490</v>
      </c>
      <c r="D152" s="80" t="s">
        <v>936</v>
      </c>
      <c r="E152" s="20" t="s">
        <v>835</v>
      </c>
      <c r="F152" s="20" t="s">
        <v>1002</v>
      </c>
      <c r="G152" s="76">
        <f>11158/4</f>
        <v>2789.5</v>
      </c>
      <c r="H152" s="76">
        <v>0</v>
      </c>
      <c r="I152" s="76">
        <f>11158/4+11158/4</f>
        <v>5579</v>
      </c>
      <c r="J152" s="76">
        <f>11158/4</f>
        <v>2789.5</v>
      </c>
      <c r="K152" s="76">
        <f>11158/4</f>
        <v>2789.5</v>
      </c>
      <c r="L152" s="68">
        <f t="shared" si="14"/>
        <v>11158</v>
      </c>
      <c r="M152" s="77">
        <v>65.23</v>
      </c>
      <c r="N152" s="77">
        <v>65.23</v>
      </c>
      <c r="O152" s="77">
        <v>31.99</v>
      </c>
      <c r="P152" s="77">
        <v>32.950000000000003</v>
      </c>
      <c r="Q152" s="78">
        <f t="shared" si="17"/>
        <v>92722.980000000025</v>
      </c>
      <c r="R152" s="70">
        <f t="shared" si="15"/>
        <v>0</v>
      </c>
      <c r="S152" s="78">
        <f t="shared" si="18"/>
        <v>185445.96000000005</v>
      </c>
      <c r="T152" s="78">
        <f t="shared" si="19"/>
        <v>90045.06</v>
      </c>
      <c r="U152" s="78">
        <f t="shared" si="20"/>
        <v>90045.06</v>
      </c>
      <c r="V152" s="70">
        <f t="shared" si="16"/>
        <v>365536.08</v>
      </c>
      <c r="W152" s="107"/>
      <c r="X152" s="107"/>
      <c r="Y152" s="107"/>
    </row>
    <row r="153" spans="1:25" s="10" customFormat="1" ht="10.5" customHeight="1">
      <c r="A153" s="80"/>
      <c r="B153" s="100"/>
      <c r="C153" s="101"/>
      <c r="D153" s="80"/>
      <c r="E153" s="20"/>
      <c r="F153" s="20"/>
      <c r="G153" s="76"/>
      <c r="H153" s="76"/>
      <c r="I153" s="76"/>
      <c r="J153" s="76"/>
      <c r="K153" s="76"/>
      <c r="L153" s="68">
        <f t="shared" si="14"/>
        <v>0</v>
      </c>
      <c r="M153" s="77"/>
      <c r="N153" s="77"/>
      <c r="O153" s="77"/>
      <c r="P153" s="77"/>
      <c r="Q153" s="78"/>
      <c r="R153" s="70"/>
      <c r="S153" s="78"/>
      <c r="T153" s="78"/>
      <c r="U153" s="78"/>
      <c r="V153" s="70"/>
      <c r="W153" s="107"/>
      <c r="X153" s="107"/>
      <c r="Y153" s="107"/>
    </row>
    <row r="154" spans="1:25" s="3" customFormat="1" ht="52.5" customHeight="1">
      <c r="A154" s="79" t="s">
        <v>543</v>
      </c>
      <c r="B154" s="98" t="s">
        <v>544</v>
      </c>
      <c r="C154" s="99" t="s">
        <v>541</v>
      </c>
      <c r="D154" s="79" t="s">
        <v>542</v>
      </c>
      <c r="E154" s="18" t="s">
        <v>835</v>
      </c>
      <c r="F154" s="18" t="s">
        <v>903</v>
      </c>
      <c r="G154" s="73">
        <v>3301</v>
      </c>
      <c r="H154" s="73">
        <v>2729.7669999999998</v>
      </c>
      <c r="I154" s="73">
        <v>3301</v>
      </c>
      <c r="J154" s="73">
        <v>3301</v>
      </c>
      <c r="K154" s="73">
        <v>3301</v>
      </c>
      <c r="L154" s="68">
        <f t="shared" si="14"/>
        <v>12632.767</v>
      </c>
      <c r="M154" s="74" t="s">
        <v>545</v>
      </c>
      <c r="N154" s="74" t="s">
        <v>545</v>
      </c>
      <c r="O154" s="74" t="s">
        <v>546</v>
      </c>
      <c r="P154" s="74" t="s">
        <v>546</v>
      </c>
      <c r="Q154" s="75">
        <f t="shared" si="17"/>
        <v>174853.97</v>
      </c>
      <c r="R154" s="70">
        <f t="shared" si="15"/>
        <v>144595.75798999998</v>
      </c>
      <c r="S154" s="75">
        <f t="shared" si="18"/>
        <v>174853.97</v>
      </c>
      <c r="T154" s="75">
        <f t="shared" si="19"/>
        <v>174853.97</v>
      </c>
      <c r="U154" s="75">
        <f t="shared" si="20"/>
        <v>174853.97</v>
      </c>
      <c r="V154" s="70">
        <f t="shared" si="16"/>
        <v>669157.66798999999</v>
      </c>
      <c r="W154" s="106"/>
      <c r="X154" s="106"/>
      <c r="Y154" s="106"/>
    </row>
    <row r="155" spans="1:25" s="3" customFormat="1" ht="52.5" customHeight="1">
      <c r="A155" s="79" t="s">
        <v>543</v>
      </c>
      <c r="B155" s="98" t="s">
        <v>544</v>
      </c>
      <c r="C155" s="99" t="s">
        <v>541</v>
      </c>
      <c r="D155" s="79" t="s">
        <v>547</v>
      </c>
      <c r="E155" s="18" t="s">
        <v>835</v>
      </c>
      <c r="F155" s="18" t="s">
        <v>904</v>
      </c>
      <c r="G155" s="73">
        <v>5000</v>
      </c>
      <c r="H155" s="73">
        <v>3352.4029999999993</v>
      </c>
      <c r="I155" s="73">
        <v>5000</v>
      </c>
      <c r="J155" s="73">
        <v>5000</v>
      </c>
      <c r="K155" s="73">
        <v>5000</v>
      </c>
      <c r="L155" s="68">
        <f t="shared" si="14"/>
        <v>18352.402999999998</v>
      </c>
      <c r="M155" s="74" t="s">
        <v>548</v>
      </c>
      <c r="N155" s="74" t="s">
        <v>548</v>
      </c>
      <c r="O155" s="74" t="s">
        <v>549</v>
      </c>
      <c r="P155" s="74" t="s">
        <v>550</v>
      </c>
      <c r="Q155" s="75">
        <f t="shared" si="17"/>
        <v>72700.000000000029</v>
      </c>
      <c r="R155" s="70">
        <f t="shared" si="15"/>
        <v>48743.939620000012</v>
      </c>
      <c r="S155" s="75">
        <f t="shared" si="18"/>
        <v>72700.000000000029</v>
      </c>
      <c r="T155" s="75">
        <f t="shared" si="19"/>
        <v>58950.000000000029</v>
      </c>
      <c r="U155" s="75">
        <f t="shared" si="20"/>
        <v>58950.000000000029</v>
      </c>
      <c r="V155" s="70">
        <f t="shared" si="16"/>
        <v>239343.93962000011</v>
      </c>
      <c r="W155" s="106"/>
      <c r="X155" s="106"/>
      <c r="Y155" s="106"/>
    </row>
    <row r="156" spans="1:25" s="3" customFormat="1" ht="52.5" customHeight="1">
      <c r="A156" s="79" t="s">
        <v>543</v>
      </c>
      <c r="B156" s="98" t="s">
        <v>544</v>
      </c>
      <c r="C156" s="99" t="s">
        <v>541</v>
      </c>
      <c r="D156" s="79" t="s">
        <v>551</v>
      </c>
      <c r="E156" s="18" t="s">
        <v>835</v>
      </c>
      <c r="F156" s="18" t="s">
        <v>904</v>
      </c>
      <c r="G156" s="73">
        <v>23510</v>
      </c>
      <c r="H156" s="73">
        <v>18024.654000000002</v>
      </c>
      <c r="I156" s="73">
        <v>23510</v>
      </c>
      <c r="J156" s="73">
        <v>23510</v>
      </c>
      <c r="K156" s="73">
        <v>23510</v>
      </c>
      <c r="L156" s="68">
        <f t="shared" si="14"/>
        <v>88554.65400000001</v>
      </c>
      <c r="M156" s="74" t="s">
        <v>552</v>
      </c>
      <c r="N156" s="74" t="s">
        <v>552</v>
      </c>
      <c r="O156" s="74" t="s">
        <v>553</v>
      </c>
      <c r="P156" s="74" t="s">
        <v>554</v>
      </c>
      <c r="Q156" s="75">
        <f t="shared" si="17"/>
        <v>338779.09999999992</v>
      </c>
      <c r="R156" s="70">
        <f t="shared" si="15"/>
        <v>259735.26413999998</v>
      </c>
      <c r="S156" s="75">
        <f t="shared" si="18"/>
        <v>338779.09999999992</v>
      </c>
      <c r="T156" s="75">
        <f t="shared" si="19"/>
        <v>291759.09999999992</v>
      </c>
      <c r="U156" s="75">
        <f t="shared" si="20"/>
        <v>291759.09999999992</v>
      </c>
      <c r="V156" s="70">
        <f t="shared" si="16"/>
        <v>1182032.5641399997</v>
      </c>
      <c r="W156" s="106"/>
      <c r="X156" s="106"/>
      <c r="Y156" s="106"/>
    </row>
    <row r="157" spans="1:25" s="3" customFormat="1" ht="52.5" customHeight="1">
      <c r="A157" s="79" t="s">
        <v>556</v>
      </c>
      <c r="B157" s="98" t="s">
        <v>557</v>
      </c>
      <c r="C157" s="99" t="s">
        <v>541</v>
      </c>
      <c r="D157" s="79" t="s">
        <v>555</v>
      </c>
      <c r="E157" s="18" t="s">
        <v>835</v>
      </c>
      <c r="F157" s="18"/>
      <c r="G157" s="73">
        <v>30898</v>
      </c>
      <c r="H157" s="73">
        <v>23136.68</v>
      </c>
      <c r="I157" s="73">
        <v>30898</v>
      </c>
      <c r="J157" s="73">
        <v>30898.5</v>
      </c>
      <c r="K157" s="73">
        <v>30898.5</v>
      </c>
      <c r="L157" s="68">
        <f t="shared" si="14"/>
        <v>115831.67999999999</v>
      </c>
      <c r="M157" s="74" t="s">
        <v>558</v>
      </c>
      <c r="N157" s="74" t="s">
        <v>560</v>
      </c>
      <c r="O157" s="74" t="s">
        <v>559</v>
      </c>
      <c r="P157" s="74" t="s">
        <v>561</v>
      </c>
      <c r="Q157" s="75">
        <f t="shared" si="17"/>
        <v>215050.07999999981</v>
      </c>
      <c r="R157" s="70">
        <f t="shared" si="15"/>
        <v>161031.29279999985</v>
      </c>
      <c r="S157" s="75">
        <f t="shared" si="18"/>
        <v>215050.07999999981</v>
      </c>
      <c r="T157" s="75">
        <f t="shared" si="19"/>
        <v>236991.49500000005</v>
      </c>
      <c r="U157" s="75">
        <f t="shared" si="20"/>
        <v>236991.49500000005</v>
      </c>
      <c r="V157" s="70">
        <f t="shared" si="16"/>
        <v>850064.36279999977</v>
      </c>
      <c r="W157" s="106"/>
      <c r="X157" s="106"/>
      <c r="Y157" s="106"/>
    </row>
    <row r="158" spans="1:25" s="3" customFormat="1" ht="52.5" customHeight="1">
      <c r="A158" s="79" t="s">
        <v>556</v>
      </c>
      <c r="B158" s="98" t="s">
        <v>557</v>
      </c>
      <c r="C158" s="99" t="s">
        <v>541</v>
      </c>
      <c r="D158" s="79" t="s">
        <v>562</v>
      </c>
      <c r="E158" s="18" t="s">
        <v>835</v>
      </c>
      <c r="F158" s="18"/>
      <c r="G158" s="73">
        <v>12389</v>
      </c>
      <c r="H158" s="73">
        <v>10442.380000000001</v>
      </c>
      <c r="I158" s="73">
        <v>12389</v>
      </c>
      <c r="J158" s="73">
        <v>12389.5</v>
      </c>
      <c r="K158" s="73">
        <v>12389.5</v>
      </c>
      <c r="L158" s="68">
        <f t="shared" si="14"/>
        <v>47610.380000000005</v>
      </c>
      <c r="M158" s="74" t="s">
        <v>558</v>
      </c>
      <c r="N158" s="74" t="s">
        <v>560</v>
      </c>
      <c r="O158" s="74" t="s">
        <v>563</v>
      </c>
      <c r="P158" s="74" t="s">
        <v>564</v>
      </c>
      <c r="Q158" s="75">
        <f t="shared" si="17"/>
        <v>129960.60999999994</v>
      </c>
      <c r="R158" s="70">
        <f t="shared" si="15"/>
        <v>109540.56619999996</v>
      </c>
      <c r="S158" s="75">
        <f t="shared" si="18"/>
        <v>129960.60999999994</v>
      </c>
      <c r="T158" s="75">
        <f t="shared" si="19"/>
        <v>119806.46500000003</v>
      </c>
      <c r="U158" s="75">
        <f t="shared" si="20"/>
        <v>119806.46500000003</v>
      </c>
      <c r="V158" s="70">
        <f t="shared" si="16"/>
        <v>479114.10619999998</v>
      </c>
      <c r="W158" s="106"/>
      <c r="X158" s="106"/>
      <c r="Y158" s="106"/>
    </row>
    <row r="159" spans="1:25" s="3" customFormat="1" ht="52.5" customHeight="1">
      <c r="A159" s="79" t="s">
        <v>566</v>
      </c>
      <c r="B159" s="98" t="s">
        <v>567</v>
      </c>
      <c r="C159" s="99" t="s">
        <v>541</v>
      </c>
      <c r="D159" s="79" t="s">
        <v>565</v>
      </c>
      <c r="E159" s="18" t="s">
        <v>835</v>
      </c>
      <c r="F159" s="18"/>
      <c r="G159" s="73">
        <v>10401</v>
      </c>
      <c r="H159" s="73">
        <v>9736.2479999999996</v>
      </c>
      <c r="I159" s="73">
        <v>10401</v>
      </c>
      <c r="J159" s="73">
        <v>10401</v>
      </c>
      <c r="K159" s="73">
        <v>10401</v>
      </c>
      <c r="L159" s="68">
        <f t="shared" si="14"/>
        <v>40939.248</v>
      </c>
      <c r="M159" s="74" t="s">
        <v>568</v>
      </c>
      <c r="N159" s="74" t="s">
        <v>570</v>
      </c>
      <c r="O159" s="74" t="s">
        <v>569</v>
      </c>
      <c r="P159" s="74" t="s">
        <v>564</v>
      </c>
      <c r="Q159" s="75">
        <f t="shared" si="17"/>
        <v>102241.82999999999</v>
      </c>
      <c r="R159" s="70">
        <f t="shared" si="15"/>
        <v>95707.317839999974</v>
      </c>
      <c r="S159" s="75">
        <f t="shared" si="18"/>
        <v>102241.82999999999</v>
      </c>
      <c r="T159" s="75">
        <f t="shared" si="19"/>
        <v>150918.51000000007</v>
      </c>
      <c r="U159" s="75">
        <f t="shared" si="20"/>
        <v>150918.51000000007</v>
      </c>
      <c r="V159" s="70">
        <f t="shared" si="16"/>
        <v>499786.16784000007</v>
      </c>
      <c r="W159" s="106"/>
      <c r="X159" s="106"/>
      <c r="Y159" s="106"/>
    </row>
    <row r="160" spans="1:25" s="3" customFormat="1" ht="52.5" customHeight="1">
      <c r="A160" s="79" t="s">
        <v>571</v>
      </c>
      <c r="B160" s="98" t="s">
        <v>572</v>
      </c>
      <c r="C160" s="99" t="s">
        <v>541</v>
      </c>
      <c r="D160" s="79" t="s">
        <v>74</v>
      </c>
      <c r="E160" s="18" t="s">
        <v>835</v>
      </c>
      <c r="F160" s="18"/>
      <c r="G160" s="73">
        <v>2327.5</v>
      </c>
      <c r="H160" s="73">
        <v>2541.5360000000001</v>
      </c>
      <c r="I160" s="73">
        <v>2327.5</v>
      </c>
      <c r="J160" s="73">
        <v>2433</v>
      </c>
      <c r="K160" s="73">
        <v>2433</v>
      </c>
      <c r="L160" s="68">
        <f t="shared" si="14"/>
        <v>9735.0360000000001</v>
      </c>
      <c r="M160" s="74" t="s">
        <v>573</v>
      </c>
      <c r="N160" s="74" t="s">
        <v>575</v>
      </c>
      <c r="O160" s="74" t="s">
        <v>574</v>
      </c>
      <c r="P160" s="74" t="s">
        <v>574</v>
      </c>
      <c r="Q160" s="75">
        <f t="shared" si="17"/>
        <v>68684.525000000009</v>
      </c>
      <c r="R160" s="70">
        <f t="shared" si="15"/>
        <v>75000.727360000019</v>
      </c>
      <c r="S160" s="75">
        <f t="shared" si="18"/>
        <v>68684.525000000009</v>
      </c>
      <c r="T160" s="75">
        <f t="shared" si="19"/>
        <v>149726.82</v>
      </c>
      <c r="U160" s="75">
        <f t="shared" si="20"/>
        <v>149726.82</v>
      </c>
      <c r="V160" s="70">
        <f t="shared" si="16"/>
        <v>443138.89236000006</v>
      </c>
      <c r="W160" s="106"/>
      <c r="X160" s="106"/>
      <c r="Y160" s="106"/>
    </row>
    <row r="161" spans="1:25" s="3" customFormat="1" ht="52.5" customHeight="1">
      <c r="A161" s="79" t="s">
        <v>577</v>
      </c>
      <c r="B161" s="98" t="s">
        <v>578</v>
      </c>
      <c r="C161" s="99" t="s">
        <v>541</v>
      </c>
      <c r="D161" s="79" t="s">
        <v>576</v>
      </c>
      <c r="E161" s="18" t="s">
        <v>835</v>
      </c>
      <c r="F161" s="18"/>
      <c r="G161" s="73">
        <v>5384</v>
      </c>
      <c r="H161" s="73">
        <v>3094.4479999999999</v>
      </c>
      <c r="I161" s="73">
        <v>5384</v>
      </c>
      <c r="J161" s="73">
        <v>5384</v>
      </c>
      <c r="K161" s="73">
        <v>5384</v>
      </c>
      <c r="L161" s="68">
        <f t="shared" si="14"/>
        <v>19246.448</v>
      </c>
      <c r="M161" s="74" t="s">
        <v>579</v>
      </c>
      <c r="N161" s="74" t="s">
        <v>581</v>
      </c>
      <c r="O161" s="74" t="s">
        <v>580</v>
      </c>
      <c r="P161" s="74" t="s">
        <v>582</v>
      </c>
      <c r="Q161" s="75">
        <f t="shared" si="17"/>
        <v>23851.119999999959</v>
      </c>
      <c r="R161" s="70">
        <f t="shared" si="15"/>
        <v>13708.404639999977</v>
      </c>
      <c r="S161" s="75">
        <f t="shared" si="18"/>
        <v>23851.119999999959</v>
      </c>
      <c r="T161" s="75">
        <f t="shared" si="19"/>
        <v>25950.880000000041</v>
      </c>
      <c r="U161" s="75">
        <f t="shared" si="20"/>
        <v>25950.880000000041</v>
      </c>
      <c r="V161" s="70">
        <f t="shared" si="16"/>
        <v>89461.284640000027</v>
      </c>
      <c r="W161" s="106"/>
      <c r="X161" s="106"/>
      <c r="Y161" s="106"/>
    </row>
    <row r="162" spans="1:25" s="3" customFormat="1" ht="10.5" customHeight="1">
      <c r="A162" s="79"/>
      <c r="B162" s="98"/>
      <c r="C162" s="99"/>
      <c r="D162" s="79"/>
      <c r="E162" s="18"/>
      <c r="F162" s="18"/>
      <c r="G162" s="73"/>
      <c r="H162" s="73"/>
      <c r="I162" s="73"/>
      <c r="J162" s="73"/>
      <c r="K162" s="73"/>
      <c r="L162" s="68"/>
      <c r="M162" s="74"/>
      <c r="N162" s="74"/>
      <c r="O162" s="74"/>
      <c r="P162" s="74"/>
      <c r="Q162" s="75"/>
      <c r="R162" s="70"/>
      <c r="S162" s="75"/>
      <c r="T162" s="75"/>
      <c r="U162" s="75"/>
      <c r="V162" s="70"/>
      <c r="W162" s="106"/>
      <c r="X162" s="106"/>
      <c r="Y162" s="106"/>
    </row>
    <row r="163" spans="1:25" s="3" customFormat="1" ht="69.75" customHeight="1">
      <c r="A163" s="79" t="s">
        <v>585</v>
      </c>
      <c r="B163" s="98" t="s">
        <v>586</v>
      </c>
      <c r="C163" s="99" t="s">
        <v>583</v>
      </c>
      <c r="D163" s="79" t="s">
        <v>584</v>
      </c>
      <c r="E163" s="18" t="s">
        <v>835</v>
      </c>
      <c r="F163" s="18"/>
      <c r="G163" s="73">
        <v>4710</v>
      </c>
      <c r="H163" s="73">
        <v>3777.61</v>
      </c>
      <c r="I163" s="73">
        <v>4710</v>
      </c>
      <c r="J163" s="73">
        <v>4710</v>
      </c>
      <c r="K163" s="73">
        <v>4710</v>
      </c>
      <c r="L163" s="68">
        <f t="shared" si="14"/>
        <v>17907.61</v>
      </c>
      <c r="M163" s="74" t="s">
        <v>587</v>
      </c>
      <c r="N163" s="74" t="s">
        <v>589</v>
      </c>
      <c r="O163" s="74" t="s">
        <v>588</v>
      </c>
      <c r="P163" s="74" t="s">
        <v>590</v>
      </c>
      <c r="Q163" s="75">
        <f t="shared" si="17"/>
        <v>123543.30000000002</v>
      </c>
      <c r="R163" s="70">
        <f t="shared" si="15"/>
        <v>99086.710300000021</v>
      </c>
      <c r="S163" s="75">
        <f t="shared" si="18"/>
        <v>123543.30000000002</v>
      </c>
      <c r="T163" s="75">
        <f t="shared" si="19"/>
        <v>190189.8</v>
      </c>
      <c r="U163" s="75">
        <f t="shared" si="20"/>
        <v>190189.8</v>
      </c>
      <c r="V163" s="70">
        <f t="shared" si="16"/>
        <v>603009.61030000006</v>
      </c>
      <c r="W163" s="106"/>
      <c r="X163" s="106"/>
      <c r="Y163" s="106"/>
    </row>
    <row r="164" spans="1:25" s="3" customFormat="1" ht="10.5" customHeight="1">
      <c r="A164" s="79"/>
      <c r="B164" s="98"/>
      <c r="C164" s="99"/>
      <c r="D164" s="79"/>
      <c r="E164" s="18"/>
      <c r="F164" s="18"/>
      <c r="G164" s="73"/>
      <c r="H164" s="73"/>
      <c r="I164" s="73"/>
      <c r="J164" s="73"/>
      <c r="K164" s="73"/>
      <c r="L164" s="68"/>
      <c r="M164" s="74"/>
      <c r="N164" s="74"/>
      <c r="O164" s="74"/>
      <c r="P164" s="74"/>
      <c r="Q164" s="75"/>
      <c r="R164" s="70"/>
      <c r="S164" s="75"/>
      <c r="T164" s="75"/>
      <c r="U164" s="75"/>
      <c r="V164" s="70"/>
      <c r="W164" s="106"/>
      <c r="X164" s="106"/>
      <c r="Y164" s="106"/>
    </row>
    <row r="165" spans="1:25" s="7" customFormat="1" ht="60" customHeight="1">
      <c r="A165" s="79" t="s">
        <v>591</v>
      </c>
      <c r="B165" s="98" t="s">
        <v>592</v>
      </c>
      <c r="C165" s="99" t="s">
        <v>6</v>
      </c>
      <c r="D165" s="79" t="s">
        <v>7</v>
      </c>
      <c r="E165" s="18" t="s">
        <v>836</v>
      </c>
      <c r="F165" s="18"/>
      <c r="G165" s="73">
        <v>1175</v>
      </c>
      <c r="H165" s="73">
        <v>1376.885</v>
      </c>
      <c r="I165" s="73">
        <v>1175</v>
      </c>
      <c r="J165" s="73">
        <v>1175</v>
      </c>
      <c r="K165" s="73">
        <v>1175</v>
      </c>
      <c r="L165" s="68">
        <f t="shared" si="14"/>
        <v>4901.8850000000002</v>
      </c>
      <c r="M165" s="74" t="s">
        <v>593</v>
      </c>
      <c r="N165" s="74" t="s">
        <v>595</v>
      </c>
      <c r="O165" s="74" t="s">
        <v>594</v>
      </c>
      <c r="P165" s="74" t="s">
        <v>596</v>
      </c>
      <c r="Q165" s="75">
        <f t="shared" si="17"/>
        <v>51124.249999999993</v>
      </c>
      <c r="R165" s="70">
        <f t="shared" si="15"/>
        <v>59908.266349999984</v>
      </c>
      <c r="S165" s="75">
        <f t="shared" si="18"/>
        <v>51124.249999999993</v>
      </c>
      <c r="T165" s="75">
        <f t="shared" si="19"/>
        <v>52499</v>
      </c>
      <c r="U165" s="75">
        <f t="shared" si="20"/>
        <v>52499</v>
      </c>
      <c r="V165" s="70">
        <f t="shared" si="16"/>
        <v>216030.51634999999</v>
      </c>
      <c r="W165" s="75"/>
      <c r="X165" s="75"/>
      <c r="Y165" s="75"/>
    </row>
    <row r="166" spans="1:25" s="14" customFormat="1" ht="60" customHeight="1">
      <c r="A166" s="80">
        <v>3525369837</v>
      </c>
      <c r="B166" s="100" t="s">
        <v>994</v>
      </c>
      <c r="C166" s="101" t="s">
        <v>6</v>
      </c>
      <c r="D166" s="80" t="s">
        <v>7</v>
      </c>
      <c r="E166" s="20" t="s">
        <v>836</v>
      </c>
      <c r="F166" s="20" t="s">
        <v>937</v>
      </c>
      <c r="G166" s="76">
        <v>2500</v>
      </c>
      <c r="H166" s="76">
        <v>0</v>
      </c>
      <c r="I166" s="76">
        <f>2500+2500</f>
        <v>5000</v>
      </c>
      <c r="J166" s="76">
        <v>2500</v>
      </c>
      <c r="K166" s="76">
        <v>2500</v>
      </c>
      <c r="L166" s="68">
        <f t="shared" si="14"/>
        <v>10000</v>
      </c>
      <c r="M166" s="77">
        <v>74.239999999999995</v>
      </c>
      <c r="N166" s="77">
        <v>76.72</v>
      </c>
      <c r="O166" s="77">
        <v>30.73</v>
      </c>
      <c r="P166" s="77">
        <v>32.04</v>
      </c>
      <c r="Q166" s="78">
        <f t="shared" si="17"/>
        <v>108774.99999999997</v>
      </c>
      <c r="R166" s="70">
        <f t="shared" si="15"/>
        <v>0</v>
      </c>
      <c r="S166" s="78">
        <f t="shared" si="18"/>
        <v>217549.99999999994</v>
      </c>
      <c r="T166" s="78">
        <f t="shared" si="19"/>
        <v>111700</v>
      </c>
      <c r="U166" s="78">
        <f t="shared" si="20"/>
        <v>111700</v>
      </c>
      <c r="V166" s="70">
        <f t="shared" si="16"/>
        <v>440949.99999999994</v>
      </c>
      <c r="W166" s="78"/>
      <c r="X166" s="78"/>
      <c r="Y166" s="78"/>
    </row>
    <row r="167" spans="1:25" s="3" customFormat="1" ht="10.5" customHeight="1">
      <c r="A167" s="79"/>
      <c r="B167" s="98"/>
      <c r="C167" s="99"/>
      <c r="D167" s="79"/>
      <c r="E167" s="18"/>
      <c r="F167" s="18"/>
      <c r="G167" s="73"/>
      <c r="H167" s="73"/>
      <c r="I167" s="73"/>
      <c r="J167" s="73"/>
      <c r="K167" s="73"/>
      <c r="L167" s="68"/>
      <c r="M167" s="74"/>
      <c r="N167" s="74"/>
      <c r="O167" s="74"/>
      <c r="P167" s="74"/>
      <c r="Q167" s="75"/>
      <c r="R167" s="70"/>
      <c r="S167" s="75"/>
      <c r="T167" s="75"/>
      <c r="U167" s="75"/>
      <c r="V167" s="70"/>
      <c r="W167" s="106"/>
      <c r="X167" s="106"/>
      <c r="Y167" s="106"/>
    </row>
    <row r="168" spans="1:25" s="3" customFormat="1" ht="60" customHeight="1">
      <c r="A168" s="79" t="s">
        <v>209</v>
      </c>
      <c r="B168" s="98" t="s">
        <v>210</v>
      </c>
      <c r="C168" s="99" t="s">
        <v>126</v>
      </c>
      <c r="D168" s="79" t="s">
        <v>5</v>
      </c>
      <c r="E168" s="18" t="s">
        <v>836</v>
      </c>
      <c r="F168" s="18"/>
      <c r="G168" s="73">
        <v>71177.5</v>
      </c>
      <c r="H168" s="73">
        <v>75781.752999999997</v>
      </c>
      <c r="I168" s="73">
        <v>71177.5</v>
      </c>
      <c r="J168" s="73">
        <v>71311.5</v>
      </c>
      <c r="K168" s="73">
        <v>71311.5</v>
      </c>
      <c r="L168" s="68">
        <f t="shared" si="14"/>
        <v>289582.25300000003</v>
      </c>
      <c r="M168" s="74" t="s">
        <v>455</v>
      </c>
      <c r="N168" s="74" t="s">
        <v>455</v>
      </c>
      <c r="O168" s="74" t="s">
        <v>130</v>
      </c>
      <c r="P168" s="74" t="s">
        <v>132</v>
      </c>
      <c r="Q168" s="75">
        <f t="shared" si="17"/>
        <v>1589393.5750000004</v>
      </c>
      <c r="R168" s="70">
        <f t="shared" si="15"/>
        <v>1692206.5444900002</v>
      </c>
      <c r="S168" s="75">
        <f t="shared" si="18"/>
        <v>1589393.5750000004</v>
      </c>
      <c r="T168" s="75">
        <f t="shared" si="19"/>
        <v>1520361.18</v>
      </c>
      <c r="U168" s="75">
        <f t="shared" si="20"/>
        <v>1520361.18</v>
      </c>
      <c r="V168" s="70">
        <f t="shared" si="16"/>
        <v>6322322.4794899998</v>
      </c>
      <c r="W168" s="106"/>
      <c r="X168" s="106"/>
      <c r="Y168" s="106"/>
    </row>
    <row r="169" spans="1:25" s="3" customFormat="1" ht="10.5" customHeight="1">
      <c r="A169" s="79"/>
      <c r="B169" s="98"/>
      <c r="C169" s="99"/>
      <c r="D169" s="79"/>
      <c r="E169" s="18"/>
      <c r="F169" s="18"/>
      <c r="G169" s="73"/>
      <c r="H169" s="73"/>
      <c r="I169" s="73"/>
      <c r="J169" s="73"/>
      <c r="K169" s="73"/>
      <c r="L169" s="68"/>
      <c r="M169" s="74"/>
      <c r="N169" s="74"/>
      <c r="O169" s="74"/>
      <c r="P169" s="74"/>
      <c r="Q169" s="75"/>
      <c r="R169" s="70"/>
      <c r="S169" s="75"/>
      <c r="T169" s="75"/>
      <c r="U169" s="75"/>
      <c r="V169" s="70"/>
      <c r="W169" s="106"/>
      <c r="X169" s="106"/>
      <c r="Y169" s="106"/>
    </row>
    <row r="170" spans="1:25" s="3" customFormat="1" ht="60" customHeight="1">
      <c r="A170" s="79" t="s">
        <v>127</v>
      </c>
      <c r="B170" s="98" t="s">
        <v>141</v>
      </c>
      <c r="C170" s="99" t="s">
        <v>140</v>
      </c>
      <c r="D170" s="79" t="s">
        <v>5</v>
      </c>
      <c r="E170" s="18" t="s">
        <v>836</v>
      </c>
      <c r="F170" s="18"/>
      <c r="G170" s="73">
        <v>4965.5</v>
      </c>
      <c r="H170" s="73">
        <v>5540.5379999999996</v>
      </c>
      <c r="I170" s="73">
        <v>4965.5</v>
      </c>
      <c r="J170" s="73">
        <v>4965.5</v>
      </c>
      <c r="K170" s="73">
        <v>4965.5</v>
      </c>
      <c r="L170" s="68">
        <f t="shared" si="14"/>
        <v>20437.038</v>
      </c>
      <c r="M170" s="74" t="s">
        <v>148</v>
      </c>
      <c r="N170" s="74" t="s">
        <v>150</v>
      </c>
      <c r="O170" s="74" t="s">
        <v>149</v>
      </c>
      <c r="P170" s="74" t="s">
        <v>151</v>
      </c>
      <c r="Q170" s="75">
        <f t="shared" si="17"/>
        <v>36595.735000000022</v>
      </c>
      <c r="R170" s="70">
        <f t="shared" si="15"/>
        <v>40833.76506000002</v>
      </c>
      <c r="S170" s="75">
        <f t="shared" si="18"/>
        <v>36595.735000000022</v>
      </c>
      <c r="T170" s="75">
        <f t="shared" si="19"/>
        <v>42703.30000000001</v>
      </c>
      <c r="U170" s="75">
        <f t="shared" si="20"/>
        <v>42703.30000000001</v>
      </c>
      <c r="V170" s="70">
        <f t="shared" si="16"/>
        <v>162836.10006000008</v>
      </c>
      <c r="W170" s="106"/>
      <c r="X170" s="106"/>
      <c r="Y170" s="106"/>
    </row>
    <row r="171" spans="1:25" s="3" customFormat="1" ht="60" customHeight="1">
      <c r="A171" s="79" t="s">
        <v>598</v>
      </c>
      <c r="B171" s="98" t="s">
        <v>599</v>
      </c>
      <c r="C171" s="99" t="s">
        <v>140</v>
      </c>
      <c r="D171" s="79" t="s">
        <v>597</v>
      </c>
      <c r="E171" s="18" t="s">
        <v>836</v>
      </c>
      <c r="F171" s="18"/>
      <c r="G171" s="73">
        <v>57146.5</v>
      </c>
      <c r="H171" s="73">
        <v>55614.073999999993</v>
      </c>
      <c r="I171" s="73">
        <v>57146.5</v>
      </c>
      <c r="J171" s="73">
        <v>48885</v>
      </c>
      <c r="K171" s="73">
        <v>48885</v>
      </c>
      <c r="L171" s="68">
        <f t="shared" si="14"/>
        <v>210530.57399999999</v>
      </c>
      <c r="M171" s="74" t="s">
        <v>148</v>
      </c>
      <c r="N171" s="74" t="s">
        <v>150</v>
      </c>
      <c r="O171" s="74" t="s">
        <v>149</v>
      </c>
      <c r="P171" s="74" t="s">
        <v>151</v>
      </c>
      <c r="Q171" s="75">
        <f t="shared" si="17"/>
        <v>421169.70500000025</v>
      </c>
      <c r="R171" s="70">
        <f t="shared" si="15"/>
        <v>409875.72538000019</v>
      </c>
      <c r="S171" s="75">
        <f t="shared" si="18"/>
        <v>421169.70500000025</v>
      </c>
      <c r="T171" s="75">
        <f t="shared" si="19"/>
        <v>420411.00000000006</v>
      </c>
      <c r="U171" s="75">
        <f t="shared" si="20"/>
        <v>420411.00000000006</v>
      </c>
      <c r="V171" s="70">
        <f t="shared" si="16"/>
        <v>1671867.4303800005</v>
      </c>
      <c r="W171" s="106"/>
      <c r="X171" s="106"/>
      <c r="Y171" s="106"/>
    </row>
    <row r="172" spans="1:25" s="3" customFormat="1" ht="60" customHeight="1">
      <c r="A172" s="79" t="s">
        <v>598</v>
      </c>
      <c r="B172" s="98" t="s">
        <v>599</v>
      </c>
      <c r="C172" s="99" t="s">
        <v>140</v>
      </c>
      <c r="D172" s="79" t="s">
        <v>600</v>
      </c>
      <c r="E172" s="18" t="s">
        <v>836</v>
      </c>
      <c r="F172" s="18"/>
      <c r="G172" s="73">
        <v>28334.5</v>
      </c>
      <c r="H172" s="73">
        <v>27996.404000000002</v>
      </c>
      <c r="I172" s="73">
        <v>28334.5</v>
      </c>
      <c r="J172" s="73">
        <v>24154.5</v>
      </c>
      <c r="K172" s="73">
        <v>24154.5</v>
      </c>
      <c r="L172" s="68">
        <f t="shared" si="14"/>
        <v>104639.90400000001</v>
      </c>
      <c r="M172" s="74" t="s">
        <v>142</v>
      </c>
      <c r="N172" s="74" t="s">
        <v>144</v>
      </c>
      <c r="O172" s="74" t="s">
        <v>143</v>
      </c>
      <c r="P172" s="74" t="s">
        <v>145</v>
      </c>
      <c r="Q172" s="75">
        <f t="shared" si="17"/>
        <v>504637.44500000007</v>
      </c>
      <c r="R172" s="70">
        <f t="shared" si="15"/>
        <v>498615.9552400001</v>
      </c>
      <c r="S172" s="75">
        <f t="shared" si="18"/>
        <v>504637.44500000007</v>
      </c>
      <c r="T172" s="75">
        <f t="shared" si="19"/>
        <v>493476.435</v>
      </c>
      <c r="U172" s="75">
        <f t="shared" si="20"/>
        <v>493476.435</v>
      </c>
      <c r="V172" s="70">
        <f t="shared" si="16"/>
        <v>1990206.2702400002</v>
      </c>
      <c r="W172" s="106"/>
      <c r="X172" s="106"/>
      <c r="Y172" s="106"/>
    </row>
    <row r="173" spans="1:25" s="3" customFormat="1" ht="10.5" customHeight="1">
      <c r="A173" s="79"/>
      <c r="B173" s="98"/>
      <c r="C173" s="99"/>
      <c r="D173" s="79"/>
      <c r="E173" s="18"/>
      <c r="F173" s="18"/>
      <c r="G173" s="73"/>
      <c r="H173" s="73"/>
      <c r="I173" s="73"/>
      <c r="J173" s="73"/>
      <c r="K173" s="73"/>
      <c r="L173" s="68"/>
      <c r="M173" s="74"/>
      <c r="N173" s="74"/>
      <c r="O173" s="74"/>
      <c r="P173" s="74"/>
      <c r="Q173" s="75"/>
      <c r="R173" s="70"/>
      <c r="S173" s="75"/>
      <c r="T173" s="75"/>
      <c r="U173" s="75"/>
      <c r="V173" s="70"/>
      <c r="W173" s="106"/>
      <c r="X173" s="106"/>
      <c r="Y173" s="106"/>
    </row>
    <row r="174" spans="1:25" s="3" customFormat="1" ht="60" customHeight="1">
      <c r="A174" s="79" t="s">
        <v>601</v>
      </c>
      <c r="B174" s="98" t="s">
        <v>602</v>
      </c>
      <c r="C174" s="99" t="s">
        <v>166</v>
      </c>
      <c r="D174" s="79" t="s">
        <v>167</v>
      </c>
      <c r="E174" s="18" t="s">
        <v>836</v>
      </c>
      <c r="F174" s="18"/>
      <c r="G174" s="73">
        <v>1209.5</v>
      </c>
      <c r="H174" s="73">
        <v>857.04099999999994</v>
      </c>
      <c r="I174" s="73">
        <v>1209.5</v>
      </c>
      <c r="J174" s="73">
        <v>955.5</v>
      </c>
      <c r="K174" s="73">
        <v>955.5</v>
      </c>
      <c r="L174" s="68">
        <f t="shared" si="14"/>
        <v>3977.5410000000002</v>
      </c>
      <c r="M174" s="74" t="s">
        <v>170</v>
      </c>
      <c r="N174" s="74" t="s">
        <v>170</v>
      </c>
      <c r="O174" s="74" t="s">
        <v>171</v>
      </c>
      <c r="P174" s="74" t="s">
        <v>171</v>
      </c>
      <c r="Q174" s="75">
        <f t="shared" si="17"/>
        <v>1499.7800000000025</v>
      </c>
      <c r="R174" s="70">
        <f t="shared" si="15"/>
        <v>1062.7308400000015</v>
      </c>
      <c r="S174" s="75">
        <f t="shared" si="18"/>
        <v>1499.7800000000025</v>
      </c>
      <c r="T174" s="75">
        <f t="shared" si="19"/>
        <v>1184.820000000002</v>
      </c>
      <c r="U174" s="75">
        <f t="shared" si="20"/>
        <v>1184.820000000002</v>
      </c>
      <c r="V174" s="70">
        <f t="shared" si="16"/>
        <v>4932.1508400000075</v>
      </c>
      <c r="W174" s="106"/>
      <c r="X174" s="106"/>
      <c r="Y174" s="106"/>
    </row>
    <row r="175" spans="1:25" s="3" customFormat="1" ht="60" customHeight="1">
      <c r="A175" s="79" t="s">
        <v>603</v>
      </c>
      <c r="B175" s="98" t="s">
        <v>604</v>
      </c>
      <c r="C175" s="99" t="s">
        <v>166</v>
      </c>
      <c r="D175" s="79" t="s">
        <v>167</v>
      </c>
      <c r="E175" s="18" t="s">
        <v>836</v>
      </c>
      <c r="F175" s="18"/>
      <c r="G175" s="73">
        <v>1828.5</v>
      </c>
      <c r="H175" s="73">
        <v>1313.287</v>
      </c>
      <c r="I175" s="73">
        <v>1828.5</v>
      </c>
      <c r="J175" s="73">
        <v>1462.5</v>
      </c>
      <c r="K175" s="73">
        <v>1462.5</v>
      </c>
      <c r="L175" s="68">
        <f t="shared" si="14"/>
        <v>6066.7870000000003</v>
      </c>
      <c r="M175" s="74" t="s">
        <v>170</v>
      </c>
      <c r="N175" s="74" t="s">
        <v>170</v>
      </c>
      <c r="O175" s="74" t="s">
        <v>171</v>
      </c>
      <c r="P175" s="74" t="s">
        <v>171</v>
      </c>
      <c r="Q175" s="75">
        <f t="shared" si="17"/>
        <v>2267.3400000000038</v>
      </c>
      <c r="R175" s="70">
        <f t="shared" si="15"/>
        <v>1628.4758800000027</v>
      </c>
      <c r="S175" s="75">
        <f t="shared" si="18"/>
        <v>2267.3400000000038</v>
      </c>
      <c r="T175" s="75">
        <f t="shared" si="19"/>
        <v>1813.500000000003</v>
      </c>
      <c r="U175" s="75">
        <f t="shared" si="20"/>
        <v>1813.500000000003</v>
      </c>
      <c r="V175" s="70">
        <f t="shared" si="16"/>
        <v>7522.8158800000119</v>
      </c>
      <c r="W175" s="106"/>
      <c r="X175" s="106"/>
      <c r="Y175" s="106"/>
    </row>
    <row r="176" spans="1:25" s="3" customFormat="1" ht="60" customHeight="1">
      <c r="A176" s="79" t="s">
        <v>127</v>
      </c>
      <c r="B176" s="98" t="s">
        <v>128</v>
      </c>
      <c r="C176" s="99" t="s">
        <v>166</v>
      </c>
      <c r="D176" s="79" t="s">
        <v>167</v>
      </c>
      <c r="E176" s="18" t="s">
        <v>836</v>
      </c>
      <c r="F176" s="18"/>
      <c r="G176" s="73">
        <v>197</v>
      </c>
      <c r="H176" s="73">
        <v>177.376</v>
      </c>
      <c r="I176" s="73">
        <v>197</v>
      </c>
      <c r="J176" s="73">
        <v>197</v>
      </c>
      <c r="K176" s="73">
        <v>197</v>
      </c>
      <c r="L176" s="68">
        <f t="shared" si="14"/>
        <v>768.37599999999998</v>
      </c>
      <c r="M176" s="74" t="s">
        <v>129</v>
      </c>
      <c r="N176" s="74" t="s">
        <v>131</v>
      </c>
      <c r="O176" s="74" t="s">
        <v>172</v>
      </c>
      <c r="P176" s="74" t="s">
        <v>173</v>
      </c>
      <c r="Q176" s="75">
        <f t="shared" si="17"/>
        <v>397.94000000000062</v>
      </c>
      <c r="R176" s="70">
        <f t="shared" si="15"/>
        <v>358.29952000000054</v>
      </c>
      <c r="S176" s="75">
        <f t="shared" si="18"/>
        <v>397.94000000000062</v>
      </c>
      <c r="T176" s="75">
        <f t="shared" si="19"/>
        <v>1191.8499999999995</v>
      </c>
      <c r="U176" s="75">
        <f t="shared" si="20"/>
        <v>1191.8499999999995</v>
      </c>
      <c r="V176" s="70">
        <f t="shared" si="16"/>
        <v>3139.9395199999999</v>
      </c>
      <c r="W176" s="106"/>
      <c r="X176" s="106"/>
      <c r="Y176" s="106"/>
    </row>
    <row r="177" spans="1:25" s="3" customFormat="1" ht="10.5" customHeight="1">
      <c r="A177" s="79"/>
      <c r="B177" s="98"/>
      <c r="C177" s="99"/>
      <c r="D177" s="79"/>
      <c r="E177" s="18"/>
      <c r="F177" s="18"/>
      <c r="G177" s="73"/>
      <c r="H177" s="73"/>
      <c r="I177" s="73"/>
      <c r="J177" s="73"/>
      <c r="K177" s="73"/>
      <c r="L177" s="68"/>
      <c r="M177" s="74"/>
      <c r="N177" s="74"/>
      <c r="O177" s="74"/>
      <c r="P177" s="74"/>
      <c r="Q177" s="75"/>
      <c r="R177" s="70"/>
      <c r="S177" s="75"/>
      <c r="T177" s="75"/>
      <c r="U177" s="75"/>
      <c r="V177" s="70"/>
      <c r="W177" s="106"/>
      <c r="X177" s="106"/>
      <c r="Y177" s="106"/>
    </row>
    <row r="178" spans="1:25" s="3" customFormat="1" ht="60" customHeight="1">
      <c r="A178" s="79" t="s">
        <v>479</v>
      </c>
      <c r="B178" s="98" t="s">
        <v>480</v>
      </c>
      <c r="C178" s="99" t="s">
        <v>201</v>
      </c>
      <c r="D178" s="79" t="s">
        <v>217</v>
      </c>
      <c r="E178" s="18" t="s">
        <v>836</v>
      </c>
      <c r="F178" s="18"/>
      <c r="G178" s="73">
        <v>1080</v>
      </c>
      <c r="H178" s="73">
        <v>860.44399999999996</v>
      </c>
      <c r="I178" s="73">
        <v>1080</v>
      </c>
      <c r="J178" s="73">
        <v>1080</v>
      </c>
      <c r="K178" s="73">
        <v>1080</v>
      </c>
      <c r="L178" s="68">
        <f t="shared" si="14"/>
        <v>4100.4439999999995</v>
      </c>
      <c r="M178" s="74" t="s">
        <v>220</v>
      </c>
      <c r="N178" s="74" t="s">
        <v>222</v>
      </c>
      <c r="O178" s="74" t="s">
        <v>605</v>
      </c>
      <c r="P178" s="74" t="s">
        <v>606</v>
      </c>
      <c r="Q178" s="75">
        <f t="shared" si="17"/>
        <v>17550</v>
      </c>
      <c r="R178" s="70">
        <f t="shared" si="15"/>
        <v>13982.215</v>
      </c>
      <c r="S178" s="75">
        <f t="shared" si="18"/>
        <v>17550</v>
      </c>
      <c r="T178" s="75">
        <f t="shared" si="19"/>
        <v>42260.400000000009</v>
      </c>
      <c r="U178" s="75">
        <f t="shared" si="20"/>
        <v>42260.400000000009</v>
      </c>
      <c r="V178" s="70">
        <f t="shared" si="16"/>
        <v>116053.01500000001</v>
      </c>
      <c r="W178" s="106"/>
      <c r="X178" s="106"/>
      <c r="Y178" s="106"/>
    </row>
    <row r="179" spans="1:25" s="15" customFormat="1" ht="60" customHeight="1">
      <c r="A179" s="80" t="s">
        <v>209</v>
      </c>
      <c r="B179" s="100" t="s">
        <v>210</v>
      </c>
      <c r="C179" s="101" t="s">
        <v>201</v>
      </c>
      <c r="D179" s="80" t="s">
        <v>984</v>
      </c>
      <c r="E179" s="20" t="s">
        <v>836</v>
      </c>
      <c r="F179" s="20" t="s">
        <v>995</v>
      </c>
      <c r="G179" s="76">
        <v>1026.5989999999999</v>
      </c>
      <c r="H179" s="76">
        <v>1337.848</v>
      </c>
      <c r="I179" s="76">
        <v>986.34100000000001</v>
      </c>
      <c r="J179" s="76">
        <v>821.12800000000004</v>
      </c>
      <c r="K179" s="76">
        <v>963.93200000000002</v>
      </c>
      <c r="L179" s="68">
        <f t="shared" si="14"/>
        <v>4109.2489999999998</v>
      </c>
      <c r="M179" s="77">
        <f>163*0+317.43</f>
        <v>317.43</v>
      </c>
      <c r="N179" s="77">
        <f>163*0+317.43</f>
        <v>317.43</v>
      </c>
      <c r="O179" s="77">
        <v>75.38</v>
      </c>
      <c r="P179" s="77">
        <v>77.64</v>
      </c>
      <c r="Q179" s="78">
        <f t="shared" si="17"/>
        <v>248488.28795</v>
      </c>
      <c r="R179" s="70">
        <f t="shared" si="15"/>
        <v>323826.10840000003</v>
      </c>
      <c r="S179" s="78">
        <f t="shared" si="18"/>
        <v>238743.83905000001</v>
      </c>
      <c r="T179" s="78">
        <f t="shared" si="19"/>
        <v>196898.28312000004</v>
      </c>
      <c r="U179" s="78">
        <f t="shared" si="20"/>
        <v>231141.25428000002</v>
      </c>
      <c r="V179" s="70">
        <f t="shared" si="16"/>
        <v>990609.48485000012</v>
      </c>
      <c r="W179" s="108"/>
      <c r="X179" s="108"/>
      <c r="Y179" s="108"/>
    </row>
    <row r="180" spans="1:25" s="15" customFormat="1" ht="60" customHeight="1">
      <c r="A180" s="80" t="s">
        <v>209</v>
      </c>
      <c r="B180" s="100" t="s">
        <v>210</v>
      </c>
      <c r="C180" s="101" t="s">
        <v>201</v>
      </c>
      <c r="D180" s="80" t="s">
        <v>985</v>
      </c>
      <c r="E180" s="20" t="s">
        <v>836</v>
      </c>
      <c r="F180" s="20" t="s">
        <v>996</v>
      </c>
      <c r="G180" s="76">
        <v>3833.1010000000001</v>
      </c>
      <c r="H180" s="76">
        <v>4589.1759999999995</v>
      </c>
      <c r="I180" s="76">
        <v>3787.3789999999999</v>
      </c>
      <c r="J180" s="76">
        <v>3310.6750000000002</v>
      </c>
      <c r="K180" s="76">
        <v>3180.8449999999998</v>
      </c>
      <c r="L180" s="68">
        <f t="shared" si="14"/>
        <v>14868.074999999999</v>
      </c>
      <c r="M180" s="77">
        <f>66.66*0+121.3</f>
        <v>121.3</v>
      </c>
      <c r="N180" s="77">
        <f>66.66*0+121.3</f>
        <v>121.3</v>
      </c>
      <c r="O180" s="77">
        <v>60.94</v>
      </c>
      <c r="P180" s="77">
        <f>60.94*0+62.77</f>
        <v>62.77</v>
      </c>
      <c r="Q180" s="78">
        <f t="shared" si="17"/>
        <v>231365.97636</v>
      </c>
      <c r="R180" s="70">
        <f t="shared" si="15"/>
        <v>277002.66335999995</v>
      </c>
      <c r="S180" s="78">
        <f t="shared" si="18"/>
        <v>228606.19644</v>
      </c>
      <c r="T180" s="78">
        <f t="shared" si="19"/>
        <v>193773.80774999998</v>
      </c>
      <c r="U180" s="78">
        <f t="shared" si="20"/>
        <v>186174.85784999997</v>
      </c>
      <c r="V180" s="70">
        <f t="shared" si="16"/>
        <v>885557.52539999993</v>
      </c>
      <c r="W180" s="108"/>
      <c r="X180" s="108"/>
      <c r="Y180" s="108"/>
    </row>
    <row r="181" spans="1:25" s="15" customFormat="1" ht="10.5" customHeight="1">
      <c r="A181" s="80"/>
      <c r="B181" s="100"/>
      <c r="C181" s="101"/>
      <c r="D181" s="80"/>
      <c r="E181" s="20"/>
      <c r="F181" s="20"/>
      <c r="G181" s="76"/>
      <c r="H181" s="76"/>
      <c r="I181" s="76"/>
      <c r="J181" s="76"/>
      <c r="K181" s="76"/>
      <c r="L181" s="68"/>
      <c r="M181" s="77"/>
      <c r="N181" s="77"/>
      <c r="O181" s="77"/>
      <c r="P181" s="77"/>
      <c r="Q181" s="78"/>
      <c r="R181" s="70"/>
      <c r="S181" s="78"/>
      <c r="T181" s="78"/>
      <c r="U181" s="78"/>
      <c r="V181" s="70"/>
      <c r="W181" s="108"/>
      <c r="X181" s="108"/>
      <c r="Y181" s="108"/>
    </row>
    <row r="182" spans="1:25" s="3" customFormat="1" ht="60" customHeight="1">
      <c r="A182" s="79" t="s">
        <v>245</v>
      </c>
      <c r="B182" s="98" t="s">
        <v>246</v>
      </c>
      <c r="C182" s="99" t="s">
        <v>236</v>
      </c>
      <c r="D182" s="79" t="s">
        <v>244</v>
      </c>
      <c r="E182" s="18" t="s">
        <v>836</v>
      </c>
      <c r="F182" s="18"/>
      <c r="G182" s="73">
        <v>2652.5</v>
      </c>
      <c r="H182" s="73">
        <v>2537.6400000000003</v>
      </c>
      <c r="I182" s="73">
        <v>2652.5</v>
      </c>
      <c r="J182" s="73">
        <v>2652.5</v>
      </c>
      <c r="K182" s="73">
        <v>2652.5</v>
      </c>
      <c r="L182" s="68">
        <f t="shared" si="14"/>
        <v>10495.14</v>
      </c>
      <c r="M182" s="74" t="s">
        <v>247</v>
      </c>
      <c r="N182" s="74" t="s">
        <v>247</v>
      </c>
      <c r="O182" s="74" t="s">
        <v>248</v>
      </c>
      <c r="P182" s="74" t="s">
        <v>249</v>
      </c>
      <c r="Q182" s="75">
        <f t="shared" si="17"/>
        <v>126895.6</v>
      </c>
      <c r="R182" s="70">
        <f t="shared" si="15"/>
        <v>121400.69760000003</v>
      </c>
      <c r="S182" s="75">
        <f t="shared" si="18"/>
        <v>126895.6</v>
      </c>
      <c r="T182" s="75">
        <f t="shared" si="19"/>
        <v>124853.17500000002</v>
      </c>
      <c r="U182" s="75">
        <f t="shared" si="20"/>
        <v>124853.17500000002</v>
      </c>
      <c r="V182" s="70">
        <f t="shared" si="16"/>
        <v>498002.64760000014</v>
      </c>
      <c r="W182" s="106"/>
      <c r="X182" s="106"/>
      <c r="Y182" s="106"/>
    </row>
    <row r="183" spans="1:25" s="3" customFormat="1" ht="10.5" customHeight="1">
      <c r="A183" s="79"/>
      <c r="B183" s="98"/>
      <c r="C183" s="99"/>
      <c r="D183" s="79"/>
      <c r="E183" s="18"/>
      <c r="F183" s="18"/>
      <c r="G183" s="73"/>
      <c r="H183" s="73"/>
      <c r="I183" s="73"/>
      <c r="J183" s="73"/>
      <c r="K183" s="73"/>
      <c r="L183" s="68"/>
      <c r="M183" s="74"/>
      <c r="N183" s="74"/>
      <c r="O183" s="74"/>
      <c r="P183" s="74"/>
      <c r="Q183" s="75"/>
      <c r="R183" s="70"/>
      <c r="S183" s="75"/>
      <c r="T183" s="75"/>
      <c r="U183" s="75"/>
      <c r="V183" s="70"/>
      <c r="W183" s="106"/>
      <c r="X183" s="106"/>
      <c r="Y183" s="106"/>
    </row>
    <row r="184" spans="1:25" s="3" customFormat="1" ht="60" customHeight="1">
      <c r="A184" s="79" t="s">
        <v>607</v>
      </c>
      <c r="B184" s="98" t="s">
        <v>608</v>
      </c>
      <c r="C184" s="99" t="s">
        <v>261</v>
      </c>
      <c r="D184" s="79" t="s">
        <v>271</v>
      </c>
      <c r="E184" s="18" t="s">
        <v>836</v>
      </c>
      <c r="F184" s="18" t="s">
        <v>1005</v>
      </c>
      <c r="G184" s="73">
        <v>14763</v>
      </c>
      <c r="H184" s="73">
        <v>25439.89</v>
      </c>
      <c r="I184" s="73">
        <v>14763</v>
      </c>
      <c r="J184" s="73">
        <v>14763</v>
      </c>
      <c r="K184" s="73">
        <v>14763</v>
      </c>
      <c r="L184" s="68">
        <f t="shared" si="14"/>
        <v>69728.89</v>
      </c>
      <c r="M184" s="74" t="s">
        <v>276</v>
      </c>
      <c r="N184" s="74" t="s">
        <v>278</v>
      </c>
      <c r="O184" s="74" t="s">
        <v>609</v>
      </c>
      <c r="P184" s="74" t="s">
        <v>610</v>
      </c>
      <c r="Q184" s="75">
        <f t="shared" si="17"/>
        <v>534125.34</v>
      </c>
      <c r="R184" s="70">
        <f t="shared" si="15"/>
        <v>920415.22019999998</v>
      </c>
      <c r="S184" s="75">
        <f t="shared" si="18"/>
        <v>534125.34</v>
      </c>
      <c r="T184" s="75">
        <f t="shared" si="19"/>
        <v>554350.64999999991</v>
      </c>
      <c r="U184" s="75">
        <f t="shared" si="20"/>
        <v>554350.64999999991</v>
      </c>
      <c r="V184" s="70">
        <f t="shared" si="16"/>
        <v>2563241.8602</v>
      </c>
      <c r="W184" s="106"/>
      <c r="X184" s="106"/>
      <c r="Y184" s="106"/>
    </row>
    <row r="185" spans="1:25" s="3" customFormat="1" ht="60" customHeight="1">
      <c r="A185" s="79" t="s">
        <v>127</v>
      </c>
      <c r="B185" s="98" t="s">
        <v>128</v>
      </c>
      <c r="C185" s="99" t="s">
        <v>261</v>
      </c>
      <c r="D185" s="79" t="s">
        <v>986</v>
      </c>
      <c r="E185" s="18" t="s">
        <v>836</v>
      </c>
      <c r="F185" s="18"/>
      <c r="G185" s="73">
        <v>1783</v>
      </c>
      <c r="H185" s="73">
        <v>622.02099999999996</v>
      </c>
      <c r="I185" s="73">
        <v>1783</v>
      </c>
      <c r="J185" s="73">
        <v>1783</v>
      </c>
      <c r="K185" s="73">
        <v>1783</v>
      </c>
      <c r="L185" s="68">
        <f t="shared" si="14"/>
        <v>5971.0209999999997</v>
      </c>
      <c r="M185" s="74" t="s">
        <v>129</v>
      </c>
      <c r="N185" s="74" t="s">
        <v>131</v>
      </c>
      <c r="O185" s="74" t="s">
        <v>272</v>
      </c>
      <c r="P185" s="74" t="s">
        <v>273</v>
      </c>
      <c r="Q185" s="75">
        <f t="shared" si="17"/>
        <v>1783</v>
      </c>
      <c r="R185" s="70">
        <f t="shared" si="15"/>
        <v>622.02099999999996</v>
      </c>
      <c r="S185" s="75">
        <f t="shared" si="18"/>
        <v>1783</v>
      </c>
      <c r="T185" s="75">
        <f t="shared" si="19"/>
        <v>8701.0399999999918</v>
      </c>
      <c r="U185" s="75">
        <f t="shared" si="20"/>
        <v>8701.0399999999918</v>
      </c>
      <c r="V185" s="70">
        <f t="shared" si="16"/>
        <v>19807.100999999981</v>
      </c>
      <c r="W185" s="106"/>
      <c r="X185" s="106"/>
      <c r="Y185" s="106"/>
    </row>
    <row r="186" spans="1:25" s="3" customFormat="1" ht="60" customHeight="1">
      <c r="A186" s="79" t="s">
        <v>127</v>
      </c>
      <c r="B186" s="98" t="s">
        <v>128</v>
      </c>
      <c r="C186" s="99" t="s">
        <v>261</v>
      </c>
      <c r="D186" s="79" t="s">
        <v>987</v>
      </c>
      <c r="E186" s="18" t="s">
        <v>836</v>
      </c>
      <c r="F186" s="18"/>
      <c r="G186" s="73">
        <v>1327</v>
      </c>
      <c r="H186" s="73">
        <v>1542.231</v>
      </c>
      <c r="I186" s="73">
        <v>1327</v>
      </c>
      <c r="J186" s="73">
        <v>1327</v>
      </c>
      <c r="K186" s="73">
        <v>1327</v>
      </c>
      <c r="L186" s="68">
        <f t="shared" si="14"/>
        <v>5523.2309999999998</v>
      </c>
      <c r="M186" s="74" t="s">
        <v>276</v>
      </c>
      <c r="N186" s="74" t="s">
        <v>278</v>
      </c>
      <c r="O186" s="74" t="s">
        <v>611</v>
      </c>
      <c r="P186" s="74" t="s">
        <v>273</v>
      </c>
      <c r="Q186" s="75">
        <f t="shared" si="17"/>
        <v>52920.759999999995</v>
      </c>
      <c r="R186" s="70">
        <f t="shared" si="15"/>
        <v>61504.172279999992</v>
      </c>
      <c r="S186" s="75">
        <f t="shared" si="18"/>
        <v>52920.759999999995</v>
      </c>
      <c r="T186" s="75">
        <f t="shared" si="19"/>
        <v>55282.819999999992</v>
      </c>
      <c r="U186" s="75">
        <f t="shared" si="20"/>
        <v>55282.819999999992</v>
      </c>
      <c r="V186" s="70">
        <f t="shared" si="16"/>
        <v>224990.57227999996</v>
      </c>
      <c r="W186" s="106"/>
      <c r="X186" s="106"/>
      <c r="Y186" s="106"/>
    </row>
    <row r="187" spans="1:25" s="3" customFormat="1" ht="10.5" customHeight="1">
      <c r="A187" s="79"/>
      <c r="B187" s="98"/>
      <c r="C187" s="99"/>
      <c r="D187" s="79"/>
      <c r="E187" s="18"/>
      <c r="F187" s="18"/>
      <c r="G187" s="73"/>
      <c r="H187" s="73"/>
      <c r="I187" s="73"/>
      <c r="J187" s="73"/>
      <c r="K187" s="73"/>
      <c r="L187" s="68"/>
      <c r="M187" s="74"/>
      <c r="N187" s="74"/>
      <c r="O187" s="74"/>
      <c r="P187" s="74"/>
      <c r="Q187" s="75"/>
      <c r="R187" s="70"/>
      <c r="S187" s="75"/>
      <c r="T187" s="75"/>
      <c r="U187" s="75"/>
      <c r="V187" s="70"/>
      <c r="W187" s="106"/>
      <c r="X187" s="106"/>
      <c r="Y187" s="106"/>
    </row>
    <row r="188" spans="1:25" s="3" customFormat="1" ht="60" customHeight="1">
      <c r="A188" s="79" t="s">
        <v>612</v>
      </c>
      <c r="B188" s="98" t="s">
        <v>613</v>
      </c>
      <c r="C188" s="99" t="s">
        <v>280</v>
      </c>
      <c r="D188" s="79" t="s">
        <v>281</v>
      </c>
      <c r="E188" s="18" t="s">
        <v>836</v>
      </c>
      <c r="F188" s="18"/>
      <c r="G188" s="73">
        <v>3305</v>
      </c>
      <c r="H188" s="73">
        <v>3299.7670000000003</v>
      </c>
      <c r="I188" s="73">
        <v>3305</v>
      </c>
      <c r="J188" s="73">
        <v>2815</v>
      </c>
      <c r="K188" s="73">
        <v>2815</v>
      </c>
      <c r="L188" s="68">
        <f t="shared" si="14"/>
        <v>12234.767</v>
      </c>
      <c r="M188" s="74" t="s">
        <v>129</v>
      </c>
      <c r="N188" s="74" t="s">
        <v>131</v>
      </c>
      <c r="O188" s="74" t="s">
        <v>272</v>
      </c>
      <c r="P188" s="74" t="s">
        <v>273</v>
      </c>
      <c r="Q188" s="75">
        <f t="shared" si="17"/>
        <v>3305</v>
      </c>
      <c r="R188" s="70">
        <f t="shared" si="15"/>
        <v>3299.7670000000003</v>
      </c>
      <c r="S188" s="75">
        <f t="shared" si="18"/>
        <v>3305</v>
      </c>
      <c r="T188" s="75">
        <f t="shared" si="19"/>
        <v>13737.199999999988</v>
      </c>
      <c r="U188" s="75">
        <f t="shared" si="20"/>
        <v>13737.199999999988</v>
      </c>
      <c r="V188" s="70">
        <f t="shared" si="16"/>
        <v>34079.166999999979</v>
      </c>
      <c r="W188" s="106"/>
      <c r="X188" s="106"/>
      <c r="Y188" s="106"/>
    </row>
    <row r="189" spans="1:25" s="3" customFormat="1" ht="60" customHeight="1">
      <c r="A189" s="79" t="s">
        <v>127</v>
      </c>
      <c r="B189" s="98" t="s">
        <v>128</v>
      </c>
      <c r="C189" s="99" t="s">
        <v>280</v>
      </c>
      <c r="D189" s="79" t="s">
        <v>281</v>
      </c>
      <c r="E189" s="18" t="s">
        <v>836</v>
      </c>
      <c r="F189" s="18"/>
      <c r="G189" s="73">
        <v>20</v>
      </c>
      <c r="H189" s="73">
        <v>25</v>
      </c>
      <c r="I189" s="73">
        <v>20</v>
      </c>
      <c r="J189" s="73">
        <v>20</v>
      </c>
      <c r="K189" s="73">
        <v>20</v>
      </c>
      <c r="L189" s="68">
        <f t="shared" si="14"/>
        <v>85</v>
      </c>
      <c r="M189" s="74" t="s">
        <v>129</v>
      </c>
      <c r="N189" s="74" t="s">
        <v>131</v>
      </c>
      <c r="O189" s="74" t="s">
        <v>272</v>
      </c>
      <c r="P189" s="74" t="s">
        <v>273</v>
      </c>
      <c r="Q189" s="75">
        <f t="shared" si="17"/>
        <v>20</v>
      </c>
      <c r="R189" s="70">
        <f t="shared" si="15"/>
        <v>25</v>
      </c>
      <c r="S189" s="75">
        <f t="shared" si="18"/>
        <v>20</v>
      </c>
      <c r="T189" s="75">
        <f t="shared" si="19"/>
        <v>97.599999999999909</v>
      </c>
      <c r="U189" s="75">
        <f t="shared" si="20"/>
        <v>97.599999999999909</v>
      </c>
      <c r="V189" s="70">
        <f t="shared" si="16"/>
        <v>240.19999999999982</v>
      </c>
      <c r="W189" s="106"/>
      <c r="X189" s="106"/>
      <c r="Y189" s="106"/>
    </row>
    <row r="190" spans="1:25" s="3" customFormat="1" ht="10.5" customHeight="1">
      <c r="A190" s="79"/>
      <c r="B190" s="98"/>
      <c r="C190" s="99"/>
      <c r="D190" s="79"/>
      <c r="E190" s="18"/>
      <c r="F190" s="18"/>
      <c r="G190" s="73"/>
      <c r="H190" s="73"/>
      <c r="I190" s="73"/>
      <c r="J190" s="73"/>
      <c r="K190" s="73"/>
      <c r="L190" s="68"/>
      <c r="M190" s="74"/>
      <c r="N190" s="74"/>
      <c r="O190" s="74"/>
      <c r="P190" s="74"/>
      <c r="Q190" s="75"/>
      <c r="R190" s="70"/>
      <c r="S190" s="75"/>
      <c r="T190" s="75"/>
      <c r="U190" s="75"/>
      <c r="V190" s="70"/>
      <c r="W190" s="106"/>
      <c r="X190" s="106"/>
      <c r="Y190" s="106"/>
    </row>
    <row r="191" spans="1:25" s="3" customFormat="1" ht="60" customHeight="1">
      <c r="A191" s="79" t="s">
        <v>127</v>
      </c>
      <c r="B191" s="98" t="s">
        <v>128</v>
      </c>
      <c r="C191" s="99" t="s">
        <v>342</v>
      </c>
      <c r="D191" s="79" t="s">
        <v>343</v>
      </c>
      <c r="E191" s="18" t="s">
        <v>836</v>
      </c>
      <c r="F191" s="18"/>
      <c r="G191" s="73">
        <v>1839</v>
      </c>
      <c r="H191" s="73">
        <v>1480.5050000000001</v>
      </c>
      <c r="I191" s="73">
        <v>1839</v>
      </c>
      <c r="J191" s="73">
        <v>1839</v>
      </c>
      <c r="K191" s="73">
        <v>1839</v>
      </c>
      <c r="L191" s="68">
        <f t="shared" si="14"/>
        <v>6997.5050000000001</v>
      </c>
      <c r="M191" s="74" t="s">
        <v>129</v>
      </c>
      <c r="N191" s="74" t="s">
        <v>131</v>
      </c>
      <c r="O191" s="74" t="s">
        <v>350</v>
      </c>
      <c r="P191" s="74" t="s">
        <v>351</v>
      </c>
      <c r="Q191" s="75">
        <f t="shared" si="17"/>
        <v>23759.880000000005</v>
      </c>
      <c r="R191" s="70">
        <f t="shared" si="15"/>
        <v>19128.124600000003</v>
      </c>
      <c r="S191" s="75">
        <f t="shared" si="18"/>
        <v>23759.880000000005</v>
      </c>
      <c r="T191" s="75">
        <f t="shared" si="19"/>
        <v>30711.299999999992</v>
      </c>
      <c r="U191" s="75">
        <f t="shared" si="20"/>
        <v>30711.299999999992</v>
      </c>
      <c r="V191" s="70">
        <f t="shared" si="16"/>
        <v>104310.60459999999</v>
      </c>
      <c r="W191" s="106"/>
      <c r="X191" s="106"/>
      <c r="Y191" s="106"/>
    </row>
    <row r="192" spans="1:25" s="3" customFormat="1" ht="60" customHeight="1">
      <c r="A192" s="79" t="s">
        <v>120</v>
      </c>
      <c r="B192" s="98" t="s">
        <v>121</v>
      </c>
      <c r="C192" s="99" t="s">
        <v>490</v>
      </c>
      <c r="D192" s="79" t="s">
        <v>497</v>
      </c>
      <c r="E192" s="18" t="s">
        <v>836</v>
      </c>
      <c r="F192" s="18"/>
      <c r="G192" s="73">
        <v>20612</v>
      </c>
      <c r="H192" s="73">
        <v>21852.31</v>
      </c>
      <c r="I192" s="73">
        <v>20612</v>
      </c>
      <c r="J192" s="73">
        <v>20612</v>
      </c>
      <c r="K192" s="73">
        <v>20612</v>
      </c>
      <c r="L192" s="68">
        <f t="shared" si="14"/>
        <v>83688.31</v>
      </c>
      <c r="M192" s="74" t="s">
        <v>614</v>
      </c>
      <c r="N192" s="74" t="s">
        <v>614</v>
      </c>
      <c r="O192" s="74" t="s">
        <v>499</v>
      </c>
      <c r="P192" s="74" t="s">
        <v>501</v>
      </c>
      <c r="Q192" s="75">
        <f t="shared" si="17"/>
        <v>449959.95999999996</v>
      </c>
      <c r="R192" s="70">
        <f t="shared" si="15"/>
        <v>477035.92729999998</v>
      </c>
      <c r="S192" s="75">
        <f t="shared" si="18"/>
        <v>449959.95999999996</v>
      </c>
      <c r="T192" s="75">
        <f t="shared" si="19"/>
        <v>427905.11999999994</v>
      </c>
      <c r="U192" s="75">
        <f t="shared" si="20"/>
        <v>427905.11999999994</v>
      </c>
      <c r="V192" s="70">
        <f t="shared" si="16"/>
        <v>1782806.1272999998</v>
      </c>
      <c r="W192" s="106"/>
      <c r="X192" s="106"/>
      <c r="Y192" s="106"/>
    </row>
    <row r="193" spans="1:25" s="3" customFormat="1" ht="63.75" customHeight="1">
      <c r="A193" s="79" t="s">
        <v>449</v>
      </c>
      <c r="B193" s="98" t="s">
        <v>450</v>
      </c>
      <c r="C193" s="98" t="s">
        <v>1000</v>
      </c>
      <c r="D193" s="79"/>
      <c r="E193" s="18" t="s">
        <v>837</v>
      </c>
      <c r="F193" s="18"/>
      <c r="G193" s="73">
        <v>172831.72700000001</v>
      </c>
      <c r="H193" s="73">
        <v>167395.36600000001</v>
      </c>
      <c r="I193" s="73">
        <v>173847.62599999999</v>
      </c>
      <c r="J193" s="73">
        <v>159529.59</v>
      </c>
      <c r="K193" s="73">
        <v>158881.38099999999</v>
      </c>
      <c r="L193" s="68">
        <f t="shared" si="14"/>
        <v>659653.96299999999</v>
      </c>
      <c r="M193" s="74" t="s">
        <v>779</v>
      </c>
      <c r="N193" s="74" t="s">
        <v>781</v>
      </c>
      <c r="O193" s="74" t="s">
        <v>780</v>
      </c>
      <c r="P193" s="74" t="s">
        <v>412</v>
      </c>
      <c r="Q193" s="75">
        <f>(M193-O193)*G193</f>
        <v>27722209.010800004</v>
      </c>
      <c r="R193" s="70">
        <f t="shared" si="15"/>
        <v>26850216.706400003</v>
      </c>
      <c r="S193" s="75">
        <f>(M193-O193)*I193</f>
        <v>27885159.2104</v>
      </c>
      <c r="T193" s="75">
        <f>(N193-P193)*J193</f>
        <v>26301643.5033</v>
      </c>
      <c r="U193" s="75">
        <f>(N193-P193)*K193</f>
        <v>26194773.285470001</v>
      </c>
      <c r="V193" s="70">
        <f t="shared" si="16"/>
        <v>107231792.70557001</v>
      </c>
      <c r="W193" s="106"/>
      <c r="X193" s="106"/>
      <c r="Y193" s="106"/>
    </row>
    <row r="194" spans="1:25" s="3" customFormat="1" ht="63.75" customHeight="1">
      <c r="A194" s="79" t="s">
        <v>453</v>
      </c>
      <c r="B194" s="98" t="s">
        <v>454</v>
      </c>
      <c r="C194" s="98" t="s">
        <v>1000</v>
      </c>
      <c r="D194" s="79"/>
      <c r="E194" s="18" t="s">
        <v>837</v>
      </c>
      <c r="F194" s="18"/>
      <c r="G194" s="73">
        <v>3704292</v>
      </c>
      <c r="H194" s="73">
        <v>3670448.4899999998</v>
      </c>
      <c r="I194" s="73">
        <v>3673400.77</v>
      </c>
      <c r="J194" s="73">
        <v>3282226.01</v>
      </c>
      <c r="K194" s="73">
        <v>3639665.35</v>
      </c>
      <c r="L194" s="68">
        <f t="shared" si="14"/>
        <v>14265740.619999999</v>
      </c>
      <c r="M194" s="74" t="s">
        <v>782</v>
      </c>
      <c r="N194" s="74" t="s">
        <v>783</v>
      </c>
      <c r="O194" s="74" t="s">
        <v>780</v>
      </c>
      <c r="P194" s="74" t="s">
        <v>412</v>
      </c>
      <c r="Q194" s="75">
        <f>(M194-O194)*G194</f>
        <v>34005400.560000002</v>
      </c>
      <c r="R194" s="70">
        <f t="shared" si="15"/>
        <v>33694717.1382</v>
      </c>
      <c r="S194" s="75">
        <f>(M194-O194)*I194</f>
        <v>33721819.068599999</v>
      </c>
      <c r="T194" s="75">
        <f>(N194-P194)*J194</f>
        <v>85600454.340799987</v>
      </c>
      <c r="U194" s="75">
        <f>(N194-P194)*K194</f>
        <v>94922472.327999994</v>
      </c>
      <c r="V194" s="70">
        <f t="shared" si="16"/>
        <v>247939462.87559998</v>
      </c>
      <c r="W194" s="106"/>
      <c r="X194" s="106"/>
      <c r="Y194" s="106"/>
    </row>
    <row r="195" spans="1:25" s="3" customFormat="1" ht="10.5" customHeight="1">
      <c r="A195" s="79"/>
      <c r="B195" s="98"/>
      <c r="C195" s="98"/>
      <c r="D195" s="79"/>
      <c r="E195" s="18"/>
      <c r="F195" s="18"/>
      <c r="G195" s="73"/>
      <c r="H195" s="73"/>
      <c r="I195" s="73"/>
      <c r="J195" s="73"/>
      <c r="K195" s="73"/>
      <c r="L195" s="68"/>
      <c r="M195" s="74"/>
      <c r="N195" s="74"/>
      <c r="O195" s="74"/>
      <c r="P195" s="74"/>
      <c r="Q195" s="75"/>
      <c r="R195" s="70"/>
      <c r="S195" s="75"/>
      <c r="T195" s="75"/>
      <c r="U195" s="75"/>
      <c r="V195" s="70"/>
      <c r="W195" s="106"/>
      <c r="X195" s="106"/>
      <c r="Y195" s="106"/>
    </row>
    <row r="196" spans="1:25" s="7" customFormat="1" ht="46.5" customHeight="1">
      <c r="A196" s="79" t="s">
        <v>8</v>
      </c>
      <c r="B196" s="98" t="s">
        <v>9</v>
      </c>
      <c r="C196" s="99" t="s">
        <v>6</v>
      </c>
      <c r="D196" s="79" t="s">
        <v>7</v>
      </c>
      <c r="E196" s="18" t="s">
        <v>837</v>
      </c>
      <c r="F196" s="18"/>
      <c r="G196" s="73">
        <v>23873</v>
      </c>
      <c r="H196" s="73">
        <v>24937.691999999999</v>
      </c>
      <c r="I196" s="73">
        <v>23873</v>
      </c>
      <c r="J196" s="73">
        <v>23873</v>
      </c>
      <c r="K196" s="73">
        <v>23873</v>
      </c>
      <c r="L196" s="68">
        <f t="shared" si="14"/>
        <v>96556.691999999995</v>
      </c>
      <c r="M196" s="74" t="s">
        <v>615</v>
      </c>
      <c r="N196" s="74" t="s">
        <v>617</v>
      </c>
      <c r="O196" s="74" t="s">
        <v>616</v>
      </c>
      <c r="P196" s="74" t="s">
        <v>618</v>
      </c>
      <c r="Q196" s="75">
        <f t="shared" si="17"/>
        <v>85704.07000000008</v>
      </c>
      <c r="R196" s="70">
        <f t="shared" si="15"/>
        <v>89526.314280000079</v>
      </c>
      <c r="S196" s="75">
        <f t="shared" si="18"/>
        <v>85704.07000000008</v>
      </c>
      <c r="T196" s="75">
        <f t="shared" si="19"/>
        <v>692555.73</v>
      </c>
      <c r="U196" s="75">
        <f t="shared" si="20"/>
        <v>692555.73</v>
      </c>
      <c r="V196" s="70">
        <f t="shared" si="16"/>
        <v>1560341.8442800001</v>
      </c>
      <c r="W196" s="75"/>
      <c r="X196" s="75"/>
      <c r="Y196" s="75"/>
    </row>
    <row r="197" spans="1:25" s="3" customFormat="1" ht="46.5" customHeight="1">
      <c r="A197" s="79" t="s">
        <v>21</v>
      </c>
      <c r="B197" s="98" t="s">
        <v>22</v>
      </c>
      <c r="C197" s="99" t="s">
        <v>6</v>
      </c>
      <c r="D197" s="79" t="s">
        <v>20</v>
      </c>
      <c r="E197" s="18" t="s">
        <v>837</v>
      </c>
      <c r="F197" s="18"/>
      <c r="G197" s="73">
        <v>146647.296</v>
      </c>
      <c r="H197" s="73">
        <v>153097.52900000001</v>
      </c>
      <c r="I197" s="73">
        <v>135651.609</v>
      </c>
      <c r="J197" s="73">
        <v>129227.524</v>
      </c>
      <c r="K197" s="73">
        <v>138998.571</v>
      </c>
      <c r="L197" s="68">
        <f t="shared" si="14"/>
        <v>556975.23300000001</v>
      </c>
      <c r="M197" s="74" t="s">
        <v>619</v>
      </c>
      <c r="N197" s="74" t="s">
        <v>619</v>
      </c>
      <c r="O197" s="74" t="s">
        <v>620</v>
      </c>
      <c r="P197" s="74" t="s">
        <v>621</v>
      </c>
      <c r="Q197" s="75">
        <f t="shared" si="17"/>
        <v>205306.21439999979</v>
      </c>
      <c r="R197" s="70">
        <f t="shared" si="15"/>
        <v>214336.5405999998</v>
      </c>
      <c r="S197" s="75">
        <f t="shared" si="18"/>
        <v>189912.2525999998</v>
      </c>
      <c r="T197" s="75">
        <f t="shared" si="19"/>
        <v>73659.688679999585</v>
      </c>
      <c r="U197" s="75">
        <f t="shared" si="20"/>
        <v>79229.185469999546</v>
      </c>
      <c r="V197" s="70">
        <f t="shared" si="16"/>
        <v>557137.66734999872</v>
      </c>
      <c r="W197" s="106"/>
      <c r="X197" s="106"/>
      <c r="Y197" s="106"/>
    </row>
    <row r="198" spans="1:25" s="3" customFormat="1" ht="46.5" customHeight="1">
      <c r="A198" s="79" t="s">
        <v>21</v>
      </c>
      <c r="B198" s="98" t="s">
        <v>22</v>
      </c>
      <c r="C198" s="99" t="s">
        <v>6</v>
      </c>
      <c r="D198" s="79" t="s">
        <v>25</v>
      </c>
      <c r="E198" s="18" t="s">
        <v>837</v>
      </c>
      <c r="F198" s="18"/>
      <c r="G198" s="73">
        <v>310.5</v>
      </c>
      <c r="H198" s="73">
        <v>298.73700000000002</v>
      </c>
      <c r="I198" s="73">
        <v>310.5</v>
      </c>
      <c r="J198" s="73">
        <v>317</v>
      </c>
      <c r="K198" s="73">
        <v>317</v>
      </c>
      <c r="L198" s="68">
        <f t="shared" si="14"/>
        <v>1243.2370000000001</v>
      </c>
      <c r="M198" s="74" t="s">
        <v>622</v>
      </c>
      <c r="N198" s="74" t="s">
        <v>622</v>
      </c>
      <c r="O198" s="74" t="s">
        <v>620</v>
      </c>
      <c r="P198" s="74" t="s">
        <v>621</v>
      </c>
      <c r="Q198" s="75">
        <f t="shared" si="17"/>
        <v>2198.3399999999997</v>
      </c>
      <c r="R198" s="70">
        <f t="shared" si="15"/>
        <v>2115.0579599999996</v>
      </c>
      <c r="S198" s="75">
        <f t="shared" si="18"/>
        <v>2198.3399999999997</v>
      </c>
      <c r="T198" s="75">
        <f t="shared" si="19"/>
        <v>1981.2499999999989</v>
      </c>
      <c r="U198" s="75">
        <f t="shared" si="20"/>
        <v>1981.2499999999989</v>
      </c>
      <c r="V198" s="70">
        <f t="shared" si="16"/>
        <v>8275.8979599999966</v>
      </c>
      <c r="W198" s="106"/>
      <c r="X198" s="106"/>
      <c r="Y198" s="106"/>
    </row>
    <row r="199" spans="1:25" s="3" customFormat="1" ht="46.5" customHeight="1">
      <c r="A199" s="79" t="s">
        <v>21</v>
      </c>
      <c r="B199" s="98" t="s">
        <v>22</v>
      </c>
      <c r="C199" s="99" t="s">
        <v>6</v>
      </c>
      <c r="D199" s="79" t="s">
        <v>29</v>
      </c>
      <c r="E199" s="18" t="s">
        <v>837</v>
      </c>
      <c r="F199" s="18"/>
      <c r="G199" s="73">
        <v>2122.5</v>
      </c>
      <c r="H199" s="73">
        <v>2327.87</v>
      </c>
      <c r="I199" s="73">
        <v>2122.5</v>
      </c>
      <c r="J199" s="73">
        <v>2071</v>
      </c>
      <c r="K199" s="73">
        <v>2071</v>
      </c>
      <c r="L199" s="68">
        <f t="shared" si="14"/>
        <v>8592.369999999999</v>
      </c>
      <c r="M199" s="74" t="s">
        <v>623</v>
      </c>
      <c r="N199" s="74" t="s">
        <v>623</v>
      </c>
      <c r="O199" s="74" t="s">
        <v>624</v>
      </c>
      <c r="P199" s="74" t="s">
        <v>625</v>
      </c>
      <c r="Q199" s="75">
        <f t="shared" si="17"/>
        <v>16534.274999999998</v>
      </c>
      <c r="R199" s="70">
        <f t="shared" si="15"/>
        <v>18134.107299999996</v>
      </c>
      <c r="S199" s="75">
        <f t="shared" si="18"/>
        <v>16534.274999999998</v>
      </c>
      <c r="T199" s="75">
        <f t="shared" si="19"/>
        <v>14144.929999999997</v>
      </c>
      <c r="U199" s="75">
        <f t="shared" si="20"/>
        <v>14144.929999999997</v>
      </c>
      <c r="V199" s="70">
        <f t="shared" si="16"/>
        <v>62958.242299999984</v>
      </c>
      <c r="W199" s="106"/>
      <c r="X199" s="106"/>
      <c r="Y199" s="106"/>
    </row>
    <row r="200" spans="1:25" s="3" customFormat="1" ht="46.5" customHeight="1">
      <c r="A200" s="79" t="s">
        <v>21</v>
      </c>
      <c r="B200" s="98" t="s">
        <v>22</v>
      </c>
      <c r="C200" s="99" t="s">
        <v>6</v>
      </c>
      <c r="D200" s="79" t="s">
        <v>31</v>
      </c>
      <c r="E200" s="18" t="s">
        <v>837</v>
      </c>
      <c r="F200" s="18"/>
      <c r="G200" s="73">
        <v>869</v>
      </c>
      <c r="H200" s="73">
        <v>1005.23</v>
      </c>
      <c r="I200" s="73">
        <v>869</v>
      </c>
      <c r="J200" s="73">
        <v>886</v>
      </c>
      <c r="K200" s="73">
        <v>886</v>
      </c>
      <c r="L200" s="68">
        <f t="shared" si="14"/>
        <v>3646.23</v>
      </c>
      <c r="M200" s="74" t="s">
        <v>626</v>
      </c>
      <c r="N200" s="74" t="s">
        <v>626</v>
      </c>
      <c r="O200" s="74" t="s">
        <v>627</v>
      </c>
      <c r="P200" s="74" t="s">
        <v>628</v>
      </c>
      <c r="Q200" s="75">
        <f t="shared" si="17"/>
        <v>5379.1100000000042</v>
      </c>
      <c r="R200" s="70">
        <f t="shared" si="15"/>
        <v>6222.3737000000046</v>
      </c>
      <c r="S200" s="75">
        <f t="shared" si="18"/>
        <v>5379.1100000000042</v>
      </c>
      <c r="T200" s="75">
        <f t="shared" si="19"/>
        <v>4740.1000000000013</v>
      </c>
      <c r="U200" s="75">
        <f t="shared" si="20"/>
        <v>4740.1000000000013</v>
      </c>
      <c r="V200" s="70">
        <f t="shared" si="16"/>
        <v>21081.683700000012</v>
      </c>
      <c r="W200" s="106"/>
      <c r="X200" s="106"/>
      <c r="Y200" s="106"/>
    </row>
    <row r="201" spans="1:25" s="3" customFormat="1" ht="46.5" customHeight="1">
      <c r="A201" s="79" t="s">
        <v>21</v>
      </c>
      <c r="B201" s="98" t="s">
        <v>22</v>
      </c>
      <c r="C201" s="99" t="s">
        <v>6</v>
      </c>
      <c r="D201" s="79" t="s">
        <v>35</v>
      </c>
      <c r="E201" s="18" t="s">
        <v>837</v>
      </c>
      <c r="F201" s="18"/>
      <c r="G201" s="73">
        <v>3044.5</v>
      </c>
      <c r="H201" s="73">
        <v>2985.98</v>
      </c>
      <c r="I201" s="73">
        <v>3044.5</v>
      </c>
      <c r="J201" s="73">
        <v>2888.5</v>
      </c>
      <c r="K201" s="73">
        <v>2888.5</v>
      </c>
      <c r="L201" s="68">
        <f t="shared" si="14"/>
        <v>11807.48</v>
      </c>
      <c r="M201" s="74" t="s">
        <v>629</v>
      </c>
      <c r="N201" s="74" t="s">
        <v>629</v>
      </c>
      <c r="O201" s="74" t="s">
        <v>630</v>
      </c>
      <c r="P201" s="74" t="s">
        <v>631</v>
      </c>
      <c r="Q201" s="75">
        <f t="shared" si="17"/>
        <v>52121.840000000004</v>
      </c>
      <c r="R201" s="70">
        <f t="shared" si="15"/>
        <v>51119.977600000006</v>
      </c>
      <c r="S201" s="75">
        <f t="shared" si="18"/>
        <v>52121.840000000004</v>
      </c>
      <c r="T201" s="75">
        <f t="shared" si="19"/>
        <v>47082.55</v>
      </c>
      <c r="U201" s="75">
        <f t="shared" si="20"/>
        <v>47082.55</v>
      </c>
      <c r="V201" s="70">
        <f t="shared" si="16"/>
        <v>197406.91759999999</v>
      </c>
      <c r="W201" s="106"/>
      <c r="X201" s="106"/>
      <c r="Y201" s="106"/>
    </row>
    <row r="202" spans="1:25" s="3" customFormat="1" ht="46.5" customHeight="1">
      <c r="A202" s="79" t="s">
        <v>21</v>
      </c>
      <c r="B202" s="98" t="s">
        <v>22</v>
      </c>
      <c r="C202" s="99" t="s">
        <v>6</v>
      </c>
      <c r="D202" s="79" t="s">
        <v>39</v>
      </c>
      <c r="E202" s="18" t="s">
        <v>837</v>
      </c>
      <c r="F202" s="18"/>
      <c r="G202" s="73">
        <v>3896</v>
      </c>
      <c r="H202" s="73">
        <v>2998.09</v>
      </c>
      <c r="I202" s="73">
        <v>3896</v>
      </c>
      <c r="J202" s="73">
        <v>3787.5</v>
      </c>
      <c r="K202" s="73">
        <v>3787.5</v>
      </c>
      <c r="L202" s="68">
        <f t="shared" ref="L202:L265" si="21">H202+I202+J202+K202</f>
        <v>14469.09</v>
      </c>
      <c r="M202" s="74" t="s">
        <v>632</v>
      </c>
      <c r="N202" s="74" t="s">
        <v>634</v>
      </c>
      <c r="O202" s="74" t="s">
        <v>633</v>
      </c>
      <c r="P202" s="74" t="s">
        <v>635</v>
      </c>
      <c r="Q202" s="75">
        <f t="shared" si="17"/>
        <v>2337.6000000000054</v>
      </c>
      <c r="R202" s="70">
        <f t="shared" ref="R202:R265" si="22">H202*(M202-O202)</f>
        <v>1798.8540000000044</v>
      </c>
      <c r="S202" s="75">
        <f t="shared" si="18"/>
        <v>2337.6000000000054</v>
      </c>
      <c r="T202" s="75">
        <f t="shared" si="19"/>
        <v>38443.124999999993</v>
      </c>
      <c r="U202" s="75">
        <f t="shared" si="20"/>
        <v>38443.124999999993</v>
      </c>
      <c r="V202" s="70">
        <f t="shared" ref="V202:V265" si="23">R202+S202+T202+U202</f>
        <v>81022.703999999998</v>
      </c>
      <c r="W202" s="106"/>
      <c r="X202" s="106"/>
      <c r="Y202" s="106"/>
    </row>
    <row r="203" spans="1:25" s="3" customFormat="1" ht="46.5" customHeight="1">
      <c r="A203" s="79" t="s">
        <v>21</v>
      </c>
      <c r="B203" s="98" t="s">
        <v>22</v>
      </c>
      <c r="C203" s="99" t="s">
        <v>6</v>
      </c>
      <c r="D203" s="79" t="s">
        <v>44</v>
      </c>
      <c r="E203" s="18" t="s">
        <v>837</v>
      </c>
      <c r="F203" s="18" t="s">
        <v>938</v>
      </c>
      <c r="G203" s="73">
        <v>0</v>
      </c>
      <c r="H203" s="73">
        <v>0</v>
      </c>
      <c r="I203" s="73">
        <v>0</v>
      </c>
      <c r="J203" s="73">
        <v>954</v>
      </c>
      <c r="K203" s="73">
        <v>954</v>
      </c>
      <c r="L203" s="68">
        <f t="shared" si="21"/>
        <v>1908</v>
      </c>
      <c r="M203" s="74">
        <v>43.6</v>
      </c>
      <c r="N203" s="74" t="s">
        <v>636</v>
      </c>
      <c r="O203" s="74">
        <v>43.6</v>
      </c>
      <c r="P203" s="74" t="s">
        <v>637</v>
      </c>
      <c r="Q203" s="75">
        <f t="shared" si="17"/>
        <v>0</v>
      </c>
      <c r="R203" s="70">
        <f t="shared" si="22"/>
        <v>0</v>
      </c>
      <c r="S203" s="75">
        <f t="shared" si="18"/>
        <v>0</v>
      </c>
      <c r="T203" s="75">
        <f t="shared" si="19"/>
        <v>3386.6999999999971</v>
      </c>
      <c r="U203" s="75">
        <f t="shared" si="20"/>
        <v>3386.6999999999971</v>
      </c>
      <c r="V203" s="70">
        <f t="shared" si="23"/>
        <v>6773.3999999999942</v>
      </c>
      <c r="W203" s="106"/>
      <c r="X203" s="106"/>
      <c r="Y203" s="106"/>
    </row>
    <row r="204" spans="1:25" s="3" customFormat="1" ht="46.5" customHeight="1">
      <c r="A204" s="79" t="s">
        <v>21</v>
      </c>
      <c r="B204" s="98" t="s">
        <v>22</v>
      </c>
      <c r="C204" s="99" t="s">
        <v>6</v>
      </c>
      <c r="D204" s="79" t="s">
        <v>53</v>
      </c>
      <c r="E204" s="18" t="s">
        <v>837</v>
      </c>
      <c r="F204" s="18"/>
      <c r="G204" s="73">
        <v>234</v>
      </c>
      <c r="H204" s="73">
        <v>222.73</v>
      </c>
      <c r="I204" s="73">
        <v>234</v>
      </c>
      <c r="J204" s="73">
        <v>261</v>
      </c>
      <c r="K204" s="73">
        <v>261</v>
      </c>
      <c r="L204" s="68">
        <f t="shared" si="21"/>
        <v>978.73</v>
      </c>
      <c r="M204" s="74" t="s">
        <v>638</v>
      </c>
      <c r="N204" s="74" t="s">
        <v>640</v>
      </c>
      <c r="O204" s="74" t="s">
        <v>639</v>
      </c>
      <c r="P204" s="74" t="s">
        <v>641</v>
      </c>
      <c r="Q204" s="75">
        <f t="shared" si="17"/>
        <v>11056.5</v>
      </c>
      <c r="R204" s="70">
        <f t="shared" si="22"/>
        <v>10523.9925</v>
      </c>
      <c r="S204" s="75">
        <f t="shared" si="18"/>
        <v>11056.5</v>
      </c>
      <c r="T204" s="75">
        <f t="shared" si="19"/>
        <v>12517.559999999998</v>
      </c>
      <c r="U204" s="75">
        <f t="shared" si="20"/>
        <v>12517.559999999998</v>
      </c>
      <c r="V204" s="70">
        <f t="shared" si="23"/>
        <v>46615.612499999996</v>
      </c>
      <c r="W204" s="106"/>
      <c r="X204" s="106"/>
      <c r="Y204" s="106"/>
    </row>
    <row r="205" spans="1:25" s="3" customFormat="1" ht="46.5" customHeight="1">
      <c r="A205" s="79" t="s">
        <v>21</v>
      </c>
      <c r="B205" s="98" t="s">
        <v>22</v>
      </c>
      <c r="C205" s="99" t="s">
        <v>6</v>
      </c>
      <c r="D205" s="79" t="s">
        <v>56</v>
      </c>
      <c r="E205" s="18" t="s">
        <v>837</v>
      </c>
      <c r="F205" s="18"/>
      <c r="G205" s="73">
        <v>295</v>
      </c>
      <c r="H205" s="73">
        <v>216.34</v>
      </c>
      <c r="I205" s="73">
        <v>295</v>
      </c>
      <c r="J205" s="73">
        <v>297</v>
      </c>
      <c r="K205" s="73">
        <v>297</v>
      </c>
      <c r="L205" s="68">
        <f t="shared" si="21"/>
        <v>1105.3400000000001</v>
      </c>
      <c r="M205" s="74" t="s">
        <v>642</v>
      </c>
      <c r="N205" s="74" t="s">
        <v>642</v>
      </c>
      <c r="O205" s="74" t="s">
        <v>643</v>
      </c>
      <c r="P205" s="74" t="s">
        <v>644</v>
      </c>
      <c r="Q205" s="75">
        <f t="shared" si="17"/>
        <v>994.15000000000134</v>
      </c>
      <c r="R205" s="70">
        <f t="shared" si="22"/>
        <v>729.06580000000099</v>
      </c>
      <c r="S205" s="75">
        <f t="shared" si="18"/>
        <v>994.15000000000134</v>
      </c>
      <c r="T205" s="75">
        <f t="shared" si="19"/>
        <v>671.22000000000151</v>
      </c>
      <c r="U205" s="75">
        <f t="shared" si="20"/>
        <v>671.22000000000151</v>
      </c>
      <c r="V205" s="70">
        <f t="shared" si="23"/>
        <v>3065.6558000000055</v>
      </c>
      <c r="W205" s="106"/>
      <c r="X205" s="106"/>
      <c r="Y205" s="106"/>
    </row>
    <row r="206" spans="1:25" s="3" customFormat="1" ht="46.5" customHeight="1">
      <c r="A206" s="79" t="s">
        <v>21</v>
      </c>
      <c r="B206" s="98" t="s">
        <v>22</v>
      </c>
      <c r="C206" s="99" t="s">
        <v>6</v>
      </c>
      <c r="D206" s="79" t="s">
        <v>61</v>
      </c>
      <c r="E206" s="18" t="s">
        <v>837</v>
      </c>
      <c r="F206" s="18"/>
      <c r="G206" s="73">
        <v>571.5</v>
      </c>
      <c r="H206" s="73">
        <v>398.49</v>
      </c>
      <c r="I206" s="73">
        <v>571.5</v>
      </c>
      <c r="J206" s="73">
        <v>576.5</v>
      </c>
      <c r="K206" s="73">
        <v>576.5</v>
      </c>
      <c r="L206" s="68">
        <f t="shared" si="21"/>
        <v>2122.9899999999998</v>
      </c>
      <c r="M206" s="74" t="s">
        <v>646</v>
      </c>
      <c r="N206" s="74" t="s">
        <v>646</v>
      </c>
      <c r="O206" s="74" t="s">
        <v>647</v>
      </c>
      <c r="P206" s="74" t="s">
        <v>648</v>
      </c>
      <c r="Q206" s="75">
        <f t="shared" si="17"/>
        <v>4360.5449999999973</v>
      </c>
      <c r="R206" s="70">
        <f t="shared" si="22"/>
        <v>3040.4786999999983</v>
      </c>
      <c r="S206" s="75">
        <f t="shared" si="18"/>
        <v>4360.5449999999973</v>
      </c>
      <c r="T206" s="75">
        <f t="shared" si="19"/>
        <v>3839.489999999998</v>
      </c>
      <c r="U206" s="75">
        <f t="shared" si="20"/>
        <v>3839.489999999998</v>
      </c>
      <c r="V206" s="70">
        <f t="shared" si="23"/>
        <v>15080.003699999992</v>
      </c>
      <c r="W206" s="106"/>
      <c r="X206" s="106"/>
      <c r="Y206" s="106"/>
    </row>
    <row r="207" spans="1:25" s="3" customFormat="1" ht="10.5" customHeight="1">
      <c r="A207" s="79"/>
      <c r="B207" s="98"/>
      <c r="C207" s="99"/>
      <c r="D207" s="79"/>
      <c r="E207" s="18"/>
      <c r="F207" s="18"/>
      <c r="G207" s="73"/>
      <c r="H207" s="73"/>
      <c r="I207" s="73"/>
      <c r="J207" s="73"/>
      <c r="K207" s="73"/>
      <c r="L207" s="68"/>
      <c r="M207" s="74"/>
      <c r="N207" s="74"/>
      <c r="O207" s="74"/>
      <c r="P207" s="74"/>
      <c r="Q207" s="75"/>
      <c r="R207" s="70"/>
      <c r="S207" s="75"/>
      <c r="T207" s="75"/>
      <c r="U207" s="75"/>
      <c r="V207" s="70"/>
      <c r="W207" s="106"/>
      <c r="X207" s="106"/>
      <c r="Y207" s="106"/>
    </row>
    <row r="208" spans="1:25" s="3" customFormat="1" ht="46.5" customHeight="1">
      <c r="A208" s="79" t="s">
        <v>75</v>
      </c>
      <c r="B208" s="98" t="s">
        <v>76</v>
      </c>
      <c r="C208" s="99" t="s">
        <v>73</v>
      </c>
      <c r="D208" s="79" t="s">
        <v>74</v>
      </c>
      <c r="E208" s="18" t="s">
        <v>837</v>
      </c>
      <c r="F208" s="18"/>
      <c r="G208" s="73">
        <v>8173.5</v>
      </c>
      <c r="H208" s="73">
        <v>6978.6019999999999</v>
      </c>
      <c r="I208" s="73">
        <v>8173.5</v>
      </c>
      <c r="J208" s="73">
        <v>8174</v>
      </c>
      <c r="K208" s="73">
        <v>8174</v>
      </c>
      <c r="L208" s="68">
        <f t="shared" si="21"/>
        <v>31500.101999999999</v>
      </c>
      <c r="M208" s="74" t="s">
        <v>649</v>
      </c>
      <c r="N208" s="74" t="s">
        <v>651</v>
      </c>
      <c r="O208" s="74" t="s">
        <v>650</v>
      </c>
      <c r="P208" s="74" t="s">
        <v>554</v>
      </c>
      <c r="Q208" s="75">
        <f t="shared" si="17"/>
        <v>561029.04</v>
      </c>
      <c r="R208" s="70">
        <f t="shared" si="22"/>
        <v>479011.24128000002</v>
      </c>
      <c r="S208" s="75">
        <f t="shared" si="18"/>
        <v>561029.04</v>
      </c>
      <c r="T208" s="75">
        <f t="shared" si="19"/>
        <v>568011.26</v>
      </c>
      <c r="U208" s="75">
        <f t="shared" si="20"/>
        <v>568011.26</v>
      </c>
      <c r="V208" s="70">
        <f t="shared" si="23"/>
        <v>2176062.8012800002</v>
      </c>
      <c r="W208" s="106"/>
      <c r="X208" s="106"/>
      <c r="Y208" s="106"/>
    </row>
    <row r="209" spans="1:25" s="3" customFormat="1" ht="10.5" customHeight="1">
      <c r="A209" s="79"/>
      <c r="B209" s="98"/>
      <c r="C209" s="99"/>
      <c r="D209" s="79"/>
      <c r="E209" s="18"/>
      <c r="F209" s="18"/>
      <c r="G209" s="73"/>
      <c r="H209" s="73"/>
      <c r="I209" s="73"/>
      <c r="J209" s="73"/>
      <c r="K209" s="73"/>
      <c r="L209" s="68"/>
      <c r="M209" s="74"/>
      <c r="N209" s="74"/>
      <c r="O209" s="74"/>
      <c r="P209" s="74"/>
      <c r="Q209" s="75"/>
      <c r="R209" s="70"/>
      <c r="S209" s="75"/>
      <c r="T209" s="75"/>
      <c r="U209" s="75"/>
      <c r="V209" s="70"/>
      <c r="W209" s="106"/>
      <c r="X209" s="106"/>
      <c r="Y209" s="106"/>
    </row>
    <row r="210" spans="1:25" s="3" customFormat="1" ht="54.75" customHeight="1">
      <c r="A210" s="79" t="s">
        <v>89</v>
      </c>
      <c r="B210" s="98" t="s">
        <v>90</v>
      </c>
      <c r="C210" s="99" t="s">
        <v>87</v>
      </c>
      <c r="D210" s="79" t="s">
        <v>88</v>
      </c>
      <c r="E210" s="18" t="s">
        <v>837</v>
      </c>
      <c r="F210" s="18"/>
      <c r="G210" s="73">
        <v>1507.5</v>
      </c>
      <c r="H210" s="73">
        <v>1385.4930000000002</v>
      </c>
      <c r="I210" s="73">
        <v>1507.5</v>
      </c>
      <c r="J210" s="73">
        <v>1507.5</v>
      </c>
      <c r="K210" s="73">
        <v>1507.5</v>
      </c>
      <c r="L210" s="68">
        <f t="shared" si="21"/>
        <v>5907.9930000000004</v>
      </c>
      <c r="M210" s="74" t="s">
        <v>652</v>
      </c>
      <c r="N210" s="74" t="s">
        <v>654</v>
      </c>
      <c r="O210" s="74" t="s">
        <v>653</v>
      </c>
      <c r="P210" s="74" t="s">
        <v>111</v>
      </c>
      <c r="Q210" s="75">
        <f t="shared" si="17"/>
        <v>2999.9249999999925</v>
      </c>
      <c r="R210" s="70">
        <f t="shared" si="22"/>
        <v>2757.1310699999931</v>
      </c>
      <c r="S210" s="75">
        <f t="shared" si="18"/>
        <v>2999.9249999999925</v>
      </c>
      <c r="T210" s="75">
        <f t="shared" si="19"/>
        <v>4386.8249999999953</v>
      </c>
      <c r="U210" s="75">
        <f t="shared" si="20"/>
        <v>4386.8249999999953</v>
      </c>
      <c r="V210" s="70">
        <f t="shared" si="23"/>
        <v>14530.706069999977</v>
      </c>
      <c r="W210" s="106"/>
      <c r="X210" s="106"/>
      <c r="Y210" s="106"/>
    </row>
    <row r="211" spans="1:25" s="10" customFormat="1" ht="54.75" customHeight="1">
      <c r="A211" s="80">
        <v>2909003034</v>
      </c>
      <c r="B211" s="100" t="s">
        <v>910</v>
      </c>
      <c r="C211" s="101" t="s">
        <v>95</v>
      </c>
      <c r="D211" s="80" t="s">
        <v>911</v>
      </c>
      <c r="E211" s="20" t="s">
        <v>837</v>
      </c>
      <c r="F211" s="20" t="s">
        <v>912</v>
      </c>
      <c r="G211" s="76">
        <v>0</v>
      </c>
      <c r="H211" s="76">
        <v>0</v>
      </c>
      <c r="I211" s="76">
        <v>0</v>
      </c>
      <c r="J211" s="76">
        <f>1261*0+4933/4</f>
        <v>1233.25</v>
      </c>
      <c r="K211" s="76">
        <f>1261*0+4933/4</f>
        <v>1233.25</v>
      </c>
      <c r="L211" s="68">
        <f t="shared" si="21"/>
        <v>2466.5</v>
      </c>
      <c r="M211" s="77">
        <v>47.13</v>
      </c>
      <c r="N211" s="77">
        <v>58.41</v>
      </c>
      <c r="O211" s="77">
        <v>47.13</v>
      </c>
      <c r="P211" s="77">
        <v>49.96</v>
      </c>
      <c r="Q211" s="78">
        <f t="shared" si="17"/>
        <v>0</v>
      </c>
      <c r="R211" s="70">
        <f t="shared" si="22"/>
        <v>0</v>
      </c>
      <c r="S211" s="78">
        <f t="shared" si="18"/>
        <v>0</v>
      </c>
      <c r="T211" s="78">
        <f t="shared" si="19"/>
        <v>10420.962499999994</v>
      </c>
      <c r="U211" s="78">
        <f t="shared" si="20"/>
        <v>10420.962499999994</v>
      </c>
      <c r="V211" s="70">
        <f t="shared" si="23"/>
        <v>20841.924999999988</v>
      </c>
      <c r="W211" s="107"/>
      <c r="X211" s="107"/>
      <c r="Y211" s="107"/>
    </row>
    <row r="212" spans="1:25" s="3" customFormat="1" ht="54.75" customHeight="1">
      <c r="A212" s="79" t="s">
        <v>656</v>
      </c>
      <c r="B212" s="98" t="s">
        <v>657</v>
      </c>
      <c r="C212" s="99" t="s">
        <v>87</v>
      </c>
      <c r="D212" s="79" t="s">
        <v>655</v>
      </c>
      <c r="E212" s="18" t="s">
        <v>837</v>
      </c>
      <c r="F212" s="18"/>
      <c r="G212" s="73">
        <v>790</v>
      </c>
      <c r="H212" s="73">
        <v>829.88099999999997</v>
      </c>
      <c r="I212" s="73">
        <v>790</v>
      </c>
      <c r="J212" s="73">
        <v>790</v>
      </c>
      <c r="K212" s="73">
        <v>790</v>
      </c>
      <c r="L212" s="68">
        <f t="shared" si="21"/>
        <v>3199.8809999999999</v>
      </c>
      <c r="M212" s="74" t="s">
        <v>658</v>
      </c>
      <c r="N212" s="74" t="s">
        <v>659</v>
      </c>
      <c r="O212" s="74" t="s">
        <v>524</v>
      </c>
      <c r="P212" s="74" t="s">
        <v>561</v>
      </c>
      <c r="Q212" s="75">
        <f t="shared" si="17"/>
        <v>9969.799999999992</v>
      </c>
      <c r="R212" s="70">
        <f t="shared" si="22"/>
        <v>10473.098219999991</v>
      </c>
      <c r="S212" s="75">
        <f t="shared" si="18"/>
        <v>9969.799999999992</v>
      </c>
      <c r="T212" s="75">
        <f t="shared" si="19"/>
        <v>9819.7000000000062</v>
      </c>
      <c r="U212" s="75">
        <f t="shared" si="20"/>
        <v>9819.7000000000062</v>
      </c>
      <c r="V212" s="70">
        <f t="shared" si="23"/>
        <v>40082.29821999999</v>
      </c>
      <c r="W212" s="106"/>
      <c r="X212" s="106"/>
      <c r="Y212" s="106"/>
    </row>
    <row r="213" spans="1:25" s="3" customFormat="1" ht="10.5" customHeight="1">
      <c r="A213" s="79"/>
      <c r="B213" s="98"/>
      <c r="C213" s="99"/>
      <c r="D213" s="79"/>
      <c r="E213" s="18"/>
      <c r="F213" s="18"/>
      <c r="G213" s="73"/>
      <c r="H213" s="73"/>
      <c r="I213" s="73"/>
      <c r="J213" s="73"/>
      <c r="K213" s="73"/>
      <c r="L213" s="68"/>
      <c r="M213" s="74"/>
      <c r="N213" s="74"/>
      <c r="O213" s="74"/>
      <c r="P213" s="74"/>
      <c r="Q213" s="75"/>
      <c r="R213" s="70"/>
      <c r="S213" s="75"/>
      <c r="T213" s="75"/>
      <c r="U213" s="75"/>
      <c r="V213" s="70"/>
      <c r="W213" s="106"/>
      <c r="X213" s="106"/>
      <c r="Y213" s="106"/>
    </row>
    <row r="214" spans="1:25" s="3" customFormat="1" ht="54.75" customHeight="1">
      <c r="A214" s="79" t="s">
        <v>120</v>
      </c>
      <c r="B214" s="98" t="s">
        <v>121</v>
      </c>
      <c r="C214" s="99" t="s">
        <v>96</v>
      </c>
      <c r="D214" s="79" t="s">
        <v>113</v>
      </c>
      <c r="E214" s="18" t="s">
        <v>837</v>
      </c>
      <c r="F214" s="18"/>
      <c r="G214" s="73">
        <v>7196</v>
      </c>
      <c r="H214" s="73">
        <v>6747.5</v>
      </c>
      <c r="I214" s="73">
        <v>7196</v>
      </c>
      <c r="J214" s="73">
        <v>7196</v>
      </c>
      <c r="K214" s="73">
        <v>7196</v>
      </c>
      <c r="L214" s="68">
        <f t="shared" si="21"/>
        <v>28335.5</v>
      </c>
      <c r="M214" s="74" t="s">
        <v>660</v>
      </c>
      <c r="N214" s="74" t="s">
        <v>662</v>
      </c>
      <c r="O214" s="74" t="s">
        <v>661</v>
      </c>
      <c r="P214" s="74" t="s">
        <v>663</v>
      </c>
      <c r="Q214" s="75">
        <f t="shared" si="17"/>
        <v>814659.16</v>
      </c>
      <c r="R214" s="70">
        <f t="shared" si="22"/>
        <v>763884.47500000009</v>
      </c>
      <c r="S214" s="75">
        <f t="shared" si="18"/>
        <v>814659.16</v>
      </c>
      <c r="T214" s="75">
        <f t="shared" si="19"/>
        <v>827683.92</v>
      </c>
      <c r="U214" s="75">
        <f t="shared" si="20"/>
        <v>827683.92</v>
      </c>
      <c r="V214" s="70">
        <f t="shared" si="23"/>
        <v>3233911.4750000001</v>
      </c>
      <c r="W214" s="106"/>
      <c r="X214" s="106"/>
      <c r="Y214" s="106"/>
    </row>
    <row r="215" spans="1:25" s="3" customFormat="1" ht="54.75" customHeight="1">
      <c r="A215" s="79" t="s">
        <v>665</v>
      </c>
      <c r="B215" s="98" t="s">
        <v>666</v>
      </c>
      <c r="C215" s="99" t="s">
        <v>96</v>
      </c>
      <c r="D215" s="79" t="s">
        <v>664</v>
      </c>
      <c r="E215" s="18" t="s">
        <v>837</v>
      </c>
      <c r="F215" s="18"/>
      <c r="G215" s="73">
        <v>1419</v>
      </c>
      <c r="H215" s="73">
        <v>1399.74</v>
      </c>
      <c r="I215" s="73">
        <v>1419</v>
      </c>
      <c r="J215" s="73">
        <v>1419</v>
      </c>
      <c r="K215" s="73">
        <v>1419</v>
      </c>
      <c r="L215" s="68">
        <f t="shared" si="21"/>
        <v>5656.74</v>
      </c>
      <c r="M215" s="74" t="s">
        <v>667</v>
      </c>
      <c r="N215" s="74" t="s">
        <v>669</v>
      </c>
      <c r="O215" s="74" t="s">
        <v>668</v>
      </c>
      <c r="P215" s="74" t="s">
        <v>670</v>
      </c>
      <c r="Q215" s="75">
        <f t="shared" si="17"/>
        <v>146823.93</v>
      </c>
      <c r="R215" s="70">
        <f t="shared" si="22"/>
        <v>144831.09779999999</v>
      </c>
      <c r="S215" s="75">
        <f t="shared" si="18"/>
        <v>146823.93</v>
      </c>
      <c r="T215" s="75">
        <f t="shared" si="19"/>
        <v>155096.70000000001</v>
      </c>
      <c r="U215" s="75">
        <f t="shared" si="20"/>
        <v>155096.70000000001</v>
      </c>
      <c r="V215" s="70">
        <f t="shared" si="23"/>
        <v>601848.42779999995</v>
      </c>
      <c r="W215" s="106"/>
      <c r="X215" s="106"/>
      <c r="Y215" s="106"/>
    </row>
    <row r="216" spans="1:25" s="3" customFormat="1" ht="10.5" customHeight="1">
      <c r="A216" s="79"/>
      <c r="B216" s="98"/>
      <c r="C216" s="99"/>
      <c r="D216" s="79"/>
      <c r="E216" s="18"/>
      <c r="F216" s="18"/>
      <c r="G216" s="73"/>
      <c r="H216" s="73"/>
      <c r="I216" s="73"/>
      <c r="J216" s="73"/>
      <c r="K216" s="73"/>
      <c r="L216" s="68"/>
      <c r="M216" s="74"/>
      <c r="N216" s="74"/>
      <c r="O216" s="74"/>
      <c r="P216" s="74"/>
      <c r="Q216" s="75"/>
      <c r="R216" s="70"/>
      <c r="S216" s="75"/>
      <c r="T216" s="75"/>
      <c r="U216" s="75"/>
      <c r="V216" s="70"/>
      <c r="W216" s="106"/>
      <c r="X216" s="106"/>
      <c r="Y216" s="106"/>
    </row>
    <row r="217" spans="1:25" s="3" customFormat="1" ht="42.75" customHeight="1">
      <c r="A217" s="79" t="s">
        <v>134</v>
      </c>
      <c r="B217" s="98" t="s">
        <v>135</v>
      </c>
      <c r="C217" s="99" t="s">
        <v>133</v>
      </c>
      <c r="D217" s="79" t="s">
        <v>5</v>
      </c>
      <c r="E217" s="18" t="s">
        <v>837</v>
      </c>
      <c r="F217" s="18" t="s">
        <v>938</v>
      </c>
      <c r="G217" s="73">
        <v>0</v>
      </c>
      <c r="H217" s="73">
        <v>0</v>
      </c>
      <c r="I217" s="73">
        <v>0</v>
      </c>
      <c r="J217" s="73">
        <v>368362</v>
      </c>
      <c r="K217" s="73">
        <v>368362</v>
      </c>
      <c r="L217" s="68">
        <f t="shared" si="21"/>
        <v>736724</v>
      </c>
      <c r="M217" s="74">
        <v>23.34</v>
      </c>
      <c r="N217" s="74" t="s">
        <v>671</v>
      </c>
      <c r="O217" s="74">
        <v>23.34</v>
      </c>
      <c r="P217" s="74" t="s">
        <v>437</v>
      </c>
      <c r="Q217" s="75">
        <f t="shared" si="17"/>
        <v>0</v>
      </c>
      <c r="R217" s="70">
        <f t="shared" si="22"/>
        <v>0</v>
      </c>
      <c r="S217" s="75">
        <f t="shared" si="18"/>
        <v>0</v>
      </c>
      <c r="T217" s="75">
        <f t="shared" si="19"/>
        <v>390463.71999999951</v>
      </c>
      <c r="U217" s="75">
        <f t="shared" si="20"/>
        <v>390463.71999999951</v>
      </c>
      <c r="V217" s="70">
        <f t="shared" si="23"/>
        <v>780927.43999999901</v>
      </c>
      <c r="W217" s="106"/>
      <c r="X217" s="106"/>
      <c r="Y217" s="106"/>
    </row>
    <row r="218" spans="1:25" s="3" customFormat="1" ht="10.5" customHeight="1">
      <c r="A218" s="79"/>
      <c r="B218" s="98"/>
      <c r="C218" s="99"/>
      <c r="D218" s="79"/>
      <c r="E218" s="18"/>
      <c r="F218" s="18"/>
      <c r="G218" s="73"/>
      <c r="H218" s="73"/>
      <c r="I218" s="73"/>
      <c r="J218" s="73"/>
      <c r="K218" s="73"/>
      <c r="L218" s="68"/>
      <c r="M218" s="74"/>
      <c r="N218" s="74"/>
      <c r="O218" s="74"/>
      <c r="P218" s="74"/>
      <c r="Q218" s="75"/>
      <c r="R218" s="70"/>
      <c r="S218" s="75"/>
      <c r="T218" s="75"/>
      <c r="U218" s="75"/>
      <c r="V218" s="70"/>
      <c r="W218" s="106"/>
      <c r="X218" s="106"/>
      <c r="Y218" s="106"/>
    </row>
    <row r="219" spans="1:25" s="3" customFormat="1" ht="42.75" customHeight="1">
      <c r="A219" s="79" t="s">
        <v>127</v>
      </c>
      <c r="B219" s="98" t="s">
        <v>141</v>
      </c>
      <c r="C219" s="99" t="s">
        <v>140</v>
      </c>
      <c r="D219" s="79" t="s">
        <v>5</v>
      </c>
      <c r="E219" s="18" t="s">
        <v>837</v>
      </c>
      <c r="F219" s="18"/>
      <c r="G219" s="73">
        <v>106206</v>
      </c>
      <c r="H219" s="73">
        <v>111676.36799999999</v>
      </c>
      <c r="I219" s="73">
        <v>106206</v>
      </c>
      <c r="J219" s="73">
        <v>106206.5</v>
      </c>
      <c r="K219" s="73">
        <v>106206.5</v>
      </c>
      <c r="L219" s="68">
        <f t="shared" si="21"/>
        <v>430295.36800000002</v>
      </c>
      <c r="M219" s="74" t="s">
        <v>672</v>
      </c>
      <c r="N219" s="74" t="s">
        <v>674</v>
      </c>
      <c r="O219" s="74" t="s">
        <v>673</v>
      </c>
      <c r="P219" s="74" t="s">
        <v>675</v>
      </c>
      <c r="Q219" s="75">
        <f t="shared" si="17"/>
        <v>1996672.7999999998</v>
      </c>
      <c r="R219" s="70">
        <f t="shared" si="22"/>
        <v>2099515.7183999997</v>
      </c>
      <c r="S219" s="75">
        <f t="shared" si="18"/>
        <v>1996672.7999999998</v>
      </c>
      <c r="T219" s="75">
        <f t="shared" si="19"/>
        <v>2040226.8649999993</v>
      </c>
      <c r="U219" s="75">
        <f t="shared" si="20"/>
        <v>2040226.8649999993</v>
      </c>
      <c r="V219" s="70">
        <f t="shared" si="23"/>
        <v>8176642.2483999981</v>
      </c>
      <c r="W219" s="106"/>
      <c r="X219" s="106"/>
      <c r="Y219" s="106"/>
    </row>
    <row r="220" spans="1:25" s="3" customFormat="1" ht="42.75" customHeight="1">
      <c r="A220" s="79" t="s">
        <v>146</v>
      </c>
      <c r="B220" s="98" t="s">
        <v>147</v>
      </c>
      <c r="C220" s="99" t="s">
        <v>140</v>
      </c>
      <c r="D220" s="79" t="s">
        <v>5</v>
      </c>
      <c r="E220" s="18" t="s">
        <v>837</v>
      </c>
      <c r="F220" s="18"/>
      <c r="G220" s="73">
        <v>536662</v>
      </c>
      <c r="H220" s="73">
        <v>607702.625</v>
      </c>
      <c r="I220" s="73">
        <v>536662</v>
      </c>
      <c r="J220" s="73">
        <v>536662.5</v>
      </c>
      <c r="K220" s="73">
        <v>536662.5</v>
      </c>
      <c r="L220" s="68">
        <f t="shared" si="21"/>
        <v>2217689.625</v>
      </c>
      <c r="M220" s="74" t="s">
        <v>676</v>
      </c>
      <c r="N220" s="74" t="s">
        <v>615</v>
      </c>
      <c r="O220" s="74" t="s">
        <v>677</v>
      </c>
      <c r="P220" s="74" t="s">
        <v>678</v>
      </c>
      <c r="Q220" s="75">
        <f t="shared" si="17"/>
        <v>3584902.1599999997</v>
      </c>
      <c r="R220" s="70">
        <f t="shared" si="22"/>
        <v>4059453.5349999997</v>
      </c>
      <c r="S220" s="75">
        <f t="shared" si="18"/>
        <v>3584902.1599999997</v>
      </c>
      <c r="T220" s="75">
        <f t="shared" si="19"/>
        <v>3847870.1250000009</v>
      </c>
      <c r="U220" s="75">
        <f t="shared" si="20"/>
        <v>3847870.1250000009</v>
      </c>
      <c r="V220" s="70">
        <f t="shared" si="23"/>
        <v>15340095.945</v>
      </c>
      <c r="W220" s="106"/>
      <c r="X220" s="106"/>
      <c r="Y220" s="106"/>
    </row>
    <row r="221" spans="1:25" s="3" customFormat="1" ht="10.5" customHeight="1">
      <c r="A221" s="79"/>
      <c r="B221" s="98"/>
      <c r="C221" s="99"/>
      <c r="D221" s="79"/>
      <c r="E221" s="18"/>
      <c r="F221" s="18"/>
      <c r="G221" s="73"/>
      <c r="H221" s="73"/>
      <c r="I221" s="73"/>
      <c r="J221" s="73"/>
      <c r="K221" s="73"/>
      <c r="L221" s="68"/>
      <c r="M221" s="74"/>
      <c r="N221" s="74"/>
      <c r="O221" s="74"/>
      <c r="P221" s="74"/>
      <c r="Q221" s="75"/>
      <c r="R221" s="70"/>
      <c r="S221" s="75"/>
      <c r="T221" s="75"/>
      <c r="U221" s="75"/>
      <c r="V221" s="70"/>
      <c r="W221" s="106"/>
      <c r="X221" s="106"/>
      <c r="Y221" s="106"/>
    </row>
    <row r="222" spans="1:25" s="3" customFormat="1" ht="48" customHeight="1">
      <c r="A222" s="79" t="s">
        <v>154</v>
      </c>
      <c r="B222" s="98" t="s">
        <v>155</v>
      </c>
      <c r="C222" s="99" t="s">
        <v>152</v>
      </c>
      <c r="D222" s="79" t="s">
        <v>679</v>
      </c>
      <c r="E222" s="18" t="s">
        <v>837</v>
      </c>
      <c r="F222" s="18"/>
      <c r="G222" s="73">
        <v>11453.5</v>
      </c>
      <c r="H222" s="73">
        <v>12342.448</v>
      </c>
      <c r="I222" s="73">
        <v>11453.5</v>
      </c>
      <c r="J222" s="73">
        <v>11454</v>
      </c>
      <c r="K222" s="73">
        <v>11454</v>
      </c>
      <c r="L222" s="68">
        <f t="shared" si="21"/>
        <v>46703.948000000004</v>
      </c>
      <c r="M222" s="74" t="s">
        <v>680</v>
      </c>
      <c r="N222" s="74" t="s">
        <v>680</v>
      </c>
      <c r="O222" s="74" t="s">
        <v>178</v>
      </c>
      <c r="P222" s="74" t="s">
        <v>681</v>
      </c>
      <c r="Q222" s="75">
        <f t="shared" si="17"/>
        <v>301456.11999999994</v>
      </c>
      <c r="R222" s="70">
        <f t="shared" si="22"/>
        <v>324853.23135999992</v>
      </c>
      <c r="S222" s="75">
        <f t="shared" si="18"/>
        <v>301456.11999999994</v>
      </c>
      <c r="T222" s="75">
        <f t="shared" si="19"/>
        <v>283715.57999999996</v>
      </c>
      <c r="U222" s="75">
        <f t="shared" si="20"/>
        <v>283715.57999999996</v>
      </c>
      <c r="V222" s="70">
        <f t="shared" si="23"/>
        <v>1193740.5113599999</v>
      </c>
      <c r="W222" s="106"/>
      <c r="X222" s="106"/>
      <c r="Y222" s="106"/>
    </row>
    <row r="223" spans="1:25" s="3" customFormat="1" ht="10.5" customHeight="1">
      <c r="A223" s="79"/>
      <c r="B223" s="98"/>
      <c r="C223" s="99"/>
      <c r="D223" s="79"/>
      <c r="E223" s="18"/>
      <c r="F223" s="18"/>
      <c r="G223" s="73"/>
      <c r="H223" s="73"/>
      <c r="I223" s="73"/>
      <c r="J223" s="73"/>
      <c r="K223" s="73"/>
      <c r="L223" s="68"/>
      <c r="M223" s="74"/>
      <c r="N223" s="74"/>
      <c r="O223" s="74"/>
      <c r="P223" s="74"/>
      <c r="Q223" s="75"/>
      <c r="R223" s="70"/>
      <c r="S223" s="75"/>
      <c r="T223" s="75"/>
      <c r="U223" s="75"/>
      <c r="V223" s="70"/>
      <c r="W223" s="106"/>
      <c r="X223" s="106"/>
      <c r="Y223" s="106"/>
    </row>
    <row r="224" spans="1:25" s="3" customFormat="1" ht="42.75" customHeight="1">
      <c r="A224" s="79" t="s">
        <v>168</v>
      </c>
      <c r="B224" s="98" t="s">
        <v>169</v>
      </c>
      <c r="C224" s="99" t="s">
        <v>166</v>
      </c>
      <c r="D224" s="79" t="s">
        <v>167</v>
      </c>
      <c r="E224" s="18" t="s">
        <v>837</v>
      </c>
      <c r="F224" s="18" t="s">
        <v>901</v>
      </c>
      <c r="G224" s="73">
        <v>38222.5</v>
      </c>
      <c r="H224" s="73">
        <v>39310.099000000002</v>
      </c>
      <c r="I224" s="73">
        <v>38222.5</v>
      </c>
      <c r="J224" s="73">
        <v>28241</v>
      </c>
      <c r="K224" s="73">
        <v>28241</v>
      </c>
      <c r="L224" s="68">
        <f t="shared" si="21"/>
        <v>134014.59899999999</v>
      </c>
      <c r="M224" s="74" t="s">
        <v>682</v>
      </c>
      <c r="N224" s="74" t="s">
        <v>682</v>
      </c>
      <c r="O224" s="74" t="s">
        <v>559</v>
      </c>
      <c r="P224" s="74" t="s">
        <v>683</v>
      </c>
      <c r="Q224" s="75">
        <f t="shared" si="17"/>
        <v>358527.04999999981</v>
      </c>
      <c r="R224" s="70">
        <f t="shared" si="22"/>
        <v>368728.72861999983</v>
      </c>
      <c r="S224" s="75">
        <f t="shared" si="18"/>
        <v>358527.04999999981</v>
      </c>
      <c r="T224" s="75">
        <f t="shared" si="19"/>
        <v>185260.96000000005</v>
      </c>
      <c r="U224" s="75">
        <f t="shared" si="20"/>
        <v>185260.96000000005</v>
      </c>
      <c r="V224" s="70">
        <f t="shared" si="23"/>
        <v>1097777.6986199997</v>
      </c>
      <c r="W224" s="106"/>
      <c r="X224" s="106"/>
      <c r="Y224" s="106"/>
    </row>
    <row r="225" spans="1:25" s="3" customFormat="1" ht="42.75" customHeight="1">
      <c r="A225" s="79" t="s">
        <v>127</v>
      </c>
      <c r="B225" s="98" t="s">
        <v>128</v>
      </c>
      <c r="C225" s="99" t="s">
        <v>166</v>
      </c>
      <c r="D225" s="79" t="s">
        <v>167</v>
      </c>
      <c r="E225" s="18" t="s">
        <v>837</v>
      </c>
      <c r="F225" s="18"/>
      <c r="G225" s="73">
        <v>5133</v>
      </c>
      <c r="H225" s="73">
        <v>5164.8530000000001</v>
      </c>
      <c r="I225" s="73">
        <v>5133</v>
      </c>
      <c r="J225" s="73">
        <v>5133</v>
      </c>
      <c r="K225" s="73">
        <v>5133</v>
      </c>
      <c r="L225" s="68">
        <f t="shared" si="21"/>
        <v>20563.852999999999</v>
      </c>
      <c r="M225" s="74" t="s">
        <v>684</v>
      </c>
      <c r="N225" s="74" t="s">
        <v>686</v>
      </c>
      <c r="O225" s="74" t="s">
        <v>685</v>
      </c>
      <c r="P225" s="74" t="s">
        <v>687</v>
      </c>
      <c r="Q225" s="75">
        <f t="shared" si="17"/>
        <v>15912.300000000043</v>
      </c>
      <c r="R225" s="70">
        <f t="shared" si="22"/>
        <v>16011.044300000045</v>
      </c>
      <c r="S225" s="75">
        <f t="shared" si="18"/>
        <v>15912.300000000043</v>
      </c>
      <c r="T225" s="75">
        <f t="shared" si="19"/>
        <v>6724.2299999999386</v>
      </c>
      <c r="U225" s="75">
        <f t="shared" si="20"/>
        <v>6724.2299999999386</v>
      </c>
      <c r="V225" s="70">
        <f t="shared" si="23"/>
        <v>45371.804299999967</v>
      </c>
      <c r="W225" s="106"/>
      <c r="X225" s="106"/>
      <c r="Y225" s="106"/>
    </row>
    <row r="226" spans="1:25" s="3" customFormat="1" ht="10.5" customHeight="1">
      <c r="A226" s="79"/>
      <c r="B226" s="98"/>
      <c r="C226" s="99"/>
      <c r="D226" s="79"/>
      <c r="E226" s="18"/>
      <c r="F226" s="18"/>
      <c r="G226" s="73"/>
      <c r="H226" s="73"/>
      <c r="I226" s="73"/>
      <c r="J226" s="73"/>
      <c r="K226" s="73"/>
      <c r="L226" s="68"/>
      <c r="M226" s="74"/>
      <c r="N226" s="74"/>
      <c r="O226" s="74"/>
      <c r="P226" s="74"/>
      <c r="Q226" s="75"/>
      <c r="R226" s="70"/>
      <c r="S226" s="75"/>
      <c r="T226" s="75"/>
      <c r="U226" s="75"/>
      <c r="V226" s="70"/>
      <c r="W226" s="106"/>
      <c r="X226" s="106"/>
      <c r="Y226" s="106"/>
    </row>
    <row r="227" spans="1:25" s="3" customFormat="1" ht="69" customHeight="1">
      <c r="A227" s="79" t="s">
        <v>209</v>
      </c>
      <c r="B227" s="98" t="s">
        <v>210</v>
      </c>
      <c r="C227" s="99" t="s">
        <v>201</v>
      </c>
      <c r="D227" s="79" t="s">
        <v>954</v>
      </c>
      <c r="E227" s="18" t="s">
        <v>837</v>
      </c>
      <c r="F227" s="18" t="s">
        <v>906</v>
      </c>
      <c r="G227" s="73">
        <v>8226</v>
      </c>
      <c r="H227" s="73">
        <v>10580.328</v>
      </c>
      <c r="I227" s="73">
        <v>8226</v>
      </c>
      <c r="J227" s="73">
        <v>8226</v>
      </c>
      <c r="K227" s="73">
        <v>8226</v>
      </c>
      <c r="L227" s="68">
        <f t="shared" si="21"/>
        <v>35258.328000000001</v>
      </c>
      <c r="M227" s="74" t="s">
        <v>688</v>
      </c>
      <c r="N227" s="74" t="s">
        <v>688</v>
      </c>
      <c r="O227" s="74" t="s">
        <v>303</v>
      </c>
      <c r="P227" s="74" t="s">
        <v>689</v>
      </c>
      <c r="Q227" s="75">
        <f t="shared" ref="Q227:Q286" si="24">(M227-O227)*G227</f>
        <v>457941.41999999993</v>
      </c>
      <c r="R227" s="70">
        <f t="shared" si="22"/>
        <v>589006.85975999979</v>
      </c>
      <c r="S227" s="75">
        <f t="shared" ref="S227:S286" si="25">(M227-O227)*I227</f>
        <v>457941.41999999993</v>
      </c>
      <c r="T227" s="75">
        <f t="shared" ref="T227:T286" si="26">(N227-P227)*J227</f>
        <v>438939.35999999987</v>
      </c>
      <c r="U227" s="75">
        <f t="shared" ref="U227:U286" si="27">(N227-P227)*K227</f>
        <v>438939.35999999987</v>
      </c>
      <c r="V227" s="70">
        <f t="shared" si="23"/>
        <v>1924826.9997599996</v>
      </c>
      <c r="W227" s="106"/>
      <c r="X227" s="106"/>
      <c r="Y227" s="106"/>
    </row>
    <row r="228" spans="1:25" s="3" customFormat="1" ht="69" customHeight="1">
      <c r="A228" s="79" t="s">
        <v>209</v>
      </c>
      <c r="B228" s="98" t="s">
        <v>210</v>
      </c>
      <c r="C228" s="99" t="s">
        <v>201</v>
      </c>
      <c r="D228" s="79" t="s">
        <v>955</v>
      </c>
      <c r="E228" s="18" t="s">
        <v>837</v>
      </c>
      <c r="F228" s="18" t="s">
        <v>906</v>
      </c>
      <c r="G228" s="73">
        <v>2302</v>
      </c>
      <c r="H228" s="73">
        <v>2765.453</v>
      </c>
      <c r="I228" s="73">
        <v>2302</v>
      </c>
      <c r="J228" s="73">
        <v>2302</v>
      </c>
      <c r="K228" s="73">
        <v>2302</v>
      </c>
      <c r="L228" s="68">
        <f t="shared" si="21"/>
        <v>9671.4529999999995</v>
      </c>
      <c r="M228" s="74" t="s">
        <v>690</v>
      </c>
      <c r="N228" s="74" t="s">
        <v>690</v>
      </c>
      <c r="O228" s="74" t="s">
        <v>691</v>
      </c>
      <c r="P228" s="74" t="s">
        <v>692</v>
      </c>
      <c r="Q228" s="75">
        <f t="shared" si="24"/>
        <v>531347.64</v>
      </c>
      <c r="R228" s="70">
        <f t="shared" si="22"/>
        <v>638321.86146000004</v>
      </c>
      <c r="S228" s="75">
        <f t="shared" si="25"/>
        <v>531347.64</v>
      </c>
      <c r="T228" s="75">
        <f t="shared" si="26"/>
        <v>529390.94000000006</v>
      </c>
      <c r="U228" s="75">
        <f t="shared" si="27"/>
        <v>529390.94000000006</v>
      </c>
      <c r="V228" s="70">
        <f t="shared" si="23"/>
        <v>2228451.3814599998</v>
      </c>
      <c r="W228" s="106"/>
      <c r="X228" s="106"/>
      <c r="Y228" s="106"/>
    </row>
    <row r="229" spans="1:25" s="3" customFormat="1" ht="69" customHeight="1">
      <c r="A229" s="79" t="s">
        <v>218</v>
      </c>
      <c r="B229" s="98" t="s">
        <v>219</v>
      </c>
      <c r="C229" s="99" t="s">
        <v>201</v>
      </c>
      <c r="D229" s="79" t="s">
        <v>217</v>
      </c>
      <c r="E229" s="18" t="s">
        <v>837</v>
      </c>
      <c r="F229" s="18"/>
      <c r="G229" s="73">
        <v>9768</v>
      </c>
      <c r="H229" s="73">
        <v>7974.3810000000003</v>
      </c>
      <c r="I229" s="73">
        <v>9768</v>
      </c>
      <c r="J229" s="73">
        <v>9768</v>
      </c>
      <c r="K229" s="73">
        <v>9768</v>
      </c>
      <c r="L229" s="68">
        <f t="shared" si="21"/>
        <v>37278.381000000001</v>
      </c>
      <c r="M229" s="74" t="s">
        <v>693</v>
      </c>
      <c r="N229" s="74" t="s">
        <v>695</v>
      </c>
      <c r="O229" s="74" t="s">
        <v>694</v>
      </c>
      <c r="P229" s="74" t="s">
        <v>696</v>
      </c>
      <c r="Q229" s="75">
        <f t="shared" si="24"/>
        <v>85958.399999999965</v>
      </c>
      <c r="R229" s="70">
        <f t="shared" si="22"/>
        <v>70174.552799999976</v>
      </c>
      <c r="S229" s="75">
        <f t="shared" si="25"/>
        <v>85958.399999999965</v>
      </c>
      <c r="T229" s="75">
        <f t="shared" si="26"/>
        <v>319413.59999999986</v>
      </c>
      <c r="U229" s="75">
        <f t="shared" si="27"/>
        <v>319413.59999999986</v>
      </c>
      <c r="V229" s="70">
        <f t="shared" si="23"/>
        <v>794960.15279999969</v>
      </c>
      <c r="W229" s="106"/>
      <c r="X229" s="106"/>
      <c r="Y229" s="106"/>
    </row>
    <row r="230" spans="1:25" s="3" customFormat="1" ht="69" customHeight="1">
      <c r="A230" s="79" t="s">
        <v>218</v>
      </c>
      <c r="B230" s="98" t="s">
        <v>219</v>
      </c>
      <c r="C230" s="99" t="s">
        <v>201</v>
      </c>
      <c r="D230" s="79" t="s">
        <v>988</v>
      </c>
      <c r="E230" s="18" t="s">
        <v>837</v>
      </c>
      <c r="F230" s="18"/>
      <c r="G230" s="73">
        <v>18406</v>
      </c>
      <c r="H230" s="73">
        <v>20581.621999999999</v>
      </c>
      <c r="I230" s="73">
        <v>18406</v>
      </c>
      <c r="J230" s="73">
        <v>18406</v>
      </c>
      <c r="K230" s="73">
        <v>18406</v>
      </c>
      <c r="L230" s="68">
        <f t="shared" si="21"/>
        <v>75799.622000000003</v>
      </c>
      <c r="M230" s="74" t="s">
        <v>697</v>
      </c>
      <c r="N230" s="74" t="s">
        <v>699</v>
      </c>
      <c r="O230" s="74" t="s">
        <v>698</v>
      </c>
      <c r="P230" s="74" t="s">
        <v>700</v>
      </c>
      <c r="Q230" s="75">
        <f t="shared" si="24"/>
        <v>52088.979999999967</v>
      </c>
      <c r="R230" s="70">
        <f t="shared" si="22"/>
        <v>58245.990259999962</v>
      </c>
      <c r="S230" s="75">
        <f t="shared" si="25"/>
        <v>52088.979999999967</v>
      </c>
      <c r="T230" s="75">
        <f t="shared" si="26"/>
        <v>113196.89999999998</v>
      </c>
      <c r="U230" s="75">
        <f t="shared" si="27"/>
        <v>113196.89999999998</v>
      </c>
      <c r="V230" s="70">
        <f t="shared" si="23"/>
        <v>336728.7702599999</v>
      </c>
      <c r="W230" s="106"/>
      <c r="X230" s="106"/>
      <c r="Y230" s="106"/>
    </row>
    <row r="231" spans="1:25" s="3" customFormat="1" ht="69" customHeight="1">
      <c r="A231" s="79" t="s">
        <v>218</v>
      </c>
      <c r="B231" s="98" t="s">
        <v>219</v>
      </c>
      <c r="C231" s="99" t="s">
        <v>201</v>
      </c>
      <c r="D231" s="79" t="s">
        <v>989</v>
      </c>
      <c r="E231" s="18" t="s">
        <v>837</v>
      </c>
      <c r="F231" s="18"/>
      <c r="G231" s="73">
        <v>1976</v>
      </c>
      <c r="H231" s="73">
        <v>1515.6869999999999</v>
      </c>
      <c r="I231" s="73">
        <v>1976</v>
      </c>
      <c r="J231" s="73">
        <v>1976</v>
      </c>
      <c r="K231" s="73">
        <v>1976</v>
      </c>
      <c r="L231" s="68">
        <f t="shared" si="21"/>
        <v>7443.6869999999999</v>
      </c>
      <c r="M231" s="74" t="s">
        <v>701</v>
      </c>
      <c r="N231" s="74" t="s">
        <v>701</v>
      </c>
      <c r="O231" s="74" t="s">
        <v>698</v>
      </c>
      <c r="P231" s="74" t="s">
        <v>700</v>
      </c>
      <c r="Q231" s="75">
        <f t="shared" si="24"/>
        <v>247968.24000000002</v>
      </c>
      <c r="R231" s="70">
        <f t="shared" si="22"/>
        <v>190203.56163000001</v>
      </c>
      <c r="S231" s="75">
        <f t="shared" si="25"/>
        <v>247968.24000000002</v>
      </c>
      <c r="T231" s="75">
        <f t="shared" si="26"/>
        <v>244885.68000000002</v>
      </c>
      <c r="U231" s="75">
        <f t="shared" si="27"/>
        <v>244885.68000000002</v>
      </c>
      <c r="V231" s="70">
        <f t="shared" si="23"/>
        <v>927943.1616300001</v>
      </c>
      <c r="W231" s="106"/>
      <c r="X231" s="106"/>
      <c r="Y231" s="106"/>
    </row>
    <row r="232" spans="1:25" s="3" customFormat="1" ht="10.5" customHeight="1">
      <c r="A232" s="79"/>
      <c r="B232" s="98"/>
      <c r="C232" s="99"/>
      <c r="D232" s="79"/>
      <c r="E232" s="18"/>
      <c r="F232" s="18"/>
      <c r="G232" s="73"/>
      <c r="H232" s="73"/>
      <c r="I232" s="73"/>
      <c r="J232" s="73"/>
      <c r="K232" s="73"/>
      <c r="L232" s="68"/>
      <c r="M232" s="74"/>
      <c r="N232" s="74"/>
      <c r="O232" s="74"/>
      <c r="P232" s="74"/>
      <c r="Q232" s="75"/>
      <c r="R232" s="70"/>
      <c r="S232" s="75"/>
      <c r="T232" s="75"/>
      <c r="U232" s="75"/>
      <c r="V232" s="70"/>
      <c r="W232" s="106"/>
      <c r="X232" s="106"/>
      <c r="Y232" s="106"/>
    </row>
    <row r="233" spans="1:25" s="3" customFormat="1" ht="44.25" customHeight="1">
      <c r="A233" s="79" t="s">
        <v>245</v>
      </c>
      <c r="B233" s="98" t="s">
        <v>246</v>
      </c>
      <c r="C233" s="99" t="s">
        <v>236</v>
      </c>
      <c r="D233" s="79" t="s">
        <v>244</v>
      </c>
      <c r="E233" s="18" t="s">
        <v>837</v>
      </c>
      <c r="F233" s="18"/>
      <c r="G233" s="73">
        <v>16052</v>
      </c>
      <c r="H233" s="73">
        <v>17031.242999999999</v>
      </c>
      <c r="I233" s="73">
        <v>16052</v>
      </c>
      <c r="J233" s="73">
        <v>16052</v>
      </c>
      <c r="K233" s="73">
        <v>16052</v>
      </c>
      <c r="L233" s="68">
        <f t="shared" si="21"/>
        <v>65187.243000000002</v>
      </c>
      <c r="M233" s="74" t="s">
        <v>702</v>
      </c>
      <c r="N233" s="74" t="s">
        <v>704</v>
      </c>
      <c r="O233" s="74" t="s">
        <v>703</v>
      </c>
      <c r="P233" s="74" t="s">
        <v>705</v>
      </c>
      <c r="Q233" s="75">
        <f t="shared" si="24"/>
        <v>1320598.04</v>
      </c>
      <c r="R233" s="70">
        <f t="shared" si="22"/>
        <v>1401160.3616099998</v>
      </c>
      <c r="S233" s="75">
        <f t="shared" si="25"/>
        <v>1320598.04</v>
      </c>
      <c r="T233" s="75">
        <f t="shared" si="26"/>
        <v>1447569.36</v>
      </c>
      <c r="U233" s="75">
        <f t="shared" si="27"/>
        <v>1447569.36</v>
      </c>
      <c r="V233" s="70">
        <f t="shared" si="23"/>
        <v>5616897.1216100007</v>
      </c>
      <c r="W233" s="106"/>
      <c r="X233" s="106"/>
      <c r="Y233" s="106"/>
    </row>
    <row r="234" spans="1:25" s="3" customFormat="1" ht="73.5" customHeight="1">
      <c r="A234" s="79" t="s">
        <v>245</v>
      </c>
      <c r="B234" s="98" t="s">
        <v>246</v>
      </c>
      <c r="C234" s="99" t="s">
        <v>236</v>
      </c>
      <c r="D234" s="79" t="s">
        <v>990</v>
      </c>
      <c r="E234" s="18" t="s">
        <v>837</v>
      </c>
      <c r="F234" s="18"/>
      <c r="G234" s="73">
        <v>950</v>
      </c>
      <c r="H234" s="73">
        <v>935.35400000000004</v>
      </c>
      <c r="I234" s="73">
        <v>950</v>
      </c>
      <c r="J234" s="73">
        <v>950</v>
      </c>
      <c r="K234" s="73">
        <v>950</v>
      </c>
      <c r="L234" s="68">
        <f t="shared" si="21"/>
        <v>3785.3540000000003</v>
      </c>
      <c r="M234" s="74" t="s">
        <v>702</v>
      </c>
      <c r="N234" s="74" t="s">
        <v>704</v>
      </c>
      <c r="O234" s="74" t="s">
        <v>706</v>
      </c>
      <c r="P234" s="74" t="s">
        <v>707</v>
      </c>
      <c r="Q234" s="75">
        <f t="shared" si="24"/>
        <v>65730.5</v>
      </c>
      <c r="R234" s="70">
        <f t="shared" si="22"/>
        <v>64717.143260000004</v>
      </c>
      <c r="S234" s="75">
        <f t="shared" si="25"/>
        <v>65730.5</v>
      </c>
      <c r="T234" s="75">
        <f t="shared" si="26"/>
        <v>73197.5</v>
      </c>
      <c r="U234" s="75">
        <f t="shared" si="27"/>
        <v>73197.5</v>
      </c>
      <c r="V234" s="70">
        <f t="shared" si="23"/>
        <v>276842.64326000004</v>
      </c>
      <c r="W234" s="106"/>
      <c r="X234" s="106"/>
      <c r="Y234" s="106"/>
    </row>
    <row r="235" spans="1:25" s="10" customFormat="1" ht="47.25" customHeight="1">
      <c r="A235" s="80">
        <v>2901284489</v>
      </c>
      <c r="B235" s="100" t="s">
        <v>924</v>
      </c>
      <c r="C235" s="101" t="s">
        <v>236</v>
      </c>
      <c r="D235" s="80" t="s">
        <v>922</v>
      </c>
      <c r="E235" s="20" t="s">
        <v>837</v>
      </c>
      <c r="F235" s="20" t="s">
        <v>923</v>
      </c>
      <c r="G235" s="76">
        <f>11000/4</f>
        <v>2750</v>
      </c>
      <c r="H235" s="76">
        <v>0</v>
      </c>
      <c r="I235" s="76">
        <f>11000/4+11000/4</f>
        <v>5500</v>
      </c>
      <c r="J235" s="76">
        <f>11000/4</f>
        <v>2750</v>
      </c>
      <c r="K235" s="76">
        <f>11000/4</f>
        <v>2750</v>
      </c>
      <c r="L235" s="68">
        <f t="shared" si="21"/>
        <v>11000</v>
      </c>
      <c r="M235" s="77">
        <v>109.13</v>
      </c>
      <c r="N235" s="77">
        <v>119.77</v>
      </c>
      <c r="O235" s="77">
        <v>40.020000000000003</v>
      </c>
      <c r="P235" s="77">
        <v>40.83</v>
      </c>
      <c r="Q235" s="78">
        <f t="shared" si="24"/>
        <v>190052.49999999997</v>
      </c>
      <c r="R235" s="70">
        <f t="shared" si="22"/>
        <v>0</v>
      </c>
      <c r="S235" s="78">
        <f t="shared" si="25"/>
        <v>380104.99999999994</v>
      </c>
      <c r="T235" s="78">
        <f t="shared" si="26"/>
        <v>217085</v>
      </c>
      <c r="U235" s="78">
        <f t="shared" si="27"/>
        <v>217085</v>
      </c>
      <c r="V235" s="70">
        <f t="shared" si="23"/>
        <v>814275</v>
      </c>
      <c r="W235" s="107"/>
      <c r="X235" s="107"/>
      <c r="Y235" s="107"/>
    </row>
    <row r="236" spans="1:25" s="10" customFormat="1" ht="10.5" customHeight="1">
      <c r="A236" s="80"/>
      <c r="B236" s="100"/>
      <c r="C236" s="101"/>
      <c r="D236" s="80"/>
      <c r="E236" s="20"/>
      <c r="F236" s="20"/>
      <c r="G236" s="76"/>
      <c r="H236" s="76"/>
      <c r="I236" s="76"/>
      <c r="J236" s="76"/>
      <c r="K236" s="76"/>
      <c r="L236" s="68"/>
      <c r="M236" s="77"/>
      <c r="N236" s="77"/>
      <c r="O236" s="77"/>
      <c r="P236" s="77"/>
      <c r="Q236" s="78"/>
      <c r="R236" s="70"/>
      <c r="S236" s="78"/>
      <c r="T236" s="78"/>
      <c r="U236" s="78"/>
      <c r="V236" s="70"/>
      <c r="W236" s="107"/>
      <c r="X236" s="107"/>
      <c r="Y236" s="107"/>
    </row>
    <row r="237" spans="1:25" s="3" customFormat="1" ht="39">
      <c r="A237" s="79" t="s">
        <v>708</v>
      </c>
      <c r="B237" s="98" t="s">
        <v>709</v>
      </c>
      <c r="C237" s="99" t="s">
        <v>261</v>
      </c>
      <c r="D237" s="79" t="s">
        <v>271</v>
      </c>
      <c r="E237" s="18" t="s">
        <v>837</v>
      </c>
      <c r="F237" s="18"/>
      <c r="G237" s="73">
        <v>98668</v>
      </c>
      <c r="H237" s="73">
        <v>106885.66499999999</v>
      </c>
      <c r="I237" s="73">
        <v>98668</v>
      </c>
      <c r="J237" s="73">
        <v>98668</v>
      </c>
      <c r="K237" s="73">
        <v>98668</v>
      </c>
      <c r="L237" s="68">
        <f t="shared" si="21"/>
        <v>402889.66499999998</v>
      </c>
      <c r="M237" s="74" t="s">
        <v>710</v>
      </c>
      <c r="N237" s="74" t="s">
        <v>712</v>
      </c>
      <c r="O237" s="74" t="s">
        <v>711</v>
      </c>
      <c r="P237" s="74" t="s">
        <v>713</v>
      </c>
      <c r="Q237" s="75">
        <f t="shared" si="24"/>
        <v>1626048.6399999997</v>
      </c>
      <c r="R237" s="70">
        <f t="shared" si="22"/>
        <v>1761475.7591999995</v>
      </c>
      <c r="S237" s="75">
        <f t="shared" si="25"/>
        <v>1626048.6399999997</v>
      </c>
      <c r="T237" s="75">
        <f t="shared" si="26"/>
        <v>2092748.2799999993</v>
      </c>
      <c r="U237" s="75">
        <f t="shared" si="27"/>
        <v>2092748.2799999993</v>
      </c>
      <c r="V237" s="70">
        <f t="shared" si="23"/>
        <v>7573020.9591999976</v>
      </c>
      <c r="W237" s="106"/>
      <c r="X237" s="106"/>
      <c r="Y237" s="106"/>
    </row>
    <row r="238" spans="1:25" s="3" customFormat="1" ht="10.5" customHeight="1">
      <c r="A238" s="79"/>
      <c r="B238" s="98"/>
      <c r="C238" s="99"/>
      <c r="D238" s="79"/>
      <c r="E238" s="18"/>
      <c r="F238" s="18"/>
      <c r="G238" s="73"/>
      <c r="H238" s="73"/>
      <c r="I238" s="73"/>
      <c r="J238" s="73"/>
      <c r="K238" s="73"/>
      <c r="L238" s="68"/>
      <c r="M238" s="74"/>
      <c r="N238" s="74"/>
      <c r="O238" s="74"/>
      <c r="P238" s="74"/>
      <c r="Q238" s="75"/>
      <c r="R238" s="70"/>
      <c r="S238" s="75"/>
      <c r="T238" s="75"/>
      <c r="U238" s="75"/>
      <c r="V238" s="70"/>
      <c r="W238" s="106"/>
      <c r="X238" s="106"/>
      <c r="Y238" s="106"/>
    </row>
    <row r="239" spans="1:25" s="3" customFormat="1" ht="38.25" customHeight="1">
      <c r="A239" s="79" t="s">
        <v>127</v>
      </c>
      <c r="B239" s="98" t="s">
        <v>128</v>
      </c>
      <c r="C239" s="99" t="s">
        <v>280</v>
      </c>
      <c r="D239" s="79" t="s">
        <v>281</v>
      </c>
      <c r="E239" s="18" t="s">
        <v>837</v>
      </c>
      <c r="F239" s="18"/>
      <c r="G239" s="73">
        <v>7974</v>
      </c>
      <c r="H239" s="73">
        <v>7878.7460000000001</v>
      </c>
      <c r="I239" s="73">
        <v>7974</v>
      </c>
      <c r="J239" s="73">
        <v>7974</v>
      </c>
      <c r="K239" s="73">
        <v>7974</v>
      </c>
      <c r="L239" s="68">
        <f t="shared" si="21"/>
        <v>31800.745999999999</v>
      </c>
      <c r="M239" s="74" t="s">
        <v>684</v>
      </c>
      <c r="N239" s="74" t="s">
        <v>686</v>
      </c>
      <c r="O239" s="74" t="s">
        <v>685</v>
      </c>
      <c r="P239" s="74" t="s">
        <v>687</v>
      </c>
      <c r="Q239" s="75">
        <f t="shared" si="24"/>
        <v>24719.400000000067</v>
      </c>
      <c r="R239" s="70">
        <f t="shared" si="22"/>
        <v>24424.112600000066</v>
      </c>
      <c r="S239" s="75">
        <f t="shared" si="25"/>
        <v>24719.400000000067</v>
      </c>
      <c r="T239" s="75">
        <f t="shared" si="26"/>
        <v>10445.939999999904</v>
      </c>
      <c r="U239" s="75">
        <f t="shared" si="27"/>
        <v>10445.939999999904</v>
      </c>
      <c r="V239" s="70">
        <f t="shared" si="23"/>
        <v>70035.392599999934</v>
      </c>
      <c r="W239" s="106"/>
      <c r="X239" s="106"/>
      <c r="Y239" s="106"/>
    </row>
    <row r="240" spans="1:25" s="3" customFormat="1" ht="38.25" customHeight="1">
      <c r="A240" s="79" t="s">
        <v>283</v>
      </c>
      <c r="B240" s="98" t="s">
        <v>284</v>
      </c>
      <c r="C240" s="99" t="s">
        <v>280</v>
      </c>
      <c r="D240" s="79" t="s">
        <v>282</v>
      </c>
      <c r="E240" s="18" t="s">
        <v>837</v>
      </c>
      <c r="F240" s="18"/>
      <c r="G240" s="73">
        <v>83606.5</v>
      </c>
      <c r="H240" s="73">
        <v>84387.099000000002</v>
      </c>
      <c r="I240" s="73">
        <v>83606.5</v>
      </c>
      <c r="J240" s="73">
        <v>80327.5</v>
      </c>
      <c r="K240" s="73">
        <v>80327.5</v>
      </c>
      <c r="L240" s="68">
        <f t="shared" si="21"/>
        <v>328648.59899999999</v>
      </c>
      <c r="M240" s="74" t="s">
        <v>714</v>
      </c>
      <c r="N240" s="74" t="s">
        <v>716</v>
      </c>
      <c r="O240" s="74" t="s">
        <v>715</v>
      </c>
      <c r="P240" s="74" t="s">
        <v>717</v>
      </c>
      <c r="Q240" s="75">
        <f t="shared" si="24"/>
        <v>2750653.8500000006</v>
      </c>
      <c r="R240" s="70">
        <f t="shared" si="22"/>
        <v>2776335.5571000003</v>
      </c>
      <c r="S240" s="75">
        <f t="shared" si="25"/>
        <v>2750653.8500000006</v>
      </c>
      <c r="T240" s="75">
        <f t="shared" si="26"/>
        <v>2733544.8250000002</v>
      </c>
      <c r="U240" s="75">
        <f t="shared" si="27"/>
        <v>2733544.8250000002</v>
      </c>
      <c r="V240" s="70">
        <f t="shared" si="23"/>
        <v>10994079.057100002</v>
      </c>
      <c r="W240" s="106"/>
      <c r="X240" s="106"/>
      <c r="Y240" s="106"/>
    </row>
    <row r="241" spans="1:25" s="3" customFormat="1" ht="10.5" customHeight="1">
      <c r="A241" s="79"/>
      <c r="B241" s="98"/>
      <c r="C241" s="99"/>
      <c r="D241" s="79"/>
      <c r="E241" s="18"/>
      <c r="F241" s="18"/>
      <c r="G241" s="73"/>
      <c r="H241" s="73"/>
      <c r="I241" s="73"/>
      <c r="J241" s="73"/>
      <c r="K241" s="73"/>
      <c r="L241" s="68"/>
      <c r="M241" s="74"/>
      <c r="N241" s="74"/>
      <c r="O241" s="74"/>
      <c r="P241" s="74"/>
      <c r="Q241" s="75"/>
      <c r="R241" s="70"/>
      <c r="S241" s="75"/>
      <c r="T241" s="75"/>
      <c r="U241" s="75"/>
      <c r="V241" s="70"/>
      <c r="W241" s="106"/>
      <c r="X241" s="106"/>
      <c r="Y241" s="106"/>
    </row>
    <row r="242" spans="1:25" s="3" customFormat="1" ht="47.25" customHeight="1">
      <c r="A242" s="79" t="s">
        <v>318</v>
      </c>
      <c r="B242" s="98" t="s">
        <v>319</v>
      </c>
      <c r="C242" s="99" t="s">
        <v>311</v>
      </c>
      <c r="D242" s="79" t="s">
        <v>317</v>
      </c>
      <c r="E242" s="18" t="s">
        <v>837</v>
      </c>
      <c r="F242" s="18"/>
      <c r="G242" s="73">
        <v>9254</v>
      </c>
      <c r="H242" s="73">
        <v>9233.9590000000007</v>
      </c>
      <c r="I242" s="73">
        <v>9254</v>
      </c>
      <c r="J242" s="73">
        <v>9254</v>
      </c>
      <c r="K242" s="73">
        <v>9254</v>
      </c>
      <c r="L242" s="68">
        <f t="shared" si="21"/>
        <v>36995.959000000003</v>
      </c>
      <c r="M242" s="74" t="s">
        <v>718</v>
      </c>
      <c r="N242" s="74" t="s">
        <v>720</v>
      </c>
      <c r="O242" s="74" t="s">
        <v>719</v>
      </c>
      <c r="P242" s="74" t="s">
        <v>719</v>
      </c>
      <c r="Q242" s="75">
        <f t="shared" si="24"/>
        <v>103737.34000000007</v>
      </c>
      <c r="R242" s="70">
        <f t="shared" si="22"/>
        <v>103512.68039000008</v>
      </c>
      <c r="S242" s="75">
        <f t="shared" si="25"/>
        <v>103737.34000000007</v>
      </c>
      <c r="T242" s="75">
        <f t="shared" si="26"/>
        <v>181656.02000000008</v>
      </c>
      <c r="U242" s="75">
        <f t="shared" si="27"/>
        <v>181656.02000000008</v>
      </c>
      <c r="V242" s="70">
        <f t="shared" si="23"/>
        <v>570562.06039000023</v>
      </c>
      <c r="W242" s="106"/>
      <c r="X242" s="106"/>
      <c r="Y242" s="106"/>
    </row>
    <row r="243" spans="1:25" s="3" customFormat="1" ht="47.25" customHeight="1">
      <c r="A243" s="79" t="s">
        <v>334</v>
      </c>
      <c r="B243" s="98" t="s">
        <v>335</v>
      </c>
      <c r="C243" s="99" t="s">
        <v>311</v>
      </c>
      <c r="D243" s="79" t="s">
        <v>338</v>
      </c>
      <c r="E243" s="18" t="s">
        <v>837</v>
      </c>
      <c r="F243" s="18"/>
      <c r="G243" s="73">
        <v>2146</v>
      </c>
      <c r="H243" s="73">
        <v>2328.4339999999997</v>
      </c>
      <c r="I243" s="73">
        <v>2146</v>
      </c>
      <c r="J243" s="73">
        <v>2146</v>
      </c>
      <c r="K243" s="73">
        <v>2146</v>
      </c>
      <c r="L243" s="68">
        <f t="shared" si="21"/>
        <v>8766.4339999999993</v>
      </c>
      <c r="M243" s="74" t="s">
        <v>721</v>
      </c>
      <c r="N243" s="74" t="s">
        <v>645</v>
      </c>
      <c r="O243" s="74" t="s">
        <v>722</v>
      </c>
      <c r="P243" s="74" t="s">
        <v>722</v>
      </c>
      <c r="Q243" s="75">
        <f t="shared" si="24"/>
        <v>391666.45999999996</v>
      </c>
      <c r="R243" s="70">
        <f t="shared" si="22"/>
        <v>424962.48933999991</v>
      </c>
      <c r="S243" s="75">
        <f t="shared" si="25"/>
        <v>391666.45999999996</v>
      </c>
      <c r="T243" s="75">
        <f t="shared" si="26"/>
        <v>426152.68</v>
      </c>
      <c r="U243" s="75">
        <f t="shared" si="27"/>
        <v>426152.68</v>
      </c>
      <c r="V243" s="70">
        <f t="shared" si="23"/>
        <v>1668934.3093399997</v>
      </c>
      <c r="W243" s="106"/>
      <c r="X243" s="106"/>
      <c r="Y243" s="106"/>
    </row>
    <row r="244" spans="1:25" s="3" customFormat="1" ht="47.25" customHeight="1">
      <c r="A244" s="79" t="s">
        <v>724</v>
      </c>
      <c r="B244" s="98" t="s">
        <v>725</v>
      </c>
      <c r="C244" s="99" t="s">
        <v>311</v>
      </c>
      <c r="D244" s="79" t="s">
        <v>723</v>
      </c>
      <c r="E244" s="18" t="s">
        <v>837</v>
      </c>
      <c r="F244" s="18"/>
      <c r="G244" s="73">
        <v>6074</v>
      </c>
      <c r="H244" s="73">
        <v>5287</v>
      </c>
      <c r="I244" s="73">
        <v>6074</v>
      </c>
      <c r="J244" s="73">
        <v>6074</v>
      </c>
      <c r="K244" s="73">
        <v>6074</v>
      </c>
      <c r="L244" s="68">
        <f t="shared" si="21"/>
        <v>23509</v>
      </c>
      <c r="M244" s="74">
        <v>118.51</v>
      </c>
      <c r="N244" s="74">
        <v>118.51</v>
      </c>
      <c r="O244" s="74">
        <v>83.14</v>
      </c>
      <c r="P244" s="74">
        <v>84</v>
      </c>
      <c r="Q244" s="75">
        <f t="shared" si="24"/>
        <v>214837.38000000003</v>
      </c>
      <c r="R244" s="70">
        <f t="shared" si="22"/>
        <v>187001.19000000003</v>
      </c>
      <c r="S244" s="75">
        <f t="shared" si="25"/>
        <v>214837.38000000003</v>
      </c>
      <c r="T244" s="75">
        <f t="shared" si="26"/>
        <v>209613.74000000002</v>
      </c>
      <c r="U244" s="75">
        <f t="shared" si="27"/>
        <v>209613.74000000002</v>
      </c>
      <c r="V244" s="70">
        <f t="shared" si="23"/>
        <v>821066.05</v>
      </c>
      <c r="W244" s="106"/>
      <c r="X244" s="106"/>
      <c r="Y244" s="106"/>
    </row>
    <row r="245" spans="1:25" s="3" customFormat="1" ht="10.5" customHeight="1">
      <c r="A245" s="79"/>
      <c r="B245" s="98"/>
      <c r="C245" s="99"/>
      <c r="D245" s="79"/>
      <c r="E245" s="18"/>
      <c r="F245" s="18"/>
      <c r="G245" s="73"/>
      <c r="H245" s="73"/>
      <c r="I245" s="73"/>
      <c r="J245" s="73"/>
      <c r="K245" s="73"/>
      <c r="L245" s="68"/>
      <c r="M245" s="74"/>
      <c r="N245" s="74"/>
      <c r="O245" s="74"/>
      <c r="P245" s="74"/>
      <c r="Q245" s="75"/>
      <c r="R245" s="70"/>
      <c r="S245" s="75"/>
      <c r="T245" s="75"/>
      <c r="U245" s="75"/>
      <c r="V245" s="70"/>
      <c r="W245" s="106"/>
      <c r="X245" s="106"/>
      <c r="Y245" s="106"/>
    </row>
    <row r="246" spans="1:25" s="3" customFormat="1" ht="47.25" customHeight="1">
      <c r="A246" s="79" t="s">
        <v>344</v>
      </c>
      <c r="B246" s="98" t="s">
        <v>345</v>
      </c>
      <c r="C246" s="99" t="s">
        <v>342</v>
      </c>
      <c r="D246" s="79" t="s">
        <v>343</v>
      </c>
      <c r="E246" s="18" t="s">
        <v>837</v>
      </c>
      <c r="F246" s="18" t="s">
        <v>900</v>
      </c>
      <c r="G246" s="73">
        <v>6768</v>
      </c>
      <c r="H246" s="73">
        <v>6945.2</v>
      </c>
      <c r="I246" s="73">
        <v>6768</v>
      </c>
      <c r="J246" s="73">
        <v>6767.5</v>
      </c>
      <c r="K246" s="73">
        <v>6767.5</v>
      </c>
      <c r="L246" s="68">
        <f t="shared" si="21"/>
        <v>27248.2</v>
      </c>
      <c r="M246" s="74" t="s">
        <v>727</v>
      </c>
      <c r="N246" s="74" t="s">
        <v>726</v>
      </c>
      <c r="O246" s="74" t="s">
        <v>728</v>
      </c>
      <c r="P246" s="74" t="s">
        <v>729</v>
      </c>
      <c r="Q246" s="75">
        <f t="shared" si="24"/>
        <v>311531.03999999998</v>
      </c>
      <c r="R246" s="70">
        <f t="shared" si="22"/>
        <v>319687.55599999998</v>
      </c>
      <c r="S246" s="75">
        <f t="shared" si="25"/>
        <v>311531.03999999998</v>
      </c>
      <c r="T246" s="75">
        <f t="shared" si="26"/>
        <v>334991.25</v>
      </c>
      <c r="U246" s="75">
        <f t="shared" si="27"/>
        <v>334991.25</v>
      </c>
      <c r="V246" s="70">
        <f t="shared" si="23"/>
        <v>1301201.0959999999</v>
      </c>
      <c r="W246" s="106"/>
      <c r="X246" s="106"/>
      <c r="Y246" s="106"/>
    </row>
    <row r="247" spans="1:25" s="3" customFormat="1" ht="47.25" customHeight="1">
      <c r="A247" s="79" t="s">
        <v>127</v>
      </c>
      <c r="B247" s="98" t="s">
        <v>128</v>
      </c>
      <c r="C247" s="99" t="s">
        <v>342</v>
      </c>
      <c r="D247" s="79" t="s">
        <v>343</v>
      </c>
      <c r="E247" s="18" t="s">
        <v>837</v>
      </c>
      <c r="F247" s="18"/>
      <c r="G247" s="73">
        <v>7793</v>
      </c>
      <c r="H247" s="73">
        <v>7728.9160000000002</v>
      </c>
      <c r="I247" s="73">
        <v>7793</v>
      </c>
      <c r="J247" s="73">
        <v>8521.5</v>
      </c>
      <c r="K247" s="73">
        <v>8521.5</v>
      </c>
      <c r="L247" s="68">
        <f t="shared" si="21"/>
        <v>32564.916000000001</v>
      </c>
      <c r="M247" s="74" t="s">
        <v>684</v>
      </c>
      <c r="N247" s="74" t="s">
        <v>686</v>
      </c>
      <c r="O247" s="74" t="s">
        <v>627</v>
      </c>
      <c r="P247" s="74" t="s">
        <v>730</v>
      </c>
      <c r="Q247" s="75">
        <f t="shared" si="24"/>
        <v>300576.01000000007</v>
      </c>
      <c r="R247" s="70">
        <f t="shared" si="22"/>
        <v>298104.29012000008</v>
      </c>
      <c r="S247" s="75">
        <f t="shared" si="25"/>
        <v>300576.01000000007</v>
      </c>
      <c r="T247" s="75">
        <f t="shared" si="26"/>
        <v>325606.51499999996</v>
      </c>
      <c r="U247" s="75">
        <f t="shared" si="27"/>
        <v>325606.51499999996</v>
      </c>
      <c r="V247" s="70">
        <f t="shared" si="23"/>
        <v>1249893.3301200001</v>
      </c>
      <c r="W247" s="106"/>
      <c r="X247" s="106"/>
      <c r="Y247" s="106"/>
    </row>
    <row r="248" spans="1:25" s="3" customFormat="1" ht="47.25" customHeight="1">
      <c r="A248" s="79" t="s">
        <v>364</v>
      </c>
      <c r="B248" s="98" t="s">
        <v>365</v>
      </c>
      <c r="C248" s="99" t="s">
        <v>342</v>
      </c>
      <c r="D248" s="79" t="s">
        <v>363</v>
      </c>
      <c r="E248" s="18" t="s">
        <v>837</v>
      </c>
      <c r="F248" s="18"/>
      <c r="G248" s="73">
        <v>49830</v>
      </c>
      <c r="H248" s="73">
        <v>49776.03</v>
      </c>
      <c r="I248" s="73">
        <v>49830</v>
      </c>
      <c r="J248" s="73">
        <v>49830.5</v>
      </c>
      <c r="K248" s="73">
        <v>49830.5</v>
      </c>
      <c r="L248" s="68">
        <f t="shared" si="21"/>
        <v>199267.03</v>
      </c>
      <c r="M248" s="74" t="s">
        <v>731</v>
      </c>
      <c r="N248" s="74" t="s">
        <v>731</v>
      </c>
      <c r="O248" s="74" t="s">
        <v>728</v>
      </c>
      <c r="P248" s="74" t="s">
        <v>729</v>
      </c>
      <c r="Q248" s="75">
        <f t="shared" si="24"/>
        <v>1672294.8</v>
      </c>
      <c r="R248" s="70">
        <f t="shared" si="22"/>
        <v>1670483.5668000001</v>
      </c>
      <c r="S248" s="75">
        <f t="shared" si="25"/>
        <v>1672294.8</v>
      </c>
      <c r="T248" s="75">
        <f t="shared" si="26"/>
        <v>1632447.1800000002</v>
      </c>
      <c r="U248" s="75">
        <f t="shared" si="27"/>
        <v>1632447.1800000002</v>
      </c>
      <c r="V248" s="70">
        <f t="shared" si="23"/>
        <v>6607672.7268000003</v>
      </c>
      <c r="W248" s="106"/>
      <c r="X248" s="106"/>
      <c r="Y248" s="106"/>
    </row>
    <row r="249" spans="1:25" s="3" customFormat="1" ht="47.25" customHeight="1">
      <c r="A249" s="79" t="s">
        <v>380</v>
      </c>
      <c r="B249" s="98" t="s">
        <v>381</v>
      </c>
      <c r="C249" s="99" t="s">
        <v>342</v>
      </c>
      <c r="D249" s="79" t="s">
        <v>379</v>
      </c>
      <c r="E249" s="18" t="s">
        <v>837</v>
      </c>
      <c r="F249" s="18"/>
      <c r="G249" s="73">
        <v>57702</v>
      </c>
      <c r="H249" s="73">
        <v>65579.67</v>
      </c>
      <c r="I249" s="73">
        <v>57702</v>
      </c>
      <c r="J249" s="73">
        <v>57702</v>
      </c>
      <c r="K249" s="73">
        <v>57702</v>
      </c>
      <c r="L249" s="68">
        <f t="shared" si="21"/>
        <v>238685.66999999998</v>
      </c>
      <c r="M249" s="74" t="s">
        <v>732</v>
      </c>
      <c r="N249" s="74" t="s">
        <v>734</v>
      </c>
      <c r="O249" s="74" t="s">
        <v>733</v>
      </c>
      <c r="P249" s="74" t="s">
        <v>735</v>
      </c>
      <c r="Q249" s="75">
        <f t="shared" si="24"/>
        <v>2340393.12</v>
      </c>
      <c r="R249" s="70">
        <f t="shared" si="22"/>
        <v>2659911.4152000002</v>
      </c>
      <c r="S249" s="75">
        <f t="shared" si="25"/>
        <v>2340393.12</v>
      </c>
      <c r="T249" s="75">
        <f t="shared" si="26"/>
        <v>2371552.1999999997</v>
      </c>
      <c r="U249" s="75">
        <f t="shared" si="27"/>
        <v>2371552.1999999997</v>
      </c>
      <c r="V249" s="70">
        <f t="shared" si="23"/>
        <v>9743408.9351999983</v>
      </c>
      <c r="W249" s="106"/>
      <c r="X249" s="106"/>
      <c r="Y249" s="106"/>
    </row>
    <row r="250" spans="1:25" s="3" customFormat="1" ht="10.5" customHeight="1">
      <c r="A250" s="79"/>
      <c r="B250" s="98"/>
      <c r="C250" s="99"/>
      <c r="D250" s="79"/>
      <c r="E250" s="18"/>
      <c r="F250" s="18"/>
      <c r="G250" s="73"/>
      <c r="H250" s="73"/>
      <c r="I250" s="73"/>
      <c r="J250" s="73"/>
      <c r="K250" s="73"/>
      <c r="L250" s="68"/>
      <c r="M250" s="74"/>
      <c r="N250" s="74"/>
      <c r="O250" s="74"/>
      <c r="P250" s="74"/>
      <c r="Q250" s="75"/>
      <c r="R250" s="70"/>
      <c r="S250" s="75"/>
      <c r="T250" s="75"/>
      <c r="U250" s="75"/>
      <c r="V250" s="70"/>
      <c r="W250" s="106"/>
      <c r="X250" s="106"/>
      <c r="Y250" s="106"/>
    </row>
    <row r="251" spans="1:25" s="3" customFormat="1" ht="48" customHeight="1">
      <c r="A251" s="79" t="s">
        <v>386</v>
      </c>
      <c r="B251" s="98" t="s">
        <v>387</v>
      </c>
      <c r="C251" s="99" t="s">
        <v>385</v>
      </c>
      <c r="D251" s="79" t="s">
        <v>968</v>
      </c>
      <c r="E251" s="18" t="s">
        <v>837</v>
      </c>
      <c r="F251" s="18" t="s">
        <v>905</v>
      </c>
      <c r="G251" s="73">
        <v>3893</v>
      </c>
      <c r="H251" s="73">
        <v>3907</v>
      </c>
      <c r="I251" s="73">
        <v>3893</v>
      </c>
      <c r="J251" s="73">
        <v>3893</v>
      </c>
      <c r="K251" s="73">
        <v>3893</v>
      </c>
      <c r="L251" s="68">
        <f t="shared" si="21"/>
        <v>15586</v>
      </c>
      <c r="M251" s="74" t="s">
        <v>736</v>
      </c>
      <c r="N251" s="74" t="s">
        <v>736</v>
      </c>
      <c r="O251" s="74" t="s">
        <v>737</v>
      </c>
      <c r="P251" s="74" t="s">
        <v>733</v>
      </c>
      <c r="Q251" s="75">
        <f t="shared" si="24"/>
        <v>933385.67999999993</v>
      </c>
      <c r="R251" s="70">
        <f t="shared" si="22"/>
        <v>936742.32</v>
      </c>
      <c r="S251" s="75">
        <f t="shared" si="25"/>
        <v>933385.67999999993</v>
      </c>
      <c r="T251" s="75">
        <f t="shared" si="26"/>
        <v>929843.04999999993</v>
      </c>
      <c r="U251" s="75">
        <f t="shared" si="27"/>
        <v>929843.04999999993</v>
      </c>
      <c r="V251" s="70">
        <f t="shared" si="23"/>
        <v>3729814.0999999996</v>
      </c>
      <c r="W251" s="106"/>
      <c r="X251" s="106"/>
      <c r="Y251" s="106"/>
    </row>
    <row r="252" spans="1:25" s="3" customFormat="1" ht="48" customHeight="1">
      <c r="A252" s="79" t="s">
        <v>386</v>
      </c>
      <c r="B252" s="98" t="s">
        <v>387</v>
      </c>
      <c r="C252" s="99" t="s">
        <v>385</v>
      </c>
      <c r="D252" s="79" t="s">
        <v>969</v>
      </c>
      <c r="E252" s="18" t="s">
        <v>837</v>
      </c>
      <c r="F252" s="18" t="s">
        <v>905</v>
      </c>
      <c r="G252" s="73">
        <v>3101</v>
      </c>
      <c r="H252" s="73">
        <v>3075</v>
      </c>
      <c r="I252" s="73">
        <v>3101</v>
      </c>
      <c r="J252" s="73">
        <v>3101</v>
      </c>
      <c r="K252" s="73">
        <v>3101</v>
      </c>
      <c r="L252" s="68">
        <f t="shared" si="21"/>
        <v>12378</v>
      </c>
      <c r="M252" s="74" t="s">
        <v>738</v>
      </c>
      <c r="N252" s="74" t="s">
        <v>738</v>
      </c>
      <c r="O252" s="74" t="s">
        <v>739</v>
      </c>
      <c r="P252" s="74" t="s">
        <v>628</v>
      </c>
      <c r="Q252" s="75">
        <f t="shared" si="24"/>
        <v>224202.3</v>
      </c>
      <c r="R252" s="70">
        <f t="shared" si="22"/>
        <v>222322.5</v>
      </c>
      <c r="S252" s="75">
        <f t="shared" si="25"/>
        <v>224202.3</v>
      </c>
      <c r="T252" s="75">
        <f t="shared" si="26"/>
        <v>220760.19</v>
      </c>
      <c r="U252" s="75">
        <f t="shared" si="27"/>
        <v>220760.19</v>
      </c>
      <c r="V252" s="70">
        <f t="shared" si="23"/>
        <v>888045.17999999993</v>
      </c>
      <c r="W252" s="106"/>
      <c r="X252" s="106"/>
      <c r="Y252" s="106"/>
    </row>
    <row r="253" spans="1:25" s="3" customFormat="1" ht="48" customHeight="1">
      <c r="A253" s="79" t="s">
        <v>386</v>
      </c>
      <c r="B253" s="98" t="s">
        <v>387</v>
      </c>
      <c r="C253" s="99" t="s">
        <v>385</v>
      </c>
      <c r="D253" s="79" t="s">
        <v>970</v>
      </c>
      <c r="E253" s="18" t="s">
        <v>837</v>
      </c>
      <c r="F253" s="18" t="s">
        <v>905</v>
      </c>
      <c r="G253" s="73">
        <v>4232</v>
      </c>
      <c r="H253" s="73">
        <v>4468</v>
      </c>
      <c r="I253" s="73">
        <v>4232</v>
      </c>
      <c r="J253" s="73">
        <v>4232</v>
      </c>
      <c r="K253" s="73">
        <v>4232</v>
      </c>
      <c r="L253" s="68">
        <f t="shared" si="21"/>
        <v>17164</v>
      </c>
      <c r="M253" s="74" t="s">
        <v>740</v>
      </c>
      <c r="N253" s="74" t="s">
        <v>740</v>
      </c>
      <c r="O253" s="74" t="s">
        <v>741</v>
      </c>
      <c r="P253" s="74" t="s">
        <v>742</v>
      </c>
      <c r="Q253" s="75">
        <f t="shared" si="24"/>
        <v>423707.84</v>
      </c>
      <c r="R253" s="70">
        <f t="shared" si="22"/>
        <v>447336.16000000003</v>
      </c>
      <c r="S253" s="75">
        <f t="shared" si="25"/>
        <v>423707.84</v>
      </c>
      <c r="T253" s="75">
        <f t="shared" si="26"/>
        <v>418163.92</v>
      </c>
      <c r="U253" s="75">
        <f t="shared" si="27"/>
        <v>418163.92</v>
      </c>
      <c r="V253" s="70">
        <f t="shared" si="23"/>
        <v>1707371.8399999999</v>
      </c>
      <c r="W253" s="106"/>
      <c r="X253" s="106"/>
      <c r="Y253" s="106"/>
    </row>
    <row r="254" spans="1:25" s="3" customFormat="1" ht="48" customHeight="1">
      <c r="A254" s="79" t="s">
        <v>397</v>
      </c>
      <c r="B254" s="98" t="s">
        <v>398</v>
      </c>
      <c r="C254" s="99" t="s">
        <v>385</v>
      </c>
      <c r="D254" s="79" t="s">
        <v>971</v>
      </c>
      <c r="E254" s="18" t="s">
        <v>837</v>
      </c>
      <c r="F254" s="18" t="s">
        <v>909</v>
      </c>
      <c r="G254" s="73">
        <v>4810</v>
      </c>
      <c r="H254" s="73">
        <v>4970.38</v>
      </c>
      <c r="I254" s="73">
        <v>4810</v>
      </c>
      <c r="J254" s="73">
        <v>4810.5</v>
      </c>
      <c r="K254" s="73">
        <v>4810.5</v>
      </c>
      <c r="L254" s="68">
        <f t="shared" si="21"/>
        <v>19401.38</v>
      </c>
      <c r="M254" s="74" t="s">
        <v>743</v>
      </c>
      <c r="N254" s="74" t="s">
        <v>745</v>
      </c>
      <c r="O254" s="74" t="s">
        <v>744</v>
      </c>
      <c r="P254" s="74" t="s">
        <v>746</v>
      </c>
      <c r="Q254" s="75">
        <f t="shared" si="24"/>
        <v>392255.5</v>
      </c>
      <c r="R254" s="70">
        <f t="shared" si="22"/>
        <v>405334.489</v>
      </c>
      <c r="S254" s="75">
        <f t="shared" si="25"/>
        <v>392255.5</v>
      </c>
      <c r="T254" s="75">
        <f t="shared" si="26"/>
        <v>453726.36000000004</v>
      </c>
      <c r="U254" s="75">
        <f t="shared" si="27"/>
        <v>453726.36000000004</v>
      </c>
      <c r="V254" s="70">
        <f t="shared" si="23"/>
        <v>1705042.7090000003</v>
      </c>
      <c r="W254" s="106"/>
      <c r="X254" s="106"/>
      <c r="Y254" s="106"/>
    </row>
    <row r="255" spans="1:25" s="3" customFormat="1" ht="39">
      <c r="A255" s="79" t="s">
        <v>747</v>
      </c>
      <c r="B255" s="98" t="s">
        <v>748</v>
      </c>
      <c r="C255" s="99" t="s">
        <v>385</v>
      </c>
      <c r="D255" s="79" t="s">
        <v>972</v>
      </c>
      <c r="E255" s="18" t="s">
        <v>837</v>
      </c>
      <c r="F255" s="18"/>
      <c r="G255" s="73">
        <v>20694</v>
      </c>
      <c r="H255" s="73">
        <v>20575.32</v>
      </c>
      <c r="I255" s="73">
        <v>20694</v>
      </c>
      <c r="J255" s="73">
        <v>20694</v>
      </c>
      <c r="K255" s="73">
        <v>20694</v>
      </c>
      <c r="L255" s="68">
        <f t="shared" si="21"/>
        <v>82657.320000000007</v>
      </c>
      <c r="M255" s="74" t="s">
        <v>749</v>
      </c>
      <c r="N255" s="74" t="s">
        <v>751</v>
      </c>
      <c r="O255" s="74" t="s">
        <v>750</v>
      </c>
      <c r="P255" s="74" t="s">
        <v>752</v>
      </c>
      <c r="Q255" s="75">
        <f t="shared" si="24"/>
        <v>428572.74</v>
      </c>
      <c r="R255" s="70">
        <f t="shared" si="22"/>
        <v>426114.87719999999</v>
      </c>
      <c r="S255" s="75">
        <f t="shared" si="25"/>
        <v>428572.74</v>
      </c>
      <c r="T255" s="75">
        <f t="shared" si="26"/>
        <v>526041.48</v>
      </c>
      <c r="U255" s="75">
        <f t="shared" si="27"/>
        <v>526041.48</v>
      </c>
      <c r="V255" s="70">
        <f t="shared" si="23"/>
        <v>1906770.5771999999</v>
      </c>
      <c r="W255" s="106"/>
      <c r="X255" s="106"/>
      <c r="Y255" s="106"/>
    </row>
    <row r="256" spans="1:25" s="3" customFormat="1" ht="43.5" customHeight="1">
      <c r="A256" s="79" t="s">
        <v>409</v>
      </c>
      <c r="B256" s="98" t="s">
        <v>410</v>
      </c>
      <c r="C256" s="99" t="s">
        <v>385</v>
      </c>
      <c r="D256" s="79" t="s">
        <v>973</v>
      </c>
      <c r="E256" s="18" t="s">
        <v>837</v>
      </c>
      <c r="F256" s="18" t="s">
        <v>908</v>
      </c>
      <c r="G256" s="73">
        <v>350.75</v>
      </c>
      <c r="H256" s="73">
        <v>659.34999999999991</v>
      </c>
      <c r="I256" s="73">
        <v>350.75</v>
      </c>
      <c r="J256" s="73">
        <v>350.75</v>
      </c>
      <c r="K256" s="73">
        <v>350.75</v>
      </c>
      <c r="L256" s="68">
        <f t="shared" si="21"/>
        <v>1711.6</v>
      </c>
      <c r="M256" s="74" t="s">
        <v>753</v>
      </c>
      <c r="N256" s="74" t="s">
        <v>753</v>
      </c>
      <c r="O256" s="74" t="s">
        <v>754</v>
      </c>
      <c r="P256" s="74" t="s">
        <v>755</v>
      </c>
      <c r="Q256" s="75">
        <f t="shared" si="24"/>
        <v>27274.320000000003</v>
      </c>
      <c r="R256" s="70">
        <f t="shared" si="22"/>
        <v>51271.055999999997</v>
      </c>
      <c r="S256" s="75">
        <f t="shared" si="25"/>
        <v>27274.320000000003</v>
      </c>
      <c r="T256" s="75">
        <f t="shared" si="26"/>
        <v>26986.704999999998</v>
      </c>
      <c r="U256" s="75">
        <f t="shared" si="27"/>
        <v>26986.704999999998</v>
      </c>
      <c r="V256" s="70">
        <f t="shared" si="23"/>
        <v>132518.78599999999</v>
      </c>
      <c r="W256" s="106"/>
      <c r="X256" s="106"/>
      <c r="Y256" s="106"/>
    </row>
    <row r="257" spans="1:25" s="3" customFormat="1" ht="39">
      <c r="A257" s="79" t="s">
        <v>414</v>
      </c>
      <c r="B257" s="98" t="s">
        <v>415</v>
      </c>
      <c r="C257" s="99" t="s">
        <v>385</v>
      </c>
      <c r="D257" s="79" t="s">
        <v>973</v>
      </c>
      <c r="E257" s="18" t="s">
        <v>837</v>
      </c>
      <c r="F257" s="18"/>
      <c r="G257" s="73">
        <v>2784</v>
      </c>
      <c r="H257" s="73">
        <v>2857.25</v>
      </c>
      <c r="I257" s="73">
        <v>2784</v>
      </c>
      <c r="J257" s="73">
        <v>2784</v>
      </c>
      <c r="K257" s="73">
        <v>2784</v>
      </c>
      <c r="L257" s="68">
        <f t="shared" si="21"/>
        <v>11209.25</v>
      </c>
      <c r="M257" s="74" t="s">
        <v>756</v>
      </c>
      <c r="N257" s="74" t="s">
        <v>758</v>
      </c>
      <c r="O257" s="74" t="s">
        <v>757</v>
      </c>
      <c r="P257" s="74" t="s">
        <v>759</v>
      </c>
      <c r="Q257" s="75">
        <f t="shared" si="24"/>
        <v>110664</v>
      </c>
      <c r="R257" s="70">
        <f t="shared" si="22"/>
        <v>113575.6875</v>
      </c>
      <c r="S257" s="75">
        <f t="shared" si="25"/>
        <v>110664</v>
      </c>
      <c r="T257" s="75">
        <f t="shared" si="26"/>
        <v>456353.28000000003</v>
      </c>
      <c r="U257" s="75">
        <f t="shared" si="27"/>
        <v>456353.28000000003</v>
      </c>
      <c r="V257" s="70">
        <f t="shared" si="23"/>
        <v>1136946.2475000001</v>
      </c>
      <c r="W257" s="106"/>
      <c r="X257" s="106"/>
      <c r="Y257" s="106"/>
    </row>
    <row r="258" spans="1:25" s="3" customFormat="1" ht="39">
      <c r="A258" s="79" t="s">
        <v>421</v>
      </c>
      <c r="B258" s="98" t="s">
        <v>422</v>
      </c>
      <c r="C258" s="99" t="s">
        <v>385</v>
      </c>
      <c r="D258" s="79" t="s">
        <v>420</v>
      </c>
      <c r="E258" s="18" t="s">
        <v>837</v>
      </c>
      <c r="F258" s="18"/>
      <c r="G258" s="73">
        <v>30756</v>
      </c>
      <c r="H258" s="73">
        <v>31239.52</v>
      </c>
      <c r="I258" s="73">
        <v>30756</v>
      </c>
      <c r="J258" s="73">
        <v>30756</v>
      </c>
      <c r="K258" s="73">
        <v>30756</v>
      </c>
      <c r="L258" s="68">
        <f t="shared" si="21"/>
        <v>123507.52</v>
      </c>
      <c r="M258" s="74" t="s">
        <v>760</v>
      </c>
      <c r="N258" s="74" t="s">
        <v>762</v>
      </c>
      <c r="O258" s="74" t="s">
        <v>761</v>
      </c>
      <c r="P258" s="74" t="s">
        <v>763</v>
      </c>
      <c r="Q258" s="75">
        <f t="shared" si="24"/>
        <v>907917.12000000011</v>
      </c>
      <c r="R258" s="70">
        <f t="shared" si="22"/>
        <v>922190.63040000014</v>
      </c>
      <c r="S258" s="75">
        <f t="shared" si="25"/>
        <v>907917.12000000011</v>
      </c>
      <c r="T258" s="75">
        <f t="shared" si="26"/>
        <v>961432.56000000017</v>
      </c>
      <c r="U258" s="75">
        <f t="shared" si="27"/>
        <v>961432.56000000017</v>
      </c>
      <c r="V258" s="70">
        <f t="shared" si="23"/>
        <v>3752972.8704000004</v>
      </c>
      <c r="W258" s="106"/>
      <c r="X258" s="106"/>
      <c r="Y258" s="106"/>
    </row>
    <row r="259" spans="1:25" s="3" customFormat="1" ht="51" customHeight="1">
      <c r="A259" s="79" t="s">
        <v>427</v>
      </c>
      <c r="B259" s="98" t="s">
        <v>428</v>
      </c>
      <c r="C259" s="99" t="s">
        <v>385</v>
      </c>
      <c r="D259" s="79" t="s">
        <v>974</v>
      </c>
      <c r="E259" s="18" t="s">
        <v>837</v>
      </c>
      <c r="F259" s="18"/>
      <c r="G259" s="73">
        <v>3411</v>
      </c>
      <c r="H259" s="73">
        <v>3242.09</v>
      </c>
      <c r="I259" s="73">
        <v>3411</v>
      </c>
      <c r="J259" s="73">
        <v>3411</v>
      </c>
      <c r="K259" s="73">
        <v>3411</v>
      </c>
      <c r="L259" s="68">
        <f t="shared" si="21"/>
        <v>13475.09</v>
      </c>
      <c r="M259" s="74" t="s">
        <v>764</v>
      </c>
      <c r="N259" s="74" t="s">
        <v>766</v>
      </c>
      <c r="O259" s="74" t="s">
        <v>765</v>
      </c>
      <c r="P259" s="74" t="s">
        <v>767</v>
      </c>
      <c r="Q259" s="75">
        <f t="shared" si="24"/>
        <v>258792.57</v>
      </c>
      <c r="R259" s="70">
        <f t="shared" si="22"/>
        <v>245977.36830000003</v>
      </c>
      <c r="S259" s="75">
        <f t="shared" si="25"/>
        <v>258792.57</v>
      </c>
      <c r="T259" s="75">
        <f t="shared" si="26"/>
        <v>285296.03999999998</v>
      </c>
      <c r="U259" s="75">
        <f t="shared" si="27"/>
        <v>285296.03999999998</v>
      </c>
      <c r="V259" s="70">
        <f t="shared" si="23"/>
        <v>1075362.0183000001</v>
      </c>
      <c r="W259" s="106"/>
      <c r="X259" s="106"/>
      <c r="Y259" s="106"/>
    </row>
    <row r="260" spans="1:25" s="3" customFormat="1" ht="51" customHeight="1">
      <c r="A260" s="79" t="s">
        <v>434</v>
      </c>
      <c r="B260" s="98" t="s">
        <v>435</v>
      </c>
      <c r="C260" s="99" t="s">
        <v>385</v>
      </c>
      <c r="D260" s="79" t="s">
        <v>975</v>
      </c>
      <c r="E260" s="18" t="s">
        <v>837</v>
      </c>
      <c r="F260" s="18"/>
      <c r="G260" s="73">
        <v>9782</v>
      </c>
      <c r="H260" s="73">
        <v>9556.23</v>
      </c>
      <c r="I260" s="73">
        <v>9782</v>
      </c>
      <c r="J260" s="73">
        <v>9782</v>
      </c>
      <c r="K260" s="73">
        <v>9782</v>
      </c>
      <c r="L260" s="68">
        <f t="shared" si="21"/>
        <v>38902.229999999996</v>
      </c>
      <c r="M260" s="74" t="s">
        <v>768</v>
      </c>
      <c r="N260" s="74" t="s">
        <v>769</v>
      </c>
      <c r="O260" s="74" t="s">
        <v>735</v>
      </c>
      <c r="P260" s="74" t="s">
        <v>770</v>
      </c>
      <c r="Q260" s="75">
        <f t="shared" si="24"/>
        <v>360075.42000000004</v>
      </c>
      <c r="R260" s="70">
        <f t="shared" si="22"/>
        <v>351764.82630000002</v>
      </c>
      <c r="S260" s="75">
        <f t="shared" si="25"/>
        <v>360075.42000000004</v>
      </c>
      <c r="T260" s="75">
        <f t="shared" si="26"/>
        <v>386389</v>
      </c>
      <c r="U260" s="75">
        <f t="shared" si="27"/>
        <v>386389</v>
      </c>
      <c r="V260" s="70">
        <f t="shared" si="23"/>
        <v>1484618.2463</v>
      </c>
      <c r="W260" s="106"/>
      <c r="X260" s="106"/>
      <c r="Y260" s="106"/>
    </row>
    <row r="261" spans="1:25" s="3" customFormat="1" ht="58.5" customHeight="1">
      <c r="A261" s="79" t="s">
        <v>434</v>
      </c>
      <c r="B261" s="98" t="s">
        <v>435</v>
      </c>
      <c r="C261" s="99" t="s">
        <v>385</v>
      </c>
      <c r="D261" s="79" t="s">
        <v>976</v>
      </c>
      <c r="E261" s="18" t="s">
        <v>837</v>
      </c>
      <c r="F261" s="18"/>
      <c r="G261" s="73">
        <v>5906</v>
      </c>
      <c r="H261" s="73">
        <v>6456.2999999999993</v>
      </c>
      <c r="I261" s="73">
        <v>5906</v>
      </c>
      <c r="J261" s="73">
        <v>5906</v>
      </c>
      <c r="K261" s="73">
        <v>5906</v>
      </c>
      <c r="L261" s="68">
        <f t="shared" si="21"/>
        <v>24174.3</v>
      </c>
      <c r="M261" s="74" t="s">
        <v>771</v>
      </c>
      <c r="N261" s="74" t="s">
        <v>773</v>
      </c>
      <c r="O261" s="74" t="s">
        <v>772</v>
      </c>
      <c r="P261" s="74" t="s">
        <v>763</v>
      </c>
      <c r="Q261" s="75">
        <f t="shared" si="24"/>
        <v>85341.699999999968</v>
      </c>
      <c r="R261" s="70">
        <f t="shared" si="22"/>
        <v>93293.53499999996</v>
      </c>
      <c r="S261" s="75">
        <f t="shared" si="25"/>
        <v>85341.699999999968</v>
      </c>
      <c r="T261" s="75">
        <f t="shared" si="26"/>
        <v>87704.1</v>
      </c>
      <c r="U261" s="75">
        <f t="shared" si="27"/>
        <v>87704.1</v>
      </c>
      <c r="V261" s="70">
        <f t="shared" si="23"/>
        <v>354043.43499999994</v>
      </c>
      <c r="W261" s="106"/>
      <c r="X261" s="106"/>
      <c r="Y261" s="106"/>
    </row>
    <row r="262" spans="1:25" s="3" customFormat="1" ht="58.5" customHeight="1">
      <c r="A262" s="79" t="s">
        <v>434</v>
      </c>
      <c r="B262" s="98" t="s">
        <v>435</v>
      </c>
      <c r="C262" s="99" t="s">
        <v>385</v>
      </c>
      <c r="D262" s="79" t="s">
        <v>977</v>
      </c>
      <c r="E262" s="18" t="s">
        <v>837</v>
      </c>
      <c r="F262" s="18"/>
      <c r="G262" s="73">
        <v>3467</v>
      </c>
      <c r="H262" s="73">
        <v>3918.0599999999995</v>
      </c>
      <c r="I262" s="73">
        <v>3467</v>
      </c>
      <c r="J262" s="73">
        <v>3467</v>
      </c>
      <c r="K262" s="73">
        <v>3467</v>
      </c>
      <c r="L262" s="68">
        <f t="shared" si="21"/>
        <v>14319.06</v>
      </c>
      <c r="M262" s="74" t="s">
        <v>774</v>
      </c>
      <c r="N262" s="74" t="s">
        <v>774</v>
      </c>
      <c r="O262" s="74" t="s">
        <v>775</v>
      </c>
      <c r="P262" s="74" t="s">
        <v>776</v>
      </c>
      <c r="Q262" s="75">
        <f t="shared" si="24"/>
        <v>182676.22999999998</v>
      </c>
      <c r="R262" s="70">
        <f t="shared" si="22"/>
        <v>206442.58139999997</v>
      </c>
      <c r="S262" s="75">
        <f t="shared" si="25"/>
        <v>182676.22999999998</v>
      </c>
      <c r="T262" s="75">
        <f t="shared" si="26"/>
        <v>178342.47999999998</v>
      </c>
      <c r="U262" s="75">
        <f t="shared" si="27"/>
        <v>178342.47999999998</v>
      </c>
      <c r="V262" s="70">
        <f t="shared" si="23"/>
        <v>745803.77139999997</v>
      </c>
      <c r="W262" s="106"/>
      <c r="X262" s="106"/>
      <c r="Y262" s="106"/>
    </row>
    <row r="263" spans="1:25" s="3" customFormat="1" ht="58.5" customHeight="1">
      <c r="A263" s="79" t="s">
        <v>434</v>
      </c>
      <c r="B263" s="98" t="s">
        <v>435</v>
      </c>
      <c r="C263" s="99" t="s">
        <v>385</v>
      </c>
      <c r="D263" s="79" t="s">
        <v>978</v>
      </c>
      <c r="E263" s="18" t="s">
        <v>837</v>
      </c>
      <c r="F263" s="18"/>
      <c r="G263" s="73">
        <v>614</v>
      </c>
      <c r="H263" s="73">
        <v>517.27</v>
      </c>
      <c r="I263" s="73">
        <v>614</v>
      </c>
      <c r="J263" s="73">
        <v>614</v>
      </c>
      <c r="K263" s="73">
        <v>614</v>
      </c>
      <c r="L263" s="68">
        <f t="shared" si="21"/>
        <v>2359.27</v>
      </c>
      <c r="M263" s="74" t="s">
        <v>777</v>
      </c>
      <c r="N263" s="74" t="s">
        <v>778</v>
      </c>
      <c r="O263" s="74" t="s">
        <v>772</v>
      </c>
      <c r="P263" s="74" t="s">
        <v>763</v>
      </c>
      <c r="Q263" s="75">
        <f t="shared" si="24"/>
        <v>147188.07999999999</v>
      </c>
      <c r="R263" s="70">
        <f t="shared" si="22"/>
        <v>123999.9644</v>
      </c>
      <c r="S263" s="75">
        <f t="shared" si="25"/>
        <v>147188.07999999999</v>
      </c>
      <c r="T263" s="75">
        <f t="shared" si="26"/>
        <v>151271.18</v>
      </c>
      <c r="U263" s="75">
        <f t="shared" si="27"/>
        <v>151271.18</v>
      </c>
      <c r="V263" s="70">
        <f t="shared" si="23"/>
        <v>573730.4044</v>
      </c>
      <c r="W263" s="106"/>
      <c r="X263" s="106"/>
      <c r="Y263" s="106"/>
    </row>
    <row r="264" spans="1:25" s="3" customFormat="1" ht="48.75" customHeight="1">
      <c r="A264" s="79" t="s">
        <v>414</v>
      </c>
      <c r="B264" s="98" t="s">
        <v>415</v>
      </c>
      <c r="C264" s="99" t="s">
        <v>385</v>
      </c>
      <c r="D264" s="79" t="s">
        <v>979</v>
      </c>
      <c r="E264" s="18" t="s">
        <v>837</v>
      </c>
      <c r="F264" s="18"/>
      <c r="G264" s="73">
        <v>52660</v>
      </c>
      <c r="H264" s="73">
        <v>51328.31</v>
      </c>
      <c r="I264" s="73">
        <v>52660</v>
      </c>
      <c r="J264" s="73">
        <v>52660</v>
      </c>
      <c r="K264" s="73">
        <v>52660</v>
      </c>
      <c r="L264" s="68">
        <f t="shared" si="21"/>
        <v>209308.31</v>
      </c>
      <c r="M264" s="74" t="s">
        <v>784</v>
      </c>
      <c r="N264" s="74" t="s">
        <v>661</v>
      </c>
      <c r="O264" s="74" t="s">
        <v>785</v>
      </c>
      <c r="P264" s="74" t="s">
        <v>269</v>
      </c>
      <c r="Q264" s="75">
        <f t="shared" si="24"/>
        <v>518174.39999999997</v>
      </c>
      <c r="R264" s="70">
        <f t="shared" si="22"/>
        <v>505070.57039999997</v>
      </c>
      <c r="S264" s="75">
        <f t="shared" si="25"/>
        <v>518174.39999999997</v>
      </c>
      <c r="T264" s="75">
        <f t="shared" si="26"/>
        <v>527126.59999999986</v>
      </c>
      <c r="U264" s="75">
        <f t="shared" si="27"/>
        <v>527126.59999999986</v>
      </c>
      <c r="V264" s="70">
        <f t="shared" si="23"/>
        <v>2077498.1703999997</v>
      </c>
      <c r="W264" s="106"/>
      <c r="X264" s="106"/>
      <c r="Y264" s="106"/>
    </row>
    <row r="265" spans="1:25" s="3" customFormat="1" ht="48.75" customHeight="1">
      <c r="A265" s="79" t="s">
        <v>464</v>
      </c>
      <c r="B265" s="98" t="s">
        <v>465</v>
      </c>
      <c r="C265" s="99" t="s">
        <v>385</v>
      </c>
      <c r="D265" s="79" t="s">
        <v>433</v>
      </c>
      <c r="E265" s="18" t="s">
        <v>837</v>
      </c>
      <c r="F265" s="18"/>
      <c r="G265" s="73">
        <v>3621</v>
      </c>
      <c r="H265" s="73">
        <v>3048.0010000000002</v>
      </c>
      <c r="I265" s="73">
        <v>3621</v>
      </c>
      <c r="J265" s="73">
        <v>3621</v>
      </c>
      <c r="K265" s="73">
        <v>3621</v>
      </c>
      <c r="L265" s="68">
        <f t="shared" si="21"/>
        <v>13911.001</v>
      </c>
      <c r="M265" s="74" t="s">
        <v>786</v>
      </c>
      <c r="N265" s="74" t="s">
        <v>788</v>
      </c>
      <c r="O265" s="74" t="s">
        <v>787</v>
      </c>
      <c r="P265" s="74" t="s">
        <v>488</v>
      </c>
      <c r="Q265" s="75">
        <f t="shared" si="24"/>
        <v>320349.87</v>
      </c>
      <c r="R265" s="70">
        <f t="shared" si="22"/>
        <v>269656.64847000001</v>
      </c>
      <c r="S265" s="75">
        <f t="shared" si="25"/>
        <v>320349.87</v>
      </c>
      <c r="T265" s="75">
        <f t="shared" si="26"/>
        <v>434266.53</v>
      </c>
      <c r="U265" s="75">
        <f t="shared" si="27"/>
        <v>434266.53</v>
      </c>
      <c r="V265" s="70">
        <f t="shared" si="23"/>
        <v>1458539.5784700001</v>
      </c>
      <c r="W265" s="106"/>
      <c r="X265" s="106"/>
      <c r="Y265" s="106"/>
    </row>
    <row r="266" spans="1:25" s="3" customFormat="1" ht="48.75" customHeight="1">
      <c r="A266" s="79" t="s">
        <v>469</v>
      </c>
      <c r="B266" s="98" t="s">
        <v>470</v>
      </c>
      <c r="C266" s="99" t="s">
        <v>385</v>
      </c>
      <c r="D266" s="79" t="s">
        <v>981</v>
      </c>
      <c r="E266" s="18" t="s">
        <v>837</v>
      </c>
      <c r="F266" s="18"/>
      <c r="G266" s="73">
        <v>22167</v>
      </c>
      <c r="H266" s="73">
        <v>22636.37</v>
      </c>
      <c r="I266" s="73">
        <v>22167</v>
      </c>
      <c r="J266" s="73">
        <v>22167</v>
      </c>
      <c r="K266" s="73">
        <v>22167</v>
      </c>
      <c r="L266" s="68">
        <f t="shared" ref="L266:L286" si="28">H266+I266+J266+K266</f>
        <v>89137.37</v>
      </c>
      <c r="M266" s="74" t="s">
        <v>789</v>
      </c>
      <c r="N266" s="74" t="s">
        <v>791</v>
      </c>
      <c r="O266" s="74" t="s">
        <v>790</v>
      </c>
      <c r="P266" s="74" t="s">
        <v>792</v>
      </c>
      <c r="Q266" s="75">
        <f t="shared" si="24"/>
        <v>1370585.6099999999</v>
      </c>
      <c r="R266" s="70">
        <f t="shared" ref="R266:R286" si="29">H266*(M266-O266)</f>
        <v>1399606.7570999998</v>
      </c>
      <c r="S266" s="75">
        <f t="shared" si="25"/>
        <v>1370585.6099999999</v>
      </c>
      <c r="T266" s="75">
        <f t="shared" si="26"/>
        <v>2435931.6300000004</v>
      </c>
      <c r="U266" s="75">
        <f t="shared" si="27"/>
        <v>2435931.6300000004</v>
      </c>
      <c r="V266" s="70">
        <f t="shared" ref="V266:V286" si="30">R266+S266+T266+U266</f>
        <v>7642055.6271000002</v>
      </c>
      <c r="W266" s="106"/>
      <c r="X266" s="106"/>
      <c r="Y266" s="106"/>
    </row>
    <row r="267" spans="1:25" s="3" customFormat="1" ht="60" customHeight="1">
      <c r="A267" s="79" t="s">
        <v>475</v>
      </c>
      <c r="B267" s="98" t="s">
        <v>476</v>
      </c>
      <c r="C267" s="99" t="s">
        <v>385</v>
      </c>
      <c r="D267" s="79" t="s">
        <v>982</v>
      </c>
      <c r="E267" s="18" t="s">
        <v>837</v>
      </c>
      <c r="F267" s="18" t="s">
        <v>1003</v>
      </c>
      <c r="G267" s="73">
        <v>5100.5</v>
      </c>
      <c r="H267" s="73">
        <v>13407.18</v>
      </c>
      <c r="I267" s="73">
        <f>5100.5*0+13407</f>
        <v>13407</v>
      </c>
      <c r="J267" s="73">
        <f>5100.5*0+13407</f>
        <v>13407</v>
      </c>
      <c r="K267" s="73">
        <f>5100.5*0+13407</f>
        <v>13407</v>
      </c>
      <c r="L267" s="68">
        <f t="shared" si="28"/>
        <v>53628.18</v>
      </c>
      <c r="M267" s="74" t="s">
        <v>793</v>
      </c>
      <c r="N267" s="74" t="s">
        <v>793</v>
      </c>
      <c r="O267" s="74" t="s">
        <v>794</v>
      </c>
      <c r="P267" s="74" t="s">
        <v>795</v>
      </c>
      <c r="Q267" s="75">
        <f t="shared" si="24"/>
        <v>187596.39</v>
      </c>
      <c r="R267" s="70">
        <f t="shared" si="29"/>
        <v>493116.08040000004</v>
      </c>
      <c r="S267" s="75">
        <f t="shared" si="25"/>
        <v>493109.46</v>
      </c>
      <c r="T267" s="75">
        <f t="shared" si="26"/>
        <v>479568.38999999996</v>
      </c>
      <c r="U267" s="75">
        <f t="shared" si="27"/>
        <v>479568.38999999996</v>
      </c>
      <c r="V267" s="70">
        <f t="shared" si="30"/>
        <v>1945362.3203999999</v>
      </c>
      <c r="W267" s="106"/>
      <c r="X267" s="106"/>
      <c r="Y267" s="106"/>
    </row>
    <row r="268" spans="1:25" s="3" customFormat="1" ht="48.75" customHeight="1">
      <c r="A268" s="79" t="s">
        <v>479</v>
      </c>
      <c r="B268" s="98" t="s">
        <v>480</v>
      </c>
      <c r="C268" s="99" t="s">
        <v>385</v>
      </c>
      <c r="D268" s="79" t="s">
        <v>478</v>
      </c>
      <c r="E268" s="18" t="s">
        <v>837</v>
      </c>
      <c r="F268" s="18"/>
      <c r="G268" s="73">
        <v>5705</v>
      </c>
      <c r="H268" s="73">
        <v>5309.9539999999997</v>
      </c>
      <c r="I268" s="73">
        <v>5705</v>
      </c>
      <c r="J268" s="73">
        <v>5705</v>
      </c>
      <c r="K268" s="73">
        <v>5705</v>
      </c>
      <c r="L268" s="68">
        <f t="shared" si="28"/>
        <v>22424.953999999998</v>
      </c>
      <c r="M268" s="74" t="s">
        <v>796</v>
      </c>
      <c r="N268" s="74" t="s">
        <v>797</v>
      </c>
      <c r="O268" s="74" t="s">
        <v>673</v>
      </c>
      <c r="P268" s="74" t="s">
        <v>798</v>
      </c>
      <c r="Q268" s="75">
        <f t="shared" si="24"/>
        <v>46952.14999999998</v>
      </c>
      <c r="R268" s="70">
        <f t="shared" si="29"/>
        <v>43700.921419999984</v>
      </c>
      <c r="S268" s="75">
        <f t="shared" si="25"/>
        <v>46952.14999999998</v>
      </c>
      <c r="T268" s="75">
        <f t="shared" si="26"/>
        <v>55851.950000000033</v>
      </c>
      <c r="U268" s="75">
        <f t="shared" si="27"/>
        <v>55851.950000000033</v>
      </c>
      <c r="V268" s="70">
        <f t="shared" si="30"/>
        <v>202356.97142000005</v>
      </c>
      <c r="W268" s="106"/>
      <c r="X268" s="106"/>
      <c r="Y268" s="106"/>
    </row>
    <row r="269" spans="1:25" s="3" customFormat="1" ht="83.25" customHeight="1">
      <c r="A269" s="79" t="s">
        <v>485</v>
      </c>
      <c r="B269" s="98" t="s">
        <v>486</v>
      </c>
      <c r="C269" s="99" t="s">
        <v>385</v>
      </c>
      <c r="D269" s="79" t="s">
        <v>983</v>
      </c>
      <c r="E269" s="18" t="s">
        <v>837</v>
      </c>
      <c r="F269" s="18" t="s">
        <v>902</v>
      </c>
      <c r="G269" s="73">
        <v>10821</v>
      </c>
      <c r="H269" s="73">
        <v>12612.15</v>
      </c>
      <c r="I269" s="73">
        <v>10821</v>
      </c>
      <c r="J269" s="73">
        <v>14325</v>
      </c>
      <c r="K269" s="73">
        <v>14325</v>
      </c>
      <c r="L269" s="68">
        <f t="shared" si="28"/>
        <v>52083.15</v>
      </c>
      <c r="M269" s="74" t="s">
        <v>799</v>
      </c>
      <c r="N269" s="74" t="s">
        <v>799</v>
      </c>
      <c r="O269" s="74" t="s">
        <v>800</v>
      </c>
      <c r="P269" s="74" t="s">
        <v>801</v>
      </c>
      <c r="Q269" s="75">
        <f t="shared" si="24"/>
        <v>246177.75</v>
      </c>
      <c r="R269" s="70">
        <f t="shared" si="29"/>
        <v>286926.41249999998</v>
      </c>
      <c r="S269" s="75">
        <f t="shared" si="25"/>
        <v>246177.75</v>
      </c>
      <c r="T269" s="75">
        <f t="shared" si="26"/>
        <v>313717.5</v>
      </c>
      <c r="U269" s="75">
        <f t="shared" si="27"/>
        <v>313717.5</v>
      </c>
      <c r="V269" s="70">
        <f t="shared" si="30"/>
        <v>1160539.1625000001</v>
      </c>
      <c r="W269" s="106"/>
      <c r="X269" s="106"/>
      <c r="Y269" s="106"/>
    </row>
    <row r="270" spans="1:25" s="3" customFormat="1" ht="10.5" customHeight="1">
      <c r="A270" s="79"/>
      <c r="B270" s="98"/>
      <c r="C270" s="99"/>
      <c r="D270" s="79"/>
      <c r="E270" s="18"/>
      <c r="F270" s="18"/>
      <c r="G270" s="73"/>
      <c r="H270" s="73"/>
      <c r="I270" s="73"/>
      <c r="J270" s="73"/>
      <c r="K270" s="73"/>
      <c r="L270" s="68"/>
      <c r="M270" s="74"/>
      <c r="N270" s="74"/>
      <c r="O270" s="74"/>
      <c r="P270" s="74"/>
      <c r="Q270" s="75"/>
      <c r="R270" s="70"/>
      <c r="S270" s="75"/>
      <c r="T270" s="75"/>
      <c r="U270" s="75"/>
      <c r="V270" s="70"/>
      <c r="W270" s="106"/>
      <c r="X270" s="106"/>
      <c r="Y270" s="106"/>
    </row>
    <row r="271" spans="1:25" s="3" customFormat="1" ht="41.25" customHeight="1">
      <c r="A271" s="79">
        <v>2902060361</v>
      </c>
      <c r="B271" s="98" t="s">
        <v>932</v>
      </c>
      <c r="C271" s="99" t="s">
        <v>931</v>
      </c>
      <c r="D271" s="79"/>
      <c r="E271" s="18" t="s">
        <v>837</v>
      </c>
      <c r="F271" s="18" t="s">
        <v>933</v>
      </c>
      <c r="G271" s="73">
        <f>1640000/4</f>
        <v>410000</v>
      </c>
      <c r="H271" s="73">
        <v>423046.32300000003</v>
      </c>
      <c r="I271" s="73">
        <f>1640000/4</f>
        <v>410000</v>
      </c>
      <c r="J271" s="73">
        <f>1640000/4</f>
        <v>410000</v>
      </c>
      <c r="K271" s="73">
        <f>1640000/4</f>
        <v>410000</v>
      </c>
      <c r="L271" s="68">
        <f t="shared" si="28"/>
        <v>1653046.3230000001</v>
      </c>
      <c r="M271" s="74">
        <v>34.200000000000003</v>
      </c>
      <c r="N271" s="74">
        <v>35.369999999999997</v>
      </c>
      <c r="O271" s="74">
        <v>27.47</v>
      </c>
      <c r="P271" s="74">
        <v>27.5</v>
      </c>
      <c r="Q271" s="75">
        <f t="shared" si="24"/>
        <v>2759300.0000000019</v>
      </c>
      <c r="R271" s="70">
        <f t="shared" si="29"/>
        <v>2847101.7537900019</v>
      </c>
      <c r="S271" s="75">
        <f t="shared" si="25"/>
        <v>2759300.0000000019</v>
      </c>
      <c r="T271" s="75">
        <f t="shared" si="26"/>
        <v>3226699.9999999991</v>
      </c>
      <c r="U271" s="75">
        <f t="shared" si="27"/>
        <v>3226699.9999999991</v>
      </c>
      <c r="V271" s="70">
        <f t="shared" si="30"/>
        <v>12059801.753790002</v>
      </c>
      <c r="W271" s="106"/>
      <c r="X271" s="106"/>
      <c r="Y271" s="106"/>
    </row>
    <row r="272" spans="1:25" s="3" customFormat="1" ht="10.5" customHeight="1">
      <c r="A272" s="79"/>
      <c r="B272" s="98"/>
      <c r="C272" s="99"/>
      <c r="D272" s="79"/>
      <c r="E272" s="18"/>
      <c r="F272" s="18"/>
      <c r="G272" s="73"/>
      <c r="H272" s="73"/>
      <c r="I272" s="73"/>
      <c r="J272" s="73"/>
      <c r="K272" s="73"/>
      <c r="L272" s="68"/>
      <c r="M272" s="74"/>
      <c r="N272" s="74"/>
      <c r="O272" s="74"/>
      <c r="P272" s="74"/>
      <c r="Q272" s="75"/>
      <c r="R272" s="70"/>
      <c r="S272" s="75"/>
      <c r="T272" s="75"/>
      <c r="U272" s="75"/>
      <c r="V272" s="70"/>
      <c r="W272" s="106"/>
      <c r="X272" s="106"/>
      <c r="Y272" s="106"/>
    </row>
    <row r="273" spans="1:25" s="3" customFormat="1" ht="41.25" customHeight="1">
      <c r="A273" s="79" t="s">
        <v>492</v>
      </c>
      <c r="B273" s="98" t="s">
        <v>493</v>
      </c>
      <c r="C273" s="99" t="s">
        <v>490</v>
      </c>
      <c r="D273" s="79" t="s">
        <v>491</v>
      </c>
      <c r="E273" s="18" t="s">
        <v>837</v>
      </c>
      <c r="F273" s="18"/>
      <c r="G273" s="73">
        <v>3551.5</v>
      </c>
      <c r="H273" s="73">
        <v>3172.9730000000004</v>
      </c>
      <c r="I273" s="73">
        <v>3551.5</v>
      </c>
      <c r="J273" s="73">
        <v>3552</v>
      </c>
      <c r="K273" s="73">
        <v>3552</v>
      </c>
      <c r="L273" s="68">
        <f t="shared" si="28"/>
        <v>13828.473</v>
      </c>
      <c r="M273" s="74" t="s">
        <v>802</v>
      </c>
      <c r="N273" s="74" t="s">
        <v>802</v>
      </c>
      <c r="O273" s="74" t="s">
        <v>803</v>
      </c>
      <c r="P273" s="74" t="s">
        <v>804</v>
      </c>
      <c r="Q273" s="75">
        <f t="shared" si="24"/>
        <v>146286.285</v>
      </c>
      <c r="R273" s="70">
        <f t="shared" si="29"/>
        <v>130694.75787000003</v>
      </c>
      <c r="S273" s="75">
        <f t="shared" si="25"/>
        <v>146286.285</v>
      </c>
      <c r="T273" s="75">
        <f t="shared" si="26"/>
        <v>145063.68000000002</v>
      </c>
      <c r="U273" s="75">
        <f t="shared" si="27"/>
        <v>145063.68000000002</v>
      </c>
      <c r="V273" s="70">
        <f t="shared" si="30"/>
        <v>567108.40287000011</v>
      </c>
      <c r="W273" s="106"/>
      <c r="X273" s="106"/>
      <c r="Y273" s="106"/>
    </row>
    <row r="274" spans="1:25" s="3" customFormat="1" ht="41.25" customHeight="1">
      <c r="A274" s="79" t="s">
        <v>120</v>
      </c>
      <c r="B274" s="98" t="s">
        <v>121</v>
      </c>
      <c r="C274" s="99" t="s">
        <v>490</v>
      </c>
      <c r="D274" s="79" t="s">
        <v>497</v>
      </c>
      <c r="E274" s="18" t="s">
        <v>837</v>
      </c>
      <c r="F274" s="18"/>
      <c r="G274" s="73">
        <v>63620</v>
      </c>
      <c r="H274" s="73">
        <v>67329.45</v>
      </c>
      <c r="I274" s="73">
        <v>63620</v>
      </c>
      <c r="J274" s="73">
        <v>63620</v>
      </c>
      <c r="K274" s="73">
        <v>63620</v>
      </c>
      <c r="L274" s="68">
        <f t="shared" si="28"/>
        <v>258189.45</v>
      </c>
      <c r="M274" s="74" t="s">
        <v>712</v>
      </c>
      <c r="N274" s="74" t="s">
        <v>712</v>
      </c>
      <c r="O274" s="74" t="s">
        <v>805</v>
      </c>
      <c r="P274" s="74" t="s">
        <v>806</v>
      </c>
      <c r="Q274" s="75">
        <f t="shared" si="24"/>
        <v>2235606.7999999998</v>
      </c>
      <c r="R274" s="70">
        <f t="shared" si="29"/>
        <v>2365956.8730000001</v>
      </c>
      <c r="S274" s="75">
        <f t="shared" si="25"/>
        <v>2235606.7999999998</v>
      </c>
      <c r="T274" s="75">
        <f t="shared" si="26"/>
        <v>2175803.9999999995</v>
      </c>
      <c r="U274" s="75">
        <f t="shared" si="27"/>
        <v>2175803.9999999995</v>
      </c>
      <c r="V274" s="70">
        <f t="shared" si="30"/>
        <v>8953171.6730000004</v>
      </c>
      <c r="W274" s="106"/>
      <c r="X274" s="106"/>
      <c r="Y274" s="106"/>
    </row>
    <row r="275" spans="1:25" s="3" customFormat="1" ht="41.25" customHeight="1">
      <c r="A275" s="79" t="s">
        <v>526</v>
      </c>
      <c r="B275" s="98" t="s">
        <v>527</v>
      </c>
      <c r="C275" s="99" t="s">
        <v>490</v>
      </c>
      <c r="D275" s="79" t="s">
        <v>525</v>
      </c>
      <c r="E275" s="18" t="s">
        <v>837</v>
      </c>
      <c r="F275" s="18"/>
      <c r="G275" s="73">
        <v>5757</v>
      </c>
      <c r="H275" s="73">
        <v>5788.7800000000007</v>
      </c>
      <c r="I275" s="73">
        <v>5757</v>
      </c>
      <c r="J275" s="73">
        <v>5757</v>
      </c>
      <c r="K275" s="73">
        <v>5757</v>
      </c>
      <c r="L275" s="68">
        <f t="shared" si="28"/>
        <v>23059.78</v>
      </c>
      <c r="M275" s="74" t="s">
        <v>807</v>
      </c>
      <c r="N275" s="74" t="s">
        <v>808</v>
      </c>
      <c r="O275" s="74" t="s">
        <v>529</v>
      </c>
      <c r="P275" s="74" t="s">
        <v>506</v>
      </c>
      <c r="Q275" s="75">
        <f t="shared" si="24"/>
        <v>940233.24</v>
      </c>
      <c r="R275" s="70">
        <f t="shared" si="29"/>
        <v>945423.54960000003</v>
      </c>
      <c r="S275" s="75">
        <f t="shared" si="25"/>
        <v>940233.24</v>
      </c>
      <c r="T275" s="75">
        <f t="shared" si="26"/>
        <v>973048.14</v>
      </c>
      <c r="U275" s="75">
        <f t="shared" si="27"/>
        <v>973048.14</v>
      </c>
      <c r="V275" s="70">
        <f t="shared" si="30"/>
        <v>3831753.0696</v>
      </c>
      <c r="W275" s="106"/>
      <c r="X275" s="106"/>
      <c r="Y275" s="106"/>
    </row>
    <row r="276" spans="1:25" s="3" customFormat="1" ht="10.5" customHeight="1">
      <c r="A276" s="79"/>
      <c r="B276" s="98"/>
      <c r="C276" s="99"/>
      <c r="D276" s="79"/>
      <c r="E276" s="18"/>
      <c r="F276" s="18"/>
      <c r="G276" s="73"/>
      <c r="H276" s="73"/>
      <c r="I276" s="73"/>
      <c r="J276" s="73"/>
      <c r="K276" s="73"/>
      <c r="L276" s="68"/>
      <c r="M276" s="74"/>
      <c r="N276" s="74"/>
      <c r="O276" s="74"/>
      <c r="P276" s="74"/>
      <c r="Q276" s="75"/>
      <c r="R276" s="70"/>
      <c r="S276" s="75"/>
      <c r="T276" s="75"/>
      <c r="U276" s="75"/>
      <c r="V276" s="70"/>
      <c r="W276" s="106"/>
      <c r="X276" s="106"/>
      <c r="Y276" s="106"/>
    </row>
    <row r="277" spans="1:25" s="3" customFormat="1" ht="41.25" customHeight="1">
      <c r="A277" s="79" t="s">
        <v>543</v>
      </c>
      <c r="B277" s="98" t="s">
        <v>544</v>
      </c>
      <c r="C277" s="99" t="s">
        <v>541</v>
      </c>
      <c r="D277" s="79" t="s">
        <v>542</v>
      </c>
      <c r="E277" s="18" t="s">
        <v>837</v>
      </c>
      <c r="F277" s="18" t="s">
        <v>903</v>
      </c>
      <c r="G277" s="73">
        <v>2410</v>
      </c>
      <c r="H277" s="73">
        <v>1251.556</v>
      </c>
      <c r="I277" s="73">
        <v>2410</v>
      </c>
      <c r="J277" s="73">
        <v>2410</v>
      </c>
      <c r="K277" s="73">
        <v>2410</v>
      </c>
      <c r="L277" s="68">
        <f t="shared" si="28"/>
        <v>8481.5560000000005</v>
      </c>
      <c r="M277" s="74" t="s">
        <v>809</v>
      </c>
      <c r="N277" s="74" t="s">
        <v>809</v>
      </c>
      <c r="O277" s="74" t="s">
        <v>546</v>
      </c>
      <c r="P277" s="74" t="s">
        <v>546</v>
      </c>
      <c r="Q277" s="75">
        <f t="shared" si="24"/>
        <v>222394.8</v>
      </c>
      <c r="R277" s="70">
        <f t="shared" si="29"/>
        <v>115493.58768000001</v>
      </c>
      <c r="S277" s="75">
        <f t="shared" si="25"/>
        <v>222394.8</v>
      </c>
      <c r="T277" s="75">
        <f t="shared" si="26"/>
        <v>222394.8</v>
      </c>
      <c r="U277" s="75">
        <f t="shared" si="27"/>
        <v>222394.8</v>
      </c>
      <c r="V277" s="70">
        <f t="shared" si="30"/>
        <v>782677.98768000002</v>
      </c>
      <c r="W277" s="106"/>
      <c r="X277" s="106"/>
      <c r="Y277" s="106"/>
    </row>
    <row r="278" spans="1:25" s="3" customFormat="1" ht="41.25" customHeight="1">
      <c r="A278" s="79" t="s">
        <v>543</v>
      </c>
      <c r="B278" s="98" t="s">
        <v>544</v>
      </c>
      <c r="C278" s="99" t="s">
        <v>541</v>
      </c>
      <c r="D278" s="79" t="s">
        <v>547</v>
      </c>
      <c r="E278" s="18" t="s">
        <v>837</v>
      </c>
      <c r="F278" s="18" t="s">
        <v>904</v>
      </c>
      <c r="G278" s="73">
        <v>4754</v>
      </c>
      <c r="H278" s="73">
        <v>3141.8799999999997</v>
      </c>
      <c r="I278" s="73">
        <v>4754</v>
      </c>
      <c r="J278" s="73">
        <v>4754</v>
      </c>
      <c r="K278" s="73">
        <v>4754</v>
      </c>
      <c r="L278" s="68">
        <f t="shared" si="28"/>
        <v>17403.879999999997</v>
      </c>
      <c r="M278" s="74" t="s">
        <v>810</v>
      </c>
      <c r="N278" s="74" t="s">
        <v>810</v>
      </c>
      <c r="O278" s="74" t="s">
        <v>811</v>
      </c>
      <c r="P278" s="74" t="s">
        <v>811</v>
      </c>
      <c r="Q278" s="75">
        <f t="shared" si="24"/>
        <v>281959.74</v>
      </c>
      <c r="R278" s="70">
        <f t="shared" si="29"/>
        <v>186344.90279999998</v>
      </c>
      <c r="S278" s="75">
        <f t="shared" si="25"/>
        <v>281959.74</v>
      </c>
      <c r="T278" s="75">
        <f t="shared" si="26"/>
        <v>281959.74</v>
      </c>
      <c r="U278" s="75">
        <f t="shared" si="27"/>
        <v>281959.74</v>
      </c>
      <c r="V278" s="70">
        <f t="shared" si="30"/>
        <v>1032224.1228</v>
      </c>
      <c r="W278" s="106"/>
      <c r="X278" s="106"/>
      <c r="Y278" s="106"/>
    </row>
    <row r="279" spans="1:25" s="3" customFormat="1" ht="41.25" customHeight="1">
      <c r="A279" s="79" t="s">
        <v>543</v>
      </c>
      <c r="B279" s="98" t="s">
        <v>544</v>
      </c>
      <c r="C279" s="99" t="s">
        <v>541</v>
      </c>
      <c r="D279" s="79" t="s">
        <v>551</v>
      </c>
      <c r="E279" s="18" t="s">
        <v>837</v>
      </c>
      <c r="F279" s="18" t="s">
        <v>904</v>
      </c>
      <c r="G279" s="73">
        <v>23510</v>
      </c>
      <c r="H279" s="73">
        <v>17654.136000000002</v>
      </c>
      <c r="I279" s="73">
        <v>23510</v>
      </c>
      <c r="J279" s="73">
        <v>23510</v>
      </c>
      <c r="K279" s="73">
        <v>23510</v>
      </c>
      <c r="L279" s="68">
        <f t="shared" si="28"/>
        <v>88184.135999999999</v>
      </c>
      <c r="M279" s="74" t="s">
        <v>812</v>
      </c>
      <c r="N279" s="74" t="s">
        <v>812</v>
      </c>
      <c r="O279" s="74" t="s">
        <v>813</v>
      </c>
      <c r="P279" s="74" t="s">
        <v>814</v>
      </c>
      <c r="Q279" s="75">
        <f t="shared" si="24"/>
        <v>309391.59999999992</v>
      </c>
      <c r="R279" s="70">
        <f t="shared" si="29"/>
        <v>232328.42975999997</v>
      </c>
      <c r="S279" s="75">
        <f t="shared" si="25"/>
        <v>309391.59999999992</v>
      </c>
      <c r="T279" s="75">
        <f t="shared" si="26"/>
        <v>261431.2000000001</v>
      </c>
      <c r="U279" s="75">
        <f t="shared" si="27"/>
        <v>261431.2000000001</v>
      </c>
      <c r="V279" s="70">
        <f t="shared" si="30"/>
        <v>1064582.42976</v>
      </c>
      <c r="W279" s="106"/>
      <c r="X279" s="106"/>
      <c r="Y279" s="106"/>
    </row>
    <row r="280" spans="1:25" s="3" customFormat="1" ht="41.25" customHeight="1">
      <c r="A280" s="79" t="s">
        <v>556</v>
      </c>
      <c r="B280" s="98" t="s">
        <v>557</v>
      </c>
      <c r="C280" s="99" t="s">
        <v>541</v>
      </c>
      <c r="D280" s="79" t="s">
        <v>555</v>
      </c>
      <c r="E280" s="18" t="s">
        <v>837</v>
      </c>
      <c r="F280" s="18"/>
      <c r="G280" s="73">
        <v>18176</v>
      </c>
      <c r="H280" s="73">
        <v>18042.21</v>
      </c>
      <c r="I280" s="73">
        <v>18176</v>
      </c>
      <c r="J280" s="73">
        <v>18177</v>
      </c>
      <c r="K280" s="73">
        <v>18177</v>
      </c>
      <c r="L280" s="68">
        <f t="shared" si="28"/>
        <v>72572.209999999992</v>
      </c>
      <c r="M280" s="74" t="s">
        <v>815</v>
      </c>
      <c r="N280" s="74" t="s">
        <v>817</v>
      </c>
      <c r="O280" s="74" t="s">
        <v>816</v>
      </c>
      <c r="P280" s="74" t="s">
        <v>818</v>
      </c>
      <c r="Q280" s="75">
        <f t="shared" si="24"/>
        <v>445130.24000000017</v>
      </c>
      <c r="R280" s="70">
        <f t="shared" si="29"/>
        <v>441853.72290000017</v>
      </c>
      <c r="S280" s="75">
        <f t="shared" si="25"/>
        <v>445130.24000000017</v>
      </c>
      <c r="T280" s="75">
        <f t="shared" si="26"/>
        <v>514227.33000000013</v>
      </c>
      <c r="U280" s="75">
        <f t="shared" si="27"/>
        <v>514227.33000000013</v>
      </c>
      <c r="V280" s="70">
        <f t="shared" si="30"/>
        <v>1915438.6229000005</v>
      </c>
      <c r="W280" s="106"/>
      <c r="X280" s="106"/>
      <c r="Y280" s="106"/>
    </row>
    <row r="281" spans="1:25" s="3" customFormat="1" ht="41.25" customHeight="1">
      <c r="A281" s="79" t="s">
        <v>556</v>
      </c>
      <c r="B281" s="98" t="s">
        <v>557</v>
      </c>
      <c r="C281" s="99" t="s">
        <v>541</v>
      </c>
      <c r="D281" s="79" t="s">
        <v>562</v>
      </c>
      <c r="E281" s="18" t="s">
        <v>837</v>
      </c>
      <c r="F281" s="18"/>
      <c r="G281" s="73">
        <v>7688</v>
      </c>
      <c r="H281" s="73">
        <v>5357.9</v>
      </c>
      <c r="I281" s="73">
        <v>7688</v>
      </c>
      <c r="J281" s="73">
        <v>7688</v>
      </c>
      <c r="K281" s="73">
        <v>7688</v>
      </c>
      <c r="L281" s="68">
        <f t="shared" si="28"/>
        <v>28421.9</v>
      </c>
      <c r="M281" s="74" t="s">
        <v>819</v>
      </c>
      <c r="N281" s="74" t="s">
        <v>821</v>
      </c>
      <c r="O281" s="74" t="s">
        <v>820</v>
      </c>
      <c r="P281" s="74" t="s">
        <v>820</v>
      </c>
      <c r="Q281" s="75">
        <f t="shared" si="24"/>
        <v>186510.87999999992</v>
      </c>
      <c r="R281" s="70">
        <f t="shared" si="29"/>
        <v>129982.65399999994</v>
      </c>
      <c r="S281" s="75">
        <f t="shared" si="25"/>
        <v>186510.87999999992</v>
      </c>
      <c r="T281" s="75">
        <f t="shared" si="26"/>
        <v>257240.47999999984</v>
      </c>
      <c r="U281" s="75">
        <f t="shared" si="27"/>
        <v>257240.47999999984</v>
      </c>
      <c r="V281" s="70">
        <f t="shared" si="30"/>
        <v>830974.4939999996</v>
      </c>
      <c r="W281" s="106"/>
      <c r="X281" s="106"/>
      <c r="Y281" s="106"/>
    </row>
    <row r="282" spans="1:25" s="3" customFormat="1" ht="41.25" customHeight="1">
      <c r="A282" s="79" t="s">
        <v>566</v>
      </c>
      <c r="B282" s="98" t="s">
        <v>567</v>
      </c>
      <c r="C282" s="99" t="s">
        <v>541</v>
      </c>
      <c r="D282" s="79" t="s">
        <v>565</v>
      </c>
      <c r="E282" s="18" t="s">
        <v>837</v>
      </c>
      <c r="F282" s="18"/>
      <c r="G282" s="73">
        <v>2902</v>
      </c>
      <c r="H282" s="73">
        <v>3196.1230000000005</v>
      </c>
      <c r="I282" s="73">
        <v>2902</v>
      </c>
      <c r="J282" s="73">
        <v>2902</v>
      </c>
      <c r="K282" s="73">
        <v>2902</v>
      </c>
      <c r="L282" s="68">
        <f t="shared" si="28"/>
        <v>11902.123</v>
      </c>
      <c r="M282" s="74" t="s">
        <v>822</v>
      </c>
      <c r="N282" s="74" t="s">
        <v>824</v>
      </c>
      <c r="O282" s="74" t="s">
        <v>823</v>
      </c>
      <c r="P282" s="74" t="s">
        <v>823</v>
      </c>
      <c r="Q282" s="75">
        <f t="shared" si="24"/>
        <v>199309.36000000002</v>
      </c>
      <c r="R282" s="70">
        <f t="shared" si="29"/>
        <v>219509.72764000006</v>
      </c>
      <c r="S282" s="75">
        <f t="shared" si="25"/>
        <v>199309.36000000002</v>
      </c>
      <c r="T282" s="75">
        <f t="shared" si="26"/>
        <v>273832.71999999997</v>
      </c>
      <c r="U282" s="75">
        <f t="shared" si="27"/>
        <v>273832.71999999997</v>
      </c>
      <c r="V282" s="70">
        <f t="shared" si="30"/>
        <v>966484.52763999999</v>
      </c>
      <c r="W282" s="106"/>
      <c r="X282" s="106"/>
      <c r="Y282" s="106"/>
    </row>
    <row r="283" spans="1:25" s="3" customFormat="1" ht="41.25" customHeight="1">
      <c r="A283" s="79" t="s">
        <v>571</v>
      </c>
      <c r="B283" s="98" t="s">
        <v>572</v>
      </c>
      <c r="C283" s="99" t="s">
        <v>541</v>
      </c>
      <c r="D283" s="79" t="s">
        <v>74</v>
      </c>
      <c r="E283" s="18" t="s">
        <v>837</v>
      </c>
      <c r="F283" s="18"/>
      <c r="G283" s="73">
        <v>380</v>
      </c>
      <c r="H283" s="73">
        <v>401.25800000000004</v>
      </c>
      <c r="I283" s="73">
        <v>380</v>
      </c>
      <c r="J283" s="73">
        <v>363.5</v>
      </c>
      <c r="K283" s="73">
        <v>363.5</v>
      </c>
      <c r="L283" s="68">
        <f t="shared" si="28"/>
        <v>1508.258</v>
      </c>
      <c r="M283" s="74" t="s">
        <v>825</v>
      </c>
      <c r="N283" s="74" t="s">
        <v>825</v>
      </c>
      <c r="O283" s="74" t="s">
        <v>826</v>
      </c>
      <c r="P283" s="74" t="s">
        <v>827</v>
      </c>
      <c r="Q283" s="75">
        <f t="shared" si="24"/>
        <v>1349.0000000000016</v>
      </c>
      <c r="R283" s="70">
        <f t="shared" si="29"/>
        <v>1424.4659000000017</v>
      </c>
      <c r="S283" s="75">
        <f t="shared" si="25"/>
        <v>1349.0000000000016</v>
      </c>
      <c r="T283" s="75">
        <f t="shared" si="26"/>
        <v>687.01500000000021</v>
      </c>
      <c r="U283" s="75">
        <f t="shared" si="27"/>
        <v>687.01500000000021</v>
      </c>
      <c r="V283" s="70">
        <f t="shared" si="30"/>
        <v>4147.4959000000035</v>
      </c>
      <c r="W283" s="106"/>
      <c r="X283" s="106"/>
      <c r="Y283" s="106"/>
    </row>
    <row r="284" spans="1:25" s="3" customFormat="1" ht="41.25" customHeight="1">
      <c r="A284" s="79" t="s">
        <v>829</v>
      </c>
      <c r="B284" s="98" t="s">
        <v>830</v>
      </c>
      <c r="C284" s="99" t="s">
        <v>541</v>
      </c>
      <c r="D284" s="79" t="s">
        <v>828</v>
      </c>
      <c r="E284" s="18" t="s">
        <v>837</v>
      </c>
      <c r="F284" s="18"/>
      <c r="G284" s="73">
        <v>9861</v>
      </c>
      <c r="H284" s="73">
        <v>8714.4499999999989</v>
      </c>
      <c r="I284" s="73">
        <v>9861</v>
      </c>
      <c r="J284" s="73">
        <v>9861</v>
      </c>
      <c r="K284" s="73">
        <v>9861</v>
      </c>
      <c r="L284" s="68">
        <f t="shared" si="28"/>
        <v>38297.449999999997</v>
      </c>
      <c r="M284" s="74" t="s">
        <v>831</v>
      </c>
      <c r="N284" s="74" t="s">
        <v>833</v>
      </c>
      <c r="O284" s="74" t="s">
        <v>832</v>
      </c>
      <c r="P284" s="74" t="s">
        <v>834</v>
      </c>
      <c r="Q284" s="75">
        <f t="shared" si="24"/>
        <v>527563.50000000012</v>
      </c>
      <c r="R284" s="70">
        <f t="shared" si="29"/>
        <v>466223.07500000007</v>
      </c>
      <c r="S284" s="75">
        <f t="shared" si="25"/>
        <v>527563.50000000012</v>
      </c>
      <c r="T284" s="75">
        <f t="shared" si="26"/>
        <v>567401.93999999994</v>
      </c>
      <c r="U284" s="75">
        <f t="shared" si="27"/>
        <v>567401.93999999994</v>
      </c>
      <c r="V284" s="70">
        <f t="shared" si="30"/>
        <v>2128590.4550000001</v>
      </c>
      <c r="W284" s="106"/>
      <c r="X284" s="106"/>
      <c r="Y284" s="106"/>
    </row>
    <row r="285" spans="1:25" s="3" customFormat="1" ht="10.5" customHeight="1">
      <c r="A285" s="79"/>
      <c r="B285" s="98"/>
      <c r="C285" s="99"/>
      <c r="D285" s="79"/>
      <c r="E285" s="18"/>
      <c r="F285" s="18"/>
      <c r="G285" s="73"/>
      <c r="H285" s="73"/>
      <c r="I285" s="73"/>
      <c r="J285" s="73"/>
      <c r="K285" s="73"/>
      <c r="L285" s="68"/>
      <c r="M285" s="74"/>
      <c r="N285" s="74"/>
      <c r="O285" s="74"/>
      <c r="P285" s="74"/>
      <c r="Q285" s="75"/>
      <c r="R285" s="70"/>
      <c r="S285" s="75"/>
      <c r="T285" s="75"/>
      <c r="U285" s="75"/>
      <c r="V285" s="70"/>
      <c r="W285" s="106"/>
      <c r="X285" s="106"/>
      <c r="Y285" s="106"/>
    </row>
    <row r="286" spans="1:25" s="3" customFormat="1" ht="63.75" customHeight="1">
      <c r="A286" s="79" t="s">
        <v>585</v>
      </c>
      <c r="B286" s="98" t="s">
        <v>586</v>
      </c>
      <c r="C286" s="99" t="s">
        <v>583</v>
      </c>
      <c r="D286" s="79" t="s">
        <v>584</v>
      </c>
      <c r="E286" s="18" t="s">
        <v>837</v>
      </c>
      <c r="F286" s="18"/>
      <c r="G286" s="73">
        <v>2691</v>
      </c>
      <c r="H286" s="73">
        <v>2521.14</v>
      </c>
      <c r="I286" s="73">
        <v>2691</v>
      </c>
      <c r="J286" s="73">
        <v>2691</v>
      </c>
      <c r="K286" s="73">
        <v>2691</v>
      </c>
      <c r="L286" s="68">
        <f t="shared" si="28"/>
        <v>10594.14</v>
      </c>
      <c r="M286" s="74">
        <v>59.64</v>
      </c>
      <c r="N286" s="74">
        <v>61.5</v>
      </c>
      <c r="O286" s="74">
        <v>40.97</v>
      </c>
      <c r="P286" s="74">
        <v>41.5</v>
      </c>
      <c r="Q286" s="75">
        <f t="shared" si="24"/>
        <v>50240.97</v>
      </c>
      <c r="R286" s="70">
        <f t="shared" si="29"/>
        <v>47069.683799999999</v>
      </c>
      <c r="S286" s="75">
        <f t="shared" si="25"/>
        <v>50240.97</v>
      </c>
      <c r="T286" s="75">
        <f t="shared" si="26"/>
        <v>53820</v>
      </c>
      <c r="U286" s="75">
        <f t="shared" si="27"/>
        <v>53820</v>
      </c>
      <c r="V286" s="70">
        <f t="shared" si="30"/>
        <v>204950.6538</v>
      </c>
      <c r="W286" s="106"/>
      <c r="X286" s="106"/>
      <c r="Y286" s="106"/>
    </row>
    <row r="287" spans="1:25" s="16" customFormat="1" ht="42.75" customHeight="1">
      <c r="A287" s="118" t="s">
        <v>896</v>
      </c>
      <c r="B287" s="118"/>
      <c r="C287" s="118"/>
      <c r="D287" s="118"/>
      <c r="E287" s="118"/>
      <c r="F287" s="17"/>
      <c r="G287" s="102">
        <f t="shared" ref="G287:L287" si="31">SUM(G9:G286)</f>
        <v>12830931.813850001</v>
      </c>
      <c r="H287" s="102">
        <f t="shared" si="31"/>
        <v>12896996.595999993</v>
      </c>
      <c r="I287" s="102">
        <f t="shared" si="31"/>
        <v>12754491.944219999</v>
      </c>
      <c r="J287" s="102">
        <f t="shared" si="31"/>
        <v>12243162.726480998</v>
      </c>
      <c r="K287" s="102">
        <f t="shared" si="31"/>
        <v>12983995.963820999</v>
      </c>
      <c r="L287" s="102">
        <f t="shared" si="31"/>
        <v>50878647.230522037</v>
      </c>
      <c r="M287" s="102"/>
      <c r="N287" s="102"/>
      <c r="O287" s="102"/>
      <c r="P287" s="102"/>
      <c r="Q287" s="109">
        <f t="shared" ref="Q287:U287" si="32">SUM(Q9:Q286)</f>
        <v>287336979.12475806</v>
      </c>
      <c r="R287" s="109">
        <f>SUM(R9:R286)</f>
        <v>285389854.30202001</v>
      </c>
      <c r="S287" s="109">
        <f t="shared" si="32"/>
        <v>288547785.35163772</v>
      </c>
      <c r="T287" s="109">
        <f t="shared" si="32"/>
        <v>337293395.30256575</v>
      </c>
      <c r="U287" s="109">
        <f t="shared" si="32"/>
        <v>352598292.59330475</v>
      </c>
      <c r="V287" s="109">
        <f>SUM(V9:V286)</f>
        <v>1263829327.5495272</v>
      </c>
      <c r="W287" s="109">
        <v>101608149.59999993</v>
      </c>
      <c r="X287" s="109">
        <f>U287/3</f>
        <v>117532764.19776826</v>
      </c>
      <c r="Y287" s="109">
        <f>V287+W287-X287</f>
        <v>1247904712.9517589</v>
      </c>
    </row>
    <row r="288" spans="1:25" ht="6.75" customHeight="1">
      <c r="A288" s="60"/>
      <c r="B288" s="61"/>
      <c r="C288" s="61"/>
      <c r="D288" s="60"/>
      <c r="E288" s="60"/>
      <c r="F288" s="60"/>
      <c r="G288" s="81"/>
      <c r="H288" s="81"/>
      <c r="I288" s="81"/>
      <c r="J288" s="81"/>
      <c r="K288" s="81"/>
      <c r="L288" s="81"/>
      <c r="M288" s="82"/>
      <c r="N288" s="82"/>
      <c r="O288" s="82"/>
      <c r="P288" s="82"/>
      <c r="Q288" s="81"/>
      <c r="R288" s="81"/>
      <c r="S288" s="81"/>
      <c r="T288" s="81"/>
      <c r="U288" s="81"/>
      <c r="V288" s="81"/>
      <c r="W288" s="82"/>
      <c r="X288" s="82"/>
      <c r="Y288" s="82"/>
    </row>
    <row r="289" spans="1:25" ht="39.75" customHeight="1">
      <c r="A289" s="119" t="s">
        <v>998</v>
      </c>
      <c r="B289" s="120"/>
      <c r="C289" s="120"/>
      <c r="D289" s="63"/>
      <c r="E289" s="63"/>
      <c r="F289" s="63"/>
      <c r="G289" s="83"/>
      <c r="H289" s="83"/>
      <c r="I289" s="83"/>
      <c r="J289" s="83"/>
      <c r="K289" s="83"/>
      <c r="L289" s="83"/>
      <c r="M289" s="84"/>
      <c r="N289" s="84"/>
      <c r="O289" s="84"/>
      <c r="P289" s="84"/>
      <c r="Q289" s="83"/>
      <c r="R289" s="83"/>
      <c r="S289" s="83"/>
      <c r="T289" s="83"/>
      <c r="U289" s="83"/>
      <c r="V289" s="83"/>
      <c r="W289" s="84"/>
      <c r="X289" s="84"/>
      <c r="Y289" s="85"/>
    </row>
    <row r="290" spans="1:25" ht="49.5" customHeight="1">
      <c r="A290" s="62">
        <v>2901070303</v>
      </c>
      <c r="B290" s="56" t="s">
        <v>849</v>
      </c>
      <c r="C290" s="56" t="s">
        <v>228</v>
      </c>
      <c r="D290" s="55" t="s">
        <v>229</v>
      </c>
      <c r="E290" s="55" t="s">
        <v>837</v>
      </c>
      <c r="F290" s="55"/>
      <c r="G290" s="86">
        <v>161.25</v>
      </c>
      <c r="H290" s="86">
        <v>186.03</v>
      </c>
      <c r="I290" s="87">
        <v>161.25</v>
      </c>
      <c r="J290" s="87">
        <v>161.25</v>
      </c>
      <c r="K290" s="87">
        <v>161.25</v>
      </c>
      <c r="L290" s="86">
        <f>H290+I290+J290+K290</f>
        <v>669.78</v>
      </c>
      <c r="M290" s="88">
        <v>142.37</v>
      </c>
      <c r="N290" s="88">
        <v>161.21</v>
      </c>
      <c r="O290" s="88">
        <v>51.08</v>
      </c>
      <c r="P290" s="89">
        <v>52.61</v>
      </c>
      <c r="Q290" s="70">
        <f t="shared" ref="Q290" si="33">(M290-O290)*G290</f>
        <v>14720.512500000001</v>
      </c>
      <c r="R290" s="70">
        <f>H290*(M290-O290)</f>
        <v>16982.6787</v>
      </c>
      <c r="S290" s="70">
        <f t="shared" ref="S290" si="34">(M290-O290)*I290</f>
        <v>14720.512500000001</v>
      </c>
      <c r="T290" s="70">
        <f t="shared" ref="T290" si="35">(N290-P290)*J290</f>
        <v>17511.75</v>
      </c>
      <c r="U290" s="70">
        <f t="shared" ref="U290" si="36">(N290-P290)*K290</f>
        <v>17511.75</v>
      </c>
      <c r="V290" s="70">
        <f>R290+S290+T290+U290</f>
        <v>66726.691200000001</v>
      </c>
      <c r="W290" s="71"/>
      <c r="X290" s="71"/>
      <c r="Y290" s="90"/>
    </row>
    <row r="291" spans="1:25" ht="49.5" customHeight="1">
      <c r="A291" s="19">
        <v>7729314745</v>
      </c>
      <c r="B291" s="22" t="s">
        <v>855</v>
      </c>
      <c r="C291" s="22" t="s">
        <v>126</v>
      </c>
      <c r="D291" s="18"/>
      <c r="E291" s="18" t="s">
        <v>835</v>
      </c>
      <c r="F291" s="18"/>
      <c r="G291" s="91">
        <v>807</v>
      </c>
      <c r="H291" s="91">
        <v>892.45800000000008</v>
      </c>
      <c r="I291" s="92">
        <v>816</v>
      </c>
      <c r="J291" s="92">
        <v>824</v>
      </c>
      <c r="K291" s="92">
        <v>824</v>
      </c>
      <c r="L291" s="86">
        <f t="shared" ref="L291:L307" si="37">H291+I291+J291+K291</f>
        <v>3356.4580000000001</v>
      </c>
      <c r="M291" s="93">
        <v>90.38</v>
      </c>
      <c r="N291" s="93">
        <v>90.38</v>
      </c>
      <c r="O291" s="93">
        <v>33.619999999999997</v>
      </c>
      <c r="P291" s="94">
        <v>34.630000000000003</v>
      </c>
      <c r="Q291" s="75">
        <f t="shared" ref="Q291:Q308" si="38">(M291-O291)*G291</f>
        <v>45805.32</v>
      </c>
      <c r="R291" s="70">
        <f t="shared" ref="R291:R307" si="39">H291*(M291-O291)</f>
        <v>50655.916080000003</v>
      </c>
      <c r="S291" s="75">
        <f t="shared" ref="S291:S308" si="40">(M291-O291)*I291</f>
        <v>46316.159999999996</v>
      </c>
      <c r="T291" s="75">
        <f t="shared" ref="T291:T308" si="41">(N291-P291)*J291</f>
        <v>45937.999999999993</v>
      </c>
      <c r="U291" s="75">
        <f t="shared" ref="U291:U308" si="42">(N291-P291)*K291</f>
        <v>45937.999999999993</v>
      </c>
      <c r="V291" s="70">
        <f t="shared" ref="V291:V308" si="43">R291+S291+T291+U291</f>
        <v>188848.07608</v>
      </c>
      <c r="W291" s="79"/>
      <c r="X291" s="79"/>
      <c r="Y291" s="95"/>
    </row>
    <row r="292" spans="1:25" ht="49.5" customHeight="1">
      <c r="A292" s="19">
        <v>7729314745</v>
      </c>
      <c r="B292" s="22" t="s">
        <v>855</v>
      </c>
      <c r="C292" s="22" t="s">
        <v>166</v>
      </c>
      <c r="D292" s="18" t="s">
        <v>167</v>
      </c>
      <c r="E292" s="18" t="s">
        <v>835</v>
      </c>
      <c r="F292" s="18"/>
      <c r="G292" s="91">
        <v>750</v>
      </c>
      <c r="H292" s="91">
        <v>620.18600000000004</v>
      </c>
      <c r="I292" s="92">
        <v>759</v>
      </c>
      <c r="J292" s="92">
        <v>767</v>
      </c>
      <c r="K292" s="92">
        <v>767</v>
      </c>
      <c r="L292" s="86">
        <f t="shared" si="37"/>
        <v>2913.1860000000001</v>
      </c>
      <c r="M292" s="93">
        <v>92.23</v>
      </c>
      <c r="N292" s="93">
        <v>191.77</v>
      </c>
      <c r="O292" s="93">
        <v>38.35</v>
      </c>
      <c r="P292" s="94">
        <v>40</v>
      </c>
      <c r="Q292" s="75">
        <f t="shared" si="38"/>
        <v>40410</v>
      </c>
      <c r="R292" s="70">
        <f t="shared" si="39"/>
        <v>33415.621680000004</v>
      </c>
      <c r="S292" s="75">
        <f t="shared" si="40"/>
        <v>40894.920000000006</v>
      </c>
      <c r="T292" s="75">
        <f t="shared" si="41"/>
        <v>116407.59000000001</v>
      </c>
      <c r="U292" s="75">
        <f t="shared" si="42"/>
        <v>116407.59000000001</v>
      </c>
      <c r="V292" s="70">
        <f t="shared" si="43"/>
        <v>307125.72168000002</v>
      </c>
      <c r="W292" s="79"/>
      <c r="X292" s="79"/>
      <c r="Y292" s="95"/>
    </row>
    <row r="293" spans="1:25" ht="49.5" customHeight="1">
      <c r="A293" s="19">
        <v>7729314745</v>
      </c>
      <c r="B293" s="22" t="s">
        <v>855</v>
      </c>
      <c r="C293" s="22" t="s">
        <v>201</v>
      </c>
      <c r="D293" s="18" t="s">
        <v>991</v>
      </c>
      <c r="E293" s="18" t="s">
        <v>835</v>
      </c>
      <c r="F293" s="18"/>
      <c r="G293" s="91">
        <v>2551</v>
      </c>
      <c r="H293" s="91">
        <v>2123.7429999999999</v>
      </c>
      <c r="I293" s="92">
        <v>2579</v>
      </c>
      <c r="J293" s="92">
        <v>2607</v>
      </c>
      <c r="K293" s="92">
        <v>2607</v>
      </c>
      <c r="L293" s="86">
        <f t="shared" si="37"/>
        <v>9916.7430000000004</v>
      </c>
      <c r="M293" s="93">
        <v>28.33</v>
      </c>
      <c r="N293" s="93">
        <v>60.87</v>
      </c>
      <c r="O293" s="93">
        <v>24.4</v>
      </c>
      <c r="P293" s="94">
        <v>25.8</v>
      </c>
      <c r="Q293" s="75">
        <f t="shared" si="38"/>
        <v>10025.429999999998</v>
      </c>
      <c r="R293" s="70">
        <f t="shared" si="39"/>
        <v>8346.3099899999997</v>
      </c>
      <c r="S293" s="75">
        <f t="shared" si="40"/>
        <v>10135.469999999999</v>
      </c>
      <c r="T293" s="75">
        <f t="shared" si="41"/>
        <v>91427.489999999976</v>
      </c>
      <c r="U293" s="75">
        <f t="shared" si="42"/>
        <v>91427.489999999976</v>
      </c>
      <c r="V293" s="70">
        <f t="shared" si="43"/>
        <v>201336.75998999993</v>
      </c>
      <c r="W293" s="79"/>
      <c r="X293" s="79"/>
      <c r="Y293" s="95"/>
    </row>
    <row r="294" spans="1:25" ht="49.5" customHeight="1">
      <c r="A294" s="19">
        <v>7729314745</v>
      </c>
      <c r="B294" s="22" t="s">
        <v>855</v>
      </c>
      <c r="C294" s="22" t="s">
        <v>256</v>
      </c>
      <c r="D294" s="18" t="s">
        <v>948</v>
      </c>
      <c r="E294" s="18" t="s">
        <v>835</v>
      </c>
      <c r="F294" s="18"/>
      <c r="G294" s="91">
        <v>55</v>
      </c>
      <c r="H294" s="91">
        <v>60</v>
      </c>
      <c r="I294" s="92">
        <v>55</v>
      </c>
      <c r="J294" s="92">
        <v>55</v>
      </c>
      <c r="K294" s="92">
        <v>55</v>
      </c>
      <c r="L294" s="86">
        <f t="shared" si="37"/>
        <v>225</v>
      </c>
      <c r="M294" s="93">
        <v>455.49</v>
      </c>
      <c r="N294" s="93">
        <v>469.77</v>
      </c>
      <c r="O294" s="93">
        <v>61.73</v>
      </c>
      <c r="P294" s="94">
        <v>63.58</v>
      </c>
      <c r="Q294" s="75">
        <f t="shared" si="38"/>
        <v>21656.799999999999</v>
      </c>
      <c r="R294" s="70">
        <f t="shared" si="39"/>
        <v>23625.599999999999</v>
      </c>
      <c r="S294" s="75">
        <f t="shared" si="40"/>
        <v>21656.799999999999</v>
      </c>
      <c r="T294" s="75">
        <f t="shared" si="41"/>
        <v>22340.45</v>
      </c>
      <c r="U294" s="75">
        <f t="shared" si="42"/>
        <v>22340.45</v>
      </c>
      <c r="V294" s="70">
        <f t="shared" si="43"/>
        <v>89963.299999999988</v>
      </c>
      <c r="W294" s="79"/>
      <c r="X294" s="79"/>
      <c r="Y294" s="95"/>
    </row>
    <row r="295" spans="1:25" ht="49.5" customHeight="1">
      <c r="A295" s="19">
        <v>7729314745</v>
      </c>
      <c r="B295" s="22" t="s">
        <v>855</v>
      </c>
      <c r="C295" s="22" t="s">
        <v>925</v>
      </c>
      <c r="D295" s="18" t="s">
        <v>866</v>
      </c>
      <c r="E295" s="18" t="s">
        <v>835</v>
      </c>
      <c r="F295" s="18"/>
      <c r="G295" s="91">
        <v>27117</v>
      </c>
      <c r="H295" s="91">
        <v>0</v>
      </c>
      <c r="I295" s="92">
        <f>27419+27117</f>
        <v>54536</v>
      </c>
      <c r="J295" s="92">
        <v>27720</v>
      </c>
      <c r="K295" s="92">
        <v>27720</v>
      </c>
      <c r="L295" s="86">
        <f t="shared" si="37"/>
        <v>109976</v>
      </c>
      <c r="M295" s="93">
        <v>47.56</v>
      </c>
      <c r="N295" s="93">
        <v>47.56</v>
      </c>
      <c r="O295" s="93">
        <v>25.72</v>
      </c>
      <c r="P295" s="94">
        <v>26.49</v>
      </c>
      <c r="Q295" s="75">
        <f t="shared" si="38"/>
        <v>592235.28000000014</v>
      </c>
      <c r="R295" s="70">
        <f t="shared" si="39"/>
        <v>0</v>
      </c>
      <c r="S295" s="75">
        <f t="shared" si="40"/>
        <v>1191066.2400000002</v>
      </c>
      <c r="T295" s="75">
        <f t="shared" si="41"/>
        <v>584060.40000000014</v>
      </c>
      <c r="U295" s="75">
        <f t="shared" si="42"/>
        <v>584060.40000000014</v>
      </c>
      <c r="V295" s="70">
        <f t="shared" si="43"/>
        <v>2359187.0400000005</v>
      </c>
      <c r="W295" s="79"/>
      <c r="X295" s="79"/>
      <c r="Y295" s="95"/>
    </row>
    <row r="296" spans="1:25" ht="49.5" customHeight="1">
      <c r="A296" s="19">
        <v>7729314745</v>
      </c>
      <c r="B296" s="22" t="s">
        <v>855</v>
      </c>
      <c r="C296" s="22" t="s">
        <v>385</v>
      </c>
      <c r="D296" s="18" t="s">
        <v>439</v>
      </c>
      <c r="E296" s="18" t="s">
        <v>835</v>
      </c>
      <c r="F296" s="18"/>
      <c r="G296" s="91">
        <v>506</v>
      </c>
      <c r="H296" s="91">
        <v>412.57100000000003</v>
      </c>
      <c r="I296" s="92">
        <v>511</v>
      </c>
      <c r="J296" s="92">
        <v>516</v>
      </c>
      <c r="K296" s="92">
        <v>516</v>
      </c>
      <c r="L296" s="86">
        <f t="shared" si="37"/>
        <v>1955.5709999999999</v>
      </c>
      <c r="M296" s="93">
        <v>47.56</v>
      </c>
      <c r="N296" s="93">
        <v>47.56</v>
      </c>
      <c r="O296" s="93">
        <v>31.8</v>
      </c>
      <c r="P296" s="94">
        <v>32.75</v>
      </c>
      <c r="Q296" s="75">
        <f t="shared" si="38"/>
        <v>7974.56</v>
      </c>
      <c r="R296" s="70">
        <f t="shared" si="39"/>
        <v>6502.1189600000007</v>
      </c>
      <c r="S296" s="75">
        <f t="shared" si="40"/>
        <v>8053.3600000000006</v>
      </c>
      <c r="T296" s="75">
        <f t="shared" si="41"/>
        <v>7641.9600000000009</v>
      </c>
      <c r="U296" s="75">
        <f t="shared" si="42"/>
        <v>7641.9600000000009</v>
      </c>
      <c r="V296" s="70">
        <f t="shared" si="43"/>
        <v>29839.398959999999</v>
      </c>
      <c r="W296" s="79"/>
      <c r="X296" s="79"/>
      <c r="Y296" s="95"/>
    </row>
    <row r="297" spans="1:25" ht="49.5" customHeight="1">
      <c r="A297" s="19">
        <v>7729314745</v>
      </c>
      <c r="B297" s="22" t="s">
        <v>855</v>
      </c>
      <c r="C297" s="22" t="s">
        <v>931</v>
      </c>
      <c r="D297" s="18" t="s">
        <v>871</v>
      </c>
      <c r="E297" s="18" t="s">
        <v>835</v>
      </c>
      <c r="F297" s="18"/>
      <c r="G297" s="91">
        <v>2755</v>
      </c>
      <c r="H297" s="91">
        <v>2161.8879999999999</v>
      </c>
      <c r="I297" s="92">
        <v>2785</v>
      </c>
      <c r="J297" s="92">
        <v>2815</v>
      </c>
      <c r="K297" s="92">
        <v>2815</v>
      </c>
      <c r="L297" s="86">
        <f t="shared" si="37"/>
        <v>10576.887999999999</v>
      </c>
      <c r="M297" s="93">
        <v>140.65</v>
      </c>
      <c r="N297" s="93">
        <v>182.61</v>
      </c>
      <c r="O297" s="93">
        <v>29.15</v>
      </c>
      <c r="P297" s="94">
        <v>30.02</v>
      </c>
      <c r="Q297" s="75">
        <f t="shared" si="38"/>
        <v>307182.5</v>
      </c>
      <c r="R297" s="70">
        <f t="shared" si="39"/>
        <v>241050.51199999999</v>
      </c>
      <c r="S297" s="75">
        <f t="shared" si="40"/>
        <v>310527.5</v>
      </c>
      <c r="T297" s="75">
        <f t="shared" si="41"/>
        <v>429540.85000000003</v>
      </c>
      <c r="U297" s="75">
        <f t="shared" si="42"/>
        <v>429540.85000000003</v>
      </c>
      <c r="V297" s="70">
        <f t="shared" si="43"/>
        <v>1410659.7120000001</v>
      </c>
      <c r="W297" s="79"/>
      <c r="X297" s="79"/>
      <c r="Y297" s="95"/>
    </row>
    <row r="298" spans="1:25" ht="49.5" customHeight="1">
      <c r="A298" s="19">
        <v>7729314745</v>
      </c>
      <c r="B298" s="22" t="s">
        <v>855</v>
      </c>
      <c r="C298" s="22" t="s">
        <v>126</v>
      </c>
      <c r="D298" s="18"/>
      <c r="E298" s="18" t="s">
        <v>837</v>
      </c>
      <c r="F298" s="18"/>
      <c r="G298" s="91">
        <v>2226</v>
      </c>
      <c r="H298" s="91">
        <v>1045.825</v>
      </c>
      <c r="I298" s="92">
        <v>2251</v>
      </c>
      <c r="J298" s="92">
        <v>2276</v>
      </c>
      <c r="K298" s="92">
        <v>2276</v>
      </c>
      <c r="L298" s="86">
        <f t="shared" si="37"/>
        <v>7848.8249999999998</v>
      </c>
      <c r="M298" s="93">
        <v>75.3</v>
      </c>
      <c r="N298" s="93">
        <v>75.3</v>
      </c>
      <c r="O298" s="93">
        <v>30.5</v>
      </c>
      <c r="P298" s="94">
        <v>31.42</v>
      </c>
      <c r="Q298" s="75">
        <f t="shared" si="38"/>
        <v>99724.799999999988</v>
      </c>
      <c r="R298" s="70">
        <f t="shared" si="39"/>
        <v>46852.959999999999</v>
      </c>
      <c r="S298" s="75">
        <f t="shared" si="40"/>
        <v>100844.79999999999</v>
      </c>
      <c r="T298" s="75">
        <f t="shared" si="41"/>
        <v>99870.87999999999</v>
      </c>
      <c r="U298" s="75">
        <f t="shared" si="42"/>
        <v>99870.87999999999</v>
      </c>
      <c r="V298" s="70">
        <f t="shared" si="43"/>
        <v>347439.51999999996</v>
      </c>
      <c r="W298" s="79"/>
      <c r="X298" s="79"/>
      <c r="Y298" s="95"/>
    </row>
    <row r="299" spans="1:25" ht="49.5" customHeight="1">
      <c r="A299" s="19">
        <v>7729314745</v>
      </c>
      <c r="B299" s="22" t="s">
        <v>855</v>
      </c>
      <c r="C299" s="22" t="s">
        <v>166</v>
      </c>
      <c r="D299" s="18" t="s">
        <v>167</v>
      </c>
      <c r="E299" s="18" t="s">
        <v>837</v>
      </c>
      <c r="F299" s="18"/>
      <c r="G299" s="91">
        <v>1211</v>
      </c>
      <c r="H299" s="91">
        <v>1271.152</v>
      </c>
      <c r="I299" s="92">
        <v>1224</v>
      </c>
      <c r="J299" s="92">
        <v>1238</v>
      </c>
      <c r="K299" s="92">
        <v>1238</v>
      </c>
      <c r="L299" s="86">
        <f t="shared" si="37"/>
        <v>4971.152</v>
      </c>
      <c r="M299" s="93">
        <v>136.72</v>
      </c>
      <c r="N299" s="93">
        <v>152.41999999999999</v>
      </c>
      <c r="O299" s="93">
        <v>64.569999999999993</v>
      </c>
      <c r="P299" s="94">
        <v>65.900000000000006</v>
      </c>
      <c r="Q299" s="75">
        <f t="shared" si="38"/>
        <v>87373.650000000009</v>
      </c>
      <c r="R299" s="70">
        <f t="shared" si="39"/>
        <v>91713.616800000003</v>
      </c>
      <c r="S299" s="75">
        <f t="shared" si="40"/>
        <v>88311.6</v>
      </c>
      <c r="T299" s="75">
        <f t="shared" si="41"/>
        <v>107111.75999999998</v>
      </c>
      <c r="U299" s="75">
        <f t="shared" si="42"/>
        <v>107111.75999999998</v>
      </c>
      <c r="V299" s="70">
        <f t="shared" si="43"/>
        <v>394248.73679999996</v>
      </c>
      <c r="W299" s="79"/>
      <c r="X299" s="79"/>
      <c r="Y299" s="95"/>
    </row>
    <row r="300" spans="1:25" ht="49.5" customHeight="1">
      <c r="A300" s="19">
        <v>7729314745</v>
      </c>
      <c r="B300" s="22" t="s">
        <v>855</v>
      </c>
      <c r="C300" s="22" t="s">
        <v>201</v>
      </c>
      <c r="D300" s="18" t="s">
        <v>991</v>
      </c>
      <c r="E300" s="18" t="s">
        <v>837</v>
      </c>
      <c r="F300" s="18"/>
      <c r="G300" s="91">
        <v>4458</v>
      </c>
      <c r="H300" s="91">
        <v>3703.6869999999999</v>
      </c>
      <c r="I300" s="92">
        <v>4508</v>
      </c>
      <c r="J300" s="92">
        <v>4557</v>
      </c>
      <c r="K300" s="92">
        <v>4557</v>
      </c>
      <c r="L300" s="86">
        <f t="shared" si="37"/>
        <v>17325.686999999998</v>
      </c>
      <c r="M300" s="93">
        <v>39.33</v>
      </c>
      <c r="N300" s="93">
        <v>61.11</v>
      </c>
      <c r="O300" s="93">
        <v>26.72</v>
      </c>
      <c r="P300" s="94">
        <v>27.9</v>
      </c>
      <c r="Q300" s="75">
        <f t="shared" si="38"/>
        <v>56215.38</v>
      </c>
      <c r="R300" s="70">
        <f t="shared" si="39"/>
        <v>46703.493069999997</v>
      </c>
      <c r="S300" s="75">
        <f t="shared" si="40"/>
        <v>56845.88</v>
      </c>
      <c r="T300" s="75">
        <f t="shared" si="41"/>
        <v>151337.97</v>
      </c>
      <c r="U300" s="75">
        <f t="shared" si="42"/>
        <v>151337.97</v>
      </c>
      <c r="V300" s="70">
        <f t="shared" si="43"/>
        <v>406225.31307000003</v>
      </c>
      <c r="W300" s="79"/>
      <c r="X300" s="79"/>
      <c r="Y300" s="95"/>
    </row>
    <row r="301" spans="1:25" ht="49.5" customHeight="1">
      <c r="A301" s="19">
        <v>7729314745</v>
      </c>
      <c r="B301" s="22" t="s">
        <v>855</v>
      </c>
      <c r="C301" s="22" t="s">
        <v>925</v>
      </c>
      <c r="D301" s="18" t="s">
        <v>866</v>
      </c>
      <c r="E301" s="18" t="s">
        <v>837</v>
      </c>
      <c r="F301" s="18"/>
      <c r="G301" s="91">
        <v>35046</v>
      </c>
      <c r="H301" s="91">
        <v>0</v>
      </c>
      <c r="I301" s="92">
        <f>35435+35046</f>
        <v>70481</v>
      </c>
      <c r="J301" s="92">
        <v>35825</v>
      </c>
      <c r="K301" s="92">
        <v>35825</v>
      </c>
      <c r="L301" s="86">
        <f t="shared" si="37"/>
        <v>142131</v>
      </c>
      <c r="M301" s="93">
        <v>35.119999999999997</v>
      </c>
      <c r="N301" s="93">
        <v>35.89</v>
      </c>
      <c r="O301" s="93">
        <v>23.9</v>
      </c>
      <c r="P301" s="94">
        <v>25</v>
      </c>
      <c r="Q301" s="75">
        <f t="shared" si="38"/>
        <v>393216.11999999994</v>
      </c>
      <c r="R301" s="70">
        <f t="shared" si="39"/>
        <v>0</v>
      </c>
      <c r="S301" s="75">
        <f t="shared" si="40"/>
        <v>790796.82</v>
      </c>
      <c r="T301" s="75">
        <f t="shared" si="41"/>
        <v>390134.25</v>
      </c>
      <c r="U301" s="75">
        <f t="shared" si="42"/>
        <v>390134.25</v>
      </c>
      <c r="V301" s="70">
        <f t="shared" si="43"/>
        <v>1571065.3199999998</v>
      </c>
      <c r="W301" s="79"/>
      <c r="X301" s="79"/>
      <c r="Y301" s="95"/>
    </row>
    <row r="302" spans="1:25" ht="49.5" customHeight="1">
      <c r="A302" s="19">
        <v>7729314745</v>
      </c>
      <c r="B302" s="22" t="s">
        <v>855</v>
      </c>
      <c r="C302" s="22" t="s">
        <v>385</v>
      </c>
      <c r="D302" s="18" t="s">
        <v>439</v>
      </c>
      <c r="E302" s="18" t="s">
        <v>837</v>
      </c>
      <c r="F302" s="18"/>
      <c r="G302" s="91">
        <v>432</v>
      </c>
      <c r="H302" s="91">
        <v>407.19399999999996</v>
      </c>
      <c r="I302" s="92">
        <v>438</v>
      </c>
      <c r="J302" s="92">
        <v>443</v>
      </c>
      <c r="K302" s="92">
        <v>443</v>
      </c>
      <c r="L302" s="86">
        <f t="shared" si="37"/>
        <v>1731.194</v>
      </c>
      <c r="M302" s="93">
        <v>35.119999999999997</v>
      </c>
      <c r="N302" s="93">
        <v>35.89</v>
      </c>
      <c r="O302" s="93">
        <v>31.69</v>
      </c>
      <c r="P302" s="94">
        <v>32.299999999999997</v>
      </c>
      <c r="Q302" s="75">
        <f t="shared" si="38"/>
        <v>1481.7599999999984</v>
      </c>
      <c r="R302" s="70">
        <f t="shared" si="39"/>
        <v>1396.6754199999982</v>
      </c>
      <c r="S302" s="75">
        <f t="shared" si="40"/>
        <v>1502.3399999999983</v>
      </c>
      <c r="T302" s="75">
        <f t="shared" si="41"/>
        <v>1590.3700000000015</v>
      </c>
      <c r="U302" s="75">
        <f t="shared" si="42"/>
        <v>1590.3700000000015</v>
      </c>
      <c r="V302" s="70">
        <f t="shared" si="43"/>
        <v>6079.7554199999995</v>
      </c>
      <c r="W302" s="79"/>
      <c r="X302" s="79"/>
      <c r="Y302" s="95"/>
    </row>
    <row r="303" spans="1:25" ht="49.5" customHeight="1">
      <c r="A303" s="19">
        <v>7729314745</v>
      </c>
      <c r="B303" s="22" t="s">
        <v>855</v>
      </c>
      <c r="C303" s="22" t="s">
        <v>931</v>
      </c>
      <c r="D303" s="18" t="s">
        <v>871</v>
      </c>
      <c r="E303" s="18" t="s">
        <v>837</v>
      </c>
      <c r="F303" s="18"/>
      <c r="G303" s="91">
        <v>8844</v>
      </c>
      <c r="H303" s="91">
        <v>3644.8409999999999</v>
      </c>
      <c r="I303" s="92">
        <v>8943</v>
      </c>
      <c r="J303" s="92">
        <v>9041</v>
      </c>
      <c r="K303" s="92">
        <v>9041</v>
      </c>
      <c r="L303" s="86">
        <f t="shared" si="37"/>
        <v>30669.841</v>
      </c>
      <c r="M303" s="93">
        <v>76.47</v>
      </c>
      <c r="N303" s="93">
        <v>88.56</v>
      </c>
      <c r="O303" s="93">
        <v>19.38</v>
      </c>
      <c r="P303" s="94">
        <v>20</v>
      </c>
      <c r="Q303" s="75">
        <f t="shared" si="38"/>
        <v>504903.96</v>
      </c>
      <c r="R303" s="70">
        <f t="shared" si="39"/>
        <v>208083.97269</v>
      </c>
      <c r="S303" s="75">
        <f t="shared" si="40"/>
        <v>510555.87000000005</v>
      </c>
      <c r="T303" s="75">
        <f t="shared" si="41"/>
        <v>619850.96</v>
      </c>
      <c r="U303" s="75">
        <f t="shared" si="42"/>
        <v>619850.96</v>
      </c>
      <c r="V303" s="70">
        <f t="shared" si="43"/>
        <v>1958341.76269</v>
      </c>
      <c r="W303" s="79"/>
      <c r="X303" s="79"/>
      <c r="Y303" s="95"/>
    </row>
    <row r="304" spans="1:25" ht="64.5" customHeight="1">
      <c r="A304" s="19">
        <v>7729314745</v>
      </c>
      <c r="B304" s="22" t="s">
        <v>855</v>
      </c>
      <c r="C304" s="22" t="s">
        <v>126</v>
      </c>
      <c r="D304" s="18"/>
      <c r="E304" s="18" t="s">
        <v>836</v>
      </c>
      <c r="F304" s="18"/>
      <c r="G304" s="91">
        <v>684</v>
      </c>
      <c r="H304" s="91">
        <v>383.65600000000006</v>
      </c>
      <c r="I304" s="92">
        <v>692</v>
      </c>
      <c r="J304" s="92">
        <v>700</v>
      </c>
      <c r="K304" s="92">
        <v>700</v>
      </c>
      <c r="L304" s="86">
        <f>H304+I304+J304+K304</f>
        <v>2475.6559999999999</v>
      </c>
      <c r="M304" s="93">
        <v>90.38</v>
      </c>
      <c r="N304" s="93">
        <v>90.38</v>
      </c>
      <c r="O304" s="93">
        <v>33.619999999999997</v>
      </c>
      <c r="P304" s="94">
        <v>34.630000000000003</v>
      </c>
      <c r="Q304" s="75">
        <f t="shared" si="38"/>
        <v>38823.839999999997</v>
      </c>
      <c r="R304" s="70">
        <f t="shared" si="39"/>
        <v>21776.314560000003</v>
      </c>
      <c r="S304" s="75">
        <f t="shared" si="40"/>
        <v>39277.919999999998</v>
      </c>
      <c r="T304" s="75">
        <f t="shared" si="41"/>
        <v>39024.999999999993</v>
      </c>
      <c r="U304" s="75">
        <f t="shared" si="42"/>
        <v>39024.999999999993</v>
      </c>
      <c r="V304" s="70">
        <f t="shared" si="43"/>
        <v>139104.23455999998</v>
      </c>
      <c r="W304" s="79"/>
      <c r="X304" s="79"/>
      <c r="Y304" s="95"/>
    </row>
    <row r="305" spans="1:25" ht="64.5" customHeight="1">
      <c r="A305" s="19">
        <v>7729314745</v>
      </c>
      <c r="B305" s="22" t="s">
        <v>855</v>
      </c>
      <c r="C305" s="22" t="s">
        <v>166</v>
      </c>
      <c r="D305" s="18" t="s">
        <v>167</v>
      </c>
      <c r="E305" s="18" t="s">
        <v>836</v>
      </c>
      <c r="F305" s="18"/>
      <c r="G305" s="91">
        <v>1086</v>
      </c>
      <c r="H305" s="91">
        <v>675.19499999999994</v>
      </c>
      <c r="I305" s="92">
        <v>1097</v>
      </c>
      <c r="J305" s="92">
        <v>1109</v>
      </c>
      <c r="K305" s="92">
        <v>1109</v>
      </c>
      <c r="L305" s="86">
        <f t="shared" si="37"/>
        <v>3990.1949999999997</v>
      </c>
      <c r="M305" s="93">
        <v>92.23</v>
      </c>
      <c r="N305" s="93">
        <v>191.77</v>
      </c>
      <c r="O305" s="93">
        <v>38.35</v>
      </c>
      <c r="P305" s="94">
        <v>40</v>
      </c>
      <c r="Q305" s="75">
        <f t="shared" si="38"/>
        <v>58513.68</v>
      </c>
      <c r="R305" s="70">
        <f t="shared" si="39"/>
        <v>36379.506600000001</v>
      </c>
      <c r="S305" s="75">
        <f t="shared" si="40"/>
        <v>59106.36</v>
      </c>
      <c r="T305" s="75">
        <f t="shared" si="41"/>
        <v>168312.93000000002</v>
      </c>
      <c r="U305" s="75">
        <f t="shared" si="42"/>
        <v>168312.93000000002</v>
      </c>
      <c r="V305" s="70">
        <f t="shared" si="43"/>
        <v>432111.72660000005</v>
      </c>
      <c r="W305" s="79"/>
      <c r="X305" s="79"/>
      <c r="Y305" s="95"/>
    </row>
    <row r="306" spans="1:25" ht="64.5" customHeight="1">
      <c r="A306" s="19">
        <v>7729314745</v>
      </c>
      <c r="B306" s="22" t="s">
        <v>855</v>
      </c>
      <c r="C306" s="22" t="s">
        <v>140</v>
      </c>
      <c r="D306" s="18"/>
      <c r="E306" s="18" t="s">
        <v>836</v>
      </c>
      <c r="F306" s="18"/>
      <c r="G306" s="91">
        <v>1935</v>
      </c>
      <c r="H306" s="91">
        <v>0</v>
      </c>
      <c r="I306" s="92">
        <f>1956+1935</f>
        <v>3891</v>
      </c>
      <c r="J306" s="92">
        <v>1977</v>
      </c>
      <c r="K306" s="92">
        <v>1977</v>
      </c>
      <c r="L306" s="86">
        <f t="shared" si="37"/>
        <v>7845</v>
      </c>
      <c r="M306" s="93">
        <v>47.56</v>
      </c>
      <c r="N306" s="93">
        <v>47.56</v>
      </c>
      <c r="O306" s="93">
        <v>32.659999999999997</v>
      </c>
      <c r="P306" s="94">
        <v>33.42</v>
      </c>
      <c r="Q306" s="75">
        <f t="shared" si="38"/>
        <v>28831.500000000011</v>
      </c>
      <c r="R306" s="70">
        <f t="shared" si="39"/>
        <v>0</v>
      </c>
      <c r="S306" s="75">
        <f t="shared" si="40"/>
        <v>57975.900000000023</v>
      </c>
      <c r="T306" s="75">
        <f t="shared" si="41"/>
        <v>27954.780000000002</v>
      </c>
      <c r="U306" s="75">
        <f t="shared" si="42"/>
        <v>27954.780000000002</v>
      </c>
      <c r="V306" s="70">
        <f t="shared" si="43"/>
        <v>113885.46000000002</v>
      </c>
      <c r="W306" s="79"/>
      <c r="X306" s="79"/>
      <c r="Y306" s="95"/>
    </row>
    <row r="307" spans="1:25" ht="64.5" customHeight="1">
      <c r="A307" s="19">
        <v>7729314745</v>
      </c>
      <c r="B307" s="22" t="s">
        <v>855</v>
      </c>
      <c r="C307" s="22" t="s">
        <v>201</v>
      </c>
      <c r="D307" s="18" t="s">
        <v>946</v>
      </c>
      <c r="E307" s="18" t="s">
        <v>836</v>
      </c>
      <c r="F307" s="18"/>
      <c r="G307" s="91">
        <v>3767</v>
      </c>
      <c r="H307" s="91">
        <v>1677.4880000000001</v>
      </c>
      <c r="I307" s="92">
        <v>3808</v>
      </c>
      <c r="J307" s="92">
        <v>3850</v>
      </c>
      <c r="K307" s="92">
        <v>3850</v>
      </c>
      <c r="L307" s="86">
        <f t="shared" si="37"/>
        <v>13185.488000000001</v>
      </c>
      <c r="M307" s="93">
        <v>28.33</v>
      </c>
      <c r="N307" s="93">
        <v>60.87</v>
      </c>
      <c r="O307" s="93">
        <v>24.4</v>
      </c>
      <c r="P307" s="94">
        <v>25.8</v>
      </c>
      <c r="Q307" s="75">
        <f t="shared" si="38"/>
        <v>14804.31</v>
      </c>
      <c r="R307" s="70">
        <f t="shared" si="39"/>
        <v>6592.5278399999997</v>
      </c>
      <c r="S307" s="75">
        <f t="shared" si="40"/>
        <v>14965.439999999999</v>
      </c>
      <c r="T307" s="75">
        <f t="shared" si="41"/>
        <v>135019.49999999997</v>
      </c>
      <c r="U307" s="75">
        <f t="shared" si="42"/>
        <v>135019.49999999997</v>
      </c>
      <c r="V307" s="70">
        <f>R307+S307+T307+U307</f>
        <v>291596.96783999994</v>
      </c>
      <c r="W307" s="79"/>
      <c r="X307" s="79"/>
      <c r="Y307" s="95"/>
    </row>
    <row r="308" spans="1:25" ht="64.5" customHeight="1">
      <c r="A308" s="19">
        <v>7729314745</v>
      </c>
      <c r="B308" s="22" t="s">
        <v>855</v>
      </c>
      <c r="C308" s="22" t="s">
        <v>931</v>
      </c>
      <c r="D308" s="18" t="s">
        <v>871</v>
      </c>
      <c r="E308" s="18" t="s">
        <v>836</v>
      </c>
      <c r="F308" s="18"/>
      <c r="G308" s="91">
        <v>4215</v>
      </c>
      <c r="H308" s="91">
        <v>1484.9549999999999</v>
      </c>
      <c r="I308" s="92">
        <v>4262</v>
      </c>
      <c r="J308" s="92">
        <v>4309</v>
      </c>
      <c r="K308" s="92">
        <v>4309</v>
      </c>
      <c r="L308" s="86">
        <f>H308+I308+J308+K308</f>
        <v>14364.955</v>
      </c>
      <c r="M308" s="93">
        <v>140.65</v>
      </c>
      <c r="N308" s="93">
        <v>182.61</v>
      </c>
      <c r="O308" s="93">
        <v>29.15</v>
      </c>
      <c r="P308" s="94">
        <v>30.02</v>
      </c>
      <c r="Q308" s="75">
        <f t="shared" si="38"/>
        <v>469972.5</v>
      </c>
      <c r="R308" s="70">
        <f>H308*(M308-O308)-0.01</f>
        <v>165572.47249999997</v>
      </c>
      <c r="S308" s="75">
        <f t="shared" si="40"/>
        <v>475213</v>
      </c>
      <c r="T308" s="75">
        <f t="shared" si="41"/>
        <v>657510.31000000006</v>
      </c>
      <c r="U308" s="75">
        <f t="shared" si="42"/>
        <v>657510.31000000006</v>
      </c>
      <c r="V308" s="70">
        <f t="shared" si="43"/>
        <v>1955806.0925</v>
      </c>
      <c r="W308" s="79"/>
      <c r="X308" s="79"/>
      <c r="Y308" s="95"/>
    </row>
    <row r="309" spans="1:25" s="23" customFormat="1" ht="30.75" customHeight="1">
      <c r="A309" s="118" t="s">
        <v>897</v>
      </c>
      <c r="B309" s="118"/>
      <c r="C309" s="118"/>
      <c r="D309" s="118"/>
      <c r="E309" s="118"/>
      <c r="F309" s="24"/>
      <c r="G309" s="110">
        <f t="shared" ref="G309:K309" si="44">SUM(G290:G308)</f>
        <v>98606.25</v>
      </c>
      <c r="H309" s="110">
        <f t="shared" si="44"/>
        <v>20750.868999999999</v>
      </c>
      <c r="I309" s="110">
        <f t="shared" si="44"/>
        <v>163797.25</v>
      </c>
      <c r="J309" s="110">
        <f t="shared" si="44"/>
        <v>100790.25</v>
      </c>
      <c r="K309" s="110">
        <f t="shared" si="44"/>
        <v>100790.25</v>
      </c>
      <c r="L309" s="110">
        <f>SUM(L290:L308)</f>
        <v>386128.61900000012</v>
      </c>
      <c r="M309" s="26"/>
      <c r="N309" s="26"/>
      <c r="O309" s="26"/>
      <c r="P309" s="26"/>
      <c r="Q309" s="25">
        <f t="shared" ref="Q309:U309" si="45">SUM(Q290:Q308)</f>
        <v>2793871.9024999999</v>
      </c>
      <c r="R309" s="25">
        <f>SUM(R290:R308)</f>
        <v>1005650.2968899999</v>
      </c>
      <c r="S309" s="25">
        <f t="shared" si="45"/>
        <v>3838766.8925000001</v>
      </c>
      <c r="T309" s="25">
        <f t="shared" si="45"/>
        <v>3712587.2</v>
      </c>
      <c r="U309" s="25">
        <f t="shared" si="45"/>
        <v>3712587.2</v>
      </c>
      <c r="V309" s="25">
        <f>SUM(V290:V308)</f>
        <v>12269591.58939</v>
      </c>
      <c r="W309" s="25">
        <v>0</v>
      </c>
      <c r="X309" s="25">
        <f>U309/3</f>
        <v>1237529.0666666667</v>
      </c>
      <c r="Y309" s="25">
        <f>V309+W309-X309</f>
        <v>11032062.522723334</v>
      </c>
    </row>
    <row r="310" spans="1:25" s="23" customFormat="1" ht="33" customHeight="1">
      <c r="A310" s="118" t="s">
        <v>843</v>
      </c>
      <c r="B310" s="118"/>
      <c r="C310" s="118"/>
      <c r="D310" s="118"/>
      <c r="E310" s="118"/>
      <c r="F310" s="24"/>
      <c r="G310" s="27">
        <f t="shared" ref="G310:L310" si="46">G309+G287</f>
        <v>12929538.063850001</v>
      </c>
      <c r="H310" s="27">
        <f t="shared" si="46"/>
        <v>12917747.464999994</v>
      </c>
      <c r="I310" s="27">
        <f t="shared" si="46"/>
        <v>12918289.194219999</v>
      </c>
      <c r="J310" s="27">
        <f t="shared" si="46"/>
        <v>12343952.976480998</v>
      </c>
      <c r="K310" s="27">
        <f t="shared" si="46"/>
        <v>13084786.213820999</v>
      </c>
      <c r="L310" s="27">
        <f t="shared" si="46"/>
        <v>51264775.849522039</v>
      </c>
      <c r="M310" s="28"/>
      <c r="N310" s="28"/>
      <c r="O310" s="28"/>
      <c r="P310" s="28"/>
      <c r="Q310" s="25">
        <f t="shared" ref="Q310:X310" si="47">Q309+Q287</f>
        <v>290130851.02725804</v>
      </c>
      <c r="R310" s="25">
        <f t="shared" ref="R310" si="48">R309+R287</f>
        <v>286395504.59891003</v>
      </c>
      <c r="S310" s="25">
        <f t="shared" si="47"/>
        <v>292386552.2441377</v>
      </c>
      <c r="T310" s="25">
        <f t="shared" si="47"/>
        <v>341005982.50256574</v>
      </c>
      <c r="U310" s="25">
        <f t="shared" si="47"/>
        <v>356310879.79330474</v>
      </c>
      <c r="V310" s="25">
        <f t="shared" si="47"/>
        <v>1276098919.1389172</v>
      </c>
      <c r="W310" s="29">
        <f t="shared" si="47"/>
        <v>101608149.59999993</v>
      </c>
      <c r="X310" s="29">
        <f t="shared" si="47"/>
        <v>118770293.26443492</v>
      </c>
      <c r="Y310" s="29">
        <f>Y309+Y287</f>
        <v>1258936775.4744823</v>
      </c>
    </row>
    <row r="311" spans="1:25" ht="34.5" customHeight="1">
      <c r="A311" s="8"/>
      <c r="B311" s="12"/>
      <c r="C311" s="40"/>
      <c r="D311" s="8"/>
      <c r="E311" s="8"/>
      <c r="F311" s="8"/>
      <c r="G311" s="9"/>
      <c r="H311" s="9"/>
      <c r="I311" s="8"/>
      <c r="J311" s="8"/>
      <c r="K311" s="114"/>
      <c r="L311" s="113"/>
      <c r="M311" s="8"/>
      <c r="N311" s="8"/>
      <c r="O311" s="8"/>
      <c r="P311" s="9"/>
      <c r="Q311" s="8"/>
      <c r="R311" s="8"/>
      <c r="S311" s="8"/>
      <c r="T311" s="8"/>
      <c r="U311" s="111"/>
      <c r="V311" s="112"/>
      <c r="W311" s="112"/>
      <c r="X311" s="112"/>
      <c r="Y311" s="113"/>
    </row>
    <row r="312" spans="1:25" s="23" customFormat="1" ht="34.5" customHeight="1">
      <c r="A312" s="30"/>
      <c r="B312" s="31"/>
      <c r="C312" s="41"/>
      <c r="D312" s="30"/>
      <c r="E312" s="30"/>
      <c r="F312" s="30"/>
      <c r="G312" s="32"/>
      <c r="H312" s="32"/>
      <c r="I312" s="30"/>
      <c r="J312" s="30"/>
      <c r="K312" s="30"/>
      <c r="L312" s="32"/>
      <c r="M312" s="30"/>
      <c r="N312" s="30"/>
      <c r="O312" s="30"/>
      <c r="P312" s="32"/>
      <c r="Q312" s="30"/>
      <c r="R312" s="30"/>
      <c r="S312" s="30"/>
      <c r="T312" s="30"/>
      <c r="U312" s="32"/>
      <c r="V312" s="30"/>
      <c r="W312" s="121"/>
      <c r="X312" s="121"/>
      <c r="Y312" s="103"/>
    </row>
    <row r="313" spans="1:25" s="42" customFormat="1" ht="64.5" customHeight="1">
      <c r="B313" s="43"/>
      <c r="C313" s="44"/>
      <c r="D313" s="44"/>
      <c r="E313" s="45"/>
      <c r="Q313" s="45"/>
      <c r="R313" s="45"/>
      <c r="S313" s="45"/>
      <c r="T313" s="45"/>
      <c r="U313" s="45"/>
      <c r="V313" s="45"/>
    </row>
    <row r="314" spans="1:25" s="23" customFormat="1" ht="53.25" customHeight="1">
      <c r="A314" s="30"/>
      <c r="B314" s="31"/>
      <c r="C314" s="41"/>
      <c r="D314" s="30"/>
      <c r="E314" s="30"/>
      <c r="F314" s="30"/>
      <c r="G314" s="32"/>
      <c r="H314" s="32"/>
      <c r="I314" s="30"/>
      <c r="J314" s="30"/>
      <c r="K314" s="30"/>
      <c r="L314" s="32"/>
      <c r="M314" s="30"/>
      <c r="N314" s="30"/>
      <c r="O314" s="30"/>
      <c r="P314" s="32"/>
      <c r="Q314" s="30"/>
      <c r="R314" s="30"/>
      <c r="S314" s="30"/>
      <c r="T314" s="30"/>
      <c r="U314" s="32"/>
      <c r="V314" s="30"/>
      <c r="W314" s="122"/>
      <c r="X314" s="122"/>
      <c r="Y314" s="103"/>
    </row>
    <row r="315" spans="1:25" ht="34.5" customHeight="1">
      <c r="A315" s="8"/>
      <c r="B315" s="12"/>
      <c r="C315" s="40"/>
      <c r="D315" s="8"/>
      <c r="E315" s="8"/>
      <c r="F315" s="8"/>
      <c r="G315" s="9"/>
      <c r="H315" s="9"/>
      <c r="I315" s="8"/>
      <c r="J315" s="8"/>
      <c r="K315" s="8"/>
      <c r="L315" s="9"/>
      <c r="M315" s="8"/>
      <c r="N315" s="8"/>
      <c r="O315" s="8"/>
      <c r="P315" s="9"/>
      <c r="Q315" s="8"/>
      <c r="R315" s="8"/>
      <c r="S315" s="8"/>
      <c r="T315" s="8"/>
      <c r="U315" s="9"/>
      <c r="V315" s="8"/>
      <c r="W315" s="104"/>
      <c r="X315" s="104"/>
      <c r="Y315" s="105"/>
    </row>
    <row r="316" spans="1:25" ht="79.5" customHeight="1">
      <c r="A316" s="8"/>
      <c r="B316" s="12"/>
      <c r="C316" s="40"/>
      <c r="D316" s="8"/>
      <c r="E316" s="8"/>
      <c r="F316" s="125"/>
      <c r="G316" s="125"/>
      <c r="H316" s="125"/>
      <c r="I316" s="125"/>
      <c r="J316" s="125"/>
      <c r="K316" s="125"/>
      <c r="L316" s="115"/>
      <c r="M316" s="115"/>
      <c r="N316" s="116"/>
      <c r="O316" s="125"/>
      <c r="P316" s="125"/>
      <c r="Q316" s="8"/>
      <c r="R316" s="8"/>
      <c r="S316" s="8"/>
      <c r="T316" s="8"/>
      <c r="U316" s="9"/>
      <c r="V316" s="8"/>
      <c r="W316" s="8"/>
      <c r="X316" s="8"/>
      <c r="Y316" s="9"/>
    </row>
    <row r="317" spans="1:25" ht="34.5" customHeight="1">
      <c r="A317" s="8"/>
      <c r="B317" s="12"/>
      <c r="C317" s="40"/>
      <c r="D317" s="8"/>
      <c r="E317" s="8"/>
      <c r="F317" s="8"/>
      <c r="G317" s="9"/>
      <c r="H317" s="9"/>
      <c r="I317" s="8"/>
      <c r="J317" s="8"/>
      <c r="K317" s="8"/>
      <c r="L317" s="9"/>
      <c r="M317" s="8"/>
      <c r="N317" s="8"/>
      <c r="O317" s="8"/>
      <c r="P317" s="9"/>
      <c r="Q317" s="8"/>
      <c r="R317" s="8"/>
      <c r="S317" s="8"/>
      <c r="T317" s="8"/>
      <c r="U317" s="9"/>
      <c r="V317" s="8"/>
      <c r="W317" s="8"/>
      <c r="X317" s="8"/>
      <c r="Y317" s="9"/>
    </row>
    <row r="318" spans="1:25" ht="18.75" hidden="1" customHeight="1">
      <c r="A318" s="124" t="s">
        <v>940</v>
      </c>
      <c r="B318" s="124"/>
      <c r="C318" s="124"/>
      <c r="D318" s="124"/>
      <c r="E318" s="124"/>
      <c r="F318" s="8"/>
      <c r="G318" s="9"/>
      <c r="H318" s="9"/>
      <c r="I318" s="8"/>
      <c r="J318" s="8"/>
      <c r="K318" s="8"/>
      <c r="L318" s="9"/>
      <c r="M318" s="8"/>
      <c r="N318" s="8"/>
      <c r="O318" s="8"/>
      <c r="P318" s="9"/>
      <c r="Q318" s="8"/>
      <c r="R318" s="8"/>
      <c r="S318" s="8"/>
      <c r="T318" s="8"/>
      <c r="U318" s="9"/>
      <c r="V318" s="8"/>
      <c r="W318" s="8"/>
      <c r="X318" s="8"/>
      <c r="Y318" s="9"/>
    </row>
    <row r="319" spans="1:25" ht="20.25" hidden="1" customHeight="1">
      <c r="A319" s="123" t="s">
        <v>941</v>
      </c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8"/>
      <c r="R319" s="8"/>
      <c r="S319" s="8"/>
      <c r="T319" s="8"/>
      <c r="U319" s="9"/>
      <c r="V319" s="8"/>
      <c r="W319" s="8"/>
      <c r="X319" s="8"/>
      <c r="Y319" s="9"/>
    </row>
    <row r="320" spans="1:25" ht="21" hidden="1" customHeight="1">
      <c r="A320" s="123" t="s">
        <v>942</v>
      </c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</row>
    <row r="321" spans="1:16" ht="24.75" hidden="1" customHeight="1">
      <c r="A321" s="123" t="s">
        <v>943</v>
      </c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</row>
    <row r="322" spans="1:16" ht="19.5" hidden="1" customHeight="1">
      <c r="A322" s="123" t="s">
        <v>944</v>
      </c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</row>
    <row r="323" spans="1:16" ht="24.75" hidden="1" customHeight="1">
      <c r="A323" s="123" t="s">
        <v>945</v>
      </c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</row>
  </sheetData>
  <autoFilter ref="A7:Y310"/>
  <mergeCells count="28">
    <mergeCell ref="A3:Y3"/>
    <mergeCell ref="M5:N5"/>
    <mergeCell ref="O5:P5"/>
    <mergeCell ref="Q5:V5"/>
    <mergeCell ref="A5:A6"/>
    <mergeCell ref="W5:W6"/>
    <mergeCell ref="X5:X6"/>
    <mergeCell ref="Y5:Y6"/>
    <mergeCell ref="B5:B6"/>
    <mergeCell ref="C5:C6"/>
    <mergeCell ref="D5:D6"/>
    <mergeCell ref="G5:L5"/>
    <mergeCell ref="E5:E6"/>
    <mergeCell ref="F5:F6"/>
    <mergeCell ref="W314:X314"/>
    <mergeCell ref="A323:P323"/>
    <mergeCell ref="A318:E318"/>
    <mergeCell ref="A319:P319"/>
    <mergeCell ref="A320:P320"/>
    <mergeCell ref="A321:P321"/>
    <mergeCell ref="A322:P322"/>
    <mergeCell ref="F316:K316"/>
    <mergeCell ref="O316:P316"/>
    <mergeCell ref="A309:E309"/>
    <mergeCell ref="A310:E310"/>
    <mergeCell ref="A287:E287"/>
    <mergeCell ref="A289:C289"/>
    <mergeCell ref="W312:X312"/>
  </mergeCells>
  <pageMargins left="0.19685039370078741" right="0.19685039370078741" top="0.78740157480314965" bottom="0.39370078740157483" header="0" footer="0.19685039370078741"/>
  <pageSetup paperSize="9" scale="24" fitToHeight="0" orientation="landscape" r:id="rId1"/>
  <headerFooter>
    <oddFooter>&amp;C&amp;P</oddFooter>
  </headerFooter>
  <rowBreaks count="7" manualBreakCount="7">
    <brk id="41" max="24" man="1"/>
    <brk id="80" max="24" man="1"/>
    <brk id="121" max="24" man="1"/>
    <brk id="158" max="24" man="1"/>
    <brk id="201" max="24" man="1"/>
    <brk id="250" max="24" man="1"/>
    <brk id="293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"/>
  <sheetViews>
    <sheetView workbookViewId="0">
      <selection activeCell="A5" sqref="A5:W35"/>
    </sheetView>
  </sheetViews>
  <sheetFormatPr defaultRowHeight="12.75"/>
  <sheetData>
    <row r="1" spans="1:23">
      <c r="A1" t="s">
        <v>876</v>
      </c>
    </row>
    <row r="3" spans="1:23">
      <c r="A3" t="s">
        <v>3</v>
      </c>
      <c r="B3" t="s">
        <v>4</v>
      </c>
      <c r="C3" t="s">
        <v>877</v>
      </c>
      <c r="D3" t="s">
        <v>1</v>
      </c>
      <c r="E3" t="s">
        <v>2</v>
      </c>
      <c r="F3" t="s">
        <v>878</v>
      </c>
      <c r="G3" t="s">
        <v>879</v>
      </c>
      <c r="L3" t="s">
        <v>880</v>
      </c>
      <c r="N3" t="s">
        <v>881</v>
      </c>
      <c r="P3" t="s">
        <v>882</v>
      </c>
      <c r="U3" t="s">
        <v>883</v>
      </c>
      <c r="V3" t="s">
        <v>884</v>
      </c>
      <c r="W3" t="s">
        <v>885</v>
      </c>
    </row>
    <row r="4" spans="1:23">
      <c r="G4" t="s">
        <v>886</v>
      </c>
      <c r="H4" t="s">
        <v>887</v>
      </c>
      <c r="I4" t="s">
        <v>888</v>
      </c>
      <c r="J4" t="s">
        <v>889</v>
      </c>
      <c r="K4" t="s">
        <v>843</v>
      </c>
      <c r="L4" t="s">
        <v>841</v>
      </c>
      <c r="M4" t="s">
        <v>842</v>
      </c>
      <c r="N4" t="s">
        <v>841</v>
      </c>
      <c r="O4" t="s">
        <v>842</v>
      </c>
      <c r="P4" t="s">
        <v>886</v>
      </c>
      <c r="Q4" t="s">
        <v>887</v>
      </c>
      <c r="R4" t="s">
        <v>888</v>
      </c>
      <c r="S4" t="s">
        <v>889</v>
      </c>
      <c r="T4" t="s">
        <v>843</v>
      </c>
    </row>
    <row r="5" spans="1:23">
      <c r="A5">
        <v>2901070303</v>
      </c>
      <c r="B5" t="s">
        <v>849</v>
      </c>
      <c r="C5" t="s">
        <v>850</v>
      </c>
      <c r="D5" t="s">
        <v>851</v>
      </c>
      <c r="F5" t="s">
        <v>837</v>
      </c>
      <c r="G5">
        <v>149.75</v>
      </c>
      <c r="H5">
        <v>149.75</v>
      </c>
      <c r="I5">
        <v>149.75</v>
      </c>
      <c r="J5">
        <v>149.75</v>
      </c>
      <c r="K5">
        <v>599</v>
      </c>
      <c r="L5">
        <v>162.38559999999998</v>
      </c>
      <c r="M5">
        <v>175.37644800000001</v>
      </c>
      <c r="N5">
        <v>55.244799999999998</v>
      </c>
      <c r="O5">
        <v>57.454591999999998</v>
      </c>
      <c r="P5">
        <v>16044.334799999997</v>
      </c>
      <c r="Q5">
        <v>16044.334799999997</v>
      </c>
      <c r="R5">
        <v>17658.797936000003</v>
      </c>
      <c r="S5">
        <v>17658.797936000003</v>
      </c>
      <c r="T5">
        <v>67406.265471999999</v>
      </c>
      <c r="U5">
        <v>5348.1115999999993</v>
      </c>
      <c r="V5">
        <v>5886.2659786666673</v>
      </c>
      <c r="W5">
        <v>66868.111093333326</v>
      </c>
    </row>
    <row r="6" spans="1:23">
      <c r="A6">
        <v>2911001370</v>
      </c>
      <c r="B6" t="s">
        <v>852</v>
      </c>
      <c r="C6" t="s">
        <v>853</v>
      </c>
      <c r="D6" t="s">
        <v>854</v>
      </c>
      <c r="F6" t="s">
        <v>835</v>
      </c>
      <c r="G6">
        <v>915</v>
      </c>
      <c r="H6">
        <v>915</v>
      </c>
      <c r="I6">
        <v>915</v>
      </c>
      <c r="J6">
        <v>915</v>
      </c>
      <c r="K6">
        <v>3660</v>
      </c>
      <c r="L6">
        <v>24.9392</v>
      </c>
      <c r="M6">
        <v>26.934336000000002</v>
      </c>
      <c r="N6">
        <v>24.211200000000002</v>
      </c>
      <c r="O6">
        <v>25.179648000000004</v>
      </c>
      <c r="P6">
        <v>666.11999999999819</v>
      </c>
      <c r="Q6">
        <v>666.11999999999819</v>
      </c>
      <c r="R6">
        <v>1605.5395199999982</v>
      </c>
      <c r="S6">
        <v>1605.5395199999982</v>
      </c>
      <c r="T6">
        <v>4543.319039999993</v>
      </c>
      <c r="U6">
        <v>222.0399999999994</v>
      </c>
      <c r="V6">
        <v>535.17983999999944</v>
      </c>
      <c r="W6">
        <v>4230.1791999999932</v>
      </c>
    </row>
    <row r="7" spans="1:23">
      <c r="A7">
        <v>7729314745</v>
      </c>
      <c r="B7" t="s">
        <v>855</v>
      </c>
      <c r="C7" t="s">
        <v>856</v>
      </c>
      <c r="F7" t="s">
        <v>835</v>
      </c>
      <c r="G7">
        <v>816</v>
      </c>
      <c r="H7">
        <v>816</v>
      </c>
      <c r="I7">
        <v>816</v>
      </c>
      <c r="J7">
        <v>816</v>
      </c>
      <c r="K7">
        <v>3264</v>
      </c>
      <c r="L7">
        <v>98.105199999999996</v>
      </c>
      <c r="M7">
        <v>105.64660800000001</v>
      </c>
      <c r="N7">
        <v>36.363391999999997</v>
      </c>
      <c r="O7">
        <v>37.817927679999997</v>
      </c>
      <c r="P7">
        <v>50381.315327999997</v>
      </c>
      <c r="Q7">
        <v>50381.315327999997</v>
      </c>
      <c r="R7">
        <v>55348.203141120015</v>
      </c>
      <c r="S7">
        <v>55348.203141120015</v>
      </c>
      <c r="T7">
        <v>211459.03693824005</v>
      </c>
      <c r="U7">
        <v>16793.771775999998</v>
      </c>
      <c r="V7">
        <v>18449.401047040006</v>
      </c>
      <c r="W7">
        <v>209803.40766720005</v>
      </c>
    </row>
    <row r="8" spans="1:23">
      <c r="A8">
        <v>7729314745</v>
      </c>
      <c r="B8" t="s">
        <v>855</v>
      </c>
      <c r="C8" t="s">
        <v>857</v>
      </c>
      <c r="D8" t="s">
        <v>858</v>
      </c>
      <c r="F8" t="s">
        <v>835</v>
      </c>
      <c r="G8">
        <v>760.75</v>
      </c>
      <c r="H8">
        <v>760.75</v>
      </c>
      <c r="I8">
        <v>760.75</v>
      </c>
      <c r="J8">
        <v>760.75</v>
      </c>
      <c r="K8">
        <v>3043</v>
      </c>
      <c r="L8">
        <v>120.40080000000002</v>
      </c>
      <c r="M8">
        <v>130.03286400000002</v>
      </c>
      <c r="N8">
        <v>41.47936</v>
      </c>
      <c r="O8">
        <v>43.138534400000005</v>
      </c>
      <c r="P8">
        <v>60039.48548000001</v>
      </c>
      <c r="Q8">
        <v>60039.48548000001</v>
      </c>
      <c r="R8">
        <v>66104.861243200008</v>
      </c>
      <c r="S8">
        <v>66104.861243200008</v>
      </c>
      <c r="T8">
        <v>252288.69344640005</v>
      </c>
      <c r="U8">
        <v>20013.16182666667</v>
      </c>
      <c r="V8">
        <v>22034.953747733336</v>
      </c>
      <c r="W8">
        <v>250266.90152533341</v>
      </c>
    </row>
    <row r="9" spans="1:23">
      <c r="A9">
        <v>7729314745</v>
      </c>
      <c r="B9" t="s">
        <v>855</v>
      </c>
      <c r="C9" t="s">
        <v>859</v>
      </c>
      <c r="F9" t="s">
        <v>835</v>
      </c>
      <c r="G9">
        <v>1022.5</v>
      </c>
      <c r="H9">
        <v>1022.5</v>
      </c>
      <c r="I9">
        <v>1022.5</v>
      </c>
      <c r="J9">
        <v>1022.5</v>
      </c>
      <c r="K9">
        <v>4090</v>
      </c>
      <c r="L9">
        <v>51.440896000000009</v>
      </c>
      <c r="M9">
        <v>53.498531840000012</v>
      </c>
      <c r="N9">
        <v>35.325056000000004</v>
      </c>
      <c r="O9">
        <v>36.738058240000008</v>
      </c>
      <c r="P9">
        <v>16478.446400000004</v>
      </c>
      <c r="Q9">
        <v>16478.446400000004</v>
      </c>
      <c r="R9">
        <v>17137.584256000006</v>
      </c>
      <c r="S9">
        <v>17137.584256000006</v>
      </c>
      <c r="T9">
        <v>67232.06131200002</v>
      </c>
      <c r="U9">
        <v>5492.8154666666678</v>
      </c>
      <c r="V9">
        <v>5712.5280853333352</v>
      </c>
      <c r="W9">
        <v>67012.348693333348</v>
      </c>
    </row>
    <row r="10" spans="1:23">
      <c r="A10">
        <v>7729314745</v>
      </c>
      <c r="B10" t="s">
        <v>855</v>
      </c>
      <c r="C10" t="s">
        <v>860</v>
      </c>
      <c r="D10" t="s">
        <v>861</v>
      </c>
      <c r="E10" t="s">
        <v>862</v>
      </c>
      <c r="F10" t="s">
        <v>835</v>
      </c>
      <c r="G10">
        <v>2819.75</v>
      </c>
      <c r="H10">
        <v>2819.75</v>
      </c>
      <c r="I10">
        <v>2819.75</v>
      </c>
      <c r="J10">
        <v>2819.75</v>
      </c>
      <c r="K10">
        <v>11279</v>
      </c>
      <c r="L10">
        <v>42.322800000000001</v>
      </c>
      <c r="M10">
        <v>45.708624</v>
      </c>
      <c r="N10">
        <v>26.391039999999997</v>
      </c>
      <c r="O10">
        <v>27.446681599999998</v>
      </c>
      <c r="P10">
        <v>44923.58026000001</v>
      </c>
      <c r="Q10">
        <v>44923.58026000001</v>
      </c>
      <c r="R10">
        <v>51494.11208240001</v>
      </c>
      <c r="S10">
        <v>51494.11208240001</v>
      </c>
      <c r="T10">
        <v>192835.38468480005</v>
      </c>
      <c r="U10">
        <v>14974.526753333337</v>
      </c>
      <c r="V10">
        <v>17164.704027466669</v>
      </c>
      <c r="W10">
        <v>190645.20741066671</v>
      </c>
    </row>
    <row r="11" spans="1:23">
      <c r="A11">
        <v>7729314745</v>
      </c>
      <c r="B11" t="s">
        <v>855</v>
      </c>
      <c r="C11" t="s">
        <v>863</v>
      </c>
      <c r="D11" t="s">
        <v>864</v>
      </c>
      <c r="F11" t="s">
        <v>835</v>
      </c>
      <c r="G11">
        <v>71.5</v>
      </c>
      <c r="H11">
        <v>71.5</v>
      </c>
      <c r="I11">
        <v>71.5</v>
      </c>
      <c r="J11">
        <v>71.5</v>
      </c>
      <c r="K11">
        <v>286</v>
      </c>
      <c r="L11">
        <v>491.97760000000011</v>
      </c>
      <c r="M11">
        <v>494.64710400000007</v>
      </c>
      <c r="N11">
        <v>66.767168000000012</v>
      </c>
      <c r="O11">
        <v>69.437854720000018</v>
      </c>
      <c r="P11">
        <v>30402.545888000004</v>
      </c>
      <c r="Q11">
        <v>30402.545888000004</v>
      </c>
      <c r="R11">
        <v>30402.461323520005</v>
      </c>
      <c r="S11">
        <v>30402.461323520005</v>
      </c>
      <c r="T11">
        <v>121610.01442304002</v>
      </c>
      <c r="U11">
        <v>10134.181962666667</v>
      </c>
      <c r="V11">
        <v>10134.153774506669</v>
      </c>
      <c r="W11">
        <v>121610.04261120001</v>
      </c>
    </row>
    <row r="12" spans="1:23">
      <c r="A12">
        <v>7729314745</v>
      </c>
      <c r="B12" t="s">
        <v>855</v>
      </c>
      <c r="C12" t="s">
        <v>865</v>
      </c>
      <c r="E12" t="s">
        <v>866</v>
      </c>
      <c r="F12" t="s">
        <v>835</v>
      </c>
      <c r="G12">
        <v>23956</v>
      </c>
      <c r="H12">
        <v>23956</v>
      </c>
      <c r="I12">
        <v>23956</v>
      </c>
      <c r="J12">
        <v>23956</v>
      </c>
      <c r="K12">
        <v>95824</v>
      </c>
      <c r="L12">
        <v>51.51720000000001</v>
      </c>
      <c r="M12">
        <v>55.485487999999997</v>
      </c>
      <c r="N12">
        <v>27.818752</v>
      </c>
      <c r="O12">
        <v>28.931502080000001</v>
      </c>
      <c r="P12">
        <v>567720.02028800023</v>
      </c>
      <c r="Q12">
        <v>567720.02028800023</v>
      </c>
      <c r="R12">
        <v>636127.28669951984</v>
      </c>
      <c r="S12">
        <v>636127.28669951984</v>
      </c>
      <c r="T12">
        <v>2407694.6139750401</v>
      </c>
      <c r="U12">
        <v>189240.00676266674</v>
      </c>
      <c r="V12">
        <v>212042.42889983996</v>
      </c>
      <c r="W12">
        <v>2384892.1918378668</v>
      </c>
    </row>
    <row r="13" spans="1:23">
      <c r="A13">
        <v>7729314745</v>
      </c>
      <c r="B13" t="s">
        <v>855</v>
      </c>
      <c r="C13" t="s">
        <v>867</v>
      </c>
      <c r="D13" t="s">
        <v>867</v>
      </c>
      <c r="F13" t="s">
        <v>835</v>
      </c>
      <c r="G13">
        <v>15367.5</v>
      </c>
      <c r="H13">
        <v>15367.5</v>
      </c>
      <c r="I13">
        <v>15367.5</v>
      </c>
      <c r="J13">
        <v>15367.5</v>
      </c>
      <c r="K13">
        <v>61470</v>
      </c>
      <c r="L13">
        <v>139.06131199999996</v>
      </c>
      <c r="M13">
        <v>144.62376448000001</v>
      </c>
      <c r="N13">
        <v>139.06131199999999</v>
      </c>
      <c r="O13">
        <v>144.62376447999998</v>
      </c>
      <c r="P13">
        <v>-4.3677061967173358E-10</v>
      </c>
      <c r="Q13">
        <v>-4.3677061967173358E-10</v>
      </c>
      <c r="R13">
        <v>4.3677061967173358E-10</v>
      </c>
      <c r="S13">
        <v>4.3677061967173358E-10</v>
      </c>
      <c r="T13">
        <v>0</v>
      </c>
      <c r="U13">
        <v>-1.4559020655724453E-10</v>
      </c>
      <c r="V13">
        <v>1.4559020655724453E-10</v>
      </c>
      <c r="W13">
        <v>-2.9118041311448906E-10</v>
      </c>
    </row>
    <row r="14" spans="1:23">
      <c r="A14">
        <v>7729314745</v>
      </c>
      <c r="B14" t="s">
        <v>855</v>
      </c>
      <c r="C14" t="s">
        <v>868</v>
      </c>
      <c r="D14" t="s">
        <v>869</v>
      </c>
      <c r="F14" t="s">
        <v>835</v>
      </c>
      <c r="G14">
        <v>735.5</v>
      </c>
      <c r="H14">
        <v>735.5</v>
      </c>
      <c r="I14">
        <v>735.5</v>
      </c>
      <c r="J14">
        <v>735.5</v>
      </c>
      <c r="K14">
        <v>2942</v>
      </c>
      <c r="L14">
        <v>51.51720000000001</v>
      </c>
      <c r="M14">
        <v>55.485487999999997</v>
      </c>
      <c r="N14">
        <v>34.394880000000001</v>
      </c>
      <c r="O14">
        <v>35.770675199999999</v>
      </c>
      <c r="P14">
        <v>12593.466360000006</v>
      </c>
      <c r="Q14">
        <v>12593.466360000006</v>
      </c>
      <c r="R14">
        <v>14500.244814399997</v>
      </c>
      <c r="S14">
        <v>14500.244814399997</v>
      </c>
      <c r="T14">
        <v>54187.422348799999</v>
      </c>
      <c r="U14">
        <v>4197.8221200000016</v>
      </c>
      <c r="V14">
        <v>4833.4149381333327</v>
      </c>
      <c r="W14">
        <v>53551.82953066667</v>
      </c>
    </row>
    <row r="15" spans="1:23">
      <c r="A15">
        <v>7729314745</v>
      </c>
      <c r="B15" t="s">
        <v>855</v>
      </c>
      <c r="C15" t="s">
        <v>870</v>
      </c>
      <c r="E15" t="s">
        <v>871</v>
      </c>
      <c r="F15" t="s">
        <v>835</v>
      </c>
      <c r="G15">
        <v>5759.5</v>
      </c>
      <c r="H15">
        <v>5759.5</v>
      </c>
      <c r="I15">
        <v>5759.5</v>
      </c>
      <c r="J15">
        <v>5759.5</v>
      </c>
      <c r="K15">
        <v>23038</v>
      </c>
      <c r="L15">
        <v>152.12680000000003</v>
      </c>
      <c r="M15">
        <v>158.20587200000003</v>
      </c>
      <c r="N15">
        <v>31.528639999999999</v>
      </c>
      <c r="O15">
        <v>32.789785600000002</v>
      </c>
      <c r="P15">
        <v>694585.10252000019</v>
      </c>
      <c r="Q15">
        <v>694585.10252000019</v>
      </c>
      <c r="R15">
        <v>722333.94962080009</v>
      </c>
      <c r="S15">
        <v>722333.94962080009</v>
      </c>
      <c r="T15">
        <v>2833838.1042816006</v>
      </c>
      <c r="U15">
        <v>231528.36750666672</v>
      </c>
      <c r="V15">
        <v>240777.98320693336</v>
      </c>
      <c r="W15">
        <v>2824588.4885813338</v>
      </c>
    </row>
    <row r="16" spans="1:23">
      <c r="A16">
        <v>7729314745</v>
      </c>
      <c r="B16" t="s">
        <v>855</v>
      </c>
      <c r="C16" t="s">
        <v>870</v>
      </c>
      <c r="E16" t="s">
        <v>872</v>
      </c>
      <c r="F16" t="s">
        <v>835</v>
      </c>
      <c r="G16">
        <v>3520.75</v>
      </c>
      <c r="H16">
        <v>3520.75</v>
      </c>
      <c r="I16">
        <v>3520.75</v>
      </c>
      <c r="J16">
        <v>3520.75</v>
      </c>
      <c r="K16">
        <v>14083</v>
      </c>
      <c r="L16">
        <v>51.440896000000009</v>
      </c>
      <c r="M16">
        <v>53.498531840000012</v>
      </c>
      <c r="N16">
        <v>31.528639999999999</v>
      </c>
      <c r="O16">
        <v>32.789785600000002</v>
      </c>
      <c r="P16">
        <v>70106.07531200003</v>
      </c>
      <c r="Q16">
        <v>70106.07531200003</v>
      </c>
      <c r="R16">
        <v>72910.318324480031</v>
      </c>
      <c r="S16">
        <v>72910.318324480031</v>
      </c>
      <c r="T16">
        <v>286032.78727296012</v>
      </c>
      <c r="U16">
        <v>23368.691770666675</v>
      </c>
      <c r="V16">
        <v>24303.439441493345</v>
      </c>
      <c r="W16">
        <v>285098.03960213345</v>
      </c>
    </row>
    <row r="17" spans="1:23">
      <c r="A17">
        <v>7729314745</v>
      </c>
      <c r="B17" t="s">
        <v>855</v>
      </c>
      <c r="C17" t="s">
        <v>873</v>
      </c>
      <c r="D17" t="s">
        <v>874</v>
      </c>
      <c r="F17" t="s">
        <v>835</v>
      </c>
      <c r="G17">
        <v>2836.5</v>
      </c>
      <c r="H17">
        <v>2836.5</v>
      </c>
      <c r="I17">
        <v>2836.5</v>
      </c>
      <c r="J17">
        <v>2836.5</v>
      </c>
      <c r="K17">
        <v>11346</v>
      </c>
      <c r="L17">
        <v>64.013199999999998</v>
      </c>
      <c r="M17">
        <v>65.594927999999996</v>
      </c>
      <c r="N17">
        <v>63.034400000000005</v>
      </c>
      <c r="O17">
        <v>65.555776000000009</v>
      </c>
      <c r="P17">
        <v>2776.366199999979</v>
      </c>
      <c r="Q17">
        <v>2776.366199999979</v>
      </c>
      <c r="R17">
        <v>111.05464799996369</v>
      </c>
      <c r="S17">
        <v>111.05464799996369</v>
      </c>
      <c r="T17">
        <v>5774.8416959998858</v>
      </c>
      <c r="U17">
        <v>925.45539999999301</v>
      </c>
      <c r="V17">
        <v>37.018215999987895</v>
      </c>
      <c r="W17">
        <v>6663.2788799998907</v>
      </c>
    </row>
    <row r="18" spans="1:23">
      <c r="A18">
        <v>7729314745</v>
      </c>
      <c r="B18" t="s">
        <v>855</v>
      </c>
      <c r="C18" t="s">
        <v>856</v>
      </c>
      <c r="F18" t="s">
        <v>837</v>
      </c>
      <c r="G18">
        <v>2257.25</v>
      </c>
      <c r="H18">
        <v>2257.25</v>
      </c>
      <c r="I18">
        <v>2257.25</v>
      </c>
      <c r="J18">
        <v>2257.25</v>
      </c>
      <c r="K18">
        <v>9029</v>
      </c>
      <c r="L18">
        <v>78.688800000000001</v>
      </c>
      <c r="M18">
        <v>78.921952000000019</v>
      </c>
      <c r="N18">
        <v>32.988800000000005</v>
      </c>
      <c r="O18">
        <v>34.308352000000006</v>
      </c>
      <c r="P18">
        <v>103156.325</v>
      </c>
      <c r="Q18">
        <v>103156.325</v>
      </c>
      <c r="R18">
        <v>100704.04860000002</v>
      </c>
      <c r="S18">
        <v>100704.04860000002</v>
      </c>
      <c r="T18">
        <v>407720.74720000004</v>
      </c>
      <c r="U18">
        <v>34385.441666666666</v>
      </c>
      <c r="V18">
        <v>33568.016200000005</v>
      </c>
      <c r="W18">
        <v>408538.17266666668</v>
      </c>
    </row>
    <row r="19" spans="1:23">
      <c r="A19">
        <v>7729314745</v>
      </c>
      <c r="B19" t="s">
        <v>855</v>
      </c>
      <c r="C19" t="s">
        <v>857</v>
      </c>
      <c r="D19" t="s">
        <v>858</v>
      </c>
      <c r="F19" t="s">
        <v>837</v>
      </c>
      <c r="G19">
        <v>1544.5</v>
      </c>
      <c r="H19">
        <v>1544.5</v>
      </c>
      <c r="I19">
        <v>1544.5</v>
      </c>
      <c r="J19">
        <v>1544.5</v>
      </c>
      <c r="K19">
        <v>6178</v>
      </c>
      <c r="L19">
        <v>148.07920000000001</v>
      </c>
      <c r="M19">
        <v>159.07356800000002</v>
      </c>
      <c r="N19">
        <v>69.838912000000008</v>
      </c>
      <c r="O19">
        <v>72.632468480000014</v>
      </c>
      <c r="P19">
        <v>120842.12481600001</v>
      </c>
      <c r="Q19">
        <v>120842.12481600001</v>
      </c>
      <c r="R19">
        <v>133508.27820864003</v>
      </c>
      <c r="S19">
        <v>133508.27820864003</v>
      </c>
      <c r="T19">
        <v>508700.8060492801</v>
      </c>
      <c r="U19">
        <v>40280.708272000003</v>
      </c>
      <c r="V19">
        <v>44502.759402880009</v>
      </c>
      <c r="W19">
        <v>504478.75491840014</v>
      </c>
    </row>
    <row r="20" spans="1:23">
      <c r="A20">
        <v>7729314745</v>
      </c>
      <c r="B20" t="s">
        <v>855</v>
      </c>
      <c r="C20" t="s">
        <v>859</v>
      </c>
      <c r="F20" t="s">
        <v>837</v>
      </c>
      <c r="G20">
        <v>2828.75</v>
      </c>
      <c r="H20">
        <v>2828.75</v>
      </c>
      <c r="I20">
        <v>2828.75</v>
      </c>
      <c r="J20">
        <v>2828.75</v>
      </c>
      <c r="K20">
        <v>11315</v>
      </c>
      <c r="L20">
        <v>38.041999999999994</v>
      </c>
      <c r="M20">
        <v>40.968880000000006</v>
      </c>
      <c r="N20">
        <v>37.682944000000006</v>
      </c>
      <c r="O20">
        <v>39.190261760000006</v>
      </c>
      <c r="P20">
        <v>1015.6796599999668</v>
      </c>
      <c r="Q20">
        <v>1015.6796599999668</v>
      </c>
      <c r="R20">
        <v>5031.2663464000007</v>
      </c>
      <c r="S20">
        <v>5031.2663464000007</v>
      </c>
      <c r="T20">
        <v>12093.892012799934</v>
      </c>
      <c r="U20">
        <v>338.55988666665559</v>
      </c>
      <c r="V20">
        <v>1677.0887821333336</v>
      </c>
      <c r="W20">
        <v>10755.363117333254</v>
      </c>
    </row>
    <row r="21" spans="1:23">
      <c r="A21">
        <v>7729314745</v>
      </c>
      <c r="B21" t="s">
        <v>855</v>
      </c>
      <c r="C21" t="s">
        <v>860</v>
      </c>
      <c r="D21" t="s">
        <v>861</v>
      </c>
      <c r="F21" t="s">
        <v>837</v>
      </c>
      <c r="G21">
        <v>5164</v>
      </c>
      <c r="H21">
        <v>5164</v>
      </c>
      <c r="I21">
        <v>5164</v>
      </c>
      <c r="J21">
        <v>5164</v>
      </c>
      <c r="K21">
        <v>20656</v>
      </c>
      <c r="L21">
        <v>50.450400000000002</v>
      </c>
      <c r="M21">
        <v>54.486432000000008</v>
      </c>
      <c r="N21">
        <v>28.900351999999998</v>
      </c>
      <c r="O21">
        <v>30.05636608</v>
      </c>
      <c r="P21">
        <v>111284.44787200002</v>
      </c>
      <c r="Q21">
        <v>111284.44787200002</v>
      </c>
      <c r="R21">
        <v>126156.86041088004</v>
      </c>
      <c r="S21">
        <v>126156.86041088004</v>
      </c>
      <c r="T21">
        <v>474882.61656576011</v>
      </c>
      <c r="U21">
        <v>37094.81595733334</v>
      </c>
      <c r="V21">
        <v>42052.286803626681</v>
      </c>
      <c r="W21">
        <v>469925.14571946673</v>
      </c>
    </row>
    <row r="22" spans="1:23">
      <c r="A22">
        <v>7729314745</v>
      </c>
      <c r="B22" t="s">
        <v>855</v>
      </c>
      <c r="C22" t="s">
        <v>865</v>
      </c>
      <c r="E22" t="s">
        <v>866</v>
      </c>
      <c r="F22" t="s">
        <v>837</v>
      </c>
      <c r="G22">
        <v>39806.75</v>
      </c>
      <c r="H22">
        <v>39806.75</v>
      </c>
      <c r="I22">
        <v>39806.75</v>
      </c>
      <c r="J22">
        <v>39806.75</v>
      </c>
      <c r="K22">
        <v>159227</v>
      </c>
      <c r="L22">
        <v>38.041999999999994</v>
      </c>
      <c r="M22">
        <v>40.968880000000006</v>
      </c>
      <c r="N22">
        <v>25.850239999999999</v>
      </c>
      <c r="O22">
        <v>26.8842496</v>
      </c>
      <c r="P22">
        <v>485314.34237999981</v>
      </c>
      <c r="Q22">
        <v>485314.34237999981</v>
      </c>
      <c r="R22">
        <v>560663.3611752002</v>
      </c>
      <c r="S22">
        <v>560663.3611752002</v>
      </c>
      <c r="T22">
        <v>2091955.4071104</v>
      </c>
      <c r="U22">
        <v>161771.44745999994</v>
      </c>
      <c r="V22">
        <v>186887.78705840008</v>
      </c>
      <c r="W22">
        <v>2066839.067512</v>
      </c>
    </row>
    <row r="23" spans="1:23">
      <c r="A23">
        <v>7729314745</v>
      </c>
      <c r="B23" t="s">
        <v>855</v>
      </c>
      <c r="C23" t="s">
        <v>867</v>
      </c>
      <c r="D23" t="s">
        <v>867</v>
      </c>
      <c r="F23" t="s">
        <v>837</v>
      </c>
      <c r="G23">
        <v>27242.25</v>
      </c>
      <c r="H23">
        <v>27242.25</v>
      </c>
      <c r="I23">
        <v>27242.25</v>
      </c>
      <c r="J23">
        <v>27242.25</v>
      </c>
      <c r="K23">
        <v>108969</v>
      </c>
      <c r="L23">
        <v>20.884</v>
      </c>
      <c r="M23">
        <v>22.488160000000001</v>
      </c>
      <c r="N23">
        <v>20.853248000000001</v>
      </c>
      <c r="O23">
        <v>21.687377920000003</v>
      </c>
      <c r="P23">
        <v>837.75367199999096</v>
      </c>
      <c r="Q23">
        <v>837.75367199999096</v>
      </c>
      <c r="R23">
        <v>21815.105618879934</v>
      </c>
      <c r="S23">
        <v>21815.105618879934</v>
      </c>
      <c r="T23">
        <v>45305.718581759851</v>
      </c>
      <c r="U23">
        <v>279.25122399999697</v>
      </c>
      <c r="V23">
        <v>7271.7018729599777</v>
      </c>
      <c r="W23">
        <v>38313.26793279987</v>
      </c>
    </row>
    <row r="24" spans="1:23">
      <c r="A24">
        <v>7729314745</v>
      </c>
      <c r="B24" t="s">
        <v>855</v>
      </c>
      <c r="C24" t="s">
        <v>868</v>
      </c>
      <c r="D24" t="s">
        <v>869</v>
      </c>
      <c r="F24" t="s">
        <v>837</v>
      </c>
      <c r="G24">
        <v>436.5</v>
      </c>
      <c r="H24">
        <v>436.5</v>
      </c>
      <c r="I24">
        <v>436.5</v>
      </c>
      <c r="J24">
        <v>436.5</v>
      </c>
      <c r="K24">
        <v>1746</v>
      </c>
      <c r="L24">
        <v>38.041999999999994</v>
      </c>
      <c r="M24">
        <v>40.968880000000006</v>
      </c>
      <c r="N24">
        <v>34.275903999999997</v>
      </c>
      <c r="O24">
        <v>35.64694016</v>
      </c>
      <c r="P24">
        <v>1643.9009039999989</v>
      </c>
      <c r="Q24">
        <v>1643.9009039999989</v>
      </c>
      <c r="R24">
        <v>2323.0267401600026</v>
      </c>
      <c r="S24">
        <v>2323.0267401600026</v>
      </c>
      <c r="T24">
        <v>7933.8552883200027</v>
      </c>
      <c r="U24">
        <v>547.96696799999961</v>
      </c>
      <c r="V24">
        <v>774.34224672000084</v>
      </c>
      <c r="W24">
        <v>7707.4800096000017</v>
      </c>
    </row>
    <row r="25" spans="1:23">
      <c r="A25">
        <v>7729314745</v>
      </c>
      <c r="B25" t="s">
        <v>855</v>
      </c>
      <c r="C25" t="s">
        <v>870</v>
      </c>
      <c r="E25" t="s">
        <v>871</v>
      </c>
      <c r="F25" t="s">
        <v>837</v>
      </c>
      <c r="G25">
        <v>9963.5</v>
      </c>
      <c r="H25">
        <v>9963.5</v>
      </c>
      <c r="I25">
        <v>9963.5</v>
      </c>
      <c r="J25">
        <v>9963.5</v>
      </c>
      <c r="K25">
        <v>39854</v>
      </c>
      <c r="L25">
        <v>82.015199999999993</v>
      </c>
      <c r="M25">
        <v>82.258207999999996</v>
      </c>
      <c r="N25">
        <v>20.961408000000002</v>
      </c>
      <c r="O25">
        <v>21.799864320000005</v>
      </c>
      <c r="P25">
        <v>608309.45659199986</v>
      </c>
      <c r="Q25">
        <v>608309.45659199986</v>
      </c>
      <c r="R25">
        <v>602376.70725567988</v>
      </c>
      <c r="S25">
        <v>602376.70725567988</v>
      </c>
      <c r="T25">
        <v>2421372.3276953595</v>
      </c>
      <c r="U25">
        <v>202769.81886399994</v>
      </c>
      <c r="V25">
        <v>200792.23575189328</v>
      </c>
      <c r="W25">
        <v>2423349.9108074661</v>
      </c>
    </row>
    <row r="26" spans="1:23">
      <c r="A26">
        <v>7729314745</v>
      </c>
      <c r="B26" t="s">
        <v>855</v>
      </c>
      <c r="C26" t="s">
        <v>870</v>
      </c>
      <c r="E26" t="s">
        <v>872</v>
      </c>
      <c r="F26" t="s">
        <v>837</v>
      </c>
      <c r="G26">
        <v>5661</v>
      </c>
      <c r="H26">
        <v>5661</v>
      </c>
      <c r="I26">
        <v>5661</v>
      </c>
      <c r="J26">
        <v>5661</v>
      </c>
      <c r="K26">
        <v>22644</v>
      </c>
      <c r="L26">
        <v>38.041999999999994</v>
      </c>
      <c r="M26">
        <v>40.968880000000006</v>
      </c>
      <c r="N26">
        <v>27.970176000000002</v>
      </c>
      <c r="O26">
        <v>29.088983040000002</v>
      </c>
      <c r="P26">
        <v>57016.595663999957</v>
      </c>
      <c r="Q26">
        <v>57016.595663999957</v>
      </c>
      <c r="R26">
        <v>67252.096690560022</v>
      </c>
      <c r="S26">
        <v>67252.096690560022</v>
      </c>
      <c r="T26">
        <v>248537.38470911994</v>
      </c>
      <c r="U26">
        <v>19005.531887999987</v>
      </c>
      <c r="V26">
        <v>22417.365563520008</v>
      </c>
      <c r="W26">
        <v>245125.55103359994</v>
      </c>
    </row>
    <row r="27" spans="1:23">
      <c r="A27">
        <v>7729314745</v>
      </c>
      <c r="B27" t="s">
        <v>855</v>
      </c>
      <c r="C27" t="s">
        <v>873</v>
      </c>
      <c r="D27" t="s">
        <v>874</v>
      </c>
      <c r="F27" t="s">
        <v>837</v>
      </c>
      <c r="G27">
        <v>4854</v>
      </c>
      <c r="H27">
        <v>4854</v>
      </c>
      <c r="I27">
        <v>4854</v>
      </c>
      <c r="J27">
        <v>4854</v>
      </c>
      <c r="K27">
        <v>19416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>
      <c r="A28">
        <v>7729314745</v>
      </c>
      <c r="B28" t="s">
        <v>855</v>
      </c>
      <c r="C28" t="s">
        <v>856</v>
      </c>
      <c r="F28" t="s">
        <v>836</v>
      </c>
      <c r="G28">
        <v>694</v>
      </c>
      <c r="H28">
        <v>694</v>
      </c>
      <c r="I28">
        <v>694</v>
      </c>
      <c r="J28">
        <v>694</v>
      </c>
      <c r="K28">
        <v>2776</v>
      </c>
      <c r="L28">
        <v>98.105199999999996</v>
      </c>
      <c r="M28">
        <v>105.64660800000001</v>
      </c>
      <c r="N28">
        <v>36.363391999999997</v>
      </c>
      <c r="O28">
        <v>37.817927679999997</v>
      </c>
      <c r="P28">
        <v>42848.814751999998</v>
      </c>
      <c r="Q28">
        <v>42848.814751999998</v>
      </c>
      <c r="R28">
        <v>47073.10414208001</v>
      </c>
      <c r="S28">
        <v>47073.10414208001</v>
      </c>
      <c r="T28">
        <v>179843.83778816002</v>
      </c>
      <c r="U28">
        <v>14282.938250666666</v>
      </c>
      <c r="V28">
        <v>15691.034714026669</v>
      </c>
      <c r="W28">
        <v>178435.74132480001</v>
      </c>
    </row>
    <row r="29" spans="1:23">
      <c r="A29">
        <v>7729314745</v>
      </c>
      <c r="B29" t="s">
        <v>855</v>
      </c>
      <c r="C29" t="s">
        <v>857</v>
      </c>
      <c r="D29" t="s">
        <v>858</v>
      </c>
      <c r="F29" t="s">
        <v>836</v>
      </c>
      <c r="G29">
        <v>1100.25</v>
      </c>
      <c r="H29">
        <v>1100.25</v>
      </c>
      <c r="I29">
        <v>1100.25</v>
      </c>
      <c r="J29">
        <v>1100.25</v>
      </c>
      <c r="K29">
        <v>4401</v>
      </c>
      <c r="L29">
        <v>120.40080000000002</v>
      </c>
      <c r="M29">
        <v>130.03286400000002</v>
      </c>
      <c r="N29">
        <v>41.47936</v>
      </c>
      <c r="O29">
        <v>43.138534400000005</v>
      </c>
      <c r="P29">
        <v>86833.314360000018</v>
      </c>
      <c r="Q29">
        <v>86833.314360000018</v>
      </c>
      <c r="R29">
        <v>95605.486142400026</v>
      </c>
      <c r="S29">
        <v>95605.486142400026</v>
      </c>
      <c r="T29">
        <v>364877.60100480006</v>
      </c>
      <c r="U29">
        <v>28944.438120000006</v>
      </c>
      <c r="V29">
        <v>31868.49538080001</v>
      </c>
      <c r="W29">
        <v>361953.54374400008</v>
      </c>
    </row>
    <row r="30" spans="1:23">
      <c r="A30">
        <v>7729314745</v>
      </c>
      <c r="B30" t="s">
        <v>855</v>
      </c>
      <c r="C30" t="s">
        <v>859</v>
      </c>
      <c r="F30" t="s">
        <v>836</v>
      </c>
      <c r="G30">
        <v>1961.25</v>
      </c>
      <c r="H30">
        <v>1961.25</v>
      </c>
      <c r="I30">
        <v>1961.25</v>
      </c>
      <c r="J30">
        <v>1961.25</v>
      </c>
      <c r="K30">
        <v>7845</v>
      </c>
      <c r="L30">
        <v>51.440896000000009</v>
      </c>
      <c r="M30">
        <v>53.498531840000012</v>
      </c>
      <c r="N30">
        <v>35.325056000000004</v>
      </c>
      <c r="O30">
        <v>36.738058240000008</v>
      </c>
      <c r="P30">
        <v>31607.191200000012</v>
      </c>
      <c r="Q30">
        <v>31607.191200000012</v>
      </c>
      <c r="R30">
        <v>32871.478848000006</v>
      </c>
      <c r="S30">
        <v>32871.478848000006</v>
      </c>
      <c r="T30">
        <v>128957.34009600003</v>
      </c>
      <c r="U30">
        <v>10535.730400000004</v>
      </c>
      <c r="V30">
        <v>10957.159616000003</v>
      </c>
      <c r="W30">
        <v>128535.91088000002</v>
      </c>
    </row>
    <row r="31" spans="1:23">
      <c r="A31">
        <v>7729314745</v>
      </c>
      <c r="B31" t="s">
        <v>855</v>
      </c>
      <c r="C31" t="s">
        <v>860</v>
      </c>
      <c r="D31" t="s">
        <v>861</v>
      </c>
      <c r="F31" t="s">
        <v>836</v>
      </c>
      <c r="G31">
        <v>3818.75</v>
      </c>
      <c r="H31">
        <v>3818.75</v>
      </c>
      <c r="I31">
        <v>3818.75</v>
      </c>
      <c r="J31">
        <v>3818.75</v>
      </c>
      <c r="K31">
        <v>15275</v>
      </c>
      <c r="L31">
        <v>42.322800000000001</v>
      </c>
      <c r="M31">
        <v>45.708624</v>
      </c>
      <c r="N31">
        <v>26.391039999999997</v>
      </c>
      <c r="O31">
        <v>27.446681599999998</v>
      </c>
      <c r="P31">
        <v>60839.408500000012</v>
      </c>
      <c r="Q31">
        <v>60839.408500000012</v>
      </c>
      <c r="R31">
        <v>69737.792540000009</v>
      </c>
      <c r="S31">
        <v>69737.792540000009</v>
      </c>
      <c r="T31">
        <v>261154.40208000003</v>
      </c>
      <c r="U31">
        <v>20279.802833333339</v>
      </c>
      <c r="V31">
        <v>23245.93084666667</v>
      </c>
      <c r="W31">
        <v>258188.27406666669</v>
      </c>
    </row>
    <row r="32" spans="1:23">
      <c r="A32">
        <v>7729314745</v>
      </c>
      <c r="B32" t="s">
        <v>855</v>
      </c>
      <c r="C32" t="s">
        <v>865</v>
      </c>
      <c r="E32" t="s">
        <v>866</v>
      </c>
      <c r="F32" t="s">
        <v>836</v>
      </c>
      <c r="G32">
        <v>7555.75</v>
      </c>
      <c r="H32">
        <v>7555.75</v>
      </c>
      <c r="I32">
        <v>7555.75</v>
      </c>
      <c r="J32">
        <v>7555.75</v>
      </c>
      <c r="K32">
        <v>30223</v>
      </c>
      <c r="L32">
        <v>27.818752000000007</v>
      </c>
      <c r="M32">
        <v>28.931502080000005</v>
      </c>
      <c r="N32">
        <v>27.818752</v>
      </c>
      <c r="O32">
        <v>28.931502080000001</v>
      </c>
      <c r="P32">
        <v>5.368683275719377E-11</v>
      </c>
      <c r="Q32">
        <v>5.368683275719377E-11</v>
      </c>
      <c r="R32">
        <v>2.6843416378596885E-11</v>
      </c>
      <c r="S32">
        <v>2.6843416378596885E-11</v>
      </c>
      <c r="T32">
        <v>1.6106049827158131E-10</v>
      </c>
      <c r="U32">
        <v>1.7895610919064591E-11</v>
      </c>
      <c r="V32">
        <v>8.9478054595322955E-12</v>
      </c>
      <c r="W32">
        <v>1.7000830373111359E-10</v>
      </c>
    </row>
    <row r="33" spans="1:23">
      <c r="A33">
        <v>7729314745</v>
      </c>
      <c r="B33" t="s">
        <v>855</v>
      </c>
      <c r="C33" t="s">
        <v>867</v>
      </c>
      <c r="D33" t="s">
        <v>867</v>
      </c>
      <c r="F33" t="s">
        <v>836</v>
      </c>
      <c r="G33">
        <v>11874.75</v>
      </c>
      <c r="H33">
        <v>11874.75</v>
      </c>
      <c r="I33">
        <v>11874.75</v>
      </c>
      <c r="J33">
        <v>11874.75</v>
      </c>
      <c r="K33">
        <v>47499</v>
      </c>
      <c r="L33">
        <v>139.06131199999996</v>
      </c>
      <c r="M33">
        <v>144.62376448000001</v>
      </c>
      <c r="N33">
        <v>139.06131199999999</v>
      </c>
      <c r="O33">
        <v>144.62376447999998</v>
      </c>
      <c r="P33">
        <v>-3.3750069405868999E-10</v>
      </c>
      <c r="Q33">
        <v>-3.3750069405868999E-10</v>
      </c>
      <c r="R33">
        <v>3.3750069405868999E-10</v>
      </c>
      <c r="S33">
        <v>3.3750069405868999E-10</v>
      </c>
      <c r="T33">
        <v>0</v>
      </c>
      <c r="U33">
        <v>-1.1250023135289666E-10</v>
      </c>
      <c r="V33">
        <v>1.1250023135289666E-10</v>
      </c>
      <c r="W33">
        <v>-2.2500046270579332E-10</v>
      </c>
    </row>
    <row r="34" spans="1:23">
      <c r="A34">
        <v>7729314745</v>
      </c>
      <c r="B34" t="s">
        <v>855</v>
      </c>
      <c r="C34" t="s">
        <v>870</v>
      </c>
      <c r="E34" t="s">
        <v>871</v>
      </c>
      <c r="F34" t="s">
        <v>836</v>
      </c>
      <c r="G34">
        <v>4273.75</v>
      </c>
      <c r="H34">
        <v>4273.75</v>
      </c>
      <c r="I34">
        <v>4273.75</v>
      </c>
      <c r="J34">
        <v>4273.75</v>
      </c>
      <c r="K34">
        <v>17095</v>
      </c>
      <c r="L34">
        <v>152.12680000000003</v>
      </c>
      <c r="M34">
        <v>158.20587200000003</v>
      </c>
      <c r="N34">
        <v>31.528639999999999</v>
      </c>
      <c r="O34">
        <v>32.789785600000002</v>
      </c>
      <c r="P34">
        <v>515406.38630000013</v>
      </c>
      <c r="Q34">
        <v>515406.38630000013</v>
      </c>
      <c r="R34">
        <v>535996.99925200013</v>
      </c>
      <c r="S34">
        <v>535996.99925200013</v>
      </c>
      <c r="T34">
        <v>2102806.7711040005</v>
      </c>
      <c r="U34">
        <v>171802.12876666672</v>
      </c>
      <c r="V34">
        <v>178665.66641733338</v>
      </c>
      <c r="W34">
        <v>2095943.2334533338</v>
      </c>
    </row>
    <row r="35" spans="1:23">
      <c r="B35" t="s">
        <v>875</v>
      </c>
      <c r="G35">
        <v>189768</v>
      </c>
      <c r="H35">
        <v>189768</v>
      </c>
      <c r="I35">
        <v>189768</v>
      </c>
      <c r="J35">
        <v>189768</v>
      </c>
      <c r="K35">
        <v>759072</v>
      </c>
      <c r="P35">
        <v>3793672.6005079998</v>
      </c>
      <c r="Q35">
        <v>3793672.6005079998</v>
      </c>
      <c r="R35">
        <v>4086850.0255803214</v>
      </c>
      <c r="S35">
        <v>4086850.0255803214</v>
      </c>
      <c r="T35">
        <v>15761045.252176641</v>
      </c>
      <c r="U35">
        <v>1264557.5335026667</v>
      </c>
      <c r="V35">
        <v>1362283.3418601067</v>
      </c>
      <c r="W35">
        <v>15663319.443819199</v>
      </c>
    </row>
    <row r="41" spans="1:23">
      <c r="I41" t="s">
        <v>890</v>
      </c>
    </row>
    <row r="45" spans="1:23">
      <c r="I45" t="s">
        <v>891</v>
      </c>
      <c r="N45" t="s">
        <v>892</v>
      </c>
    </row>
    <row r="51" spans="9:14">
      <c r="I51" t="s">
        <v>893</v>
      </c>
    </row>
    <row r="52" spans="9:14">
      <c r="I52" t="s">
        <v>894</v>
      </c>
      <c r="N52" t="s">
        <v>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по районам (ХВ)</vt:lpstr>
      <vt:lpstr>Лист1</vt:lpstr>
      <vt:lpstr>'План по районам (ХВ)'!Заголовки_для_печати</vt:lpstr>
      <vt:lpstr>'План по районам (ХВ)'!Область_печати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2021-05-05T11:59:39Z</cp:lastPrinted>
  <dcterms:created xsi:type="dcterms:W3CDTF">2011-02-24T08:11:32Z</dcterms:created>
  <dcterms:modified xsi:type="dcterms:W3CDTF">2021-05-05T11:59:41Z</dcterms:modified>
</cp:coreProperties>
</file>