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Лист1!$A:$F,Лист1!$5:$9</definedName>
    <definedName name="_xlnm.Print_Area" localSheetId="0">Лист1!$A$1:$W$243</definedName>
  </definedNames>
  <calcPr calcId="125725"/>
</workbook>
</file>

<file path=xl/calcChain.xml><?xml version="1.0" encoding="utf-8"?>
<calcChain xmlns="http://schemas.openxmlformats.org/spreadsheetml/2006/main">
  <c r="J92" i="1"/>
  <c r="J91"/>
  <c r="L92"/>
  <c r="L91"/>
  <c r="K91"/>
  <c r="K92"/>
  <c r="K12" s="1"/>
  <c r="K94"/>
  <c r="S15"/>
  <c r="S14"/>
  <c r="P15"/>
  <c r="P12" s="1"/>
  <c r="P14"/>
  <c r="P11" s="1"/>
  <c r="M11"/>
  <c r="M12"/>
  <c r="M15"/>
  <c r="M14"/>
  <c r="O11"/>
  <c r="N11"/>
  <c r="S12"/>
  <c r="S11"/>
  <c r="U11"/>
  <c r="T11"/>
  <c r="R11"/>
  <c r="Q11"/>
  <c r="L11"/>
  <c r="K11"/>
  <c r="U12"/>
  <c r="T12"/>
  <c r="R12"/>
  <c r="Q12"/>
  <c r="O12"/>
  <c r="N12"/>
  <c r="J176"/>
  <c r="Q241" l="1"/>
  <c r="J241"/>
  <c r="U241"/>
  <c r="R241"/>
  <c r="O241"/>
  <c r="L241"/>
  <c r="S176"/>
  <c r="U175"/>
  <c r="S175" s="1"/>
  <c r="T175"/>
  <c r="P176"/>
  <c r="R175"/>
  <c r="Q175"/>
  <c r="P175" s="1"/>
  <c r="O175"/>
  <c r="N175"/>
  <c r="S170"/>
  <c r="S169" s="1"/>
  <c r="U169"/>
  <c r="T169"/>
  <c r="P170"/>
  <c r="R169"/>
  <c r="Q169"/>
  <c r="P169"/>
  <c r="M170"/>
  <c r="S164"/>
  <c r="S163" s="1"/>
  <c r="U163"/>
  <c r="T163"/>
  <c r="P164"/>
  <c r="P163" s="1"/>
  <c r="R163"/>
  <c r="Q163"/>
  <c r="M164"/>
  <c r="S166"/>
  <c r="U165"/>
  <c r="T165"/>
  <c r="S165"/>
  <c r="P166"/>
  <c r="R165"/>
  <c r="Q165"/>
  <c r="P165"/>
  <c r="M166"/>
  <c r="S162"/>
  <c r="U161"/>
  <c r="T161"/>
  <c r="S161"/>
  <c r="P162"/>
  <c r="R161"/>
  <c r="Q161"/>
  <c r="P161"/>
  <c r="M162"/>
  <c r="S172"/>
  <c r="U171"/>
  <c r="T171"/>
  <c r="S171"/>
  <c r="P172"/>
  <c r="P171" s="1"/>
  <c r="R171"/>
  <c r="Q171"/>
  <c r="M172"/>
  <c r="S174"/>
  <c r="U173"/>
  <c r="T173"/>
  <c r="S173"/>
  <c r="P174"/>
  <c r="R173"/>
  <c r="Q173"/>
  <c r="P173"/>
  <c r="M174"/>
  <c r="S168" l="1"/>
  <c r="S167" s="1"/>
  <c r="T167"/>
  <c r="P168"/>
  <c r="M168"/>
  <c r="S126"/>
  <c r="P126"/>
  <c r="M126"/>
  <c r="Q50"/>
  <c r="O79"/>
  <c r="R79"/>
  <c r="U79"/>
  <c r="S64"/>
  <c r="S65"/>
  <c r="P65"/>
  <c r="M65"/>
  <c r="J65"/>
  <c r="T54"/>
  <c r="U17" l="1"/>
  <c r="R17"/>
  <c r="O17"/>
  <c r="L17"/>
  <c r="J24"/>
  <c r="U147"/>
  <c r="T147"/>
  <c r="S147"/>
  <c r="R147"/>
  <c r="Q147"/>
  <c r="P147"/>
  <c r="O147"/>
  <c r="N147"/>
  <c r="M147"/>
  <c r="L147"/>
  <c r="K147"/>
  <c r="J148"/>
  <c r="J147" s="1"/>
  <c r="L94"/>
  <c r="L93" s="1"/>
  <c r="L90" s="1"/>
  <c r="L12" s="1"/>
  <c r="L16"/>
  <c r="L13" s="1"/>
  <c r="S243"/>
  <c r="P243"/>
  <c r="M243"/>
  <c r="S242"/>
  <c r="P242"/>
  <c r="M242"/>
  <c r="J242"/>
  <c r="S239"/>
  <c r="P239"/>
  <c r="M239"/>
  <c r="S237"/>
  <c r="P237"/>
  <c r="M237"/>
  <c r="J101"/>
  <c r="J100"/>
  <c r="M83"/>
  <c r="J83"/>
  <c r="S70"/>
  <c r="P70"/>
  <c r="M70"/>
  <c r="J70"/>
  <c r="S68"/>
  <c r="P68"/>
  <c r="M68"/>
  <c r="J68"/>
  <c r="S63"/>
  <c r="P63"/>
  <c r="M63"/>
  <c r="J63"/>
  <c r="S60"/>
  <c r="P60"/>
  <c r="M60"/>
  <c r="J60"/>
  <c r="S58"/>
  <c r="P58"/>
  <c r="M58"/>
  <c r="J58"/>
  <c r="K54"/>
  <c r="N54"/>
  <c r="Q54"/>
  <c r="U54"/>
  <c r="R54"/>
  <c r="O54"/>
  <c r="O53" s="1"/>
  <c r="O52" s="1"/>
  <c r="O49" s="1"/>
  <c r="J56"/>
  <c r="L54"/>
  <c r="P55"/>
  <c r="J39"/>
  <c r="J38"/>
  <c r="P241"/>
  <c r="S241"/>
  <c r="M241"/>
  <c r="P238"/>
  <c r="S238"/>
  <c r="M238"/>
  <c r="S236"/>
  <c r="P236"/>
  <c r="M236"/>
  <c r="S233"/>
  <c r="S234"/>
  <c r="S235"/>
  <c r="P233"/>
  <c r="P234"/>
  <c r="P235"/>
  <c r="M233"/>
  <c r="M229" s="1"/>
  <c r="M234"/>
  <c r="M235"/>
  <c r="S232"/>
  <c r="P232"/>
  <c r="M232"/>
  <c r="S221"/>
  <c r="P220"/>
  <c r="S220"/>
  <c r="M220"/>
  <c r="S218"/>
  <c r="P218"/>
  <c r="M218"/>
  <c r="M217"/>
  <c r="P217"/>
  <c r="J211"/>
  <c r="M210"/>
  <c r="M209" s="1"/>
  <c r="M208" s="1"/>
  <c r="J204"/>
  <c r="M142"/>
  <c r="S142"/>
  <c r="P142"/>
  <c r="P141"/>
  <c r="P140"/>
  <c r="P139" s="1"/>
  <c r="P96"/>
  <c r="S96"/>
  <c r="M96"/>
  <c r="J69"/>
  <c r="J67"/>
  <c r="P64"/>
  <c r="S55"/>
  <c r="S56"/>
  <c r="S57"/>
  <c r="S59"/>
  <c r="S61"/>
  <c r="S62"/>
  <c r="S66"/>
  <c r="S67"/>
  <c r="S69"/>
  <c r="S71"/>
  <c r="S72"/>
  <c r="S73"/>
  <c r="S74"/>
  <c r="S75"/>
  <c r="S76"/>
  <c r="S77"/>
  <c r="S78"/>
  <c r="S79"/>
  <c r="S80"/>
  <c r="S81"/>
  <c r="P56"/>
  <c r="P54"/>
  <c r="P57"/>
  <c r="P59"/>
  <c r="P61"/>
  <c r="P62"/>
  <c r="P66"/>
  <c r="P67"/>
  <c r="P69"/>
  <c r="P71"/>
  <c r="P72"/>
  <c r="P73"/>
  <c r="P74"/>
  <c r="P75"/>
  <c r="P76"/>
  <c r="P77"/>
  <c r="P78"/>
  <c r="P79"/>
  <c r="P80"/>
  <c r="P81"/>
  <c r="M55"/>
  <c r="M56"/>
  <c r="M57"/>
  <c r="M59"/>
  <c r="M61"/>
  <c r="M62"/>
  <c r="M64"/>
  <c r="M66"/>
  <c r="M67"/>
  <c r="M69"/>
  <c r="M71"/>
  <c r="M72"/>
  <c r="M73"/>
  <c r="M74"/>
  <c r="M75"/>
  <c r="M76"/>
  <c r="W76"/>
  <c r="M77"/>
  <c r="M78"/>
  <c r="M79"/>
  <c r="M80"/>
  <c r="M81"/>
  <c r="M82"/>
  <c r="J55"/>
  <c r="J57"/>
  <c r="J59"/>
  <c r="J61"/>
  <c r="V61" s="1"/>
  <c r="J62"/>
  <c r="J64"/>
  <c r="V64" s="1"/>
  <c r="J66"/>
  <c r="J71"/>
  <c r="J72"/>
  <c r="J73"/>
  <c r="J74"/>
  <c r="J75"/>
  <c r="J77"/>
  <c r="J78"/>
  <c r="J79"/>
  <c r="J80"/>
  <c r="J81"/>
  <c r="J82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40"/>
  <c r="S41"/>
  <c r="S42"/>
  <c r="S43"/>
  <c r="S44"/>
  <c r="S45"/>
  <c r="S46"/>
  <c r="S47"/>
  <c r="S4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40"/>
  <c r="P41"/>
  <c r="P42"/>
  <c r="P43"/>
  <c r="P44"/>
  <c r="P45"/>
  <c r="P46"/>
  <c r="P47"/>
  <c r="P4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40"/>
  <c r="M41"/>
  <c r="M42"/>
  <c r="M43"/>
  <c r="M44"/>
  <c r="M45"/>
  <c r="M46"/>
  <c r="M47"/>
  <c r="M48"/>
  <c r="J48"/>
  <c r="J47"/>
  <c r="J46"/>
  <c r="J45"/>
  <c r="J44"/>
  <c r="J43"/>
  <c r="J42"/>
  <c r="J41"/>
  <c r="J40"/>
  <c r="J35"/>
  <c r="J31"/>
  <c r="I78"/>
  <c r="I12"/>
  <c r="H12"/>
  <c r="G12"/>
  <c r="S227"/>
  <c r="P227"/>
  <c r="P226" s="1"/>
  <c r="P215" s="1"/>
  <c r="M227"/>
  <c r="J227"/>
  <c r="J225"/>
  <c r="J224"/>
  <c r="P221"/>
  <c r="M221"/>
  <c r="S222"/>
  <c r="P222"/>
  <c r="M222"/>
  <c r="W222"/>
  <c r="S219"/>
  <c r="P219"/>
  <c r="M219"/>
  <c r="K209"/>
  <c r="L209"/>
  <c r="L208" s="1"/>
  <c r="J222"/>
  <c r="J221"/>
  <c r="J220"/>
  <c r="J219"/>
  <c r="J218"/>
  <c r="J217"/>
  <c r="J214"/>
  <c r="J212"/>
  <c r="J210"/>
  <c r="L229"/>
  <c r="J239"/>
  <c r="J237"/>
  <c r="J233"/>
  <c r="J243"/>
  <c r="J240"/>
  <c r="J238"/>
  <c r="J236"/>
  <c r="J235"/>
  <c r="J234"/>
  <c r="J232"/>
  <c r="S204"/>
  <c r="S203"/>
  <c r="S202"/>
  <c r="S201"/>
  <c r="S199"/>
  <c r="P204"/>
  <c r="P203"/>
  <c r="P202"/>
  <c r="P201"/>
  <c r="P199"/>
  <c r="M204"/>
  <c r="M203"/>
  <c r="W203" s="1"/>
  <c r="M202"/>
  <c r="M201"/>
  <c r="M199"/>
  <c r="J203"/>
  <c r="V203"/>
  <c r="J202"/>
  <c r="J201"/>
  <c r="J199"/>
  <c r="S194"/>
  <c r="V194" s="1"/>
  <c r="S193"/>
  <c r="S192"/>
  <c r="S191"/>
  <c r="S188"/>
  <c r="S187"/>
  <c r="S181" s="1"/>
  <c r="S186"/>
  <c r="S185"/>
  <c r="S184"/>
  <c r="S183"/>
  <c r="S182"/>
  <c r="P194"/>
  <c r="P193"/>
  <c r="P192"/>
  <c r="P191"/>
  <c r="P188"/>
  <c r="P187"/>
  <c r="P186"/>
  <c r="P185"/>
  <c r="P184"/>
  <c r="P183"/>
  <c r="P182"/>
  <c r="M194"/>
  <c r="M193"/>
  <c r="M192"/>
  <c r="M191"/>
  <c r="M188"/>
  <c r="M187"/>
  <c r="M186"/>
  <c r="M185"/>
  <c r="M184"/>
  <c r="M183"/>
  <c r="M182"/>
  <c r="J194"/>
  <c r="J193"/>
  <c r="J192"/>
  <c r="J191"/>
  <c r="J188"/>
  <c r="J187"/>
  <c r="J186"/>
  <c r="J185"/>
  <c r="J184"/>
  <c r="J183"/>
  <c r="J182"/>
  <c r="M176"/>
  <c r="M175"/>
  <c r="W175" s="1"/>
  <c r="V176"/>
  <c r="J170"/>
  <c r="J164"/>
  <c r="J163"/>
  <c r="J166"/>
  <c r="J165"/>
  <c r="J174"/>
  <c r="J172"/>
  <c r="J162"/>
  <c r="J161"/>
  <c r="J175"/>
  <c r="J173"/>
  <c r="J171"/>
  <c r="J169"/>
  <c r="J168"/>
  <c r="J167"/>
  <c r="J155"/>
  <c r="J154" s="1"/>
  <c r="J153" s="1"/>
  <c r="J144"/>
  <c r="J143"/>
  <c r="J142"/>
  <c r="S136"/>
  <c r="S135"/>
  <c r="W135" s="1"/>
  <c r="P136"/>
  <c r="P135" s="1"/>
  <c r="P134" s="1"/>
  <c r="M136"/>
  <c r="M135"/>
  <c r="M134" s="1"/>
  <c r="J136"/>
  <c r="J135" s="1"/>
  <c r="U91"/>
  <c r="R91"/>
  <c r="O91"/>
  <c r="S104"/>
  <c r="W104" s="1"/>
  <c r="P104"/>
  <c r="M104"/>
  <c r="O94"/>
  <c r="J103"/>
  <c r="J129"/>
  <c r="J128"/>
  <c r="J127"/>
  <c r="J126"/>
  <c r="J124"/>
  <c r="J123"/>
  <c r="J122"/>
  <c r="J121"/>
  <c r="J120"/>
  <c r="J117"/>
  <c r="J116"/>
  <c r="J115"/>
  <c r="J114"/>
  <c r="J113"/>
  <c r="J112"/>
  <c r="J111"/>
  <c r="J110"/>
  <c r="J109"/>
  <c r="J108"/>
  <c r="J107"/>
  <c r="J105"/>
  <c r="J102"/>
  <c r="J99"/>
  <c r="J97"/>
  <c r="J96"/>
  <c r="S95"/>
  <c r="P95"/>
  <c r="M95"/>
  <c r="J95"/>
  <c r="V95" s="1"/>
  <c r="S88"/>
  <c r="P88"/>
  <c r="P87" s="1"/>
  <c r="P84" s="1"/>
  <c r="M88"/>
  <c r="M87" s="1"/>
  <c r="J88"/>
  <c r="J86"/>
  <c r="L50"/>
  <c r="K50"/>
  <c r="L76"/>
  <c r="J76" s="1"/>
  <c r="V76" s="1"/>
  <c r="U14"/>
  <c r="T14"/>
  <c r="R14"/>
  <c r="Q14"/>
  <c r="O14"/>
  <c r="N14"/>
  <c r="L14"/>
  <c r="K14"/>
  <c r="J14"/>
  <c r="J37"/>
  <c r="J36"/>
  <c r="J34"/>
  <c r="J33"/>
  <c r="J32"/>
  <c r="J30"/>
  <c r="J29"/>
  <c r="J28"/>
  <c r="J27"/>
  <c r="J26"/>
  <c r="J25"/>
  <c r="J23"/>
  <c r="J22"/>
  <c r="J21"/>
  <c r="J20"/>
  <c r="J19"/>
  <c r="P18"/>
  <c r="S18"/>
  <c r="M18"/>
  <c r="W18"/>
  <c r="U106"/>
  <c r="T106"/>
  <c r="S106"/>
  <c r="R106"/>
  <c r="R93" s="1"/>
  <c r="R90" s="1"/>
  <c r="R92" s="1"/>
  <c r="Q106"/>
  <c r="P106"/>
  <c r="O106"/>
  <c r="N106"/>
  <c r="M106"/>
  <c r="L106"/>
  <c r="K106"/>
  <c r="J106" s="1"/>
  <c r="T104"/>
  <c r="T91"/>
  <c r="S91"/>
  <c r="Q104"/>
  <c r="Q94"/>
  <c r="Q93"/>
  <c r="Q90"/>
  <c r="Q92" s="1"/>
  <c r="N104"/>
  <c r="N94"/>
  <c r="N93" s="1"/>
  <c r="N90" s="1"/>
  <c r="N92" s="1"/>
  <c r="K104"/>
  <c r="J104" s="1"/>
  <c r="R94"/>
  <c r="O173"/>
  <c r="N173"/>
  <c r="M173"/>
  <c r="O171"/>
  <c r="N171"/>
  <c r="M171"/>
  <c r="O169"/>
  <c r="N169"/>
  <c r="M169"/>
  <c r="U167"/>
  <c r="R167"/>
  <c r="Q167"/>
  <c r="P167"/>
  <c r="O167"/>
  <c r="N167"/>
  <c r="M167"/>
  <c r="O165"/>
  <c r="N165"/>
  <c r="M165"/>
  <c r="O163"/>
  <c r="N163"/>
  <c r="M163"/>
  <c r="L160"/>
  <c r="L157"/>
  <c r="T160"/>
  <c r="T159" s="1"/>
  <c r="T156" s="1"/>
  <c r="O161"/>
  <c r="N161"/>
  <c r="M161"/>
  <c r="K160"/>
  <c r="K159" s="1"/>
  <c r="K156" s="1"/>
  <c r="U190"/>
  <c r="U189" s="1"/>
  <c r="T190"/>
  <c r="T189" s="1"/>
  <c r="R190"/>
  <c r="R189" s="1"/>
  <c r="Q190"/>
  <c r="Q189"/>
  <c r="O190"/>
  <c r="O189" s="1"/>
  <c r="N190"/>
  <c r="L190"/>
  <c r="L189" s="1"/>
  <c r="K190"/>
  <c r="K189" s="1"/>
  <c r="U181"/>
  <c r="U180" s="1"/>
  <c r="T181"/>
  <c r="T180" s="1"/>
  <c r="R181"/>
  <c r="R180" s="1"/>
  <c r="Q181"/>
  <c r="Q180" s="1"/>
  <c r="O181"/>
  <c r="O180" s="1"/>
  <c r="N181"/>
  <c r="N180" s="1"/>
  <c r="L181"/>
  <c r="L180" s="1"/>
  <c r="K181"/>
  <c r="K180"/>
  <c r="U200"/>
  <c r="U198" s="1"/>
  <c r="T200"/>
  <c r="T198"/>
  <c r="R200"/>
  <c r="R198" s="1"/>
  <c r="Q200"/>
  <c r="O200"/>
  <c r="O198" s="1"/>
  <c r="N200"/>
  <c r="L200"/>
  <c r="L198" s="1"/>
  <c r="K200"/>
  <c r="J200"/>
  <c r="J198" s="1"/>
  <c r="U226"/>
  <c r="T226"/>
  <c r="R226"/>
  <c r="Q226"/>
  <c r="O226"/>
  <c r="N226"/>
  <c r="L226"/>
  <c r="K226"/>
  <c r="U223"/>
  <c r="T223"/>
  <c r="S223"/>
  <c r="R223"/>
  <c r="Q223"/>
  <c r="P223"/>
  <c r="O223"/>
  <c r="N223"/>
  <c r="M223"/>
  <c r="L223"/>
  <c r="K223"/>
  <c r="U216"/>
  <c r="T216"/>
  <c r="R216"/>
  <c r="Q216"/>
  <c r="O216"/>
  <c r="N216"/>
  <c r="L216"/>
  <c r="K216"/>
  <c r="K215" s="1"/>
  <c r="J215" s="1"/>
  <c r="U213"/>
  <c r="U208"/>
  <c r="T213"/>
  <c r="S213"/>
  <c r="R213"/>
  <c r="Q213"/>
  <c r="P213"/>
  <c r="O213"/>
  <c r="N213"/>
  <c r="M213"/>
  <c r="L213"/>
  <c r="K213"/>
  <c r="U209"/>
  <c r="T209"/>
  <c r="S209"/>
  <c r="R209"/>
  <c r="R208"/>
  <c r="Q209"/>
  <c r="P209"/>
  <c r="P208" s="1"/>
  <c r="O209"/>
  <c r="O208"/>
  <c r="N209"/>
  <c r="N208" s="1"/>
  <c r="Q231"/>
  <c r="Q228" s="1"/>
  <c r="Q230" s="1"/>
  <c r="M231"/>
  <c r="M228" s="1"/>
  <c r="M230" s="1"/>
  <c r="K231"/>
  <c r="K228"/>
  <c r="U231"/>
  <c r="U228" s="1"/>
  <c r="U230" s="1"/>
  <c r="L231"/>
  <c r="L228" s="1"/>
  <c r="L230" s="1"/>
  <c r="U229"/>
  <c r="T229"/>
  <c r="S229"/>
  <c r="R229"/>
  <c r="Q229"/>
  <c r="O229"/>
  <c r="N229"/>
  <c r="K229"/>
  <c r="U154"/>
  <c r="U153"/>
  <c r="U152"/>
  <c r="T154"/>
  <c r="T153" s="1"/>
  <c r="S154"/>
  <c r="S153"/>
  <c r="S152" s="1"/>
  <c r="R154"/>
  <c r="R153"/>
  <c r="Q154"/>
  <c r="Q153" s="1"/>
  <c r="P154"/>
  <c r="P153"/>
  <c r="O154"/>
  <c r="O153" s="1"/>
  <c r="N154"/>
  <c r="N153" s="1"/>
  <c r="M154"/>
  <c r="M153"/>
  <c r="M152" s="1"/>
  <c r="L154"/>
  <c r="L153" s="1"/>
  <c r="K154"/>
  <c r="K153" s="1"/>
  <c r="U141"/>
  <c r="U140" s="1"/>
  <c r="T141"/>
  <c r="T140"/>
  <c r="T137" s="1"/>
  <c r="S141"/>
  <c r="S140"/>
  <c r="S139"/>
  <c r="R141"/>
  <c r="R140" s="1"/>
  <c r="Q141"/>
  <c r="Q140" s="1"/>
  <c r="O141"/>
  <c r="O140" s="1"/>
  <c r="N141"/>
  <c r="N140"/>
  <c r="N139" s="1"/>
  <c r="N137"/>
  <c r="M141"/>
  <c r="M140" s="1"/>
  <c r="L141"/>
  <c r="L140" s="1"/>
  <c r="K141"/>
  <c r="K140"/>
  <c r="K137" s="1"/>
  <c r="U135"/>
  <c r="U134"/>
  <c r="U133" s="1"/>
  <c r="T135"/>
  <c r="T134"/>
  <c r="T131"/>
  <c r="R135"/>
  <c r="R134" s="1"/>
  <c r="Q135"/>
  <c r="Q134"/>
  <c r="Q133" s="1"/>
  <c r="O135"/>
  <c r="O134"/>
  <c r="N135"/>
  <c r="N134" s="1"/>
  <c r="L135"/>
  <c r="L134"/>
  <c r="K135"/>
  <c r="K134" s="1"/>
  <c r="U87"/>
  <c r="U84" s="1"/>
  <c r="T87"/>
  <c r="T84" s="1"/>
  <c r="R87"/>
  <c r="R84" s="1"/>
  <c r="Q87"/>
  <c r="Q84" s="1"/>
  <c r="O87"/>
  <c r="O84" s="1"/>
  <c r="N87"/>
  <c r="N84" s="1"/>
  <c r="L87"/>
  <c r="L84"/>
  <c r="K87"/>
  <c r="K84" s="1"/>
  <c r="U86"/>
  <c r="T86"/>
  <c r="R86"/>
  <c r="Q86"/>
  <c r="O86"/>
  <c r="N86"/>
  <c r="L86"/>
  <c r="K86"/>
  <c r="K53"/>
  <c r="K52"/>
  <c r="K49"/>
  <c r="N53"/>
  <c r="N52" s="1"/>
  <c r="N49" s="1"/>
  <c r="O50"/>
  <c r="N50"/>
  <c r="T39"/>
  <c r="T17"/>
  <c r="T16"/>
  <c r="T13"/>
  <c r="P17"/>
  <c r="P16" s="1"/>
  <c r="P13" s="1"/>
  <c r="Q39"/>
  <c r="O16"/>
  <c r="O13" s="1"/>
  <c r="N39"/>
  <c r="N17" s="1"/>
  <c r="U94"/>
  <c r="P200"/>
  <c r="J231"/>
  <c r="J228" s="1"/>
  <c r="J230" s="1"/>
  <c r="Q198"/>
  <c r="Q197"/>
  <c r="T208"/>
  <c r="N215"/>
  <c r="J226"/>
  <c r="W176"/>
  <c r="T94"/>
  <c r="T93" s="1"/>
  <c r="T90" s="1"/>
  <c r="T92" s="1"/>
  <c r="W185"/>
  <c r="J209"/>
  <c r="K157"/>
  <c r="M181"/>
  <c r="M180" s="1"/>
  <c r="W199"/>
  <c r="J190"/>
  <c r="Q195"/>
  <c r="J223"/>
  <c r="J213"/>
  <c r="W187"/>
  <c r="V185"/>
  <c r="J160"/>
  <c r="J157"/>
  <c r="S160"/>
  <c r="V160" s="1"/>
  <c r="S200"/>
  <c r="S198"/>
  <c r="S197"/>
  <c r="W197" s="1"/>
  <c r="P190"/>
  <c r="S226"/>
  <c r="V226" s="1"/>
  <c r="V136"/>
  <c r="V175"/>
  <c r="P216"/>
  <c r="L159"/>
  <c r="L156" s="1"/>
  <c r="J181"/>
  <c r="J229"/>
  <c r="Q208"/>
  <c r="K198"/>
  <c r="K195"/>
  <c r="J11"/>
  <c r="V199"/>
  <c r="V222"/>
  <c r="S190"/>
  <c r="Q91"/>
  <c r="P91" s="1"/>
  <c r="S94"/>
  <c r="K93"/>
  <c r="K90" s="1"/>
  <c r="M86"/>
  <c r="K197"/>
  <c r="P152"/>
  <c r="P150"/>
  <c r="S150"/>
  <c r="R150"/>
  <c r="R152"/>
  <c r="T197"/>
  <c r="T195"/>
  <c r="T139"/>
  <c r="J180"/>
  <c r="N91"/>
  <c r="M91"/>
  <c r="N231"/>
  <c r="N228" s="1"/>
  <c r="N230" s="1"/>
  <c r="N198"/>
  <c r="N195"/>
  <c r="M200"/>
  <c r="M198"/>
  <c r="W198" s="1"/>
  <c r="M197"/>
  <c r="N189"/>
  <c r="M189" s="1"/>
  <c r="M190"/>
  <c r="J159"/>
  <c r="J156" s="1"/>
  <c r="J87"/>
  <c r="S87"/>
  <c r="S84" s="1"/>
  <c r="S86"/>
  <c r="V86" s="1"/>
  <c r="W88"/>
  <c r="V227"/>
  <c r="Q17"/>
  <c r="Q16" s="1"/>
  <c r="Q13" s="1"/>
  <c r="P39"/>
  <c r="S17"/>
  <c r="S16" s="1"/>
  <c r="S39"/>
  <c r="T157"/>
  <c r="N197"/>
  <c r="V88"/>
  <c r="M150"/>
  <c r="U150"/>
  <c r="S195"/>
  <c r="M160"/>
  <c r="M159" s="1"/>
  <c r="O93"/>
  <c r="O90" s="1"/>
  <c r="O92" s="1"/>
  <c r="P94"/>
  <c r="P93" s="1"/>
  <c r="P90" s="1"/>
  <c r="P92" s="1"/>
  <c r="M226"/>
  <c r="W226" s="1"/>
  <c r="S93"/>
  <c r="S90" s="1"/>
  <c r="S92" s="1"/>
  <c r="J208"/>
  <c r="O231"/>
  <c r="O228" s="1"/>
  <c r="O230" s="1"/>
  <c r="S208"/>
  <c r="Q160"/>
  <c r="Q159" s="1"/>
  <c r="Q156" s="1"/>
  <c r="P198"/>
  <c r="V219"/>
  <c r="M39"/>
  <c r="V65"/>
  <c r="U93"/>
  <c r="U90"/>
  <c r="U92" s="1"/>
  <c r="K230"/>
  <c r="R231"/>
  <c r="R228"/>
  <c r="R230" s="1"/>
  <c r="T231"/>
  <c r="T228" s="1"/>
  <c r="T230" s="1"/>
  <c r="L215"/>
  <c r="O215"/>
  <c r="O207" s="1"/>
  <c r="R215"/>
  <c r="U215"/>
  <c r="U207" s="1"/>
  <c r="K208"/>
  <c r="V38"/>
  <c r="W63"/>
  <c r="W61"/>
  <c r="V62"/>
  <c r="M216"/>
  <c r="W216" s="1"/>
  <c r="S216"/>
  <c r="W219"/>
  <c r="R207"/>
  <c r="R205"/>
  <c r="J216"/>
  <c r="V216" s="1"/>
  <c r="O205"/>
  <c r="M195"/>
  <c r="P137"/>
  <c r="W136"/>
  <c r="M94"/>
  <c r="M93" s="1"/>
  <c r="W94"/>
  <c r="W95"/>
  <c r="W65"/>
  <c r="V77"/>
  <c r="V63"/>
  <c r="U16"/>
  <c r="U13" s="1"/>
  <c r="U15" s="1"/>
  <c r="M157"/>
  <c r="M215"/>
  <c r="P195"/>
  <c r="P197"/>
  <c r="L131"/>
  <c r="L133"/>
  <c r="W62"/>
  <c r="P231"/>
  <c r="P228" s="1"/>
  <c r="S134"/>
  <c r="W64"/>
  <c r="S137"/>
  <c r="Q131"/>
  <c r="W38"/>
  <c r="V34"/>
  <c r="M50"/>
  <c r="V71"/>
  <c r="T133"/>
  <c r="V37"/>
  <c r="O133"/>
  <c r="O131"/>
  <c r="W71"/>
  <c r="U131"/>
  <c r="W37"/>
  <c r="V79"/>
  <c r="S54"/>
  <c r="W34"/>
  <c r="M54"/>
  <c r="M53" s="1"/>
  <c r="M52" s="1"/>
  <c r="M49" s="1"/>
  <c r="J141"/>
  <c r="J140" s="1"/>
  <c r="J139" s="1"/>
  <c r="W77"/>
  <c r="J54"/>
  <c r="T15"/>
  <c r="S133"/>
  <c r="S131"/>
  <c r="P229" l="1"/>
  <c r="P230"/>
  <c r="S231"/>
  <c r="S228" s="1"/>
  <c r="S230" s="1"/>
  <c r="W227"/>
  <c r="S215"/>
  <c r="S207" s="1"/>
  <c r="T215"/>
  <c r="Q215"/>
  <c r="K207"/>
  <c r="W194"/>
  <c r="S189"/>
  <c r="W189" s="1"/>
  <c r="W190"/>
  <c r="R179"/>
  <c r="V190"/>
  <c r="S180"/>
  <c r="W180" s="1"/>
  <c r="V181"/>
  <c r="W181"/>
  <c r="U177"/>
  <c r="U179"/>
  <c r="V187"/>
  <c r="Q177"/>
  <c r="Q179"/>
  <c r="P181"/>
  <c r="P180" s="1"/>
  <c r="N179"/>
  <c r="N177"/>
  <c r="S159"/>
  <c r="W159" s="1"/>
  <c r="W160"/>
  <c r="S157"/>
  <c r="V157" s="1"/>
  <c r="P160"/>
  <c r="P157" s="1"/>
  <c r="Q157"/>
  <c r="N160"/>
  <c r="N157" s="1"/>
  <c r="U160"/>
  <c r="U159" s="1"/>
  <c r="U156" s="1"/>
  <c r="R160"/>
  <c r="R157" s="1"/>
  <c r="O160"/>
  <c r="O159" s="1"/>
  <c r="O156" s="1"/>
  <c r="L150"/>
  <c r="L152"/>
  <c r="J137"/>
  <c r="M139"/>
  <c r="M137"/>
  <c r="O139"/>
  <c r="O137"/>
  <c r="V87"/>
  <c r="P86"/>
  <c r="W86"/>
  <c r="W79"/>
  <c r="J53"/>
  <c r="J52" s="1"/>
  <c r="J49" s="1"/>
  <c r="J50"/>
  <c r="L53"/>
  <c r="L52" s="1"/>
  <c r="L49" s="1"/>
  <c r="K51"/>
  <c r="M51"/>
  <c r="L51"/>
  <c r="N51"/>
  <c r="O51"/>
  <c r="R16"/>
  <c r="R13" s="1"/>
  <c r="R15" s="1"/>
  <c r="T82"/>
  <c r="T50"/>
  <c r="S83"/>
  <c r="S50" s="1"/>
  <c r="Q137"/>
  <c r="Q139"/>
  <c r="K152"/>
  <c r="K150"/>
  <c r="J197"/>
  <c r="V197" s="1"/>
  <c r="J195"/>
  <c r="V198"/>
  <c r="O197"/>
  <c r="O195"/>
  <c r="L179"/>
  <c r="L177"/>
  <c r="T177"/>
  <c r="T179"/>
  <c r="J189"/>
  <c r="V189" s="1"/>
  <c r="K179"/>
  <c r="K177"/>
  <c r="J134"/>
  <c r="V135"/>
  <c r="M207"/>
  <c r="M205"/>
  <c r="S13"/>
  <c r="O15"/>
  <c r="K131"/>
  <c r="K133"/>
  <c r="R133"/>
  <c r="R131"/>
  <c r="L139"/>
  <c r="L137"/>
  <c r="U139"/>
  <c r="U137"/>
  <c r="O152"/>
  <c r="O150"/>
  <c r="T150"/>
  <c r="T152"/>
  <c r="N207"/>
  <c r="N205"/>
  <c r="T207"/>
  <c r="T205"/>
  <c r="O179"/>
  <c r="O177"/>
  <c r="J94"/>
  <c r="V94" s="1"/>
  <c r="V104"/>
  <c r="P133"/>
  <c r="P131"/>
  <c r="V180"/>
  <c r="L205"/>
  <c r="L207"/>
  <c r="V195"/>
  <c r="W93"/>
  <c r="M90"/>
  <c r="Q15"/>
  <c r="M17"/>
  <c r="N16"/>
  <c r="N13" s="1"/>
  <c r="R50"/>
  <c r="R82"/>
  <c r="R53" s="1"/>
  <c r="R52" s="1"/>
  <c r="R49" s="1"/>
  <c r="N131"/>
  <c r="N133"/>
  <c r="N152"/>
  <c r="N150"/>
  <c r="Q150"/>
  <c r="Q152"/>
  <c r="P205"/>
  <c r="P207"/>
  <c r="L195"/>
  <c r="L10" s="1"/>
  <c r="L197"/>
  <c r="R195"/>
  <c r="R197"/>
  <c r="R177"/>
  <c r="P189"/>
  <c r="P179" s="1"/>
  <c r="W87"/>
  <c r="M84"/>
  <c r="W84" s="1"/>
  <c r="L15"/>
  <c r="M177"/>
  <c r="M179"/>
  <c r="Q82"/>
  <c r="P83"/>
  <c r="P50" s="1"/>
  <c r="U82"/>
  <c r="U53" s="1"/>
  <c r="U52" s="1"/>
  <c r="U49" s="1"/>
  <c r="U50"/>
  <c r="R137"/>
  <c r="R139"/>
  <c r="J205"/>
  <c r="J207"/>
  <c r="V207" s="1"/>
  <c r="Q207"/>
  <c r="Q205"/>
  <c r="U197"/>
  <c r="U195"/>
  <c r="M131"/>
  <c r="M133"/>
  <c r="W133" s="1"/>
  <c r="W134"/>
  <c r="J150"/>
  <c r="J152"/>
  <c r="W131"/>
  <c r="W215"/>
  <c r="W195"/>
  <c r="K205"/>
  <c r="K139"/>
  <c r="M156"/>
  <c r="U205"/>
  <c r="J84"/>
  <c r="V84" s="1"/>
  <c r="V215" l="1"/>
  <c r="W207"/>
  <c r="S205"/>
  <c r="W205"/>
  <c r="V205"/>
  <c r="S177"/>
  <c r="W177" s="1"/>
  <c r="S179"/>
  <c r="W179" s="1"/>
  <c r="P159"/>
  <c r="P156" s="1"/>
  <c r="O157"/>
  <c r="U157"/>
  <c r="S156"/>
  <c r="V156" s="1"/>
  <c r="V159"/>
  <c r="W157"/>
  <c r="R159"/>
  <c r="R156" s="1"/>
  <c r="N159"/>
  <c r="N156" s="1"/>
  <c r="N10" s="1"/>
  <c r="O10"/>
  <c r="J93"/>
  <c r="J51"/>
  <c r="Q53"/>
  <c r="Q52" s="1"/>
  <c r="Q49" s="1"/>
  <c r="P82"/>
  <c r="P53" s="1"/>
  <c r="P52" s="1"/>
  <c r="P49" s="1"/>
  <c r="M16"/>
  <c r="W17"/>
  <c r="J179"/>
  <c r="J177"/>
  <c r="T53"/>
  <c r="T52" s="1"/>
  <c r="T49" s="1"/>
  <c r="S82"/>
  <c r="S53" s="1"/>
  <c r="P177"/>
  <c r="N15"/>
  <c r="W90"/>
  <c r="M92"/>
  <c r="W92" s="1"/>
  <c r="V177"/>
  <c r="J133"/>
  <c r="V133" s="1"/>
  <c r="J131"/>
  <c r="V131" s="1"/>
  <c r="V134"/>
  <c r="R10"/>
  <c r="R51"/>
  <c r="W50"/>
  <c r="V50"/>
  <c r="U51"/>
  <c r="U10"/>
  <c r="V93"/>
  <c r="J90"/>
  <c r="V179" l="1"/>
  <c r="W156"/>
  <c r="Q51"/>
  <c r="Q10"/>
  <c r="T10"/>
  <c r="T51"/>
  <c r="V53"/>
  <c r="S52"/>
  <c r="W53"/>
  <c r="W15"/>
  <c r="V14"/>
  <c r="P51"/>
  <c r="P10"/>
  <c r="M13"/>
  <c r="W16"/>
  <c r="J12"/>
  <c r="V90"/>
  <c r="V11" l="1"/>
  <c r="W52"/>
  <c r="V52"/>
  <c r="S49"/>
  <c r="M10"/>
  <c r="W13"/>
  <c r="V92"/>
  <c r="S51" l="1"/>
  <c r="V49"/>
  <c r="W49"/>
  <c r="S10"/>
  <c r="W11"/>
  <c r="W14"/>
  <c r="V51" l="1"/>
  <c r="W51"/>
  <c r="W10"/>
  <c r="W12" l="1"/>
  <c r="J18" l="1"/>
  <c r="V18"/>
  <c r="K17"/>
  <c r="J17" s="1"/>
  <c r="K16"/>
  <c r="K13" s="1"/>
  <c r="K10" l="1"/>
  <c r="K15"/>
  <c r="J16"/>
  <c r="V17"/>
  <c r="J15" l="1"/>
  <c r="V15" s="1"/>
  <c r="V12"/>
  <c r="V16"/>
  <c r="J13"/>
  <c r="V13" l="1"/>
  <c r="J10"/>
  <c r="V10" s="1"/>
</calcChain>
</file>

<file path=xl/sharedStrings.xml><?xml version="1.0" encoding="utf-8"?>
<sst xmlns="http://schemas.openxmlformats.org/spreadsheetml/2006/main" count="1417" uniqueCount="585">
  <si>
    <t>Наименование заказчика по объектам государственной (муниципальной) собственности</t>
  </si>
  <si>
    <t>/окончание)</t>
  </si>
  <si>
    <t>Всего</t>
  </si>
  <si>
    <t>В том числе</t>
  </si>
  <si>
    <t>средства федерального бюджета и прочие целевые средства</t>
  </si>
  <si>
    <t>средства областного бюджета</t>
  </si>
  <si>
    <t>ВСЕГО по областной адресной инвестиционной программе, в том числе:</t>
  </si>
  <si>
    <t xml:space="preserve">     по федеральным проектам</t>
  </si>
  <si>
    <t xml:space="preserve">     вне рамок федеральных проектов</t>
  </si>
  <si>
    <t>Государственная программа Архангельской области "Развитие здравоохранения Архангельской области"</t>
  </si>
  <si>
    <t>2 128 871 976,00</t>
  </si>
  <si>
    <t>1 682 006 080,00</t>
  </si>
  <si>
    <t>446 865 896,00</t>
  </si>
  <si>
    <t>1 176 391 777,78</t>
  </si>
  <si>
    <t>1 058 752 600,00</t>
  </si>
  <si>
    <t>117 639 177,78</t>
  </si>
  <si>
    <t>952 480 198,22</t>
  </si>
  <si>
    <t>623 253 480,00</t>
  </si>
  <si>
    <t>329 226 718,22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</si>
  <si>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</si>
  <si>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</si>
  <si>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</si>
  <si>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-</t>
  </si>
  <si>
    <t>39 коек</t>
  </si>
  <si>
    <t>государственное казенное учреждение Архангельской области "Главное управление капитального строительства"</t>
  </si>
  <si>
    <t>2015/2022</t>
  </si>
  <si>
    <t>63 726 929,45</t>
  </si>
  <si>
    <t>Поликлиника для детского населения в г. Котлас. Строительство</t>
  </si>
  <si>
    <t>400 посещений, 20 коек</t>
  </si>
  <si>
    <t>2021/2024</t>
  </si>
  <si>
    <t>222 751 010,10</t>
  </si>
  <si>
    <t>215 533 950,00</t>
  </si>
  <si>
    <t>7 217 060,10</t>
  </si>
  <si>
    <t>Приобретение фельдшерско-акушерского пункта в пос. Лайский Док Приморского района Архангельской области</t>
  </si>
  <si>
    <t>20 посещений в смену</t>
  </si>
  <si>
    <t>12 799 995,69</t>
  </si>
  <si>
    <t>12 385 280,00</t>
  </si>
  <si>
    <t>414 715,69</t>
  </si>
  <si>
    <t>Проектирование и строительство  фельдшерско-акушерского пункта в дер. Патровская Каргопольского района Архангельской области</t>
  </si>
  <si>
    <t>2022/2022</t>
  </si>
  <si>
    <t>1 100 000,00</t>
  </si>
  <si>
    <t>Проектирование и строительство  фельдшерско-акушерского пункта в пос. Приозерный Верхнетоемского района Архангельской области</t>
  </si>
  <si>
    <t>2023/2023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</si>
  <si>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</si>
  <si>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50 посещений в смену</t>
  </si>
  <si>
    <t>2021/2022</t>
  </si>
  <si>
    <t>2 522 225,66</t>
  </si>
  <si>
    <t>Проектирование и строительство здания патологоанатомического отделения с патогистологической лабораторией ГБУЗ АО "Няндомская центральная районная больница"</t>
  </si>
  <si>
    <t>3 – 4 трупа в сутки</t>
  </si>
  <si>
    <t>2021/2023</t>
  </si>
  <si>
    <t>1 500 000,00</t>
  </si>
  <si>
    <t>Проектирование и строительство фельдшерско-акушерского пункта в дер. Бычье Мезенского района Архангельской области</t>
  </si>
  <si>
    <t>2020/2021</t>
  </si>
  <si>
    <t>25 378 205,59</t>
  </si>
  <si>
    <t>24 555 960,00</t>
  </si>
  <si>
    <t>822 245,59</t>
  </si>
  <si>
    <t>Проектирование и строительство фельдшерско-акушерского пункта в дер. Гридино Няндомского района Архангельской области</t>
  </si>
  <si>
    <t>17 999 993,93</t>
  </si>
  <si>
    <t>17 416 800,00</t>
  </si>
  <si>
    <t>583 193,93</t>
  </si>
  <si>
    <t>Проектирование и строительство фельдшерско-акушерского пункта в дер. Кощеевская Коношского района Архангельской области</t>
  </si>
  <si>
    <t>22 488 996,14</t>
  </si>
  <si>
    <t>21 760 360,00</t>
  </si>
  <si>
    <t>728 636,14</t>
  </si>
  <si>
    <t>Проектирование и строительство фельдшерско-акушерского пункта в дер. Нагорская Устьянского района Архангельской области</t>
  </si>
  <si>
    <t>35 258 421,78</t>
  </si>
  <si>
    <t>23 222 400,00</t>
  </si>
  <si>
    <t>12 036 021,78</t>
  </si>
  <si>
    <t>Проектирование и строительство фельдшерско-акушерского пункта в дер. Никифоровская Шенкурского района Архангельской области</t>
  </si>
  <si>
    <t>20 127 990,32</t>
  </si>
  <si>
    <t>19 475 850,00</t>
  </si>
  <si>
    <t>652 140,32</t>
  </si>
  <si>
    <t>Проектирование и строительство фельдшерско-акушерского пункта в дер. Шиловская Вельского района Архангельской области</t>
  </si>
  <si>
    <t>20 531 989,77</t>
  </si>
  <si>
    <t>19 866 760,00</t>
  </si>
  <si>
    <t>665 229,77</t>
  </si>
  <si>
    <t>Проектирование и строительство фельдшерско-акушерского пункта в пос. Квазеньга Устьянского района Архангельской области</t>
  </si>
  <si>
    <t>29 084 317,95</t>
  </si>
  <si>
    <t>5 861 917,95</t>
  </si>
  <si>
    <t>Проектирование и строительство фельдшерско-акушерского пункта в пос. Советский Устьянского района Архангельской области</t>
  </si>
  <si>
    <t>32 444 051,16</t>
  </si>
  <si>
    <t>9 221 651,16</t>
  </si>
  <si>
    <t>Проектирование и строительство фельдшерско-акушерского пункта в с. Койда Мезенского района Архангельской области</t>
  </si>
  <si>
    <t>24 773 989,17</t>
  </si>
  <si>
    <t>23 971 320,00</t>
  </si>
  <si>
    <t>802 669,17</t>
  </si>
  <si>
    <t>Строительство больницы в пос. Березник Виноградовского района Архангельской области</t>
  </si>
  <si>
    <t>45 коек</t>
  </si>
  <si>
    <t>2015/2021</t>
  </si>
  <si>
    <t>108 747 685,83</t>
  </si>
  <si>
    <t>Строительство больницы на 15 коек с поликлиникой на 100 посещений, Обозерский филиал ГБУЗ АО "Плесецкая ЦРБ"</t>
  </si>
  <si>
    <t>15 коек</t>
  </si>
  <si>
    <t>2017/2020</t>
  </si>
  <si>
    <t>59 138 949,60</t>
  </si>
  <si>
    <t>Строительство больницы на 16 стационарных коек и 7 коек дневного стационара в пос. Урдома Ленского района</t>
  </si>
  <si>
    <t>16 коек</t>
  </si>
  <si>
    <t>198 620 000,00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</si>
  <si>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 Выжлецова"</t>
  </si>
  <si>
    <t>70 коек</t>
  </si>
  <si>
    <t>2011/2022</t>
  </si>
  <si>
    <t>1 189 977 279,53</t>
  </si>
  <si>
    <t>131 224 679,53</t>
  </si>
  <si>
    <t>Федеральный проект "Развитие детского здравоохранения, включая создание современной инфраструктуры оказания медицинской помощи детям"</t>
  </si>
  <si>
    <t>N4</t>
  </si>
  <si>
    <t>вне рамок федерального проекта</t>
  </si>
  <si>
    <t>13 585 501,75</t>
  </si>
  <si>
    <t>Фельдшерско-акушерский пункт в дер. Копачево Холмогорского района Архангельской области</t>
  </si>
  <si>
    <t>2019/2020</t>
  </si>
  <si>
    <t>2 956 647,47</t>
  </si>
  <si>
    <t>Фельдшерско-акушерский пункт в дер. Никольская Шенкурского района Архангельской области</t>
  </si>
  <si>
    <t>9 405 094,19</t>
  </si>
  <si>
    <t>Фельдшерско-акушерский пункт в дер. Осташевская Коношского района Архангельской области</t>
  </si>
  <si>
    <t>141 611,85</t>
  </si>
  <si>
    <t>Фельдшерско-акушерский пункт в дер. Федотовская Котласского района Архангельской области</t>
  </si>
  <si>
    <t>796 037,69</t>
  </si>
  <si>
    <t>Фельдшерско-акушерский пункт в дер. Хомяковская Холмогорского района Архангельской области</t>
  </si>
  <si>
    <t>2 850 429,02</t>
  </si>
  <si>
    <t>Фельдшерско-акушерский пункт в пос. Волошка Коношского района Архангельской области</t>
  </si>
  <si>
    <t>166 908,04</t>
  </si>
  <si>
    <t>Фельдшерско-акушерский пункт в пос. Глубокий Устьянского района Архангельской области</t>
  </si>
  <si>
    <t>206 656,95</t>
  </si>
  <si>
    <t>Фельдшерско-акушерский пункт в пос. Красная Верхнетоемского района Архангельской области</t>
  </si>
  <si>
    <t>13 790 290,92</t>
  </si>
  <si>
    <t>Фельдшерско-акушерский пункт в с. Лена Ленского района Архангельской области</t>
  </si>
  <si>
    <t>9 586 268,20</t>
  </si>
  <si>
    <t>Государственная программа Архангельской области "Развитие образования и науки Архангельской области"</t>
  </si>
  <si>
    <t>2 507 191 037,73</t>
  </si>
  <si>
    <t>2 132 218 527,95</t>
  </si>
  <si>
    <t>374 972 509,78</t>
  </si>
  <si>
    <t>1 768 324 700,00</t>
  </si>
  <si>
    <t>363 893 827,95</t>
  </si>
  <si>
    <t>Подпрограмма "Строительство и капитальный ремонт объектов инфраструктуры системы образования в Архангельской области"</t>
  </si>
  <si>
    <t>Строительство детского сада на 120 мест в пос. Малошуйка Онежского района*</t>
  </si>
  <si>
    <t>120 мест</t>
  </si>
  <si>
    <t>администрация Онежского муниципального района Архангельской области</t>
  </si>
  <si>
    <t>2019/2021</t>
  </si>
  <si>
    <t>141 204 334,90</t>
  </si>
  <si>
    <t>114 631 311,64</t>
  </si>
  <si>
    <t>26 573 023,26</t>
  </si>
  <si>
    <t>Федеральный проект "Содействие занятости"</t>
  </si>
  <si>
    <t>P2</t>
  </si>
  <si>
    <t>116 970 727,34</t>
  </si>
  <si>
    <t>2 339 415,70</t>
  </si>
  <si>
    <t>24 233 607,56</t>
  </si>
  <si>
    <t>Строительство детского сада на 220 мест в г. Мезень Архангельской области*</t>
  </si>
  <si>
    <t>220 мест</t>
  </si>
  <si>
    <t>администрация Мезенского муниципального района Архангельской области</t>
  </si>
  <si>
    <t>156 737 641,27</t>
  </si>
  <si>
    <t>153 602 888,45</t>
  </si>
  <si>
    <t>3 134 752,82</t>
  </si>
  <si>
    <t>Строительство детского сада на 220 мест в микрорайоне Южный г. Котласа*</t>
  </si>
  <si>
    <t>администрация городского округа Архангельской области "Котлас"</t>
  </si>
  <si>
    <t>513 486,00</t>
  </si>
  <si>
    <t>503 216,28</t>
  </si>
  <si>
    <t>10 269,72</t>
  </si>
  <si>
    <t>Строительство детского сада на 220 мест в пос. Урдома Ленского района</t>
  </si>
  <si>
    <t>241 969 227,95</t>
  </si>
  <si>
    <t>Строительство детского сада на 280 мест в 167 квартале города Северодвинска Архангельской области*</t>
  </si>
  <si>
    <t>280 мест</t>
  </si>
  <si>
    <t>администрация городского округа Архангельской области "Северодвинск"</t>
  </si>
  <si>
    <t>287 632 653,07</t>
  </si>
  <si>
    <t>281 880 000,00</t>
  </si>
  <si>
    <t>5 752 653,07</t>
  </si>
  <si>
    <t>Строительство детского сада на 280 мест в 6 микрорайоне территориального округа Майская горка города Архангельска*</t>
  </si>
  <si>
    <t>администрация городского округа "Город Архангельск"</t>
  </si>
  <si>
    <t>2018/2021</t>
  </si>
  <si>
    <t>35 831 989,70</t>
  </si>
  <si>
    <t>32 227 200,00</t>
  </si>
  <si>
    <t>3 604 789,70</t>
  </si>
  <si>
    <t>Строительство детского сада на 280 мест по ул. Первомайской территориального округа Майская горка г. Архангельска*</t>
  </si>
  <si>
    <t>274 945 918,37</t>
  </si>
  <si>
    <t>269 447 000,00</t>
  </si>
  <si>
    <t>5 498 918,37</t>
  </si>
  <si>
    <t>Строительство детского сада на 60 мест в г. Няндома*</t>
  </si>
  <si>
    <t>6 325 187,38</t>
  </si>
  <si>
    <t>6 198 683,63</t>
  </si>
  <si>
    <t>126 503,75</t>
  </si>
  <si>
    <t>Строительство начальной общеобразовательной школы на 320 учащихся в с. Ильинско-Подомское Вилегодского района*</t>
  </si>
  <si>
    <t>320 мест</t>
  </si>
  <si>
    <t>администрация Вилегодского муниципального округа Архангельской области</t>
  </si>
  <si>
    <t>50 000 000,00</t>
  </si>
  <si>
    <t>Строительство пристройки на 200 учащихся к зданию школы в пос. Приводино Котласского района</t>
  </si>
  <si>
    <t>200 мест</t>
  </si>
  <si>
    <t>98 500 000,00</t>
  </si>
  <si>
    <t>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</si>
  <si>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250 мест</t>
  </si>
  <si>
    <t>администрация Шенкурского муниципального района Архангельской области</t>
  </si>
  <si>
    <t>2013/2021</t>
  </si>
  <si>
    <t>202 013 477,20</t>
  </si>
  <si>
    <t>122 163 328,20</t>
  </si>
  <si>
    <t>79 850 149,00</t>
  </si>
  <si>
    <t>Федеральный проект "Современная школа"</t>
  </si>
  <si>
    <t>E1</t>
  </si>
  <si>
    <t>135 736 970,47</t>
  </si>
  <si>
    <t>13 573 642,27</t>
  </si>
  <si>
    <t>66 276 506,73</t>
  </si>
  <si>
    <t>Строительство школы на 1 600 мест в территориальном округе Майская горка г. Архангельска*</t>
  </si>
  <si>
    <t>1 600 мест</t>
  </si>
  <si>
    <t>2020/2023</t>
  </si>
  <si>
    <t>693 028 833,34</t>
  </si>
  <si>
    <t>616 775 900,00</t>
  </si>
  <si>
    <t>76 252 933,34</t>
  </si>
  <si>
    <t>Строительство школы на 860 мест в территориальном округе Варавино-Фактория г. Архангельска*</t>
  </si>
  <si>
    <t>860 мест</t>
  </si>
  <si>
    <t>182 003 709,85</t>
  </si>
  <si>
    <t>71 483 709,85</t>
  </si>
  <si>
    <t>110 520 000,00</t>
  </si>
  <si>
    <t>79 426 344,28</t>
  </si>
  <si>
    <t>7 942 634,43</t>
  </si>
  <si>
    <t>102 577 365,57</t>
  </si>
  <si>
    <t>Строительство школы на 90 учащихся в с. Долгощелье Мезенского района Архангельской области*</t>
  </si>
  <si>
    <t>90 мест</t>
  </si>
  <si>
    <t>136 484 578,70</t>
  </si>
  <si>
    <t>122 836 061,95</t>
  </si>
  <si>
    <t>13 648 516,75</t>
  </si>
  <si>
    <t>Государственная программа Архангельской области "Культура Русского Севера"</t>
  </si>
  <si>
    <t>67 311 000,00</t>
  </si>
  <si>
    <t>60 580 000,00</t>
  </si>
  <si>
    <t>6 731 000,00</t>
  </si>
  <si>
    <t>Министерство транспорта Архангельской области</t>
  </si>
  <si>
    <t>Реконструкция мостового перехода через реку Вага на км 2 + 067 автомобильной дороги Вельск – Шангалы</t>
  </si>
  <si>
    <t>ДФ</t>
  </si>
  <si>
    <t>протяженность дороги – 560 м, в том числе моста – 172,77 м</t>
  </si>
  <si>
    <t>государственное казенное учреждение Архангельской области "Дорожное агентство "Архангельскавтодор"</t>
  </si>
  <si>
    <t>Строительство моста (Пентус)</t>
  </si>
  <si>
    <t>протяженность моста – 130 м</t>
  </si>
  <si>
    <t>администрация Устьянского муниципального района Архангельской области</t>
  </si>
  <si>
    <t>2022/2023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</si>
  <si>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</si>
  <si>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1 436 196 158,57</t>
  </si>
  <si>
    <t>1 231 147 018,57</t>
  </si>
  <si>
    <t>205 049 140,00</t>
  </si>
  <si>
    <t>69 006 900,00</t>
  </si>
  <si>
    <t>1 367 189 258,57</t>
  </si>
  <si>
    <t>136 042 240,00</t>
  </si>
  <si>
    <t>Подпрограмма "Создание условий для обеспечения доступным и комфортным жильем жителей Архангельской области"</t>
  </si>
  <si>
    <t>1 402 710 658,57</t>
  </si>
  <si>
    <t>171 563 640,00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</si>
  <si>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</si>
  <si>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жилых дома</t>
  </si>
  <si>
    <t>администрация городского округа Архангельской области "Мирный"</t>
  </si>
  <si>
    <t>2014/2021</t>
  </si>
  <si>
    <t>559 211 000,00</t>
  </si>
  <si>
    <t>503 233 300,00</t>
  </si>
  <si>
    <t>55 977 700,00</t>
  </si>
  <si>
    <t>Строительство канализационного коллектора по ул. Красноармейской в г. Каргополе (от канализационной насосной станции № 2 ул. Ленинградская д. 63 стр. 1 до канализационной насосной станции ул. Ленина д. 38, стр. 1) Каргопольского района, Архангельской области</t>
  </si>
  <si>
    <t>протяженность сетей канализации – 1,3 км</t>
  </si>
  <si>
    <t>администрация Каргопольского муниципального округа Архангельской области</t>
  </si>
  <si>
    <t>29 766 900,00</t>
  </si>
  <si>
    <t>Строительство канализационных очистных сооружений мощностью до 2 500 куб. м / сутки с трассами напорного коллектора в пос. Приводино Котласского района</t>
  </si>
  <si>
    <t>до 2 500 куб. м / сутки</t>
  </si>
  <si>
    <t>582 230 518,57</t>
  </si>
  <si>
    <t>Строительство коллектора ливневой канализации по ул. Октябрьская от выпуска по ул. Логинова до перспективных очистных сооружений по ул. Ричарда Ченслера в г. Северодвинске</t>
  </si>
  <si>
    <t>производительность очистных сооружений – 94,9 л/сек., протяженность сетей ливневой канализации – 1 866 п. м</t>
  </si>
  <si>
    <t xml:space="preserve">Строительство коллектора ливневой канализации с установкой для очистки ливневых стоков в районе Приморского бульвара в г. Северодвинске </t>
  </si>
  <si>
    <t>производительность 96 л/сек.</t>
  </si>
  <si>
    <t>162 495 340,00</t>
  </si>
  <si>
    <t>145 683 200,00</t>
  </si>
  <si>
    <t>16 812 140,00</t>
  </si>
  <si>
    <t xml:space="preserve">Строительство ливневого коллектора вдоль ул. Железнодорожной, от ул. Торцева до рефулерного озера, с устройством локальных очистных сооружений в г. Северодвинске </t>
  </si>
  <si>
    <t>протяженность – 2 919 п. м</t>
  </si>
  <si>
    <t>Строительство школы на 860 мест в г. Котласе*</t>
  </si>
  <si>
    <t>Федеральный проект "Жилье"</t>
  </si>
  <si>
    <t>F1</t>
  </si>
  <si>
    <t>Министерство здравоохранения Архангельской области</t>
  </si>
  <si>
    <t>33 485 500,00</t>
  </si>
  <si>
    <t>Приобретение жилых помещений для предоставления в качестве служебного жилья медицинским работникам</t>
  </si>
  <si>
    <t>государственное автономное учреждение здравоохранения Архангельской области "Вельская стоматологическая поликлиника"</t>
  </si>
  <si>
    <t>1 700 000,00</t>
  </si>
  <si>
    <t>государственное автономное учреждение здравоохранения Архангельской области "Коряжемская стоматологическая поликлиника"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</si>
  <si>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</si>
  <si>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автономное учреждение здравоохранения Архангельской области "Санаторий "Сольвычегодск"</t>
  </si>
  <si>
    <t>1 000 000,00</t>
  </si>
  <si>
    <t>государственное бюджетное учреждение здравоохранения Архангельской области "Архангельская городская клиническая больница № 4"</t>
  </si>
  <si>
    <t>государственное бюджетное учреждение здравоохранения Архангельской области "Архангельская городская клиническая поликлиника № 1"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</si>
  <si>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</si>
  <si>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</si>
  <si>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1 924 500,00</t>
  </si>
  <si>
    <t>государственное бюджетное учреждение здравоохранения Архангельской области "Вельская центральная районная больница"</t>
  </si>
  <si>
    <t>3 400 000,00</t>
  </si>
  <si>
    <t>государственное бюджетное учреждение здравоохранения Архангельской области "Ильинская центральная районная больница"</t>
  </si>
  <si>
    <t>1 225 000,00</t>
  </si>
  <si>
    <t>государственное бюджетное учреждение здравоохранения Архангельской области "Каргопольская центральная районная больница имени Н.Д. Кировой"</t>
  </si>
  <si>
    <t>700 000,00</t>
  </si>
  <si>
    <t>государственное бюджетное учреждение здравоохранения Архангельской области "Коряжемская городская больница"</t>
  </si>
  <si>
    <t>государственное бюджетное учреждение здравоохранения Архангельской области "Красноборская центральная районная больница"</t>
  </si>
  <si>
    <t>государственное бюджетное учреждение здравоохранения Архангельской области "Мезенская центральная районная больница"</t>
  </si>
  <si>
    <t>2 700 000,00</t>
  </si>
  <si>
    <t>государственное бюджетное учреждение здравоохранения Архангельской области "Новодвинская центральная городская больница"</t>
  </si>
  <si>
    <t>2 912 000,00</t>
  </si>
  <si>
    <t>государственное бюджетное учреждение здравоохранения Архангельской области "Няндомская центральная районная больница"</t>
  </si>
  <si>
    <t>2 854 000,00</t>
  </si>
  <si>
    <t>государственное бюджетное учреждение здравоохранения Архангельской области "Плесецкая центральная районная больница"</t>
  </si>
  <si>
    <t>государственное бюджетное учреждение здравоохранения Архангельской области "Приморская центральная районная больница"</t>
  </si>
  <si>
    <t>1 680 000,00</t>
  </si>
  <si>
    <t>государственное бюджетное учреждение здравоохранения Архангельской области "Северодвинская городская больница № 2 скорой медицинской помощи"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</si>
  <si>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</si>
  <si>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2 450 000,00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</si>
  <si>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</si>
  <si>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государственное бюджетное учреждение здравоохранения Архангельской области "Устьянская центральная районная больница"</t>
  </si>
  <si>
    <t>государственное бюджетное учреждение здравоохранения Архангельской области "Шенкурская центральная районная больница им Н.Н. Приорова"</t>
  </si>
  <si>
    <t>4 140 000,00</t>
  </si>
  <si>
    <t>государственное бюджетное учреждение здравоохранения Архангельской области "Яренская центральная районная больница"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</si>
  <si>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</si>
  <si>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99 000 000,00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</si>
  <si>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</si>
  <si>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</si>
  <si>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31 человек</t>
  </si>
  <si>
    <t>2017/2021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</si>
  <si>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</si>
  <si>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11 016 370,01</t>
  </si>
  <si>
    <t>Подпрограмма "Развитие водохозяйственного комплекса Архангельской области"</t>
  </si>
  <si>
    <t>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2 подэтап, и II этап)"</t>
  </si>
  <si>
    <t>2 500 000,00</t>
  </si>
  <si>
    <t xml:space="preserve">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подэтап)   </t>
  </si>
  <si>
    <t>0,85 км</t>
  </si>
  <si>
    <t>2011/2021</t>
  </si>
  <si>
    <t>6 516 370,01</t>
  </si>
  <si>
    <t xml:space="preserve">Укрепление правого берега реки Северная Двина в Соломбальском территориальном округе г. Архангельска на участке от ул. Маяковского до ул. Кедрова (II этап)   </t>
  </si>
  <si>
    <t>2 000 000,00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</si>
  <si>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</si>
  <si>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10 000 000,00</t>
  </si>
  <si>
    <t>Подпрограмма "Адресная поддержка муниципального образования "Ленский муниципальный район Архангельской области"</t>
  </si>
  <si>
    <t>Строительство начальной школы на 320 мест в с. Яренск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</si>
  <si>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</si>
  <si>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378 605 612,28</t>
  </si>
  <si>
    <t>371 033 500,00</t>
  </si>
  <si>
    <t>7 572 112,28</t>
  </si>
  <si>
    <t>Подпрограмма "Энергосбережение и повышение энергетической эффективности в Архангельской области"</t>
  </si>
  <si>
    <t>Министерство топливно-энергетического комплекса и жилищно-коммунального хозяйства Архангельской области</t>
  </si>
  <si>
    <t>Водоснабжение правобережной части города Каргополя Каргопольского района Архангельской области</t>
  </si>
  <si>
    <t>6,58 км</t>
  </si>
  <si>
    <t>34 919 387,76</t>
  </si>
  <si>
    <t>34 221 000,00</t>
  </si>
  <si>
    <t>698 387,76</t>
  </si>
  <si>
    <t>Федеральный проект "Чистая вода"</t>
  </si>
  <si>
    <t>F5</t>
  </si>
  <si>
    <t>Проектирование водопровода от дер. Рикасиха до пос. Лайский Док МО Приморское Приморского района Архангельской области</t>
  </si>
  <si>
    <t>4,5665 км</t>
  </si>
  <si>
    <t>администрация Приморского муниципального района Архангельской области</t>
  </si>
  <si>
    <t>15 872 448,98</t>
  </si>
  <si>
    <t>15 555 000,00</t>
  </si>
  <si>
    <t>317 448,98</t>
  </si>
  <si>
    <t>Проектирование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</t>
  </si>
  <si>
    <t>4,709 км</t>
  </si>
  <si>
    <t>19 046 938,78</t>
  </si>
  <si>
    <t>18 666 000,00</t>
  </si>
  <si>
    <t>380 938,78</t>
  </si>
  <si>
    <t>Проектирование и строительство ВОС о. Кего</t>
  </si>
  <si>
    <t>152,64 куб. м /сутки</t>
  </si>
  <si>
    <t>108 810 816,34</t>
  </si>
  <si>
    <t>106 634 600,00</t>
  </si>
  <si>
    <t>2 176 216,34</t>
  </si>
  <si>
    <t>Реконструкция очистных сооружений водопровода в г. Котласе Архангельской области</t>
  </si>
  <si>
    <t>30 000 куб. м / сутки</t>
  </si>
  <si>
    <t>64 085 306,12</t>
  </si>
  <si>
    <t>62 803 600,00</t>
  </si>
  <si>
    <t>1 281 706,12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</si>
  <si>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</t>
  </si>
  <si>
    <t>490 куб. м / сутки</t>
  </si>
  <si>
    <t>администрация Виноградовского муниципального района Архангельской области</t>
  </si>
  <si>
    <t>21 163 265,31</t>
  </si>
  <si>
    <t>20 740 000,00</t>
  </si>
  <si>
    <t>423 265,31</t>
  </si>
  <si>
    <t>Строительство водоочистных сооружений в питьевых целях в с. Ильинско-Подомское Вилегодского района Архангельской области (Первый этап. Строительство магистральных водоводов и ВОС)</t>
  </si>
  <si>
    <t>663,67 куб. м / сутки</t>
  </si>
  <si>
    <t>77 086 938,78</t>
  </si>
  <si>
    <t>75 545 200,00</t>
  </si>
  <si>
    <t>1 541 738,78</t>
  </si>
  <si>
    <t>Строительство станции очистки холодной воды по адресу: Архангельская область, Холмогорский район, МО "Емецкое", дер. Кузнецово</t>
  </si>
  <si>
    <t>408 куб. м / сутки</t>
  </si>
  <si>
    <t>администрация Холмогорского муниципального района Архангельской области</t>
  </si>
  <si>
    <t>37 620 510,21</t>
  </si>
  <si>
    <t>36 868 100,00</t>
  </si>
  <si>
    <t>752 410,21</t>
  </si>
  <si>
    <t>Государственная программа Архангельской области "Развитие транспортной системы Архангельской области"</t>
  </si>
  <si>
    <t>908 325 060,00</t>
  </si>
  <si>
    <t>700 000 000,00</t>
  </si>
  <si>
    <t>208 325 060,00</t>
  </si>
  <si>
    <t>Подпрограмма "Развитие общественного пассажирского транспорта и транспортной инфраструктуры Архангельской области"</t>
  </si>
  <si>
    <t>793 227 160,00</t>
  </si>
  <si>
    <t>93 227 160,00</t>
  </si>
  <si>
    <t>Обеспечение земельных участков дорожной инфраструктурой для строительства многоквартирных домов в VII жилом районе (ул. Стрелковая – ул. Карпогорская, длиной 1 650 м)</t>
  </si>
  <si>
    <t>протяженность дороги – 1 650 м</t>
  </si>
  <si>
    <t>22 756 230,00</t>
  </si>
  <si>
    <t>Приобретение наплавного (понтонного) моста через реку Емца в Холмогорском муниципальном районе Архангельской области</t>
  </si>
  <si>
    <t>1 наплавной (понтонный) мост</t>
  </si>
  <si>
    <t>20 000 000,00</t>
  </si>
  <si>
    <t>Проектирование и строительство автомобильного моста (путепровода) через железнодорожные пути Северной железной дороги в городе Вельске Архангельской области в районе км 824 пк 8 (ул. Дзержинского)</t>
  </si>
  <si>
    <t>1 проектная документация</t>
  </si>
  <si>
    <t>администрация Вельского муниципального района Архангельской области</t>
  </si>
  <si>
    <t>23 715 000,00</t>
  </si>
  <si>
    <t>Реконструкция моста через Никольское устье Северной Двины в г. Северодвинске</t>
  </si>
  <si>
    <t>протяженность дороги – 2,916 км, в том числе моста – 185,8 пог. м</t>
  </si>
  <si>
    <t>2019/2023</t>
  </si>
  <si>
    <t>Строительство автодороги по ул. Ушинского на участке от ул. Маяковского до ул. Посадская (протяженность 1 900 м) в г. Котласе Архангельской области</t>
  </si>
  <si>
    <t>строительная длина – 1,8909 км</t>
  </si>
  <si>
    <t>10 741 240,00</t>
  </si>
  <si>
    <t>Строительство автомобильной дороги по проспекту Мира на участке от ул. Ушинского до объездной автомобильной дороги "Котлас – Коряжма, км 0 – км 41"</t>
  </si>
  <si>
    <t>протяженность дороги – 1,38 км</t>
  </si>
  <si>
    <t>5 433 240,00</t>
  </si>
  <si>
    <t>Строительство пр. Московский на участке от ул. Прокопия Галушина до ул. Энтузиастов в г. Архангельске</t>
  </si>
  <si>
    <t>протяженность – 669,66 м</t>
  </si>
  <si>
    <t>10 581 450,00</t>
  </si>
  <si>
    <t>Подпрограмма "Развитие и совершенствование сети автомобильных дорог общего пользования регионального значения"</t>
  </si>
  <si>
    <t>115 097 900,00</t>
  </si>
  <si>
    <t>Разработка проектной документации и реконструкция мостового перехода через реку Онега на км 12 + 977 автомобильной дороги Дениславье – Североонежск – СОБР</t>
  </si>
  <si>
    <t>4 500 000,00</t>
  </si>
  <si>
    <t>Разработка проектной документации и строительство автомобильной дороги Онега – Тамица – Кянда на участке Тамица – Кянда в Онежском районе Архангельской области</t>
  </si>
  <si>
    <t>2 проектных документации (в 2021 году – 1 проектная документация на 1 этап; в 2022 году – 1 проектная документация на 2 и 3 этапы)</t>
  </si>
  <si>
    <t>7 800 000,00</t>
  </si>
  <si>
    <t>Разработка проектной документации на реконструкцию мостового перехода через реку Вождеромка на км 60 + 464 автомобильной дороги Архангельск – Белогорский – Пинега – Кимжа – Мезень</t>
  </si>
  <si>
    <t>2 560 000,00</t>
  </si>
  <si>
    <t>Строительство мостового перехода через реку Устья на км 139 + 309 автомобильной дороги Шангалы – Квазеньга – Кизема</t>
  </si>
  <si>
    <t>протяженность дороги – 5,6 км, в том числе моста – 113,6 п. м</t>
  </si>
  <si>
    <t>2020/2022</t>
  </si>
  <si>
    <t>100 237 900,00</t>
  </si>
  <si>
    <t>Государственная программа Архангельской области "Развитие инфраструктуры Соловецкого архипелага"</t>
  </si>
  <si>
    <t>248 372 132,60</t>
  </si>
  <si>
    <t>193 520 000,00</t>
  </si>
  <si>
    <t>54 852 132,60</t>
  </si>
  <si>
    <t>Реконструкция аэропортового комплекса "Соловки" о. Соловецкий, Архангельская область</t>
  </si>
  <si>
    <t>68 675 кв. м</t>
  </si>
  <si>
    <t>5 952 200,00</t>
  </si>
  <si>
    <t>Строительство здания средней школы на 120 мест в поселке Соловецкий Приморского района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</si>
  <si>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</si>
  <si>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коек</t>
  </si>
  <si>
    <t>208 519 932,60</t>
  </si>
  <si>
    <t>14 999 932,60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</si>
  <si>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</si>
  <si>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протяженность – 14,4 км, производительность – 600 куб. м / сутки</t>
  </si>
  <si>
    <t>19 150 000,00</t>
  </si>
  <si>
    <t xml:space="preserve">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 </t>
  </si>
  <si>
    <t>протяженность – 10,97 км, производительность – до 1 000 куб. м / сутки</t>
  </si>
  <si>
    <t>14 750 000,00</t>
  </si>
  <si>
    <t>Государственная программа Архангельской области "Комплексное развитие сельских территорий Архангельской области"</t>
  </si>
  <si>
    <t>993 111 532,37</t>
  </si>
  <si>
    <t>907 521 564,00</t>
  </si>
  <si>
    <t>85 589 968,37</t>
  </si>
  <si>
    <t>Подпрограмма "Создание условий для обеспечения доступным и комфортным жильем сельского населения"</t>
  </si>
  <si>
    <t>48 604 353,48</t>
  </si>
  <si>
    <t>47 010 800,00</t>
  </si>
  <si>
    <t>1 593 553,48</t>
  </si>
  <si>
    <t>19 999 353,48</t>
  </si>
  <si>
    <t>18 977 900,00</t>
  </si>
  <si>
    <t>1 021 453,48</t>
  </si>
  <si>
    <t xml:space="preserve">Комплексное обустройство площадки под компактную жилищную застройку в дер. Бор Няндомского района Архангельской области </t>
  </si>
  <si>
    <t>1 проект</t>
  </si>
  <si>
    <t>администрация Няндомского муниципального района Архангельской области</t>
  </si>
  <si>
    <t>17 640 677,39</t>
  </si>
  <si>
    <t>16 739 691,00</t>
  </si>
  <si>
    <t>900 986,39</t>
  </si>
  <si>
    <t>Комплексное обустройство площадки под компактную жилищную застройку в дер. Куимиха Котласского района Архангельской области</t>
  </si>
  <si>
    <t>администрация муниципального образования "Приводинское"</t>
  </si>
  <si>
    <t>2 358 676,09</t>
  </si>
  <si>
    <t>2 238 209,00</t>
  </si>
  <si>
    <t>120 467,09</t>
  </si>
  <si>
    <t>Министерство агропромышленного комплекса и торговли Архангельской области</t>
  </si>
  <si>
    <t>28 605 000,00</t>
  </si>
  <si>
    <t>28 032 900,00</t>
  </si>
  <si>
    <t>572 100,00</t>
  </si>
  <si>
    <t>Строительство многоквартирного дома</t>
  </si>
  <si>
    <t>1 152 кв. м</t>
  </si>
  <si>
    <t>Подпрограмма "Создание и развитие инфраструктуры на сельских территориях"</t>
  </si>
  <si>
    <t>944 507 178,89</t>
  </si>
  <si>
    <t>860 510 764,00</t>
  </si>
  <si>
    <t>83 996 414,89</t>
  </si>
  <si>
    <t>Реконструкция канализационных очистных сооружений*</t>
  </si>
  <si>
    <t>3 000 куб. м / сутки</t>
  </si>
  <si>
    <t>администрация городского поселения "Октябрьское" Устьянского муниципального района Архангельской области</t>
  </si>
  <si>
    <t>Строительство детского сада "Золушка" в с. Черевково Красноборского района Архангельской области (90 мест)</t>
  </si>
  <si>
    <t>администрация Красноборского муниципального района Архангельской области</t>
  </si>
  <si>
    <t>44 121 000,00</t>
  </si>
  <si>
    <t>43 238 000,00</t>
  </si>
  <si>
    <t>883 000,00</t>
  </si>
  <si>
    <t>Строительство детского сада на 60 мест в пос. Лайский Док Приморского района Архангельской области</t>
  </si>
  <si>
    <t>60 мест</t>
  </si>
  <si>
    <t>50 387 600,00</t>
  </si>
  <si>
    <t>49 379 800,00</t>
  </si>
  <si>
    <t>1 007 800,00</t>
  </si>
  <si>
    <t>Строительство лыже-роллерной трассы "Черевковская средняя школа" в с. Черевково Красноборского района Архангельской области</t>
  </si>
  <si>
    <t>4 172 000,00</t>
  </si>
  <si>
    <t>4 088 000,00</t>
  </si>
  <si>
    <t>84 000,00</t>
  </si>
  <si>
    <t>Строительство объекта "Средняя общеобразовательная школа на 352 учащихся с интернатом на 80 мест в п. Шалакуша"*</t>
  </si>
  <si>
    <t>352 учащихся</t>
  </si>
  <si>
    <t>233 761 850,00</t>
  </si>
  <si>
    <t>210 385 650,00</t>
  </si>
  <si>
    <t>23 376 200,00</t>
  </si>
  <si>
    <t>Строительство социально-культурного центра в пос. Лайский Док МО "Приморское" Приморского района Архангельской области (на 75 мест)</t>
  </si>
  <si>
    <t>75 мест</t>
  </si>
  <si>
    <t>33 174 950,00</t>
  </si>
  <si>
    <t>32 511 450,00</t>
  </si>
  <si>
    <t>663 500,00</t>
  </si>
  <si>
    <t>5 175 800,00</t>
  </si>
  <si>
    <t>5 072 020,00</t>
  </si>
  <si>
    <t>103 780,00</t>
  </si>
  <si>
    <t>Строительство линейного объекта: "Уличное освещение дер. Поповская улица Приозерная, дер. Макаровская улица Набережная, дер. Корехино улица Набережная, дер. Логиновская переулок Индустриальный, дер. Логиновская улица Тепличная, дер. Логиновская улица Озерная с использованием энергосберегающих технологий" в сельском поселении "Мошинское" Няндомского района Архангельской области</t>
  </si>
  <si>
    <t>1,969 км</t>
  </si>
  <si>
    <t>1 888 800,00</t>
  </si>
  <si>
    <t>1 851 020,00</t>
  </si>
  <si>
    <t>37 780,00</t>
  </si>
  <si>
    <t>Строительство линий освещения территории по проекту "Светлое будущее" с. Черевково, д. Овсянниковская Красноборского района Архангельской области</t>
  </si>
  <si>
    <t>4,75 км</t>
  </si>
  <si>
    <t>3 287 000,00</t>
  </si>
  <si>
    <t>3 221 000,00</t>
  </si>
  <si>
    <t>66 000,00</t>
  </si>
  <si>
    <t>288 310 260,00</t>
  </si>
  <si>
    <t>258 972 500,00</t>
  </si>
  <si>
    <t>29 337 760,00</t>
  </si>
  <si>
    <t xml:space="preserve">Реконструкция автомобильной дороги Усть-Ваеньга – Осиново – Фалюки на участке км 85 + 000 – км 97 + 000 в Виноградовском районе Архангельской области </t>
  </si>
  <si>
    <t>протяженность дороги – 11,211 км (2020 год – 6,358 км; 2021 год – 4,853 км), кроме того, подъездов – 0,999 км (2020 год – 0,654 км, 2021 год – 0,345 км)</t>
  </si>
  <si>
    <t>Государственная программа Архангельской области "Развитие физической культуры и спорта в Архангельской области"</t>
  </si>
  <si>
    <t>357 056 066,32</t>
  </si>
  <si>
    <t>319 396 600,00</t>
  </si>
  <si>
    <t>37 659 466,32</t>
  </si>
  <si>
    <t>330 536 305,34</t>
  </si>
  <si>
    <t>11 139 705,34</t>
  </si>
  <si>
    <t>26 519 760,98</t>
  </si>
  <si>
    <t>Многоцелевой физкультурно-оздоровительный объект (хоккейная арена – "Ледовый дворец") по адресу: Российская Федерация, Архангельская область, г. Коряжма, ул. Архангельская, земельный участок 35</t>
  </si>
  <si>
    <t>100 человек в смену</t>
  </si>
  <si>
    <t>2019/2022</t>
  </si>
  <si>
    <t>205 217 802,61</t>
  </si>
  <si>
    <t>195 468 586,80</t>
  </si>
  <si>
    <t>9 749 215,81</t>
  </si>
  <si>
    <t>Федеральный проект "Спорт – норма жизни"</t>
  </si>
  <si>
    <t>P5</t>
  </si>
  <si>
    <t>199 457 741,63</t>
  </si>
  <si>
    <t>3 989 154,83</t>
  </si>
  <si>
    <t>5 760 060,98</t>
  </si>
  <si>
    <t>Проектирование и строительство крытого катка с искусственным льдом в г. Архангельске</t>
  </si>
  <si>
    <t>800 мест</t>
  </si>
  <si>
    <t>8 316 500,00</t>
  </si>
  <si>
    <t>Строительство здания спортивного зала МБОУ "Илезская СОШ" по адресу: 165270, Архангельская область, Устьянский район, п. Илеза, ул. Школьная, д. 1</t>
  </si>
  <si>
    <t>165,7 кв. м</t>
  </si>
  <si>
    <t>2021/2021</t>
  </si>
  <si>
    <t>20 299 630,00</t>
  </si>
  <si>
    <t>19 893 637,40</t>
  </si>
  <si>
    <t>405 992,60</t>
  </si>
  <si>
    <t>Строительство объекта "Спортивный зал "ГАПОУ АО "Каргопольский индустриальный техникум" по адресу: г. Каргополь, ул. Семенковская, д. 79"</t>
  </si>
  <si>
    <t>44 человека</t>
  </si>
  <si>
    <t>55 366 710,00</t>
  </si>
  <si>
    <t>53 083 375,80</t>
  </si>
  <si>
    <t>2 283 334,20</t>
  </si>
  <si>
    <t>54 166 710,00</t>
  </si>
  <si>
    <t>1 083 334,20</t>
  </si>
  <si>
    <t>1 200 000,00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</si>
  <si>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</si>
  <si>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кв. м</t>
  </si>
  <si>
    <t>67 855 423,71</t>
  </si>
  <si>
    <t>50 951 000,00</t>
  </si>
  <si>
    <t>16 904 423,71</t>
  </si>
  <si>
    <t>56 612 223,71</t>
  </si>
  <si>
    <t>5 661 223,71</t>
  </si>
  <si>
    <t>11 243 200,00</t>
  </si>
  <si>
    <t>Прогнозная мощ-ность (прогноз-ный прирост мощно-сти)</t>
  </si>
  <si>
    <t>В рамках дорож-ного фонда</t>
  </si>
  <si>
    <t>Код федераль-ного проекета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</si>
  <si>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</si>
  <si>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всего к уточненной сводной бюджетной росписи на год</t>
  </si>
  <si>
    <t>22=19/10*100</t>
  </si>
  <si>
    <t>23=19/13*100</t>
  </si>
  <si>
    <t>рублей</t>
  </si>
  <si>
    <t>Прогноз-ный срок (начало /окончание</t>
  </si>
  <si>
    <t>Строительство объектов инженерной инфраструктуры квартала 175 в городе Северодвинске (2 этап. Автомобильные дороги)</t>
  </si>
  <si>
    <t>строительная длина – 1,793 км</t>
  </si>
  <si>
    <t>Нераспределенный остаток</t>
  </si>
  <si>
    <t>Продолжение приложения №6</t>
  </si>
  <si>
    <t>Уточненная сводная бюджетная роспись на 2021 год по состоянию на 30.06.2021</t>
  </si>
  <si>
    <t>Отчет об исполнении областного бюджета по реализации областной адресной инвестиционной программы за I полугодие  2021 года</t>
  </si>
  <si>
    <t>План кассовых выплат на I  полугодие 2021 года</t>
  </si>
  <si>
    <t>Исполнено на 30.06.2021</t>
  </si>
  <si>
    <t>Исполнение I полугодие, в процентах</t>
  </si>
  <si>
    <t>всго к плану на I полугодие</t>
  </si>
  <si>
    <t>Утверждено постановлением Правительства Архангельской области от 10.06.2021 № 293-пп</t>
  </si>
  <si>
    <t>вне рамрк федерального проекта</t>
  </si>
  <si>
    <t>651 021 119,02</t>
  </si>
  <si>
    <t>596 466 244,11</t>
  </si>
  <si>
    <t>54 554 874,91</t>
  </si>
  <si>
    <t>285 403 719,02</t>
  </si>
  <si>
    <t>256 863 344,11</t>
  </si>
  <si>
    <t>28 540 374,91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</si>
  <si>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</si>
  <si>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Строительство объекта «Пожарное депо ГКУ «ОГПС-21» на 4 автомашины в г. Сольвычегодске Котласского района</t>
  </si>
  <si>
    <t>Приложение № 6 к пояснительной записке к отчету об исполнении областного бюджета за I полугодие 2021 года по форме приложения № 11 к областному закону "Об областном бюджете на  2021 год и на плановый период 2022 и 2023 годов"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</si>
</sst>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0\ _₽"/>
  </numFmts>
  <fonts count="1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2">
      <alignment horizontal="center" vertical="center" wrapText="1"/>
    </xf>
    <xf numFmtId="49" fontId="4" fillId="0" borderId="2">
      <alignment horizontal="center" vertical="center" wrapText="1"/>
    </xf>
    <xf numFmtId="164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6" fillId="2" borderId="1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right" wrapText="1"/>
    </xf>
    <xf numFmtId="4" fontId="8" fillId="2" borderId="1" xfId="0" applyNumberFormat="1" applyFont="1" applyFill="1" applyBorder="1" applyAlignment="1">
      <alignment horizontal="right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0" fillId="3" borderId="0" xfId="0" applyFill="1"/>
    <xf numFmtId="165" fontId="10" fillId="2" borderId="1" xfId="0" applyNumberFormat="1" applyFont="1" applyFill="1" applyBorder="1" applyAlignment="1">
      <alignment horizontal="right" vertical="center" wrapText="1"/>
    </xf>
    <xf numFmtId="165" fontId="8" fillId="2" borderId="1" xfId="0" applyNumberFormat="1" applyFont="1" applyFill="1" applyBorder="1" applyAlignment="1">
      <alignment horizontal="right" vertical="center" wrapText="1"/>
    </xf>
    <xf numFmtId="164" fontId="10" fillId="2" borderId="1" xfId="3" applyFont="1" applyFill="1" applyBorder="1" applyAlignment="1">
      <alignment horizontal="right" wrapText="1"/>
    </xf>
    <xf numFmtId="164" fontId="8" fillId="2" borderId="1" xfId="3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3" applyFont="1" applyFill="1" applyBorder="1" applyAlignment="1">
      <alignment horizontal="right" vertical="center" wrapText="1"/>
    </xf>
    <xf numFmtId="164" fontId="9" fillId="2" borderId="1" xfId="3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166" fontId="0" fillId="2" borderId="0" xfId="0" applyNumberFormat="1" applyFill="1"/>
    <xf numFmtId="166" fontId="10" fillId="2" borderId="1" xfId="3" applyNumberFormat="1" applyFont="1" applyFill="1" applyBorder="1" applyAlignment="1">
      <alignment horizontal="right" wrapText="1"/>
    </xf>
    <xf numFmtId="166" fontId="8" fillId="2" borderId="1" xfId="3" applyNumberFormat="1" applyFont="1" applyFill="1" applyBorder="1" applyAlignment="1">
      <alignment horizontal="right" wrapText="1"/>
    </xf>
    <xf numFmtId="166" fontId="9" fillId="2" borderId="1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right" vertical="center" wrapText="1" indent="1"/>
    </xf>
    <xf numFmtId="166" fontId="7" fillId="2" borderId="1" xfId="0" applyNumberFormat="1" applyFont="1" applyFill="1" applyBorder="1" applyAlignment="1">
      <alignment horizontal="right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6" fontId="8" fillId="2" borderId="1" xfId="3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6" fontId="9" fillId="2" borderId="1" xfId="3" applyNumberFormat="1" applyFont="1" applyFill="1" applyBorder="1" applyAlignment="1">
      <alignment horizontal="right" vertical="center" wrapText="1"/>
    </xf>
    <xf numFmtId="164" fontId="1" fillId="2" borderId="1" xfId="3" applyFont="1" applyFill="1" applyBorder="1" applyAlignment="1">
      <alignment horizontal="right" vertical="center" wrapText="1" indent="1"/>
    </xf>
    <xf numFmtId="0" fontId="9" fillId="2" borderId="1" xfId="0" applyFont="1" applyFill="1" applyBorder="1" applyAlignment="1">
      <alignment vertical="center" wrapText="1"/>
    </xf>
    <xf numFmtId="166" fontId="1" fillId="2" borderId="1" xfId="3" applyNumberFormat="1" applyFont="1" applyFill="1" applyBorder="1" applyAlignment="1">
      <alignment horizontal="right" vertical="center" wrapText="1" indent="1"/>
    </xf>
    <xf numFmtId="164" fontId="8" fillId="2" borderId="1" xfId="3" applyNumberFormat="1" applyFont="1" applyFill="1" applyBorder="1" applyAlignment="1">
      <alignment horizontal="right" vertical="center" wrapText="1"/>
    </xf>
    <xf numFmtId="164" fontId="10" fillId="2" borderId="1" xfId="3" applyFont="1" applyFill="1" applyBorder="1" applyAlignment="1">
      <alignment horizontal="right" vertical="center" wrapText="1"/>
    </xf>
    <xf numFmtId="166" fontId="10" fillId="2" borderId="1" xfId="3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4" fontId="9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9" fillId="2" borderId="1" xfId="3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10" fillId="2" borderId="1" xfId="3" applyNumberFormat="1" applyFont="1" applyFill="1" applyBorder="1" applyAlignment="1">
      <alignment horizontal="right" wrapText="1"/>
    </xf>
    <xf numFmtId="0" fontId="0" fillId="4" borderId="0" xfId="0" applyFill="1"/>
    <xf numFmtId="4" fontId="1" fillId="2" borderId="2" xfId="0" applyNumberFormat="1" applyFont="1" applyFill="1" applyBorder="1" applyAlignment="1">
      <alignment horizontal="right" vertical="center" wrapText="1" indent="1"/>
    </xf>
    <xf numFmtId="4" fontId="1" fillId="2" borderId="3" xfId="0" applyNumberFormat="1" applyFont="1" applyFill="1" applyBorder="1" applyAlignment="1">
      <alignment horizontal="right" vertical="center" wrapText="1" indent="1"/>
    </xf>
    <xf numFmtId="0" fontId="0" fillId="2" borderId="0" xfId="0" applyFill="1" applyAlignment="1">
      <alignment horizontal="center"/>
    </xf>
    <xf numFmtId="166" fontId="14" fillId="2" borderId="0" xfId="0" applyNumberFormat="1" applyFont="1" applyFill="1" applyAlignment="1">
      <alignment horizontal="right"/>
    </xf>
    <xf numFmtId="166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166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wrapText="1"/>
    </xf>
    <xf numFmtId="166" fontId="10" fillId="2" borderId="4" xfId="3" applyNumberFormat="1" applyFont="1" applyFill="1" applyBorder="1" applyAlignment="1">
      <alignment horizontal="right" wrapText="1"/>
    </xf>
    <xf numFmtId="166" fontId="8" fillId="2" borderId="4" xfId="3" applyNumberFormat="1" applyFont="1" applyFill="1" applyBorder="1" applyAlignment="1">
      <alignment horizontal="right" wrapText="1"/>
    </xf>
    <xf numFmtId="4" fontId="10" fillId="2" borderId="4" xfId="3" applyNumberFormat="1" applyFont="1" applyFill="1" applyBorder="1" applyAlignment="1">
      <alignment horizontal="right" wrapText="1"/>
    </xf>
    <xf numFmtId="166" fontId="1" fillId="2" borderId="4" xfId="0" applyNumberFormat="1" applyFont="1" applyFill="1" applyBorder="1" applyAlignment="1">
      <alignment horizontal="right" vertical="center" wrapText="1" indent="1"/>
    </xf>
    <xf numFmtId="166" fontId="8" fillId="2" borderId="4" xfId="0" applyNumberFormat="1" applyFont="1" applyFill="1" applyBorder="1" applyAlignment="1">
      <alignment horizontal="right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right" vertical="center" wrapText="1"/>
    </xf>
    <xf numFmtId="166" fontId="10" fillId="2" borderId="4" xfId="3" applyNumberFormat="1" applyFont="1" applyFill="1" applyBorder="1" applyAlignment="1">
      <alignment horizontal="right" vertical="center" wrapText="1"/>
    </xf>
    <xf numFmtId="166" fontId="8" fillId="2" borderId="4" xfId="3" applyNumberFormat="1" applyFont="1" applyFill="1" applyBorder="1" applyAlignment="1">
      <alignment horizontal="right" vertical="center" wrapText="1"/>
    </xf>
    <xf numFmtId="164" fontId="8" fillId="2" borderId="4" xfId="3" applyFont="1" applyFill="1" applyBorder="1" applyAlignment="1">
      <alignment horizontal="right" vertical="center" wrapText="1"/>
    </xf>
    <xf numFmtId="164" fontId="1" fillId="2" borderId="4" xfId="3" applyFont="1" applyFill="1" applyBorder="1" applyAlignment="1">
      <alignment horizontal="right" vertical="center" wrapText="1" indent="1"/>
    </xf>
    <xf numFmtId="164" fontId="10" fillId="2" borderId="4" xfId="3" applyFont="1" applyFill="1" applyBorder="1" applyAlignment="1">
      <alignment horizontal="right" vertical="center" wrapText="1"/>
    </xf>
    <xf numFmtId="164" fontId="9" fillId="2" borderId="4" xfId="3" applyFont="1" applyFill="1" applyBorder="1" applyAlignment="1">
      <alignment vertical="center" wrapText="1"/>
    </xf>
    <xf numFmtId="164" fontId="9" fillId="2" borderId="4" xfId="3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 wrapText="1" indent="1"/>
    </xf>
    <xf numFmtId="4" fontId="1" fillId="2" borderId="6" xfId="0" applyNumberFormat="1" applyFont="1" applyFill="1" applyBorder="1" applyAlignment="1">
      <alignment horizontal="right" vertical="center" wrapText="1" indent="1"/>
    </xf>
    <xf numFmtId="0" fontId="0" fillId="0" borderId="0" xfId="0" applyFill="1"/>
    <xf numFmtId="0" fontId="0" fillId="0" borderId="0" xfId="0" applyFill="1" applyAlignment="1">
      <alignment horizontal="center"/>
    </xf>
    <xf numFmtId="166" fontId="0" fillId="0" borderId="0" xfId="0" applyNumberForma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64" fontId="8" fillId="3" borderId="1" xfId="3" applyFont="1" applyFill="1" applyBorder="1" applyAlignment="1">
      <alignment horizontal="right" vertical="center" wrapText="1"/>
    </xf>
    <xf numFmtId="164" fontId="1" fillId="3" borderId="1" xfId="3" applyFont="1" applyFill="1" applyBorder="1" applyAlignment="1">
      <alignment horizontal="right" vertical="center" wrapText="1" indent="1"/>
    </xf>
    <xf numFmtId="164" fontId="8" fillId="3" borderId="1" xfId="3" applyFont="1" applyFill="1" applyBorder="1" applyAlignment="1">
      <alignment horizontal="right" wrapText="1"/>
    </xf>
    <xf numFmtId="166" fontId="8" fillId="3" borderId="1" xfId="3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0" fillId="0" borderId="0" xfId="0" applyFill="1" applyAlignment="1"/>
    <xf numFmtId="0" fontId="5" fillId="0" borderId="0" xfId="0" applyFont="1" applyFill="1" applyAlignment="1">
      <alignment horizontal="center" vertical="center" wrapText="1"/>
    </xf>
    <xf numFmtId="166" fontId="14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wrapText="1"/>
    </xf>
    <xf numFmtId="166" fontId="7" fillId="2" borderId="4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wrapText="1"/>
    </xf>
  </cellXfs>
  <cellStyles count="4">
    <cellStyle name="st60" xfId="1"/>
    <cellStyle name="xl55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673"/>
  <sheetViews>
    <sheetView tabSelected="1" view="pageBreakPreview" zoomScale="80" zoomScaleNormal="100" zoomScaleSheetLayoutView="80" workbookViewId="0">
      <pane ySplit="9" topLeftCell="A10" activePane="bottomLeft" state="frozen"/>
      <selection pane="bottomLeft" activeCell="K12" sqref="K12"/>
    </sheetView>
  </sheetViews>
  <sheetFormatPr defaultRowHeight="15"/>
  <cols>
    <col min="1" max="1" width="36.5703125" customWidth="1"/>
    <col min="2" max="2" width="8.28515625" style="1" customWidth="1"/>
    <col min="3" max="3" width="7.42578125" customWidth="1"/>
    <col min="4" max="4" width="7.7109375" customWidth="1"/>
    <col min="5" max="5" width="22" customWidth="1"/>
    <col min="6" max="6" width="9.42578125" customWidth="1"/>
    <col min="7" max="7" width="19.28515625" style="2" customWidth="1"/>
    <col min="8" max="8" width="20.7109375" style="2" customWidth="1"/>
    <col min="9" max="9" width="20.42578125" style="2" customWidth="1"/>
    <col min="10" max="10" width="20.5703125" style="45" customWidth="1"/>
    <col min="11" max="11" width="22.85546875" customWidth="1"/>
    <col min="12" max="12" width="22.42578125" style="27" customWidth="1"/>
    <col min="13" max="13" width="22.28515625" style="45" customWidth="1"/>
    <col min="14" max="14" width="18.28515625" style="27" customWidth="1"/>
    <col min="15" max="15" width="19.85546875" style="27" customWidth="1"/>
    <col min="16" max="16" width="20.5703125" style="45" customWidth="1"/>
    <col min="17" max="17" width="23.85546875" style="27" customWidth="1"/>
    <col min="18" max="18" width="18" style="27" customWidth="1"/>
    <col min="19" max="19" width="19.5703125" style="45" customWidth="1"/>
    <col min="20" max="20" width="18.5703125" style="27" customWidth="1"/>
    <col min="21" max="21" width="17.85546875" style="27" customWidth="1"/>
    <col min="22" max="22" width="16.42578125" style="2" customWidth="1"/>
    <col min="23" max="23" width="16.140625" style="2" customWidth="1"/>
    <col min="24" max="31" width="49.5703125" style="2" customWidth="1"/>
    <col min="32" max="55" width="9.140625" style="2"/>
  </cols>
  <sheetData>
    <row r="1" spans="1:23" s="72" customFormat="1" ht="50.25" customHeight="1">
      <c r="B1" s="73"/>
      <c r="I1" s="85" t="s">
        <v>584</v>
      </c>
      <c r="J1" s="86"/>
      <c r="K1" s="86"/>
      <c r="L1" s="86"/>
      <c r="N1" s="74"/>
      <c r="O1" s="74"/>
      <c r="Q1" s="74"/>
      <c r="R1" s="74"/>
      <c r="T1" s="74"/>
      <c r="U1" s="74"/>
    </row>
    <row r="2" spans="1:23" s="72" customFormat="1" ht="31.5" customHeight="1">
      <c r="A2" s="87" t="s">
        <v>569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N2" s="74"/>
      <c r="O2" s="74"/>
      <c r="Q2" s="74"/>
      <c r="R2" s="74"/>
      <c r="T2" s="74"/>
      <c r="U2" s="74"/>
    </row>
    <row r="3" spans="1:23" s="72" customFormat="1">
      <c r="A3" s="75"/>
      <c r="B3" s="76"/>
      <c r="C3" s="75"/>
      <c r="D3" s="75"/>
      <c r="E3" s="75"/>
      <c r="F3" s="75"/>
      <c r="G3" s="75"/>
      <c r="H3" s="75"/>
      <c r="I3" s="75"/>
      <c r="L3" s="74"/>
      <c r="N3" s="74"/>
      <c r="O3" s="74"/>
      <c r="Q3" s="74"/>
      <c r="R3" s="74"/>
      <c r="T3" s="74"/>
      <c r="U3" s="74"/>
    </row>
    <row r="4" spans="1:23">
      <c r="A4" s="2"/>
      <c r="B4" s="48"/>
      <c r="C4" s="2"/>
      <c r="D4" s="2"/>
      <c r="E4" s="2"/>
      <c r="F4" s="2"/>
      <c r="J4" s="2"/>
      <c r="K4" s="2"/>
      <c r="L4" s="49" t="s">
        <v>562</v>
      </c>
      <c r="M4" s="2"/>
      <c r="N4" s="20"/>
      <c r="O4" s="20"/>
      <c r="P4" s="2"/>
      <c r="Q4" s="88"/>
      <c r="R4" s="88"/>
      <c r="S4" s="2"/>
      <c r="T4" s="20"/>
      <c r="U4" s="20"/>
      <c r="V4" s="89" t="s">
        <v>567</v>
      </c>
      <c r="W4" s="89"/>
    </row>
    <row r="5" spans="1:23" ht="13.5" customHeight="1">
      <c r="A5" s="81"/>
      <c r="B5" s="81" t="s">
        <v>557</v>
      </c>
      <c r="C5" s="81" t="s">
        <v>556</v>
      </c>
      <c r="D5" s="81" t="s">
        <v>555</v>
      </c>
      <c r="E5" s="81" t="s">
        <v>0</v>
      </c>
      <c r="F5" s="81" t="s">
        <v>563</v>
      </c>
      <c r="G5" s="83" t="s">
        <v>574</v>
      </c>
      <c r="H5" s="83"/>
      <c r="I5" s="83"/>
      <c r="J5" s="83" t="s">
        <v>568</v>
      </c>
      <c r="K5" s="83"/>
      <c r="L5" s="83"/>
      <c r="M5" s="83" t="s">
        <v>570</v>
      </c>
      <c r="N5" s="83"/>
      <c r="O5" s="83"/>
      <c r="P5" s="83" t="s">
        <v>558</v>
      </c>
      <c r="Q5" s="83"/>
      <c r="R5" s="83"/>
      <c r="S5" s="83" t="s">
        <v>571</v>
      </c>
      <c r="T5" s="83"/>
      <c r="U5" s="90"/>
      <c r="V5" s="83" t="s">
        <v>572</v>
      </c>
      <c r="W5" s="83"/>
    </row>
    <row r="6" spans="1:23" ht="15" customHeight="1">
      <c r="A6" s="81"/>
      <c r="B6" s="81"/>
      <c r="C6" s="81"/>
      <c r="D6" s="81"/>
      <c r="E6" s="81"/>
      <c r="F6" s="81" t="s">
        <v>1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91"/>
      <c r="V6" s="81" t="s">
        <v>559</v>
      </c>
      <c r="W6" s="81" t="s">
        <v>573</v>
      </c>
    </row>
    <row r="7" spans="1:23">
      <c r="A7" s="81"/>
      <c r="B7" s="81"/>
      <c r="C7" s="81"/>
      <c r="D7" s="81"/>
      <c r="E7" s="81"/>
      <c r="F7" s="81"/>
      <c r="G7" s="81" t="s">
        <v>2</v>
      </c>
      <c r="H7" s="82" t="s">
        <v>3</v>
      </c>
      <c r="I7" s="82"/>
      <c r="J7" s="81" t="s">
        <v>2</v>
      </c>
      <c r="K7" s="82" t="s">
        <v>3</v>
      </c>
      <c r="L7" s="82"/>
      <c r="M7" s="81" t="s">
        <v>2</v>
      </c>
      <c r="N7" s="92" t="s">
        <v>3</v>
      </c>
      <c r="O7" s="92"/>
      <c r="P7" s="81" t="s">
        <v>2</v>
      </c>
      <c r="Q7" s="92" t="s">
        <v>3</v>
      </c>
      <c r="R7" s="92"/>
      <c r="S7" s="81" t="s">
        <v>2</v>
      </c>
      <c r="T7" s="92" t="s">
        <v>3</v>
      </c>
      <c r="U7" s="93"/>
      <c r="V7" s="81"/>
      <c r="W7" s="81"/>
    </row>
    <row r="8" spans="1:23" ht="54" customHeight="1">
      <c r="A8" s="81"/>
      <c r="B8" s="81"/>
      <c r="C8" s="81"/>
      <c r="D8" s="81"/>
      <c r="E8" s="81"/>
      <c r="F8" s="81"/>
      <c r="G8" s="81"/>
      <c r="H8" s="42" t="s">
        <v>4</v>
      </c>
      <c r="I8" s="42" t="s">
        <v>5</v>
      </c>
      <c r="J8" s="81"/>
      <c r="K8" s="42" t="s">
        <v>4</v>
      </c>
      <c r="L8" s="50" t="s">
        <v>5</v>
      </c>
      <c r="M8" s="81"/>
      <c r="N8" s="50" t="s">
        <v>4</v>
      </c>
      <c r="O8" s="50" t="s">
        <v>5</v>
      </c>
      <c r="P8" s="81"/>
      <c r="Q8" s="50" t="s">
        <v>4</v>
      </c>
      <c r="R8" s="50" t="s">
        <v>5</v>
      </c>
      <c r="S8" s="81"/>
      <c r="T8" s="50" t="s">
        <v>4</v>
      </c>
      <c r="U8" s="54" t="s">
        <v>5</v>
      </c>
      <c r="V8" s="81"/>
      <c r="W8" s="81"/>
    </row>
    <row r="9" spans="1:23" ht="12.75" customHeight="1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52">
        <v>12</v>
      </c>
      <c r="M9" s="3">
        <v>13</v>
      </c>
      <c r="N9" s="53">
        <v>14</v>
      </c>
      <c r="O9" s="53">
        <v>15</v>
      </c>
      <c r="P9" s="53">
        <v>16</v>
      </c>
      <c r="Q9" s="53">
        <v>17</v>
      </c>
      <c r="R9" s="53">
        <v>18</v>
      </c>
      <c r="S9" s="53">
        <v>19</v>
      </c>
      <c r="T9" s="53">
        <v>20</v>
      </c>
      <c r="U9" s="55">
        <v>21</v>
      </c>
      <c r="V9" s="3" t="s">
        <v>560</v>
      </c>
      <c r="W9" s="3" t="s">
        <v>561</v>
      </c>
    </row>
    <row r="10" spans="1:23" s="2" customFormat="1" ht="20.25" customHeight="1">
      <c r="A10" s="99" t="s">
        <v>6</v>
      </c>
      <c r="B10" s="99"/>
      <c r="C10" s="99"/>
      <c r="D10" s="99"/>
      <c r="E10" s="99"/>
      <c r="F10" s="99"/>
      <c r="G10" s="4">
        <v>9145056946.0100002</v>
      </c>
      <c r="H10" s="4">
        <v>7597423290.6300001</v>
      </c>
      <c r="I10" s="4">
        <v>1547633655.3800001</v>
      </c>
      <c r="J10" s="14">
        <f t="shared" ref="J10:U10" si="0">J13+J49+J84+J90+J131+J137+J150+J156+J177+J195+J205+J228</f>
        <v>9145056946.0099983</v>
      </c>
      <c r="K10" s="14">
        <f t="shared" si="0"/>
        <v>7597423270.6300001</v>
      </c>
      <c r="L10" s="14">
        <f t="shared" si="0"/>
        <v>1547633675.3799999</v>
      </c>
      <c r="M10" s="14">
        <f t="shared" si="0"/>
        <v>3150922366.4299998</v>
      </c>
      <c r="N10" s="21">
        <f t="shared" si="0"/>
        <v>2461040397.6300001</v>
      </c>
      <c r="O10" s="21">
        <f t="shared" si="0"/>
        <v>689881968.80000007</v>
      </c>
      <c r="P10" s="14">
        <f t="shared" si="0"/>
        <v>2852012671.7000003</v>
      </c>
      <c r="Q10" s="21">
        <f t="shared" si="0"/>
        <v>2187883768.0399995</v>
      </c>
      <c r="R10" s="21">
        <f t="shared" si="0"/>
        <v>664128903.65999997</v>
      </c>
      <c r="S10" s="14">
        <f t="shared" si="0"/>
        <v>2785557603.6800003</v>
      </c>
      <c r="T10" s="21">
        <f t="shared" si="0"/>
        <v>2145531429.3</v>
      </c>
      <c r="U10" s="56">
        <f t="shared" si="0"/>
        <v>640026174.38000011</v>
      </c>
      <c r="V10" s="12">
        <f t="shared" ref="V10:V18" si="1">S10/J10*100</f>
        <v>30.459707578916095</v>
      </c>
      <c r="W10" s="12">
        <f t="shared" ref="W10:W18" si="2">S10/M10*100</f>
        <v>88.404513972079911</v>
      </c>
    </row>
    <row r="11" spans="1:23" s="2" customFormat="1" ht="15" customHeight="1">
      <c r="A11" s="96" t="s">
        <v>7</v>
      </c>
      <c r="B11" s="96"/>
      <c r="C11" s="96"/>
      <c r="D11" s="96"/>
      <c r="E11" s="96"/>
      <c r="F11" s="96"/>
      <c r="G11" s="5">
        <v>3924060487.48</v>
      </c>
      <c r="H11" s="5">
        <v>3663190600</v>
      </c>
      <c r="I11" s="5">
        <v>260869887.47999999</v>
      </c>
      <c r="J11" s="79">
        <f t="shared" ref="J11" si="3">J14+J50+J85+J91+J132+J138+J151+J178+J196+J229+J157</f>
        <v>3924060487.4800005</v>
      </c>
      <c r="K11" s="79">
        <f>K14+K50+K85+K91+K132+K138+K151+K178+K196+K229+K157</f>
        <v>3663190600</v>
      </c>
      <c r="L11" s="79">
        <f>L14+L50+L85+L91+L132+L138+L151+L178+L196+L229+L157</f>
        <v>260869887.47999999</v>
      </c>
      <c r="M11" s="79">
        <f t="shared" ref="M11:O11" si="4">M14+M50+M85+M91+M132+M138+M151+M178+M196+M229+M157</f>
        <v>1362308804.1399999</v>
      </c>
      <c r="N11" s="79">
        <f t="shared" si="4"/>
        <v>1272579933.45</v>
      </c>
      <c r="O11" s="79">
        <f t="shared" si="4"/>
        <v>89728870.689999983</v>
      </c>
      <c r="P11" s="79">
        <f t="shared" ref="P11" si="5">P14+P50+P85+P91+P132+P138+P151+P178+P196+P229+P157</f>
        <v>1160101418.28</v>
      </c>
      <c r="Q11" s="79">
        <f t="shared" ref="Q11:R11" si="6">Q14+Q50+Q85+Q91+Q132+Q138+Q151+Q178+Q196+Q229+Q157</f>
        <v>977506923.63999987</v>
      </c>
      <c r="R11" s="79">
        <f t="shared" si="6"/>
        <v>74893245.049999997</v>
      </c>
      <c r="S11" s="79">
        <f>S14+S50+S85+S91+S132+S138+S151+S178+S196+S229+S157</f>
        <v>1124659029.0699999</v>
      </c>
      <c r="T11" s="79">
        <f t="shared" ref="T11:U11" si="7">T14+T50+T85+T91+T132+T138+T151+T178+T196+T229+T157</f>
        <v>1052918608.7800001</v>
      </c>
      <c r="U11" s="79">
        <f t="shared" si="7"/>
        <v>71740420.289999992</v>
      </c>
      <c r="V11" s="13">
        <f t="shared" si="1"/>
        <v>28.660593603444852</v>
      </c>
      <c r="W11" s="13">
        <f t="shared" si="2"/>
        <v>82.555366716577623</v>
      </c>
    </row>
    <row r="12" spans="1:23" s="2" customFormat="1" ht="15" customHeight="1">
      <c r="A12" s="96" t="s">
        <v>8</v>
      </c>
      <c r="B12" s="96"/>
      <c r="C12" s="96"/>
      <c r="D12" s="96"/>
      <c r="E12" s="96"/>
      <c r="F12" s="96"/>
      <c r="G12" s="5">
        <f>G10-G11</f>
        <v>5220996458.5300007</v>
      </c>
      <c r="H12" s="5">
        <f>H10-H11</f>
        <v>3934232690.6300001</v>
      </c>
      <c r="I12" s="5">
        <f>I10-I11</f>
        <v>1286763767.9000001</v>
      </c>
      <c r="J12" s="79">
        <f t="shared" ref="J12" si="8">J15+J51+J86+J92+J133+J139+J152+J179+J197+J230+J207</f>
        <v>5220996458.5299988</v>
      </c>
      <c r="K12" s="79">
        <f>K15+K51+K86+K92+K133+K139+K152+K179+K197+K230+K207</f>
        <v>3934232670.6300006</v>
      </c>
      <c r="L12" s="79">
        <f>L15+L51+L86+L92+L133+L139+L152+L179+L197+L230+L207</f>
        <v>1286763787.9000001</v>
      </c>
      <c r="M12" s="79">
        <f t="shared" ref="M12:P12" si="9">M15+M51+M86+M92+M133+M139+M152+M179+M197+M230+M207</f>
        <v>1788613562.2900002</v>
      </c>
      <c r="N12" s="79">
        <f t="shared" si="9"/>
        <v>1188460464.1800003</v>
      </c>
      <c r="O12" s="79">
        <f t="shared" si="9"/>
        <v>600153098.11000013</v>
      </c>
      <c r="P12" s="79">
        <f t="shared" si="9"/>
        <v>1691911253.4200003</v>
      </c>
      <c r="Q12" s="79">
        <f t="shared" ref="Q12:R12" si="10">Q15+Q51+Q86+Q92+Q133+Q139+Q152+Q179+Q197+Q230+Q207</f>
        <v>1210376844.4000001</v>
      </c>
      <c r="R12" s="79">
        <f t="shared" si="10"/>
        <v>589235658.61000001</v>
      </c>
      <c r="S12" s="79">
        <f t="shared" ref="S12:U12" si="11">S15+S51+S86+S92+S133+S139+S152+S179+S197+S230+S207</f>
        <v>1660898574.6100004</v>
      </c>
      <c r="T12" s="79">
        <f t="shared" si="11"/>
        <v>1092612820.52</v>
      </c>
      <c r="U12" s="79">
        <f t="shared" si="11"/>
        <v>568285754.09000003</v>
      </c>
      <c r="V12" s="13">
        <f t="shared" si="1"/>
        <v>31.811907703872215</v>
      </c>
      <c r="W12" s="13">
        <f t="shared" si="2"/>
        <v>92.859553881695746</v>
      </c>
    </row>
    <row r="13" spans="1:23" s="2" customFormat="1" ht="30.75" customHeight="1">
      <c r="A13" s="95" t="s">
        <v>9</v>
      </c>
      <c r="B13" s="95"/>
      <c r="C13" s="95"/>
      <c r="D13" s="95"/>
      <c r="E13" s="95"/>
      <c r="F13" s="95"/>
      <c r="G13" s="4" t="s">
        <v>10</v>
      </c>
      <c r="H13" s="4" t="s">
        <v>11</v>
      </c>
      <c r="I13" s="4" t="s">
        <v>12</v>
      </c>
      <c r="J13" s="14">
        <f>J16</f>
        <v>2128871976</v>
      </c>
      <c r="K13" s="14">
        <f t="shared" ref="K13:U13" si="12">K16</f>
        <v>1682006080</v>
      </c>
      <c r="L13" s="21">
        <f>L16</f>
        <v>446865896</v>
      </c>
      <c r="M13" s="14">
        <f t="shared" si="12"/>
        <v>566482131.45000005</v>
      </c>
      <c r="N13" s="21">
        <f t="shared" si="12"/>
        <v>344915847.41000003</v>
      </c>
      <c r="O13" s="21">
        <f t="shared" si="12"/>
        <v>221566284.04000002</v>
      </c>
      <c r="P13" s="14">
        <f t="shared" si="12"/>
        <v>522121951.59000003</v>
      </c>
      <c r="Q13" s="21">
        <f t="shared" si="12"/>
        <v>305318803.39999998</v>
      </c>
      <c r="R13" s="21">
        <f t="shared" si="12"/>
        <v>216803148.19000003</v>
      </c>
      <c r="S13" s="14">
        <f t="shared" si="12"/>
        <v>522121951.59000003</v>
      </c>
      <c r="T13" s="21">
        <f t="shared" si="12"/>
        <v>305318803.39999998</v>
      </c>
      <c r="U13" s="56">
        <f t="shared" si="12"/>
        <v>216803148.19000003</v>
      </c>
      <c r="V13" s="12">
        <f t="shared" si="1"/>
        <v>24.525756244442199</v>
      </c>
      <c r="W13" s="12">
        <f t="shared" si="2"/>
        <v>92.169182857285691</v>
      </c>
    </row>
    <row r="14" spans="1:23" s="2" customFormat="1" ht="16.5" customHeight="1">
      <c r="A14" s="96" t="s">
        <v>7</v>
      </c>
      <c r="B14" s="96"/>
      <c r="C14" s="96"/>
      <c r="D14" s="96"/>
      <c r="E14" s="96"/>
      <c r="F14" s="96"/>
      <c r="G14" s="5" t="s">
        <v>13</v>
      </c>
      <c r="H14" s="5" t="s">
        <v>14</v>
      </c>
      <c r="I14" s="5" t="s">
        <v>15</v>
      </c>
      <c r="J14" s="15">
        <f>K14+L14</f>
        <v>1176391777.78</v>
      </c>
      <c r="K14" s="15">
        <f>K38</f>
        <v>1058752600</v>
      </c>
      <c r="L14" s="22">
        <f>L38</f>
        <v>117639177.78</v>
      </c>
      <c r="M14" s="79">
        <f>N14+O14</f>
        <v>337422610.13</v>
      </c>
      <c r="N14" s="22">
        <f t="shared" ref="N14:U14" si="13">N38</f>
        <v>303683649.11000001</v>
      </c>
      <c r="O14" s="22">
        <f t="shared" si="13"/>
        <v>33738961.020000003</v>
      </c>
      <c r="P14" s="80">
        <f t="shared" si="13"/>
        <v>313956526.38999999</v>
      </c>
      <c r="Q14" s="22">
        <f t="shared" si="13"/>
        <v>282560873.75</v>
      </c>
      <c r="R14" s="22">
        <f t="shared" si="13"/>
        <v>31395652.640000001</v>
      </c>
      <c r="S14" s="80">
        <f t="shared" si="13"/>
        <v>313956526.38999999</v>
      </c>
      <c r="T14" s="22">
        <f t="shared" si="13"/>
        <v>282560873.75</v>
      </c>
      <c r="U14" s="57">
        <f t="shared" si="13"/>
        <v>31395652.640000001</v>
      </c>
      <c r="V14" s="13">
        <f t="shared" si="1"/>
        <v>26.688092548765997</v>
      </c>
      <c r="W14" s="13">
        <f t="shared" si="2"/>
        <v>93.045491607406177</v>
      </c>
    </row>
    <row r="15" spans="1:23" s="2" customFormat="1" ht="16.5" customHeight="1">
      <c r="A15" s="96" t="s">
        <v>8</v>
      </c>
      <c r="B15" s="96"/>
      <c r="C15" s="96"/>
      <c r="D15" s="96"/>
      <c r="E15" s="96"/>
      <c r="F15" s="96"/>
      <c r="G15" s="5" t="s">
        <v>16</v>
      </c>
      <c r="H15" s="5" t="s">
        <v>17</v>
      </c>
      <c r="I15" s="5" t="s">
        <v>18</v>
      </c>
      <c r="J15" s="15">
        <f>K15+L15</f>
        <v>952480198.22000003</v>
      </c>
      <c r="K15" s="15">
        <f>K13-K14</f>
        <v>623253480</v>
      </c>
      <c r="L15" s="15">
        <f>L13-L14</f>
        <v>329226718.22000003</v>
      </c>
      <c r="M15" s="79">
        <f>N15+O15</f>
        <v>229059521.32000002</v>
      </c>
      <c r="N15" s="22">
        <f t="shared" ref="N15:U15" si="14">N13-N14</f>
        <v>41232198.300000012</v>
      </c>
      <c r="O15" s="22">
        <f t="shared" si="14"/>
        <v>187827323.02000001</v>
      </c>
      <c r="P15" s="80">
        <f t="shared" si="14"/>
        <v>208165425.20000005</v>
      </c>
      <c r="Q15" s="22">
        <f t="shared" si="14"/>
        <v>22757929.649999976</v>
      </c>
      <c r="R15" s="22">
        <f t="shared" si="14"/>
        <v>185407495.55000001</v>
      </c>
      <c r="S15" s="80">
        <f t="shared" si="14"/>
        <v>208165425.20000005</v>
      </c>
      <c r="T15" s="22">
        <f t="shared" si="14"/>
        <v>22757929.649999976</v>
      </c>
      <c r="U15" s="57">
        <f t="shared" si="14"/>
        <v>185407495.55000001</v>
      </c>
      <c r="V15" s="13">
        <f t="shared" si="1"/>
        <v>21.855092167692376</v>
      </c>
      <c r="W15" s="13">
        <f t="shared" si="2"/>
        <v>90.878311453899101</v>
      </c>
    </row>
    <row r="16" spans="1:23" s="2" customFormat="1" ht="30" customHeight="1">
      <c r="A16" s="96" t="s">
        <v>19</v>
      </c>
      <c r="B16" s="96"/>
      <c r="C16" s="96"/>
      <c r="D16" s="96"/>
      <c r="E16" s="96"/>
      <c r="F16" s="96"/>
      <c r="G16" s="5" t="s">
        <v>10</v>
      </c>
      <c r="H16" s="5" t="s">
        <v>11</v>
      </c>
      <c r="I16" s="5" t="s">
        <v>12</v>
      </c>
      <c r="J16" s="15">
        <f>J17</f>
        <v>2128871976</v>
      </c>
      <c r="K16" s="15">
        <f t="shared" ref="K16:U16" si="15">K17</f>
        <v>1682006080</v>
      </c>
      <c r="L16" s="22">
        <f>L17</f>
        <v>446865896</v>
      </c>
      <c r="M16" s="15">
        <f t="shared" si="15"/>
        <v>566482131.45000005</v>
      </c>
      <c r="N16" s="22">
        <f t="shared" si="15"/>
        <v>344915847.41000003</v>
      </c>
      <c r="O16" s="22">
        <f t="shared" si="15"/>
        <v>221566284.04000002</v>
      </c>
      <c r="P16" s="15">
        <f t="shared" si="15"/>
        <v>522121951.59000003</v>
      </c>
      <c r="Q16" s="22">
        <f t="shared" si="15"/>
        <v>305318803.39999998</v>
      </c>
      <c r="R16" s="22">
        <f t="shared" si="15"/>
        <v>216803148.19000003</v>
      </c>
      <c r="S16" s="15">
        <f t="shared" si="15"/>
        <v>522121951.59000003</v>
      </c>
      <c r="T16" s="22">
        <f t="shared" si="15"/>
        <v>305318803.39999998</v>
      </c>
      <c r="U16" s="57">
        <f t="shared" si="15"/>
        <v>216803148.19000003</v>
      </c>
      <c r="V16" s="13">
        <f t="shared" si="1"/>
        <v>24.525756244442199</v>
      </c>
      <c r="W16" s="13">
        <f t="shared" si="2"/>
        <v>92.169182857285691</v>
      </c>
    </row>
    <row r="17" spans="1:23" s="2" customFormat="1" ht="17.25" customHeight="1">
      <c r="A17" s="97" t="s">
        <v>20</v>
      </c>
      <c r="B17" s="97"/>
      <c r="C17" s="97"/>
      <c r="D17" s="97"/>
      <c r="E17" s="97"/>
      <c r="F17" s="97"/>
      <c r="G17" s="4" t="s">
        <v>10</v>
      </c>
      <c r="H17" s="4" t="s">
        <v>11</v>
      </c>
      <c r="I17" s="4" t="s">
        <v>12</v>
      </c>
      <c r="J17" s="14">
        <f>K17+L17</f>
        <v>2128871976</v>
      </c>
      <c r="K17" s="14">
        <f>K18+K19+K20+K21+K22+K23+K24+K25+K26+K27+K28+K29+K30+K31+K32+K33+K34+K35+K36+K37+K39</f>
        <v>1682006080</v>
      </c>
      <c r="L17" s="44">
        <f>L18+L19+L20+L21+L22+L23+L24+L25+L26+L27+L28+L29+L30+L31+L32+L33+L34+L35+L36+L37+L40+L41+L42+L43+L44+L45+L46+L47+L48</f>
        <v>446865896</v>
      </c>
      <c r="M17" s="14">
        <f>N17+O17</f>
        <v>566482131.45000005</v>
      </c>
      <c r="N17" s="21">
        <f>N18+N19+N20+N21+N22+N23+N24+N25+N26+N27+N28+N29+N30+N31+N32+N33+N34+N35+N36+N37+N39</f>
        <v>344915847.41000003</v>
      </c>
      <c r="O17" s="44">
        <f>O18+O19+O20+O21+O22+O23+O24+O25+O26+O27+O28+O29+O30+O31+O32+O33+O34+O35+O36+O37+O40+O41+O42+O43+O44+O45+O46+O47+O48</f>
        <v>221566284.04000002</v>
      </c>
      <c r="P17" s="14">
        <f>Q17+R17</f>
        <v>522121951.59000003</v>
      </c>
      <c r="Q17" s="21">
        <f>Q18+Q19+Q20+Q21+Q22+Q23+Q24+Q25+Q26+Q27+Q28+Q29+Q30+Q31+Q32+Q33+Q34+Q35+Q36+Q37+Q39</f>
        <v>305318803.39999998</v>
      </c>
      <c r="R17" s="44">
        <f>R18+R19+R20+R21+R22+R23+R24+R25+R26+R27+R28+R29+R30+R31+R32+R33+R34+R35+R36+R37+R40+R41+R42+R43+R44+R45+R46+R47+R48</f>
        <v>216803148.19000003</v>
      </c>
      <c r="S17" s="14">
        <f>T17+U17</f>
        <v>522121951.59000003</v>
      </c>
      <c r="T17" s="21">
        <f>T18+T19+T20+T21+T22+T23+T24+T25+T26+T27+T28+T29+T30+T31+T32+T33+T34+T35+T36+T37+T39</f>
        <v>305318803.39999998</v>
      </c>
      <c r="U17" s="58">
        <f>U18+U19+U20+U21+U22+U23+U24+U25+U26+U27+U28+U29+U30+U31+U32+U33+U34+U35+U36+U37+U40+U41+U42+U43+U44+U45+U46+U47+U48</f>
        <v>216803148.19000003</v>
      </c>
      <c r="V17" s="12">
        <f t="shared" si="1"/>
        <v>24.525756244442199</v>
      </c>
      <c r="W17" s="12">
        <f t="shared" si="2"/>
        <v>92.169182857285691</v>
      </c>
    </row>
    <row r="18" spans="1:23" s="2" customFormat="1" ht="131.25" customHeight="1">
      <c r="A18" s="43" t="s">
        <v>21</v>
      </c>
      <c r="B18" s="16" t="s">
        <v>22</v>
      </c>
      <c r="C18" s="16" t="s">
        <v>22</v>
      </c>
      <c r="D18" s="16" t="s">
        <v>23</v>
      </c>
      <c r="E18" s="16" t="s">
        <v>24</v>
      </c>
      <c r="F18" s="16" t="s">
        <v>25</v>
      </c>
      <c r="G18" s="6" t="s">
        <v>26</v>
      </c>
      <c r="H18" s="7"/>
      <c r="I18" s="6" t="s">
        <v>26</v>
      </c>
      <c r="J18" s="17">
        <f>K18+L18</f>
        <v>63726929.450000003</v>
      </c>
      <c r="K18" s="18"/>
      <c r="L18" s="28">
        <v>63726929.450000003</v>
      </c>
      <c r="M18" s="6">
        <f>N18+O18</f>
        <v>36340760.340000004</v>
      </c>
      <c r="N18" s="23"/>
      <c r="O18" s="24">
        <v>36340760.340000004</v>
      </c>
      <c r="P18" s="6">
        <f>Q18+R18</f>
        <v>36339607.560000002</v>
      </c>
      <c r="Q18" s="23"/>
      <c r="R18" s="24">
        <v>36339607.560000002</v>
      </c>
      <c r="S18" s="6">
        <f>T18+U18</f>
        <v>36339607.560000002</v>
      </c>
      <c r="T18" s="23"/>
      <c r="U18" s="59">
        <v>36339607.560000002</v>
      </c>
      <c r="V18" s="13">
        <f t="shared" si="1"/>
        <v>57.023942426901286</v>
      </c>
      <c r="W18" s="13">
        <f t="shared" si="2"/>
        <v>99.996827859436038</v>
      </c>
    </row>
    <row r="19" spans="1:23" s="2" customFormat="1" ht="115.5" customHeight="1">
      <c r="A19" s="43" t="s">
        <v>27</v>
      </c>
      <c r="B19" s="16" t="s">
        <v>22</v>
      </c>
      <c r="C19" s="16" t="s">
        <v>22</v>
      </c>
      <c r="D19" s="16" t="s">
        <v>28</v>
      </c>
      <c r="E19" s="16" t="s">
        <v>24</v>
      </c>
      <c r="F19" s="16" t="s">
        <v>29</v>
      </c>
      <c r="G19" s="6" t="s">
        <v>30</v>
      </c>
      <c r="H19" s="6" t="s">
        <v>31</v>
      </c>
      <c r="I19" s="6" t="s">
        <v>32</v>
      </c>
      <c r="J19" s="17">
        <f t="shared" ref="J19:J48" si="16">K19+L19</f>
        <v>222751010.09999999</v>
      </c>
      <c r="K19" s="17">
        <v>215533950</v>
      </c>
      <c r="L19" s="28">
        <v>7217060.0999999996</v>
      </c>
      <c r="M19" s="6">
        <f t="shared" ref="M19:M48" si="17">N19+O19</f>
        <v>0</v>
      </c>
      <c r="N19" s="25"/>
      <c r="O19" s="26"/>
      <c r="P19" s="6">
        <f t="shared" ref="P19:P48" si="18">Q19+R19</f>
        <v>0</v>
      </c>
      <c r="Q19" s="26"/>
      <c r="R19" s="26"/>
      <c r="S19" s="6">
        <f t="shared" ref="S19:S48" si="19">T19+U19</f>
        <v>0</v>
      </c>
      <c r="T19" s="26"/>
      <c r="U19" s="60"/>
      <c r="V19" s="13"/>
      <c r="W19" s="13"/>
    </row>
    <row r="20" spans="1:23" s="2" customFormat="1" ht="114" customHeight="1">
      <c r="A20" s="43" t="s">
        <v>33</v>
      </c>
      <c r="B20" s="16" t="s">
        <v>22</v>
      </c>
      <c r="C20" s="16" t="s">
        <v>22</v>
      </c>
      <c r="D20" s="16" t="s">
        <v>34</v>
      </c>
      <c r="E20" s="16" t="s">
        <v>24</v>
      </c>
      <c r="F20" s="16">
        <v>2021</v>
      </c>
      <c r="G20" s="6" t="s">
        <v>35</v>
      </c>
      <c r="H20" s="6" t="s">
        <v>36</v>
      </c>
      <c r="I20" s="6" t="s">
        <v>37</v>
      </c>
      <c r="J20" s="17">
        <f t="shared" si="16"/>
        <v>12799995.689999999</v>
      </c>
      <c r="K20" s="17">
        <v>12385280</v>
      </c>
      <c r="L20" s="28">
        <v>414715.69</v>
      </c>
      <c r="M20" s="6">
        <f t="shared" si="17"/>
        <v>0</v>
      </c>
      <c r="N20" s="26"/>
      <c r="O20" s="26"/>
      <c r="P20" s="6">
        <f t="shared" si="18"/>
        <v>0</v>
      </c>
      <c r="Q20" s="26"/>
      <c r="R20" s="26"/>
      <c r="S20" s="6">
        <f t="shared" si="19"/>
        <v>0</v>
      </c>
      <c r="T20" s="26"/>
      <c r="U20" s="60"/>
      <c r="V20" s="13"/>
      <c r="W20" s="13"/>
    </row>
    <row r="21" spans="1:23" s="2" customFormat="1" ht="113.25" customHeight="1">
      <c r="A21" s="43" t="s">
        <v>38</v>
      </c>
      <c r="B21" s="16" t="s">
        <v>22</v>
      </c>
      <c r="C21" s="16" t="s">
        <v>22</v>
      </c>
      <c r="D21" s="16" t="s">
        <v>34</v>
      </c>
      <c r="E21" s="16" t="s">
        <v>24</v>
      </c>
      <c r="F21" s="16" t="s">
        <v>39</v>
      </c>
      <c r="G21" s="6" t="s">
        <v>40</v>
      </c>
      <c r="H21" s="7"/>
      <c r="I21" s="6" t="s">
        <v>40</v>
      </c>
      <c r="J21" s="17">
        <f t="shared" si="16"/>
        <v>1100000</v>
      </c>
      <c r="K21" s="18"/>
      <c r="L21" s="28">
        <v>1100000</v>
      </c>
      <c r="M21" s="6">
        <f t="shared" si="17"/>
        <v>0</v>
      </c>
      <c r="N21" s="23"/>
      <c r="O21" s="26"/>
      <c r="P21" s="6">
        <f t="shared" si="18"/>
        <v>0</v>
      </c>
      <c r="Q21" s="23"/>
      <c r="R21" s="26"/>
      <c r="S21" s="6">
        <f t="shared" si="19"/>
        <v>0</v>
      </c>
      <c r="T21" s="23"/>
      <c r="U21" s="60"/>
      <c r="V21" s="13"/>
      <c r="W21" s="13"/>
    </row>
    <row r="22" spans="1:23" s="2" customFormat="1" ht="103.5" customHeight="1">
      <c r="A22" s="43" t="s">
        <v>41</v>
      </c>
      <c r="B22" s="16" t="s">
        <v>22</v>
      </c>
      <c r="C22" s="16" t="s">
        <v>22</v>
      </c>
      <c r="D22" s="16" t="s">
        <v>34</v>
      </c>
      <c r="E22" s="16" t="s">
        <v>24</v>
      </c>
      <c r="F22" s="16" t="s">
        <v>42</v>
      </c>
      <c r="G22" s="8"/>
      <c r="H22" s="8"/>
      <c r="I22" s="8"/>
      <c r="J22" s="17">
        <f t="shared" si="16"/>
        <v>0</v>
      </c>
      <c r="K22" s="29"/>
      <c r="L22" s="30"/>
      <c r="M22" s="6">
        <f t="shared" si="17"/>
        <v>0</v>
      </c>
      <c r="N22" s="30"/>
      <c r="O22" s="30"/>
      <c r="P22" s="6">
        <f t="shared" si="18"/>
        <v>0</v>
      </c>
      <c r="Q22" s="30"/>
      <c r="R22" s="30"/>
      <c r="S22" s="6">
        <f t="shared" si="19"/>
        <v>0</v>
      </c>
      <c r="T22" s="30"/>
      <c r="U22" s="61"/>
      <c r="V22" s="13"/>
      <c r="W22" s="13"/>
    </row>
    <row r="23" spans="1:23" s="2" customFormat="1" ht="105">
      <c r="A23" s="43" t="s">
        <v>43</v>
      </c>
      <c r="B23" s="16" t="s">
        <v>22</v>
      </c>
      <c r="C23" s="16" t="s">
        <v>22</v>
      </c>
      <c r="D23" s="16" t="s">
        <v>44</v>
      </c>
      <c r="E23" s="16" t="s">
        <v>24</v>
      </c>
      <c r="F23" s="16" t="s">
        <v>45</v>
      </c>
      <c r="G23" s="6" t="s">
        <v>46</v>
      </c>
      <c r="H23" s="7"/>
      <c r="I23" s="6" t="s">
        <v>46</v>
      </c>
      <c r="J23" s="17">
        <f t="shared" si="16"/>
        <v>2522225.66</v>
      </c>
      <c r="K23" s="18"/>
      <c r="L23" s="28">
        <v>2522225.66</v>
      </c>
      <c r="M23" s="6">
        <f t="shared" si="17"/>
        <v>0</v>
      </c>
      <c r="N23" s="23"/>
      <c r="O23" s="26"/>
      <c r="P23" s="6">
        <f t="shared" si="18"/>
        <v>0</v>
      </c>
      <c r="Q23" s="23"/>
      <c r="R23" s="26"/>
      <c r="S23" s="6">
        <f t="shared" si="19"/>
        <v>0</v>
      </c>
      <c r="T23" s="23"/>
      <c r="U23" s="60"/>
      <c r="V23" s="13"/>
      <c r="W23" s="13"/>
    </row>
    <row r="24" spans="1:23" s="2" customFormat="1" ht="105">
      <c r="A24" s="43" t="s">
        <v>47</v>
      </c>
      <c r="B24" s="16" t="s">
        <v>22</v>
      </c>
      <c r="C24" s="16" t="s">
        <v>22</v>
      </c>
      <c r="D24" s="16" t="s">
        <v>48</v>
      </c>
      <c r="E24" s="16" t="s">
        <v>24</v>
      </c>
      <c r="F24" s="16" t="s">
        <v>49</v>
      </c>
      <c r="G24" s="6" t="s">
        <v>50</v>
      </c>
      <c r="H24" s="7"/>
      <c r="I24" s="6" t="s">
        <v>50</v>
      </c>
      <c r="J24" s="17">
        <f t="shared" si="16"/>
        <v>1500000</v>
      </c>
      <c r="K24" s="18"/>
      <c r="L24" s="28">
        <v>1500000</v>
      </c>
      <c r="M24" s="6">
        <f t="shared" si="17"/>
        <v>0</v>
      </c>
      <c r="N24" s="23"/>
      <c r="O24" s="26"/>
      <c r="P24" s="6">
        <f t="shared" si="18"/>
        <v>0</v>
      </c>
      <c r="Q24" s="23"/>
      <c r="R24" s="26"/>
      <c r="S24" s="6">
        <f t="shared" si="19"/>
        <v>0</v>
      </c>
      <c r="T24" s="23"/>
      <c r="U24" s="60"/>
      <c r="V24" s="13"/>
      <c r="W24" s="13"/>
    </row>
    <row r="25" spans="1:23" s="2" customFormat="1" ht="105">
      <c r="A25" s="43" t="s">
        <v>51</v>
      </c>
      <c r="B25" s="16" t="s">
        <v>22</v>
      </c>
      <c r="C25" s="16" t="s">
        <v>22</v>
      </c>
      <c r="D25" s="16" t="s">
        <v>34</v>
      </c>
      <c r="E25" s="16" t="s">
        <v>24</v>
      </c>
      <c r="F25" s="16" t="s">
        <v>52</v>
      </c>
      <c r="G25" s="6" t="s">
        <v>53</v>
      </c>
      <c r="H25" s="6" t="s">
        <v>54</v>
      </c>
      <c r="I25" s="6" t="s">
        <v>55</v>
      </c>
      <c r="J25" s="17">
        <f t="shared" si="16"/>
        <v>25378205.59</v>
      </c>
      <c r="K25" s="17">
        <v>24555960</v>
      </c>
      <c r="L25" s="28">
        <v>822245.59</v>
      </c>
      <c r="M25" s="6">
        <f t="shared" si="17"/>
        <v>0</v>
      </c>
      <c r="N25" s="26"/>
      <c r="O25" s="26"/>
      <c r="P25" s="6">
        <f t="shared" si="18"/>
        <v>0</v>
      </c>
      <c r="Q25" s="26"/>
      <c r="R25" s="26"/>
      <c r="S25" s="6">
        <f t="shared" si="19"/>
        <v>0</v>
      </c>
      <c r="T25" s="26"/>
      <c r="U25" s="60"/>
      <c r="V25" s="13"/>
      <c r="W25" s="13"/>
    </row>
    <row r="26" spans="1:23" s="2" customFormat="1" ht="105">
      <c r="A26" s="43" t="s">
        <v>56</v>
      </c>
      <c r="B26" s="16" t="s">
        <v>22</v>
      </c>
      <c r="C26" s="16" t="s">
        <v>22</v>
      </c>
      <c r="D26" s="16" t="s">
        <v>34</v>
      </c>
      <c r="E26" s="16" t="s">
        <v>24</v>
      </c>
      <c r="F26" s="16" t="s">
        <v>52</v>
      </c>
      <c r="G26" s="6" t="s">
        <v>57</v>
      </c>
      <c r="H26" s="6" t="s">
        <v>58</v>
      </c>
      <c r="I26" s="6" t="s">
        <v>59</v>
      </c>
      <c r="J26" s="17">
        <f t="shared" si="16"/>
        <v>17999993.93</v>
      </c>
      <c r="K26" s="17">
        <v>17416800</v>
      </c>
      <c r="L26" s="28">
        <v>583193.93000000005</v>
      </c>
      <c r="M26" s="6">
        <f t="shared" si="17"/>
        <v>6329580.71</v>
      </c>
      <c r="N26" s="26">
        <v>6121890.0999999996</v>
      </c>
      <c r="O26" s="26">
        <v>207690.61</v>
      </c>
      <c r="P26" s="6">
        <f t="shared" si="18"/>
        <v>5194255.96</v>
      </c>
      <c r="Q26" s="26">
        <v>5025963.7699999996</v>
      </c>
      <c r="R26" s="26">
        <v>168292.19</v>
      </c>
      <c r="S26" s="6">
        <f t="shared" si="19"/>
        <v>5194255.96</v>
      </c>
      <c r="T26" s="26">
        <v>5025963.7699999996</v>
      </c>
      <c r="U26" s="60">
        <v>168292.19</v>
      </c>
      <c r="V26" s="13"/>
      <c r="W26" s="13"/>
    </row>
    <row r="27" spans="1:23" s="2" customFormat="1" ht="92.25" customHeight="1">
      <c r="A27" s="43" t="s">
        <v>60</v>
      </c>
      <c r="B27" s="16" t="s">
        <v>22</v>
      </c>
      <c r="C27" s="16" t="s">
        <v>22</v>
      </c>
      <c r="D27" s="16" t="s">
        <v>34</v>
      </c>
      <c r="E27" s="16" t="s">
        <v>24</v>
      </c>
      <c r="F27" s="16" t="s">
        <v>52</v>
      </c>
      <c r="G27" s="6" t="s">
        <v>61</v>
      </c>
      <c r="H27" s="6" t="s">
        <v>62</v>
      </c>
      <c r="I27" s="6" t="s">
        <v>63</v>
      </c>
      <c r="J27" s="17">
        <f t="shared" si="16"/>
        <v>22488996.140000001</v>
      </c>
      <c r="K27" s="17">
        <v>21760360</v>
      </c>
      <c r="L27" s="28">
        <v>728636.14</v>
      </c>
      <c r="M27" s="6">
        <f t="shared" si="17"/>
        <v>6561613.2299999995</v>
      </c>
      <c r="N27" s="26">
        <v>6349016.9699999997</v>
      </c>
      <c r="O27" s="26">
        <v>212596.26</v>
      </c>
      <c r="P27" s="6">
        <f t="shared" si="18"/>
        <v>9204.2999999999993</v>
      </c>
      <c r="Q27" s="26">
        <v>8906.08</v>
      </c>
      <c r="R27" s="26">
        <v>298.22000000000003</v>
      </c>
      <c r="S27" s="6">
        <f t="shared" si="19"/>
        <v>9204.2999999999993</v>
      </c>
      <c r="T27" s="26">
        <v>8906.08</v>
      </c>
      <c r="U27" s="60">
        <v>298.22000000000003</v>
      </c>
      <c r="V27" s="13"/>
      <c r="W27" s="13"/>
    </row>
    <row r="28" spans="1:23" s="2" customFormat="1" ht="105">
      <c r="A28" s="43" t="s">
        <v>64</v>
      </c>
      <c r="B28" s="16" t="s">
        <v>22</v>
      </c>
      <c r="C28" s="16" t="s">
        <v>22</v>
      </c>
      <c r="D28" s="16" t="s">
        <v>34</v>
      </c>
      <c r="E28" s="16" t="s">
        <v>24</v>
      </c>
      <c r="F28" s="16" t="s">
        <v>52</v>
      </c>
      <c r="G28" s="6" t="s">
        <v>65</v>
      </c>
      <c r="H28" s="6" t="s">
        <v>66</v>
      </c>
      <c r="I28" s="6" t="s">
        <v>67</v>
      </c>
      <c r="J28" s="17">
        <f t="shared" si="16"/>
        <v>35258421.780000001</v>
      </c>
      <c r="K28" s="17">
        <v>23222400</v>
      </c>
      <c r="L28" s="28">
        <v>12036021.779999999</v>
      </c>
      <c r="M28" s="6">
        <f t="shared" si="17"/>
        <v>3099204.3</v>
      </c>
      <c r="N28" s="26">
        <v>1750586.08</v>
      </c>
      <c r="O28" s="26">
        <v>1348618.22</v>
      </c>
      <c r="P28" s="6">
        <f t="shared" si="18"/>
        <v>1299204.3</v>
      </c>
      <c r="Q28" s="26">
        <v>8906.08</v>
      </c>
      <c r="R28" s="26">
        <v>1290298.22</v>
      </c>
      <c r="S28" s="6">
        <f t="shared" si="19"/>
        <v>1299204.3</v>
      </c>
      <c r="T28" s="26">
        <v>8906.08</v>
      </c>
      <c r="U28" s="60">
        <v>1290298.22</v>
      </c>
      <c r="V28" s="13"/>
      <c r="W28" s="13"/>
    </row>
    <row r="29" spans="1:23" s="2" customFormat="1" ht="105">
      <c r="A29" s="43" t="s">
        <v>68</v>
      </c>
      <c r="B29" s="16" t="s">
        <v>22</v>
      </c>
      <c r="C29" s="16" t="s">
        <v>22</v>
      </c>
      <c r="D29" s="16" t="s">
        <v>34</v>
      </c>
      <c r="E29" s="16" t="s">
        <v>24</v>
      </c>
      <c r="F29" s="16" t="s">
        <v>52</v>
      </c>
      <c r="G29" s="6" t="s">
        <v>69</v>
      </c>
      <c r="H29" s="6" t="s">
        <v>70</v>
      </c>
      <c r="I29" s="6" t="s">
        <v>71</v>
      </c>
      <c r="J29" s="17">
        <f t="shared" si="16"/>
        <v>20127990.32</v>
      </c>
      <c r="K29" s="17">
        <v>19475850</v>
      </c>
      <c r="L29" s="28">
        <v>652140.31999999995</v>
      </c>
      <c r="M29" s="6">
        <f t="shared" si="17"/>
        <v>15674896.68</v>
      </c>
      <c r="N29" s="26">
        <v>15167035.140000001</v>
      </c>
      <c r="O29" s="26">
        <v>507861.54</v>
      </c>
      <c r="P29" s="6">
        <f t="shared" si="18"/>
        <v>15674896.68</v>
      </c>
      <c r="Q29" s="26">
        <v>15167035.140000001</v>
      </c>
      <c r="R29" s="26">
        <v>507861.54</v>
      </c>
      <c r="S29" s="6">
        <f t="shared" si="19"/>
        <v>15674896.68</v>
      </c>
      <c r="T29" s="26">
        <v>15167035.140000001</v>
      </c>
      <c r="U29" s="60">
        <v>507861.54</v>
      </c>
      <c r="V29" s="13"/>
      <c r="W29" s="13"/>
    </row>
    <row r="30" spans="1:23" s="2" customFormat="1" ht="105">
      <c r="A30" s="43" t="s">
        <v>72</v>
      </c>
      <c r="B30" s="16" t="s">
        <v>22</v>
      </c>
      <c r="C30" s="16" t="s">
        <v>22</v>
      </c>
      <c r="D30" s="16" t="s">
        <v>34</v>
      </c>
      <c r="E30" s="16" t="s">
        <v>24</v>
      </c>
      <c r="F30" s="16" t="s">
        <v>52</v>
      </c>
      <c r="G30" s="6" t="s">
        <v>73</v>
      </c>
      <c r="H30" s="6" t="s">
        <v>74</v>
      </c>
      <c r="I30" s="6" t="s">
        <v>75</v>
      </c>
      <c r="J30" s="17">
        <f t="shared" si="16"/>
        <v>20531989.77</v>
      </c>
      <c r="K30" s="17">
        <v>19866760</v>
      </c>
      <c r="L30" s="28">
        <v>665229.77</v>
      </c>
      <c r="M30" s="6">
        <f t="shared" si="17"/>
        <v>8627620.7999999989</v>
      </c>
      <c r="N30" s="26">
        <v>8348085.8899999997</v>
      </c>
      <c r="O30" s="26">
        <v>279534.90999999997</v>
      </c>
      <c r="P30" s="6">
        <f t="shared" si="18"/>
        <v>2619775.52</v>
      </c>
      <c r="Q30" s="26">
        <v>2534895.64</v>
      </c>
      <c r="R30" s="26">
        <v>84879.88</v>
      </c>
      <c r="S30" s="6">
        <f t="shared" si="19"/>
        <v>2619775.52</v>
      </c>
      <c r="T30" s="26">
        <v>2534895.64</v>
      </c>
      <c r="U30" s="60">
        <v>84879.88</v>
      </c>
      <c r="V30" s="13"/>
      <c r="W30" s="13"/>
    </row>
    <row r="31" spans="1:23" s="2" customFormat="1" ht="105">
      <c r="A31" s="43" t="s">
        <v>76</v>
      </c>
      <c r="B31" s="16" t="s">
        <v>22</v>
      </c>
      <c r="C31" s="16" t="s">
        <v>22</v>
      </c>
      <c r="D31" s="16" t="s">
        <v>34</v>
      </c>
      <c r="E31" s="16" t="s">
        <v>24</v>
      </c>
      <c r="F31" s="16" t="s">
        <v>52</v>
      </c>
      <c r="G31" s="6" t="s">
        <v>77</v>
      </c>
      <c r="H31" s="6" t="s">
        <v>66</v>
      </c>
      <c r="I31" s="6" t="s">
        <v>78</v>
      </c>
      <c r="J31" s="17">
        <f t="shared" si="16"/>
        <v>29084317.949999999</v>
      </c>
      <c r="K31" s="17">
        <v>23222400</v>
      </c>
      <c r="L31" s="28">
        <v>5861917.9500000002</v>
      </c>
      <c r="M31" s="6">
        <f t="shared" si="17"/>
        <v>3093427.92</v>
      </c>
      <c r="N31" s="26">
        <v>1744997.45</v>
      </c>
      <c r="O31" s="26">
        <v>1348430.47</v>
      </c>
      <c r="P31" s="6">
        <f t="shared" si="18"/>
        <v>1293427.9200000002</v>
      </c>
      <c r="Q31" s="26">
        <v>3316.86</v>
      </c>
      <c r="R31" s="26">
        <v>1290111.06</v>
      </c>
      <c r="S31" s="6">
        <f t="shared" si="19"/>
        <v>1293427.9200000002</v>
      </c>
      <c r="T31" s="26">
        <v>3316.86</v>
      </c>
      <c r="U31" s="60">
        <v>1290111.06</v>
      </c>
      <c r="V31" s="13"/>
      <c r="W31" s="13"/>
    </row>
    <row r="32" spans="1:23" s="2" customFormat="1" ht="105">
      <c r="A32" s="43" t="s">
        <v>79</v>
      </c>
      <c r="B32" s="16" t="s">
        <v>22</v>
      </c>
      <c r="C32" s="16" t="s">
        <v>22</v>
      </c>
      <c r="D32" s="16" t="s">
        <v>34</v>
      </c>
      <c r="E32" s="16" t="s">
        <v>24</v>
      </c>
      <c r="F32" s="16" t="s">
        <v>52</v>
      </c>
      <c r="G32" s="6" t="s">
        <v>80</v>
      </c>
      <c r="H32" s="6" t="s">
        <v>66</v>
      </c>
      <c r="I32" s="6" t="s">
        <v>81</v>
      </c>
      <c r="J32" s="17">
        <f t="shared" si="16"/>
        <v>32444051.16</v>
      </c>
      <c r="K32" s="17">
        <v>23222400</v>
      </c>
      <c r="L32" s="28">
        <v>9221651.1600000001</v>
      </c>
      <c r="M32" s="6">
        <f t="shared" si="17"/>
        <v>3099204.3</v>
      </c>
      <c r="N32" s="26">
        <v>1750586.67</v>
      </c>
      <c r="O32" s="26">
        <v>1348617.63</v>
      </c>
      <c r="P32" s="6">
        <f t="shared" si="18"/>
        <v>1299204.3</v>
      </c>
      <c r="Q32" s="26">
        <v>8906.08</v>
      </c>
      <c r="R32" s="26">
        <v>1290298.22</v>
      </c>
      <c r="S32" s="6">
        <f t="shared" si="19"/>
        <v>1299204.3</v>
      </c>
      <c r="T32" s="26">
        <v>8906.08</v>
      </c>
      <c r="U32" s="60">
        <v>1290298.22</v>
      </c>
      <c r="V32" s="13"/>
      <c r="W32" s="13"/>
    </row>
    <row r="33" spans="1:23" s="2" customFormat="1" ht="105">
      <c r="A33" s="43" t="s">
        <v>82</v>
      </c>
      <c r="B33" s="16" t="s">
        <v>22</v>
      </c>
      <c r="C33" s="16" t="s">
        <v>22</v>
      </c>
      <c r="D33" s="16" t="s">
        <v>34</v>
      </c>
      <c r="E33" s="16" t="s">
        <v>24</v>
      </c>
      <c r="F33" s="16" t="s">
        <v>52</v>
      </c>
      <c r="G33" s="6" t="s">
        <v>83</v>
      </c>
      <c r="H33" s="6" t="s">
        <v>84</v>
      </c>
      <c r="I33" s="6" t="s">
        <v>85</v>
      </c>
      <c r="J33" s="17">
        <f t="shared" si="16"/>
        <v>24773989.170000002</v>
      </c>
      <c r="K33" s="17">
        <v>23971320</v>
      </c>
      <c r="L33" s="28">
        <v>802669.17</v>
      </c>
      <c r="M33" s="6">
        <f t="shared" si="17"/>
        <v>0</v>
      </c>
      <c r="N33" s="26"/>
      <c r="O33" s="26"/>
      <c r="P33" s="6">
        <f t="shared" si="18"/>
        <v>0</v>
      </c>
      <c r="Q33" s="26"/>
      <c r="R33" s="26"/>
      <c r="S33" s="6">
        <f t="shared" si="19"/>
        <v>0</v>
      </c>
      <c r="T33" s="26"/>
      <c r="U33" s="60"/>
      <c r="V33" s="13"/>
      <c r="W33" s="13"/>
    </row>
    <row r="34" spans="1:23" s="2" customFormat="1" ht="105">
      <c r="A34" s="43" t="s">
        <v>86</v>
      </c>
      <c r="B34" s="16" t="s">
        <v>22</v>
      </c>
      <c r="C34" s="16" t="s">
        <v>22</v>
      </c>
      <c r="D34" s="16" t="s">
        <v>87</v>
      </c>
      <c r="E34" s="16" t="s">
        <v>24</v>
      </c>
      <c r="F34" s="16" t="s">
        <v>88</v>
      </c>
      <c r="G34" s="6" t="s">
        <v>89</v>
      </c>
      <c r="H34" s="7"/>
      <c r="I34" s="6" t="s">
        <v>89</v>
      </c>
      <c r="J34" s="17">
        <f t="shared" si="16"/>
        <v>108747685.83</v>
      </c>
      <c r="K34" s="18"/>
      <c r="L34" s="28">
        <v>108747685.83</v>
      </c>
      <c r="M34" s="6">
        <f t="shared" si="17"/>
        <v>51813251.200000003</v>
      </c>
      <c r="N34" s="23"/>
      <c r="O34" s="24">
        <v>51813251.200000003</v>
      </c>
      <c r="P34" s="6">
        <f t="shared" si="18"/>
        <v>51813251.200000003</v>
      </c>
      <c r="Q34" s="23"/>
      <c r="R34" s="24">
        <v>51813251.200000003</v>
      </c>
      <c r="S34" s="6">
        <f t="shared" si="19"/>
        <v>51813251.200000003</v>
      </c>
      <c r="T34" s="23"/>
      <c r="U34" s="59">
        <v>51813251.200000003</v>
      </c>
      <c r="V34" s="13">
        <f>S34/J34*100</f>
        <v>47.645382800142663</v>
      </c>
      <c r="W34" s="13">
        <f>S34/M34*100</f>
        <v>100</v>
      </c>
    </row>
    <row r="35" spans="1:23" s="2" customFormat="1" ht="105">
      <c r="A35" s="43" t="s">
        <v>90</v>
      </c>
      <c r="B35" s="16" t="s">
        <v>22</v>
      </c>
      <c r="C35" s="16" t="s">
        <v>22</v>
      </c>
      <c r="D35" s="16" t="s">
        <v>91</v>
      </c>
      <c r="E35" s="16" t="s">
        <v>24</v>
      </c>
      <c r="F35" s="16" t="s">
        <v>92</v>
      </c>
      <c r="G35" s="6" t="s">
        <v>93</v>
      </c>
      <c r="H35" s="7"/>
      <c r="I35" s="6" t="s">
        <v>93</v>
      </c>
      <c r="J35" s="17">
        <f t="shared" si="16"/>
        <v>59138949.600000001</v>
      </c>
      <c r="K35" s="18"/>
      <c r="L35" s="28">
        <v>59138949.600000001</v>
      </c>
      <c r="M35" s="6">
        <f t="shared" si="17"/>
        <v>59138949.600000001</v>
      </c>
      <c r="N35" s="23"/>
      <c r="O35" s="26">
        <v>59138949.600000001</v>
      </c>
      <c r="P35" s="6">
        <f t="shared" si="18"/>
        <v>59138949.600000001</v>
      </c>
      <c r="Q35" s="23"/>
      <c r="R35" s="26">
        <v>59138949.600000001</v>
      </c>
      <c r="S35" s="6">
        <f t="shared" si="19"/>
        <v>59138949.600000001</v>
      </c>
      <c r="T35" s="23"/>
      <c r="U35" s="60">
        <v>59138949.600000001</v>
      </c>
      <c r="V35" s="13"/>
      <c r="W35" s="13"/>
    </row>
    <row r="36" spans="1:23" s="2" customFormat="1" ht="105">
      <c r="A36" s="43" t="s">
        <v>94</v>
      </c>
      <c r="B36" s="16" t="s">
        <v>22</v>
      </c>
      <c r="C36" s="16" t="s">
        <v>22</v>
      </c>
      <c r="D36" s="16" t="s">
        <v>95</v>
      </c>
      <c r="E36" s="16" t="s">
        <v>24</v>
      </c>
      <c r="F36" s="16" t="s">
        <v>52</v>
      </c>
      <c r="G36" s="6" t="s">
        <v>96</v>
      </c>
      <c r="H36" s="6" t="s">
        <v>96</v>
      </c>
      <c r="I36" s="7"/>
      <c r="J36" s="17">
        <f t="shared" si="16"/>
        <v>198620000</v>
      </c>
      <c r="K36" s="17">
        <v>198620000</v>
      </c>
      <c r="L36" s="31">
        <v>0</v>
      </c>
      <c r="M36" s="6">
        <f t="shared" si="17"/>
        <v>0</v>
      </c>
      <c r="N36" s="26"/>
      <c r="O36" s="23"/>
      <c r="P36" s="6">
        <f t="shared" si="18"/>
        <v>0</v>
      </c>
      <c r="Q36" s="26"/>
      <c r="R36" s="23"/>
      <c r="S36" s="6">
        <f t="shared" si="19"/>
        <v>0</v>
      </c>
      <c r="T36" s="26"/>
      <c r="U36" s="62"/>
      <c r="V36" s="13"/>
      <c r="W36" s="13"/>
    </row>
    <row r="37" spans="1:23" s="2" customFormat="1" ht="105">
      <c r="A37" s="43" t="s">
        <v>97</v>
      </c>
      <c r="B37" s="16" t="s">
        <v>22</v>
      </c>
      <c r="C37" s="16" t="s">
        <v>22</v>
      </c>
      <c r="D37" s="16" t="s">
        <v>98</v>
      </c>
      <c r="E37" s="16" t="s">
        <v>24</v>
      </c>
      <c r="F37" s="16" t="s">
        <v>99</v>
      </c>
      <c r="G37" s="6" t="s">
        <v>100</v>
      </c>
      <c r="H37" s="6" t="s">
        <v>14</v>
      </c>
      <c r="I37" s="6" t="s">
        <v>101</v>
      </c>
      <c r="J37" s="17">
        <f t="shared" si="16"/>
        <v>1189977279.53</v>
      </c>
      <c r="K37" s="32">
        <v>1058752600</v>
      </c>
      <c r="L37" s="28">
        <v>131224679.53</v>
      </c>
      <c r="M37" s="6">
        <f t="shared" si="17"/>
        <v>339618810.99000001</v>
      </c>
      <c r="N37" s="24">
        <v>303683649.11000001</v>
      </c>
      <c r="O37" s="24">
        <v>35935161.880000003</v>
      </c>
      <c r="P37" s="6">
        <f t="shared" si="18"/>
        <v>316151141.38999999</v>
      </c>
      <c r="Q37" s="24">
        <v>282560873.75</v>
      </c>
      <c r="R37" s="24">
        <v>33590267.640000001</v>
      </c>
      <c r="S37" s="6">
        <f t="shared" si="19"/>
        <v>316151141.38999999</v>
      </c>
      <c r="T37" s="24">
        <v>282560873.75</v>
      </c>
      <c r="U37" s="59">
        <v>33590267.640000001</v>
      </c>
      <c r="V37" s="13">
        <f>S37/J37*100</f>
        <v>26.567830060996528</v>
      </c>
      <c r="W37" s="13">
        <f>S37/M37*100</f>
        <v>93.089997126015788</v>
      </c>
    </row>
    <row r="38" spans="1:23" s="2" customFormat="1" ht="81" customHeight="1">
      <c r="A38" s="43" t="s">
        <v>102</v>
      </c>
      <c r="B38" s="16" t="s">
        <v>103</v>
      </c>
      <c r="C38" s="33"/>
      <c r="D38" s="33"/>
      <c r="E38" s="33"/>
      <c r="F38" s="33"/>
      <c r="G38" s="6" t="s">
        <v>13</v>
      </c>
      <c r="H38" s="6" t="s">
        <v>14</v>
      </c>
      <c r="I38" s="6" t="s">
        <v>15</v>
      </c>
      <c r="J38" s="17">
        <f t="shared" si="16"/>
        <v>1176391777.78</v>
      </c>
      <c r="K38" s="32">
        <v>1058752600</v>
      </c>
      <c r="L38" s="34">
        <v>117639177.78</v>
      </c>
      <c r="M38" s="6">
        <f t="shared" si="17"/>
        <v>337422610.13</v>
      </c>
      <c r="N38" s="24">
        <v>303683649.11000001</v>
      </c>
      <c r="O38" s="24">
        <v>33738961.020000003</v>
      </c>
      <c r="P38" s="6">
        <f t="shared" si="18"/>
        <v>313956526.38999999</v>
      </c>
      <c r="Q38" s="24">
        <v>282560873.75</v>
      </c>
      <c r="R38" s="24">
        <v>31395652.640000001</v>
      </c>
      <c r="S38" s="6">
        <f t="shared" si="19"/>
        <v>313956526.38999999</v>
      </c>
      <c r="T38" s="24">
        <v>282560873.75</v>
      </c>
      <c r="U38" s="59">
        <v>31395652.640000001</v>
      </c>
      <c r="V38" s="13">
        <f>S38/J38*100</f>
        <v>26.688092548765997</v>
      </c>
      <c r="W38" s="13">
        <f>S38/M38*100</f>
        <v>93.045491607406177</v>
      </c>
    </row>
    <row r="39" spans="1:23" s="2" customFormat="1" ht="21" customHeight="1">
      <c r="A39" s="16" t="s">
        <v>104</v>
      </c>
      <c r="B39" s="16" t="s">
        <v>22</v>
      </c>
      <c r="C39" s="33"/>
      <c r="D39" s="33"/>
      <c r="E39" s="33"/>
      <c r="F39" s="33"/>
      <c r="G39" s="6" t="s">
        <v>105</v>
      </c>
      <c r="H39" s="7"/>
      <c r="I39" s="6" t="s">
        <v>105</v>
      </c>
      <c r="J39" s="35">
        <f>L39</f>
        <v>13585501.75</v>
      </c>
      <c r="K39" s="19">
        <v>0</v>
      </c>
      <c r="L39" s="28">
        <v>13585501.75</v>
      </c>
      <c r="M39" s="6">
        <f t="shared" si="17"/>
        <v>2196200.86</v>
      </c>
      <c r="N39" s="26">
        <f>N40+N41+N42+N43+N44+N45+N46+N47+N48</f>
        <v>0</v>
      </c>
      <c r="O39" s="26">
        <v>2196200.86</v>
      </c>
      <c r="P39" s="6">
        <f t="shared" si="18"/>
        <v>2194615</v>
      </c>
      <c r="Q39" s="26">
        <f>Q40+Q41+Q42+Q43+Q44+Q45+Q46+Q47+Q48</f>
        <v>0</v>
      </c>
      <c r="R39" s="26">
        <v>2194615</v>
      </c>
      <c r="S39" s="6">
        <f t="shared" si="19"/>
        <v>2194615</v>
      </c>
      <c r="T39" s="26">
        <f>T40+T41+T42+T43+T44+T45+T46+T47+T48</f>
        <v>0</v>
      </c>
      <c r="U39" s="60">
        <v>2194615</v>
      </c>
      <c r="V39" s="13"/>
      <c r="W39" s="13"/>
    </row>
    <row r="40" spans="1:23" s="2" customFormat="1" ht="112.5" customHeight="1">
      <c r="A40" s="43" t="s">
        <v>106</v>
      </c>
      <c r="B40" s="16" t="s">
        <v>22</v>
      </c>
      <c r="C40" s="16" t="s">
        <v>22</v>
      </c>
      <c r="D40" s="16" t="s">
        <v>34</v>
      </c>
      <c r="E40" s="16" t="s">
        <v>24</v>
      </c>
      <c r="F40" s="16" t="s">
        <v>107</v>
      </c>
      <c r="G40" s="6" t="s">
        <v>108</v>
      </c>
      <c r="H40" s="7"/>
      <c r="I40" s="6" t="s">
        <v>108</v>
      </c>
      <c r="J40" s="17">
        <f t="shared" si="16"/>
        <v>2956647.47</v>
      </c>
      <c r="K40" s="19"/>
      <c r="L40" s="28">
        <v>2956647.47</v>
      </c>
      <c r="M40" s="6">
        <f t="shared" si="17"/>
        <v>2393562</v>
      </c>
      <c r="N40" s="23"/>
      <c r="O40" s="26">
        <v>2393562</v>
      </c>
      <c r="P40" s="6">
        <f t="shared" si="18"/>
        <v>2393562</v>
      </c>
      <c r="Q40" s="23"/>
      <c r="R40" s="26">
        <v>2393562</v>
      </c>
      <c r="S40" s="6">
        <f t="shared" si="19"/>
        <v>2393562</v>
      </c>
      <c r="T40" s="23"/>
      <c r="U40" s="60">
        <v>2393562</v>
      </c>
      <c r="V40" s="13"/>
      <c r="W40" s="13"/>
    </row>
    <row r="41" spans="1:23" s="2" customFormat="1" ht="105">
      <c r="A41" s="43" t="s">
        <v>109</v>
      </c>
      <c r="B41" s="16" t="s">
        <v>22</v>
      </c>
      <c r="C41" s="16" t="s">
        <v>22</v>
      </c>
      <c r="D41" s="16" t="s">
        <v>34</v>
      </c>
      <c r="E41" s="16" t="s">
        <v>24</v>
      </c>
      <c r="F41" s="16" t="s">
        <v>107</v>
      </c>
      <c r="G41" s="6" t="s">
        <v>110</v>
      </c>
      <c r="H41" s="7"/>
      <c r="I41" s="6" t="s">
        <v>110</v>
      </c>
      <c r="J41" s="17">
        <f t="shared" si="16"/>
        <v>9405094.1899999995</v>
      </c>
      <c r="K41" s="19"/>
      <c r="L41" s="28">
        <v>9405094.1899999995</v>
      </c>
      <c r="M41" s="6">
        <f t="shared" si="17"/>
        <v>4803684.4400000004</v>
      </c>
      <c r="N41" s="23"/>
      <c r="O41" s="26">
        <v>4803684.4400000004</v>
      </c>
      <c r="P41" s="6">
        <f t="shared" si="18"/>
        <v>4803684.4400000004</v>
      </c>
      <c r="Q41" s="23"/>
      <c r="R41" s="26">
        <v>4803684.4400000004</v>
      </c>
      <c r="S41" s="6">
        <f t="shared" si="19"/>
        <v>4803684.4400000004</v>
      </c>
      <c r="T41" s="23"/>
      <c r="U41" s="60">
        <v>4803684.4400000004</v>
      </c>
      <c r="V41" s="13"/>
      <c r="W41" s="13"/>
    </row>
    <row r="42" spans="1:23" s="2" customFormat="1" ht="105">
      <c r="A42" s="43" t="s">
        <v>111</v>
      </c>
      <c r="B42" s="16" t="s">
        <v>22</v>
      </c>
      <c r="C42" s="16" t="s">
        <v>22</v>
      </c>
      <c r="D42" s="16" t="s">
        <v>34</v>
      </c>
      <c r="E42" s="16" t="s">
        <v>24</v>
      </c>
      <c r="F42" s="16" t="s">
        <v>107</v>
      </c>
      <c r="G42" s="6" t="s">
        <v>112</v>
      </c>
      <c r="H42" s="7"/>
      <c r="I42" s="6" t="s">
        <v>112</v>
      </c>
      <c r="J42" s="17">
        <f t="shared" si="16"/>
        <v>141611.85</v>
      </c>
      <c r="K42" s="19"/>
      <c r="L42" s="28">
        <v>141611.85</v>
      </c>
      <c r="M42" s="6">
        <f t="shared" si="17"/>
        <v>116885.05</v>
      </c>
      <c r="N42" s="23"/>
      <c r="O42" s="26">
        <v>116885.05</v>
      </c>
      <c r="P42" s="6">
        <f t="shared" si="18"/>
        <v>116885.05</v>
      </c>
      <c r="Q42" s="23"/>
      <c r="R42" s="26">
        <v>116885.05</v>
      </c>
      <c r="S42" s="6">
        <f t="shared" si="19"/>
        <v>116885.05</v>
      </c>
      <c r="T42" s="23"/>
      <c r="U42" s="60">
        <v>116885.05</v>
      </c>
      <c r="V42" s="13"/>
      <c r="W42" s="13"/>
    </row>
    <row r="43" spans="1:23" s="2" customFormat="1" ht="105">
      <c r="A43" s="43" t="s">
        <v>113</v>
      </c>
      <c r="B43" s="16" t="s">
        <v>22</v>
      </c>
      <c r="C43" s="16" t="s">
        <v>22</v>
      </c>
      <c r="D43" s="16" t="s">
        <v>34</v>
      </c>
      <c r="E43" s="16" t="s">
        <v>24</v>
      </c>
      <c r="F43" s="16" t="s">
        <v>107</v>
      </c>
      <c r="G43" s="6" t="s">
        <v>114</v>
      </c>
      <c r="H43" s="7"/>
      <c r="I43" s="6" t="s">
        <v>114</v>
      </c>
      <c r="J43" s="17">
        <f t="shared" si="16"/>
        <v>796037.69</v>
      </c>
      <c r="K43" s="19"/>
      <c r="L43" s="28">
        <v>796037.69</v>
      </c>
      <c r="M43" s="6">
        <f t="shared" si="17"/>
        <v>0</v>
      </c>
      <c r="N43" s="23"/>
      <c r="O43" s="26"/>
      <c r="P43" s="6">
        <f t="shared" si="18"/>
        <v>0</v>
      </c>
      <c r="Q43" s="23"/>
      <c r="R43" s="26"/>
      <c r="S43" s="6">
        <f t="shared" si="19"/>
        <v>0</v>
      </c>
      <c r="T43" s="23"/>
      <c r="U43" s="60"/>
      <c r="V43" s="13"/>
      <c r="W43" s="13"/>
    </row>
    <row r="44" spans="1:23" s="2" customFormat="1" ht="105">
      <c r="A44" s="43" t="s">
        <v>115</v>
      </c>
      <c r="B44" s="16" t="s">
        <v>22</v>
      </c>
      <c r="C44" s="16" t="s">
        <v>22</v>
      </c>
      <c r="D44" s="16" t="s">
        <v>34</v>
      </c>
      <c r="E44" s="16" t="s">
        <v>24</v>
      </c>
      <c r="F44" s="16" t="s">
        <v>107</v>
      </c>
      <c r="G44" s="6" t="s">
        <v>116</v>
      </c>
      <c r="H44" s="7"/>
      <c r="I44" s="6" t="s">
        <v>116</v>
      </c>
      <c r="J44" s="17">
        <f t="shared" si="16"/>
        <v>2850429.02</v>
      </c>
      <c r="K44" s="19"/>
      <c r="L44" s="28">
        <v>2850429.02</v>
      </c>
      <c r="M44" s="6">
        <f t="shared" si="17"/>
        <v>2289622.7999999998</v>
      </c>
      <c r="N44" s="23"/>
      <c r="O44" s="26">
        <v>2289622.7999999998</v>
      </c>
      <c r="P44" s="6">
        <f t="shared" si="18"/>
        <v>2289622.7999999998</v>
      </c>
      <c r="Q44" s="23"/>
      <c r="R44" s="26">
        <v>2289622.7999999998</v>
      </c>
      <c r="S44" s="6">
        <f t="shared" si="19"/>
        <v>2289622.7999999998</v>
      </c>
      <c r="T44" s="23"/>
      <c r="U44" s="60">
        <v>2289622.7999999998</v>
      </c>
      <c r="V44" s="13"/>
      <c r="W44" s="13"/>
    </row>
    <row r="45" spans="1:23" s="2" customFormat="1" ht="105">
      <c r="A45" s="43" t="s">
        <v>117</v>
      </c>
      <c r="B45" s="16" t="s">
        <v>22</v>
      </c>
      <c r="C45" s="16" t="s">
        <v>22</v>
      </c>
      <c r="D45" s="16" t="s">
        <v>34</v>
      </c>
      <c r="E45" s="16" t="s">
        <v>24</v>
      </c>
      <c r="F45" s="16" t="s">
        <v>107</v>
      </c>
      <c r="G45" s="6" t="s">
        <v>118</v>
      </c>
      <c r="H45" s="7"/>
      <c r="I45" s="6" t="s">
        <v>118</v>
      </c>
      <c r="J45" s="17">
        <f t="shared" si="16"/>
        <v>166908.04</v>
      </c>
      <c r="K45" s="19"/>
      <c r="L45" s="28">
        <v>166908.04</v>
      </c>
      <c r="M45" s="6">
        <f t="shared" si="17"/>
        <v>138745.76999999999</v>
      </c>
      <c r="N45" s="23"/>
      <c r="O45" s="26">
        <v>138745.76999999999</v>
      </c>
      <c r="P45" s="6">
        <f t="shared" si="18"/>
        <v>138745.76999999999</v>
      </c>
      <c r="Q45" s="23"/>
      <c r="R45" s="26">
        <v>138745.76999999999</v>
      </c>
      <c r="S45" s="6">
        <f t="shared" si="19"/>
        <v>138745.76999999999</v>
      </c>
      <c r="T45" s="23"/>
      <c r="U45" s="60">
        <v>138745.76999999999</v>
      </c>
      <c r="V45" s="13"/>
      <c r="W45" s="13"/>
    </row>
    <row r="46" spans="1:23" s="2" customFormat="1" ht="105">
      <c r="A46" s="43" t="s">
        <v>119</v>
      </c>
      <c r="B46" s="16" t="s">
        <v>22</v>
      </c>
      <c r="C46" s="16" t="s">
        <v>22</v>
      </c>
      <c r="D46" s="16" t="s">
        <v>34</v>
      </c>
      <c r="E46" s="16" t="s">
        <v>24</v>
      </c>
      <c r="F46" s="16" t="s">
        <v>107</v>
      </c>
      <c r="G46" s="6" t="s">
        <v>120</v>
      </c>
      <c r="H46" s="7"/>
      <c r="I46" s="6" t="s">
        <v>120</v>
      </c>
      <c r="J46" s="17">
        <f t="shared" si="16"/>
        <v>206656.95</v>
      </c>
      <c r="K46" s="19"/>
      <c r="L46" s="28">
        <v>206656.95</v>
      </c>
      <c r="M46" s="6">
        <f t="shared" si="17"/>
        <v>0</v>
      </c>
      <c r="N46" s="23"/>
      <c r="O46" s="26"/>
      <c r="P46" s="6">
        <f t="shared" si="18"/>
        <v>0</v>
      </c>
      <c r="Q46" s="23"/>
      <c r="R46" s="26"/>
      <c r="S46" s="6">
        <f t="shared" si="19"/>
        <v>0</v>
      </c>
      <c r="T46" s="23"/>
      <c r="U46" s="60"/>
      <c r="V46" s="13"/>
      <c r="W46" s="13"/>
    </row>
    <row r="47" spans="1:23" s="2" customFormat="1" ht="105">
      <c r="A47" s="43" t="s">
        <v>121</v>
      </c>
      <c r="B47" s="16" t="s">
        <v>22</v>
      </c>
      <c r="C47" s="16" t="s">
        <v>22</v>
      </c>
      <c r="D47" s="16" t="s">
        <v>34</v>
      </c>
      <c r="E47" s="16" t="s">
        <v>24</v>
      </c>
      <c r="F47" s="16" t="s">
        <v>107</v>
      </c>
      <c r="G47" s="6" t="s">
        <v>122</v>
      </c>
      <c r="H47" s="7"/>
      <c r="I47" s="6" t="s">
        <v>122</v>
      </c>
      <c r="J47" s="17">
        <f t="shared" si="16"/>
        <v>13790290.92</v>
      </c>
      <c r="K47" s="19"/>
      <c r="L47" s="28">
        <v>13790290.92</v>
      </c>
      <c r="M47" s="6">
        <f t="shared" si="17"/>
        <v>13790290.92</v>
      </c>
      <c r="N47" s="23"/>
      <c r="O47" s="26">
        <v>13790290.92</v>
      </c>
      <c r="P47" s="6">
        <f t="shared" si="18"/>
        <v>11994512.4</v>
      </c>
      <c r="Q47" s="23"/>
      <c r="R47" s="26">
        <v>11994512.4</v>
      </c>
      <c r="S47" s="6">
        <f t="shared" si="19"/>
        <v>11994512.4</v>
      </c>
      <c r="T47" s="23"/>
      <c r="U47" s="60">
        <v>11994512.4</v>
      </c>
      <c r="V47" s="13"/>
      <c r="W47" s="13"/>
    </row>
    <row r="48" spans="1:23" s="2" customFormat="1" ht="105">
      <c r="A48" s="43" t="s">
        <v>123</v>
      </c>
      <c r="B48" s="16" t="s">
        <v>22</v>
      </c>
      <c r="C48" s="16" t="s">
        <v>22</v>
      </c>
      <c r="D48" s="16" t="s">
        <v>34</v>
      </c>
      <c r="E48" s="16" t="s">
        <v>24</v>
      </c>
      <c r="F48" s="16" t="s">
        <v>107</v>
      </c>
      <c r="G48" s="6" t="s">
        <v>124</v>
      </c>
      <c r="H48" s="7"/>
      <c r="I48" s="6" t="s">
        <v>124</v>
      </c>
      <c r="J48" s="17">
        <f t="shared" si="16"/>
        <v>9586268.1999999993</v>
      </c>
      <c r="K48" s="19"/>
      <c r="L48" s="28">
        <v>9586268.1999999993</v>
      </c>
      <c r="M48" s="6">
        <f t="shared" si="17"/>
        <v>9552020.4000000004</v>
      </c>
      <c r="N48" s="23"/>
      <c r="O48" s="26">
        <v>9552020.4000000004</v>
      </c>
      <c r="P48" s="6">
        <f t="shared" si="18"/>
        <v>9552020.4000000004</v>
      </c>
      <c r="Q48" s="23"/>
      <c r="R48" s="26">
        <v>9552020.4000000004</v>
      </c>
      <c r="S48" s="6">
        <f t="shared" si="19"/>
        <v>9552020.4000000004</v>
      </c>
      <c r="T48" s="23"/>
      <c r="U48" s="60">
        <v>9552020.4000000004</v>
      </c>
      <c r="V48" s="13"/>
      <c r="W48" s="13"/>
    </row>
    <row r="49" spans="1:23" s="2" customFormat="1" ht="35.25" customHeight="1">
      <c r="A49" s="94" t="s">
        <v>125</v>
      </c>
      <c r="B49" s="94"/>
      <c r="C49" s="94"/>
      <c r="D49" s="94"/>
      <c r="E49" s="94"/>
      <c r="F49" s="94"/>
      <c r="G49" s="9" t="s">
        <v>126</v>
      </c>
      <c r="H49" s="9" t="s">
        <v>127</v>
      </c>
      <c r="I49" s="9" t="s">
        <v>128</v>
      </c>
      <c r="J49" s="36">
        <f>J52</f>
        <v>2507191037.7299995</v>
      </c>
      <c r="K49" s="36">
        <f t="shared" ref="K49:U49" si="20">K52</f>
        <v>2132218527.95</v>
      </c>
      <c r="L49" s="37">
        <f t="shared" si="20"/>
        <v>374972509.77999997</v>
      </c>
      <c r="M49" s="36">
        <f t="shared" si="20"/>
        <v>1071108153.6600001</v>
      </c>
      <c r="N49" s="37">
        <f t="shared" si="20"/>
        <v>904504503.10000026</v>
      </c>
      <c r="O49" s="37">
        <f t="shared" si="20"/>
        <v>166603650.56</v>
      </c>
      <c r="P49" s="36">
        <f t="shared" si="20"/>
        <v>912540619.76999998</v>
      </c>
      <c r="Q49" s="37">
        <f t="shared" si="20"/>
        <v>759161831.93999994</v>
      </c>
      <c r="R49" s="37">
        <f t="shared" si="20"/>
        <v>153378787.83000001</v>
      </c>
      <c r="S49" s="36">
        <f t="shared" si="20"/>
        <v>862059138.56000006</v>
      </c>
      <c r="T49" s="37">
        <f t="shared" si="20"/>
        <v>731569139.43000007</v>
      </c>
      <c r="U49" s="63">
        <f t="shared" si="20"/>
        <v>130489999.13</v>
      </c>
      <c r="V49" s="12">
        <f>S49/J49*100</f>
        <v>34.383464426408644</v>
      </c>
      <c r="W49" s="12">
        <f>S49/M49*100</f>
        <v>80.482921879954432</v>
      </c>
    </row>
    <row r="50" spans="1:23" s="2" customFormat="1">
      <c r="A50" s="98" t="s">
        <v>7</v>
      </c>
      <c r="B50" s="98"/>
      <c r="C50" s="98"/>
      <c r="D50" s="98"/>
      <c r="E50" s="98"/>
      <c r="F50" s="98"/>
      <c r="G50" s="6">
        <v>1889867415.3199999</v>
      </c>
      <c r="H50" s="6" t="s">
        <v>129</v>
      </c>
      <c r="I50" s="6">
        <v>121542715.31999999</v>
      </c>
      <c r="J50" s="17">
        <f>J55+J58+J60+J63+J65+J68+J70+J74+J77+J80+J83</f>
        <v>1889867415.3200002</v>
      </c>
      <c r="K50" s="17">
        <f>K55+K58+K60+K63+K65+K68+K70+K74+K77+K80+K83</f>
        <v>1768324699.9999998</v>
      </c>
      <c r="L50" s="28">
        <f>L55+L58+L60+L63+L65+L68+L70+L74+L77+L80+L83</f>
        <v>121542715.31999999</v>
      </c>
      <c r="M50" s="17">
        <f t="shared" ref="M50:U50" si="21">M55+M58+M60+M63+M65+M68+M70+M74+M77+M80+M83</f>
        <v>858900376.24000001</v>
      </c>
      <c r="N50" s="28">
        <f t="shared" si="21"/>
        <v>806265870.91000009</v>
      </c>
      <c r="O50" s="28">
        <f t="shared" si="21"/>
        <v>52634505.329999998</v>
      </c>
      <c r="P50" s="17">
        <f t="shared" si="21"/>
        <v>712652964.39999998</v>
      </c>
      <c r="Q50" s="28">
        <f>Q60+Q63+Q65+Q68+Q70+Q74+Q77+Q80+Q83</f>
        <v>564158860.96999991</v>
      </c>
      <c r="R50" s="28">
        <f t="shared" si="21"/>
        <v>40792853.840000004</v>
      </c>
      <c r="S50" s="17">
        <f t="shared" si="21"/>
        <v>682003301.57999992</v>
      </c>
      <c r="T50" s="28">
        <f t="shared" si="21"/>
        <v>644267418.05000007</v>
      </c>
      <c r="U50" s="64">
        <f t="shared" si="21"/>
        <v>37735883.530000001</v>
      </c>
      <c r="V50" s="13">
        <f>S50/J50*100</f>
        <v>36.087362322426216</v>
      </c>
      <c r="W50" s="13">
        <f>S50/M50*100</f>
        <v>79.40423830824237</v>
      </c>
    </row>
    <row r="51" spans="1:23" s="2" customFormat="1">
      <c r="A51" s="98" t="s">
        <v>8</v>
      </c>
      <c r="B51" s="98"/>
      <c r="C51" s="98"/>
      <c r="D51" s="98"/>
      <c r="E51" s="98"/>
      <c r="F51" s="98"/>
      <c r="G51" s="6">
        <v>617323622.40999997</v>
      </c>
      <c r="H51" s="6" t="s">
        <v>130</v>
      </c>
      <c r="I51" s="6">
        <v>253429794.46000001</v>
      </c>
      <c r="J51" s="17">
        <f>J49-J50</f>
        <v>617323622.40999937</v>
      </c>
      <c r="K51" s="17">
        <f t="shared" ref="K51:U51" si="22">K49-K50</f>
        <v>363893827.95000029</v>
      </c>
      <c r="L51" s="28">
        <f t="shared" si="22"/>
        <v>253429794.45999998</v>
      </c>
      <c r="M51" s="17">
        <f t="shared" si="22"/>
        <v>212207777.42000008</v>
      </c>
      <c r="N51" s="28">
        <f t="shared" si="22"/>
        <v>98238632.190000176</v>
      </c>
      <c r="O51" s="28">
        <f t="shared" si="22"/>
        <v>113969145.23</v>
      </c>
      <c r="P51" s="17">
        <f t="shared" si="22"/>
        <v>199887655.37</v>
      </c>
      <c r="Q51" s="28">
        <f t="shared" si="22"/>
        <v>195002970.97000003</v>
      </c>
      <c r="R51" s="28">
        <f t="shared" si="22"/>
        <v>112585933.99000001</v>
      </c>
      <c r="S51" s="17">
        <f t="shared" si="22"/>
        <v>180055836.98000014</v>
      </c>
      <c r="T51" s="28">
        <f t="shared" si="22"/>
        <v>87301721.379999995</v>
      </c>
      <c r="U51" s="64">
        <f t="shared" si="22"/>
        <v>92754115.599999994</v>
      </c>
      <c r="V51" s="13">
        <f>S51/J51*100</f>
        <v>29.167171066137321</v>
      </c>
      <c r="W51" s="13">
        <f>S51/M51*100</f>
        <v>84.848839740512886</v>
      </c>
    </row>
    <row r="52" spans="1:23" s="2" customFormat="1" ht="31.5" customHeight="1">
      <c r="A52" s="98" t="s">
        <v>131</v>
      </c>
      <c r="B52" s="98"/>
      <c r="C52" s="98"/>
      <c r="D52" s="98"/>
      <c r="E52" s="98"/>
      <c r="F52" s="98"/>
      <c r="G52" s="6" t="s">
        <v>126</v>
      </c>
      <c r="H52" s="6" t="s">
        <v>127</v>
      </c>
      <c r="I52" s="6" t="s">
        <v>128</v>
      </c>
      <c r="J52" s="17">
        <f>J53</f>
        <v>2507191037.7299995</v>
      </c>
      <c r="K52" s="17">
        <f t="shared" ref="K52:U52" si="23">K53</f>
        <v>2132218527.95</v>
      </c>
      <c r="L52" s="28">
        <f t="shared" si="23"/>
        <v>374972509.77999997</v>
      </c>
      <c r="M52" s="17">
        <f t="shared" si="23"/>
        <v>1071108153.6600001</v>
      </c>
      <c r="N52" s="28">
        <f t="shared" si="23"/>
        <v>904504503.10000026</v>
      </c>
      <c r="O52" s="28">
        <f t="shared" si="23"/>
        <v>166603650.56</v>
      </c>
      <c r="P52" s="17">
        <f t="shared" si="23"/>
        <v>912540619.76999998</v>
      </c>
      <c r="Q52" s="28">
        <f t="shared" si="23"/>
        <v>759161831.93999994</v>
      </c>
      <c r="R52" s="28">
        <f t="shared" si="23"/>
        <v>153378787.83000001</v>
      </c>
      <c r="S52" s="17">
        <f t="shared" si="23"/>
        <v>862059138.56000006</v>
      </c>
      <c r="T52" s="28">
        <f t="shared" si="23"/>
        <v>731569139.43000007</v>
      </c>
      <c r="U52" s="64">
        <f t="shared" si="23"/>
        <v>130489999.13</v>
      </c>
      <c r="V52" s="13">
        <f>S52/J52*100</f>
        <v>34.383464426408644</v>
      </c>
      <c r="W52" s="13">
        <f>S52/M52*100</f>
        <v>80.482921879954432</v>
      </c>
    </row>
    <row r="53" spans="1:23" s="2" customFormat="1" ht="22.5" customHeight="1">
      <c r="A53" s="94" t="s">
        <v>20</v>
      </c>
      <c r="B53" s="94"/>
      <c r="C53" s="94"/>
      <c r="D53" s="94"/>
      <c r="E53" s="94"/>
      <c r="F53" s="94"/>
      <c r="G53" s="9" t="s">
        <v>126</v>
      </c>
      <c r="H53" s="9" t="s">
        <v>127</v>
      </c>
      <c r="I53" s="9" t="s">
        <v>128</v>
      </c>
      <c r="J53" s="36">
        <f>J54+J57+J59+J61+J62+J64+J67++J69+J71+J72+J73+J76+J79+J82</f>
        <v>2507191037.7299995</v>
      </c>
      <c r="K53" s="36">
        <f t="shared" ref="K53:U53" si="24">K54+K57+K59+K61+K62+K64+K67++K69+K71+K72+K73+K76+K79+K82</f>
        <v>2132218527.95</v>
      </c>
      <c r="L53" s="37">
        <f t="shared" si="24"/>
        <v>374972509.77999997</v>
      </c>
      <c r="M53" s="36">
        <f t="shared" si="24"/>
        <v>1071108153.6600001</v>
      </c>
      <c r="N53" s="37">
        <f t="shared" si="24"/>
        <v>904504503.10000026</v>
      </c>
      <c r="O53" s="37">
        <f t="shared" si="24"/>
        <v>166603650.56</v>
      </c>
      <c r="P53" s="36">
        <f t="shared" si="24"/>
        <v>912540619.76999998</v>
      </c>
      <c r="Q53" s="37">
        <f>Q55+Q57+Q59+Q61+Q62+Q64+Q67++Q69+Q71+Q72+Q73+Q76+Q79+Q82</f>
        <v>759161831.93999994</v>
      </c>
      <c r="R53" s="37">
        <f t="shared" si="24"/>
        <v>153378787.83000001</v>
      </c>
      <c r="S53" s="36">
        <f t="shared" si="24"/>
        <v>862059138.56000006</v>
      </c>
      <c r="T53" s="37">
        <f t="shared" si="24"/>
        <v>731569139.43000007</v>
      </c>
      <c r="U53" s="63">
        <f t="shared" si="24"/>
        <v>130489999.13</v>
      </c>
      <c r="V53" s="12">
        <f>S53/J53*100</f>
        <v>34.383464426408644</v>
      </c>
      <c r="W53" s="12">
        <f>S53/M53*100</f>
        <v>80.482921879954432</v>
      </c>
    </row>
    <row r="54" spans="1:23" s="2" customFormat="1" ht="82.5" customHeight="1">
      <c r="A54" s="43" t="s">
        <v>132</v>
      </c>
      <c r="B54" s="16" t="s">
        <v>22</v>
      </c>
      <c r="C54" s="16" t="s">
        <v>22</v>
      </c>
      <c r="D54" s="16" t="s">
        <v>133</v>
      </c>
      <c r="E54" s="16" t="s">
        <v>134</v>
      </c>
      <c r="F54" s="16" t="s">
        <v>135</v>
      </c>
      <c r="G54" s="6" t="s">
        <v>136</v>
      </c>
      <c r="H54" s="6" t="s">
        <v>137</v>
      </c>
      <c r="I54" s="6" t="s">
        <v>138</v>
      </c>
      <c r="J54" s="17">
        <f>J55+J56</f>
        <v>141204334.90000001</v>
      </c>
      <c r="K54" s="17">
        <f t="shared" ref="K54:U54" si="25">K55+K56</f>
        <v>114631311.64</v>
      </c>
      <c r="L54" s="17">
        <f t="shared" si="25"/>
        <v>26573023.259999998</v>
      </c>
      <c r="M54" s="17">
        <f t="shared" si="25"/>
        <v>65346918.070000008</v>
      </c>
      <c r="N54" s="17">
        <f t="shared" si="25"/>
        <v>47852659.450000003</v>
      </c>
      <c r="O54" s="17">
        <f t="shared" si="25"/>
        <v>17494258.620000001</v>
      </c>
      <c r="P54" s="17">
        <f t="shared" si="25"/>
        <v>37005205.299999997</v>
      </c>
      <c r="Q54" s="17">
        <f t="shared" si="25"/>
        <v>20078271.32</v>
      </c>
      <c r="R54" s="17">
        <f t="shared" si="25"/>
        <v>16926933.98</v>
      </c>
      <c r="S54" s="17">
        <f t="shared" si="25"/>
        <v>37005205.289999999</v>
      </c>
      <c r="T54" s="17">
        <f>T55+T56</f>
        <v>20078271.379999999</v>
      </c>
      <c r="U54" s="65">
        <f t="shared" si="25"/>
        <v>16926933.91</v>
      </c>
      <c r="V54" s="13"/>
      <c r="W54" s="13"/>
    </row>
    <row r="55" spans="1:23" s="2" customFormat="1" ht="39" customHeight="1">
      <c r="A55" s="51" t="s">
        <v>139</v>
      </c>
      <c r="B55" s="16" t="s">
        <v>140</v>
      </c>
      <c r="C55" s="33"/>
      <c r="D55" s="33"/>
      <c r="E55" s="33"/>
      <c r="F55" s="33"/>
      <c r="G55" s="6" t="s">
        <v>141</v>
      </c>
      <c r="H55" s="6" t="s">
        <v>137</v>
      </c>
      <c r="I55" s="6" t="s">
        <v>142</v>
      </c>
      <c r="J55" s="17">
        <f t="shared" ref="J55:J82" si="26">K55+L55</f>
        <v>116970727.34</v>
      </c>
      <c r="K55" s="17">
        <v>114631311.64</v>
      </c>
      <c r="L55" s="17">
        <v>2339415.7000000002</v>
      </c>
      <c r="M55" s="17">
        <f t="shared" ref="M55:M82" si="27">N55+O55</f>
        <v>48829744.800000004</v>
      </c>
      <c r="N55" s="17">
        <v>47852659.450000003</v>
      </c>
      <c r="O55" s="17">
        <v>977085.35</v>
      </c>
      <c r="P55" s="17">
        <f>Q55+R55</f>
        <v>20488032.030000001</v>
      </c>
      <c r="Q55" s="17">
        <v>20078271.32</v>
      </c>
      <c r="R55" s="17">
        <v>409760.71</v>
      </c>
      <c r="S55" s="17">
        <f t="shared" ref="S55:S82" si="28">T55+U55</f>
        <v>20488032.02</v>
      </c>
      <c r="T55" s="17">
        <v>20078271.379999999</v>
      </c>
      <c r="U55" s="65">
        <v>409760.64</v>
      </c>
      <c r="V55" s="13"/>
      <c r="W55" s="13"/>
    </row>
    <row r="56" spans="1:23" s="2" customFormat="1">
      <c r="A56" s="43" t="s">
        <v>104</v>
      </c>
      <c r="B56" s="16" t="s">
        <v>22</v>
      </c>
      <c r="C56" s="33"/>
      <c r="D56" s="33"/>
      <c r="E56" s="33"/>
      <c r="F56" s="33"/>
      <c r="G56" s="6" t="s">
        <v>143</v>
      </c>
      <c r="H56" s="7"/>
      <c r="I56" s="6" t="s">
        <v>143</v>
      </c>
      <c r="J56" s="17">
        <f>K56+L56</f>
        <v>24233607.559999999</v>
      </c>
      <c r="K56" s="17">
        <v>0</v>
      </c>
      <c r="L56" s="17">
        <v>24233607.559999999</v>
      </c>
      <c r="M56" s="17">
        <f t="shared" si="27"/>
        <v>16517173.27</v>
      </c>
      <c r="N56" s="17">
        <v>0</v>
      </c>
      <c r="O56" s="17">
        <v>16517173.27</v>
      </c>
      <c r="P56" s="17">
        <f t="shared" ref="P56:P82" si="29">Q56+R56</f>
        <v>16517173.27</v>
      </c>
      <c r="Q56" s="17">
        <v>0</v>
      </c>
      <c r="R56" s="17">
        <v>16517173.27</v>
      </c>
      <c r="S56" s="17">
        <f t="shared" si="28"/>
        <v>16517173.27</v>
      </c>
      <c r="T56" s="17">
        <v>0</v>
      </c>
      <c r="U56" s="65">
        <v>16517173.27</v>
      </c>
      <c r="V56" s="13"/>
      <c r="W56" s="13"/>
    </row>
    <row r="57" spans="1:23" s="2" customFormat="1" ht="75">
      <c r="A57" s="43" t="s">
        <v>144</v>
      </c>
      <c r="B57" s="16" t="s">
        <v>22</v>
      </c>
      <c r="C57" s="16" t="s">
        <v>22</v>
      </c>
      <c r="D57" s="16" t="s">
        <v>145</v>
      </c>
      <c r="E57" s="16" t="s">
        <v>146</v>
      </c>
      <c r="F57" s="16" t="s">
        <v>135</v>
      </c>
      <c r="G57" s="6" t="s">
        <v>147</v>
      </c>
      <c r="H57" s="6" t="s">
        <v>148</v>
      </c>
      <c r="I57" s="6" t="s">
        <v>149</v>
      </c>
      <c r="J57" s="17">
        <f t="shared" si="26"/>
        <v>156737641.26999998</v>
      </c>
      <c r="K57" s="17">
        <v>153602888.44999999</v>
      </c>
      <c r="L57" s="17">
        <v>3134752.82</v>
      </c>
      <c r="M57" s="17">
        <f t="shared" si="27"/>
        <v>93956190.859999999</v>
      </c>
      <c r="N57" s="17">
        <v>92070667.040000007</v>
      </c>
      <c r="O57" s="17">
        <v>1885523.82</v>
      </c>
      <c r="P57" s="17">
        <f t="shared" si="29"/>
        <v>89411202.299999997</v>
      </c>
      <c r="Q57" s="17">
        <v>87622978.269999996</v>
      </c>
      <c r="R57" s="17">
        <v>1788224.03</v>
      </c>
      <c r="S57" s="17">
        <f t="shared" si="28"/>
        <v>89411202.299999997</v>
      </c>
      <c r="T57" s="17">
        <v>87622978.269999996</v>
      </c>
      <c r="U57" s="65">
        <v>1788224.03</v>
      </c>
      <c r="V57" s="13"/>
      <c r="W57" s="13"/>
    </row>
    <row r="58" spans="1:23" s="2" customFormat="1" ht="30">
      <c r="A58" s="43" t="s">
        <v>139</v>
      </c>
      <c r="B58" s="16" t="s">
        <v>140</v>
      </c>
      <c r="C58" s="33"/>
      <c r="D58" s="33"/>
      <c r="E58" s="33"/>
      <c r="F58" s="33"/>
      <c r="G58" s="6" t="s">
        <v>147</v>
      </c>
      <c r="H58" s="6" t="s">
        <v>148</v>
      </c>
      <c r="I58" s="6" t="s">
        <v>149</v>
      </c>
      <c r="J58" s="17">
        <f>K58+L58</f>
        <v>156737641.26999998</v>
      </c>
      <c r="K58" s="17">
        <v>153602888.44999999</v>
      </c>
      <c r="L58" s="17">
        <v>3134752.82</v>
      </c>
      <c r="M58" s="17">
        <f>N58+O58</f>
        <v>93956190.859999999</v>
      </c>
      <c r="N58" s="17">
        <v>92070667.040000007</v>
      </c>
      <c r="O58" s="17">
        <v>1885523.82</v>
      </c>
      <c r="P58" s="17">
        <f>Q58+R58</f>
        <v>89411202.299999997</v>
      </c>
      <c r="Q58" s="17">
        <v>87622978.269999996</v>
      </c>
      <c r="R58" s="17">
        <v>1788224.03</v>
      </c>
      <c r="S58" s="17">
        <f>T58+U58</f>
        <v>89411202.299999997</v>
      </c>
      <c r="T58" s="17">
        <v>87622978.269999996</v>
      </c>
      <c r="U58" s="65">
        <v>1788224.03</v>
      </c>
      <c r="V58" s="13"/>
      <c r="W58" s="13"/>
    </row>
    <row r="59" spans="1:23" s="2" customFormat="1" ht="60">
      <c r="A59" s="43" t="s">
        <v>150</v>
      </c>
      <c r="B59" s="16" t="s">
        <v>22</v>
      </c>
      <c r="C59" s="16" t="s">
        <v>22</v>
      </c>
      <c r="D59" s="16" t="s">
        <v>145</v>
      </c>
      <c r="E59" s="16" t="s">
        <v>151</v>
      </c>
      <c r="F59" s="16" t="s">
        <v>135</v>
      </c>
      <c r="G59" s="6" t="s">
        <v>152</v>
      </c>
      <c r="H59" s="6" t="s">
        <v>153</v>
      </c>
      <c r="I59" s="6" t="s">
        <v>154</v>
      </c>
      <c r="J59" s="17">
        <f t="shared" si="26"/>
        <v>513486</v>
      </c>
      <c r="K59" s="17">
        <v>503216.28</v>
      </c>
      <c r="L59" s="17">
        <v>10269.719999999999</v>
      </c>
      <c r="M59" s="17">
        <f t="shared" si="27"/>
        <v>513486</v>
      </c>
      <c r="N59" s="17">
        <v>503216.28</v>
      </c>
      <c r="O59" s="17">
        <v>10269.719999999999</v>
      </c>
      <c r="P59" s="17">
        <f t="shared" si="29"/>
        <v>513486</v>
      </c>
      <c r="Q59" s="17">
        <v>503216.28</v>
      </c>
      <c r="R59" s="17">
        <v>10269.719999999999</v>
      </c>
      <c r="S59" s="17">
        <f t="shared" si="28"/>
        <v>513486</v>
      </c>
      <c r="T59" s="17">
        <v>503216.28</v>
      </c>
      <c r="U59" s="65">
        <v>10269.719999999999</v>
      </c>
      <c r="V59" s="13"/>
      <c r="W59" s="13"/>
    </row>
    <row r="60" spans="1:23" s="2" customFormat="1" ht="30">
      <c r="A60" s="43" t="s">
        <v>139</v>
      </c>
      <c r="B60" s="16" t="s">
        <v>140</v>
      </c>
      <c r="C60" s="33"/>
      <c r="D60" s="33"/>
      <c r="E60" s="33"/>
      <c r="F60" s="33"/>
      <c r="G60" s="6" t="s">
        <v>152</v>
      </c>
      <c r="H60" s="6" t="s">
        <v>153</v>
      </c>
      <c r="I60" s="6" t="s">
        <v>154</v>
      </c>
      <c r="J60" s="17">
        <f>K60+L60</f>
        <v>513486</v>
      </c>
      <c r="K60" s="17">
        <v>503216.28</v>
      </c>
      <c r="L60" s="17">
        <v>10269.719999999999</v>
      </c>
      <c r="M60" s="17">
        <f>N60+O60</f>
        <v>513486</v>
      </c>
      <c r="N60" s="17">
        <v>503216.28</v>
      </c>
      <c r="O60" s="17">
        <v>10269.719999999999</v>
      </c>
      <c r="P60" s="17">
        <f>Q60+R60</f>
        <v>513486</v>
      </c>
      <c r="Q60" s="17">
        <v>503216.28</v>
      </c>
      <c r="R60" s="17">
        <v>10269.719999999999</v>
      </c>
      <c r="S60" s="17">
        <f>T60+U60</f>
        <v>513486</v>
      </c>
      <c r="T60" s="17">
        <v>503216.28</v>
      </c>
      <c r="U60" s="65">
        <v>10269.719999999999</v>
      </c>
      <c r="V60" s="13"/>
      <c r="W60" s="13"/>
    </row>
    <row r="61" spans="1:23" s="2" customFormat="1" ht="105">
      <c r="A61" s="43" t="s">
        <v>155</v>
      </c>
      <c r="B61" s="16" t="s">
        <v>22</v>
      </c>
      <c r="C61" s="16" t="s">
        <v>22</v>
      </c>
      <c r="D61" s="16" t="s">
        <v>145</v>
      </c>
      <c r="E61" s="16" t="s">
        <v>24</v>
      </c>
      <c r="F61" s="16" t="s">
        <v>52</v>
      </c>
      <c r="G61" s="6" t="s">
        <v>156</v>
      </c>
      <c r="H61" s="6" t="s">
        <v>156</v>
      </c>
      <c r="I61" s="7"/>
      <c r="J61" s="17">
        <f t="shared" si="26"/>
        <v>241969227.94999999</v>
      </c>
      <c r="K61" s="32">
        <v>241969227.94999999</v>
      </c>
      <c r="L61" s="17"/>
      <c r="M61" s="17">
        <f t="shared" si="27"/>
        <v>64004721.829999998</v>
      </c>
      <c r="N61" s="32">
        <v>64004721.829999998</v>
      </c>
      <c r="O61" s="17"/>
      <c r="P61" s="17">
        <f t="shared" si="29"/>
        <v>63967492.340000004</v>
      </c>
      <c r="Q61" s="32">
        <v>63967492.340000004</v>
      </c>
      <c r="R61" s="17"/>
      <c r="S61" s="17">
        <f t="shared" si="28"/>
        <v>63967492.340000004</v>
      </c>
      <c r="T61" s="32">
        <v>63967492.340000004</v>
      </c>
      <c r="U61" s="65"/>
      <c r="V61" s="13">
        <f>S61/J61*100</f>
        <v>26.436209629605511</v>
      </c>
      <c r="W61" s="13">
        <f>S61/M61*100</f>
        <v>99.941833213338725</v>
      </c>
    </row>
    <row r="62" spans="1:23" s="2" customFormat="1" ht="75">
      <c r="A62" s="43" t="s">
        <v>157</v>
      </c>
      <c r="B62" s="16" t="s">
        <v>22</v>
      </c>
      <c r="C62" s="16" t="s">
        <v>22</v>
      </c>
      <c r="D62" s="16" t="s">
        <v>158</v>
      </c>
      <c r="E62" s="16" t="s">
        <v>159</v>
      </c>
      <c r="F62" s="16" t="s">
        <v>52</v>
      </c>
      <c r="G62" s="6" t="s">
        <v>160</v>
      </c>
      <c r="H62" s="6" t="s">
        <v>161</v>
      </c>
      <c r="I62" s="6" t="s">
        <v>162</v>
      </c>
      <c r="J62" s="17">
        <f t="shared" si="26"/>
        <v>287632653.06999999</v>
      </c>
      <c r="K62" s="32">
        <v>281880000</v>
      </c>
      <c r="L62" s="32">
        <v>5752653.0700000003</v>
      </c>
      <c r="M62" s="17">
        <f t="shared" si="27"/>
        <v>146573089.78</v>
      </c>
      <c r="N62" s="32">
        <v>143641627.99000001</v>
      </c>
      <c r="O62" s="32">
        <v>2931461.79</v>
      </c>
      <c r="P62" s="17">
        <f t="shared" si="29"/>
        <v>145766328.55000001</v>
      </c>
      <c r="Q62" s="32">
        <v>142851001.97</v>
      </c>
      <c r="R62" s="32">
        <v>2915326.58</v>
      </c>
      <c r="S62" s="17">
        <f t="shared" si="28"/>
        <v>145766328.55000001</v>
      </c>
      <c r="T62" s="32">
        <v>142851001.97</v>
      </c>
      <c r="U62" s="66">
        <v>2915326.58</v>
      </c>
      <c r="V62" s="13">
        <f>S62/J62*100</f>
        <v>50.677948763531191</v>
      </c>
      <c r="W62" s="13">
        <f>S62/M62*100</f>
        <v>99.449584346477991</v>
      </c>
    </row>
    <row r="63" spans="1:23" s="2" customFormat="1" ht="30">
      <c r="A63" s="43" t="s">
        <v>139</v>
      </c>
      <c r="B63" s="16" t="s">
        <v>140</v>
      </c>
      <c r="C63" s="33"/>
      <c r="D63" s="33"/>
      <c r="E63" s="33"/>
      <c r="F63" s="33"/>
      <c r="G63" s="6" t="s">
        <v>160</v>
      </c>
      <c r="H63" s="6" t="s">
        <v>161</v>
      </c>
      <c r="I63" s="6" t="s">
        <v>162</v>
      </c>
      <c r="J63" s="17">
        <f>K63+L63</f>
        <v>287632653.06999999</v>
      </c>
      <c r="K63" s="32">
        <v>281880000</v>
      </c>
      <c r="L63" s="32">
        <v>5752653.0700000003</v>
      </c>
      <c r="M63" s="17">
        <f>N63+O63</f>
        <v>146573089.78</v>
      </c>
      <c r="N63" s="32">
        <v>143641627.99000001</v>
      </c>
      <c r="O63" s="32">
        <v>2931461.79</v>
      </c>
      <c r="P63" s="17">
        <f>Q63+R63</f>
        <v>145766328.55000001</v>
      </c>
      <c r="Q63" s="32">
        <v>142851001.97</v>
      </c>
      <c r="R63" s="32">
        <v>2915326.58</v>
      </c>
      <c r="S63" s="17">
        <f>T63+U63</f>
        <v>145766328.55000001</v>
      </c>
      <c r="T63" s="32">
        <v>142851001.97</v>
      </c>
      <c r="U63" s="66">
        <v>2915326.58</v>
      </c>
      <c r="V63" s="13">
        <f>S63/J63*100</f>
        <v>50.677948763531191</v>
      </c>
      <c r="W63" s="13">
        <f>S63/M63*100</f>
        <v>99.449584346477991</v>
      </c>
    </row>
    <row r="64" spans="1:23" s="2" customFormat="1" ht="60">
      <c r="A64" s="43" t="s">
        <v>163</v>
      </c>
      <c r="B64" s="16" t="s">
        <v>22</v>
      </c>
      <c r="C64" s="16" t="s">
        <v>22</v>
      </c>
      <c r="D64" s="16" t="s">
        <v>158</v>
      </c>
      <c r="E64" s="16" t="s">
        <v>164</v>
      </c>
      <c r="F64" s="16" t="s">
        <v>165</v>
      </c>
      <c r="G64" s="6" t="s">
        <v>166</v>
      </c>
      <c r="H64" s="6" t="s">
        <v>167</v>
      </c>
      <c r="I64" s="6" t="s">
        <v>168</v>
      </c>
      <c r="J64" s="17">
        <f t="shared" si="26"/>
        <v>35831989.700000003</v>
      </c>
      <c r="K64" s="32">
        <v>32227200</v>
      </c>
      <c r="L64" s="32">
        <v>3604789.7</v>
      </c>
      <c r="M64" s="17">
        <f t="shared" si="27"/>
        <v>35831989.700000003</v>
      </c>
      <c r="N64" s="32">
        <v>32227200</v>
      </c>
      <c r="O64" s="32">
        <v>3604789.7</v>
      </c>
      <c r="P64" s="17">
        <f t="shared" si="29"/>
        <v>23753914.949999999</v>
      </c>
      <c r="Q64" s="32">
        <v>21364154.879999999</v>
      </c>
      <c r="R64" s="32">
        <v>2389760.0699999998</v>
      </c>
      <c r="S64" s="17">
        <f t="shared" si="28"/>
        <v>23753914.949999999</v>
      </c>
      <c r="T64" s="32">
        <v>21364154.879999999</v>
      </c>
      <c r="U64" s="66">
        <v>2389760.0699999998</v>
      </c>
      <c r="V64" s="13">
        <f>S64/J64*100</f>
        <v>66.292480961502392</v>
      </c>
      <c r="W64" s="13">
        <f>S64/M64*100</f>
        <v>66.292480961502392</v>
      </c>
    </row>
    <row r="65" spans="1:23" s="2" customFormat="1" ht="30">
      <c r="A65" s="43" t="s">
        <v>139</v>
      </c>
      <c r="B65" s="16" t="s">
        <v>140</v>
      </c>
      <c r="C65" s="33"/>
      <c r="D65" s="33"/>
      <c r="E65" s="33"/>
      <c r="F65" s="33"/>
      <c r="G65" s="6" t="s">
        <v>166</v>
      </c>
      <c r="H65" s="6" t="s">
        <v>167</v>
      </c>
      <c r="I65" s="6" t="s">
        <v>168</v>
      </c>
      <c r="J65" s="17">
        <f t="shared" si="26"/>
        <v>9787352.4399999995</v>
      </c>
      <c r="K65" s="32">
        <v>8802600</v>
      </c>
      <c r="L65" s="32">
        <v>984752.44</v>
      </c>
      <c r="M65" s="17">
        <f t="shared" si="27"/>
        <v>9787352.4399999995</v>
      </c>
      <c r="N65" s="32">
        <v>8802600</v>
      </c>
      <c r="O65" s="32">
        <v>984752.44</v>
      </c>
      <c r="P65" s="17">
        <f t="shared" si="29"/>
        <v>9787352.4399999995</v>
      </c>
      <c r="Q65" s="32">
        <v>8802600</v>
      </c>
      <c r="R65" s="32">
        <v>984752.44</v>
      </c>
      <c r="S65" s="17">
        <f t="shared" si="28"/>
        <v>9787352.4399999995</v>
      </c>
      <c r="T65" s="32">
        <v>8802600</v>
      </c>
      <c r="U65" s="66">
        <v>984752.44</v>
      </c>
      <c r="V65" s="13">
        <f>S65/J65*100</f>
        <v>100</v>
      </c>
      <c r="W65" s="13">
        <f>S65/M65*100</f>
        <v>100</v>
      </c>
    </row>
    <row r="66" spans="1:23" s="2" customFormat="1">
      <c r="A66" s="43" t="s">
        <v>104</v>
      </c>
      <c r="B66" s="16" t="s">
        <v>22</v>
      </c>
      <c r="C66" s="33"/>
      <c r="D66" s="33"/>
      <c r="E66" s="33"/>
      <c r="F66" s="33"/>
      <c r="G66" s="6">
        <v>0</v>
      </c>
      <c r="H66" s="6">
        <v>0</v>
      </c>
      <c r="I66" s="6">
        <v>0</v>
      </c>
      <c r="J66" s="17">
        <f t="shared" si="26"/>
        <v>26044637.259999998</v>
      </c>
      <c r="K66" s="17">
        <v>23424600</v>
      </c>
      <c r="L66" s="17">
        <v>2620037.2599999998</v>
      </c>
      <c r="M66" s="17">
        <f t="shared" si="27"/>
        <v>26044637.259999998</v>
      </c>
      <c r="N66" s="17">
        <v>23424600</v>
      </c>
      <c r="O66" s="17">
        <v>2620037.2599999998</v>
      </c>
      <c r="P66" s="17">
        <f t="shared" si="29"/>
        <v>13966562.510000002</v>
      </c>
      <c r="Q66" s="17">
        <v>12561554.880000001</v>
      </c>
      <c r="R66" s="17">
        <v>1405007.63</v>
      </c>
      <c r="S66" s="17">
        <f t="shared" si="28"/>
        <v>13966562.510000002</v>
      </c>
      <c r="T66" s="17">
        <v>12561554.880000001</v>
      </c>
      <c r="U66" s="65">
        <v>1405007.63</v>
      </c>
      <c r="V66" s="13"/>
      <c r="W66" s="13"/>
    </row>
    <row r="67" spans="1:23" s="2" customFormat="1" ht="60">
      <c r="A67" s="43" t="s">
        <v>169</v>
      </c>
      <c r="B67" s="16" t="s">
        <v>22</v>
      </c>
      <c r="C67" s="16" t="s">
        <v>22</v>
      </c>
      <c r="D67" s="16" t="s">
        <v>158</v>
      </c>
      <c r="E67" s="16" t="s">
        <v>164</v>
      </c>
      <c r="F67" s="16" t="s">
        <v>52</v>
      </c>
      <c r="G67" s="6" t="s">
        <v>170</v>
      </c>
      <c r="H67" s="6" t="s">
        <v>171</v>
      </c>
      <c r="I67" s="6" t="s">
        <v>172</v>
      </c>
      <c r="J67" s="17">
        <f t="shared" si="26"/>
        <v>274945918.37</v>
      </c>
      <c r="K67" s="17">
        <v>269447000</v>
      </c>
      <c r="L67" s="17">
        <v>5498918.3700000001</v>
      </c>
      <c r="M67" s="17">
        <f t="shared" si="27"/>
        <v>119668214.38</v>
      </c>
      <c r="N67" s="17">
        <v>117274850.09999999</v>
      </c>
      <c r="O67" s="17">
        <v>2393364.2799999998</v>
      </c>
      <c r="P67" s="17">
        <f t="shared" si="29"/>
        <v>118678971.41</v>
      </c>
      <c r="Q67" s="17">
        <v>116305391.98999999</v>
      </c>
      <c r="R67" s="17">
        <v>2373579.42</v>
      </c>
      <c r="S67" s="17">
        <f t="shared" si="28"/>
        <v>118678971.41</v>
      </c>
      <c r="T67" s="17">
        <v>116305391.98999999</v>
      </c>
      <c r="U67" s="65">
        <v>2373579.42</v>
      </c>
      <c r="V67" s="13"/>
      <c r="W67" s="13"/>
    </row>
    <row r="68" spans="1:23" s="2" customFormat="1" ht="30">
      <c r="A68" s="43" t="s">
        <v>139</v>
      </c>
      <c r="B68" s="16" t="s">
        <v>140</v>
      </c>
      <c r="C68" s="33"/>
      <c r="D68" s="33"/>
      <c r="E68" s="33"/>
      <c r="F68" s="33"/>
      <c r="G68" s="6" t="s">
        <v>170</v>
      </c>
      <c r="H68" s="6" t="s">
        <v>171</v>
      </c>
      <c r="I68" s="6" t="s">
        <v>172</v>
      </c>
      <c r="J68" s="17">
        <f>K68+L68</f>
        <v>274945918.37</v>
      </c>
      <c r="K68" s="17">
        <v>269447000</v>
      </c>
      <c r="L68" s="17">
        <v>5498918.3700000001</v>
      </c>
      <c r="M68" s="17">
        <f>N68+O68</f>
        <v>119668214.38</v>
      </c>
      <c r="N68" s="17">
        <v>117274850.09999999</v>
      </c>
      <c r="O68" s="17">
        <v>2393364.2799999998</v>
      </c>
      <c r="P68" s="17">
        <f>Q68+R68</f>
        <v>118678971.41</v>
      </c>
      <c r="Q68" s="17">
        <v>116305391.98999999</v>
      </c>
      <c r="R68" s="17">
        <v>2373579.42</v>
      </c>
      <c r="S68" s="17">
        <f>T68+U68</f>
        <v>118678971.41</v>
      </c>
      <c r="T68" s="17">
        <v>116305391.98999999</v>
      </c>
      <c r="U68" s="65">
        <v>2373579.42</v>
      </c>
      <c r="V68" s="13"/>
      <c r="W68" s="13"/>
    </row>
    <row r="69" spans="1:23" s="2" customFormat="1" ht="30">
      <c r="A69" s="43" t="s">
        <v>173</v>
      </c>
      <c r="B69" s="16" t="s">
        <v>22</v>
      </c>
      <c r="C69" s="16" t="s">
        <v>22</v>
      </c>
      <c r="D69" s="29"/>
      <c r="E69" s="29"/>
      <c r="F69" s="16" t="s">
        <v>135</v>
      </c>
      <c r="G69" s="6" t="s">
        <v>174</v>
      </c>
      <c r="H69" s="6" t="s">
        <v>175</v>
      </c>
      <c r="I69" s="6" t="s">
        <v>176</v>
      </c>
      <c r="J69" s="17">
        <f>K69+L69</f>
        <v>6325187.3799999999</v>
      </c>
      <c r="K69" s="17">
        <v>6198683.6299999999</v>
      </c>
      <c r="L69" s="17">
        <v>126503.75</v>
      </c>
      <c r="M69" s="17">
        <f t="shared" si="27"/>
        <v>6325187.3799999999</v>
      </c>
      <c r="N69" s="17">
        <v>6198683.6299999999</v>
      </c>
      <c r="O69" s="17">
        <v>126503.75</v>
      </c>
      <c r="P69" s="17">
        <f t="shared" si="29"/>
        <v>6122536.3800000008</v>
      </c>
      <c r="Q69" s="17">
        <v>6000085.6500000004</v>
      </c>
      <c r="R69" s="17">
        <v>122450.73</v>
      </c>
      <c r="S69" s="17">
        <f t="shared" si="28"/>
        <v>6022585.8199999994</v>
      </c>
      <c r="T69" s="17">
        <v>5902134.0999999996</v>
      </c>
      <c r="U69" s="65">
        <v>120451.72</v>
      </c>
      <c r="V69" s="13"/>
      <c r="W69" s="13"/>
    </row>
    <row r="70" spans="1:23" s="2" customFormat="1" ht="30">
      <c r="A70" s="43" t="s">
        <v>139</v>
      </c>
      <c r="B70" s="16" t="s">
        <v>140</v>
      </c>
      <c r="C70" s="33"/>
      <c r="D70" s="33"/>
      <c r="E70" s="33"/>
      <c r="F70" s="33"/>
      <c r="G70" s="6" t="s">
        <v>174</v>
      </c>
      <c r="H70" s="6" t="s">
        <v>175</v>
      </c>
      <c r="I70" s="6" t="s">
        <v>176</v>
      </c>
      <c r="J70" s="17">
        <f>K70+L70</f>
        <v>6325187.3799999999</v>
      </c>
      <c r="K70" s="17">
        <v>6198683.6299999999</v>
      </c>
      <c r="L70" s="17">
        <v>126503.75</v>
      </c>
      <c r="M70" s="17">
        <f>N70+O70</f>
        <v>6325187.3799999999</v>
      </c>
      <c r="N70" s="17">
        <v>6198683.6299999999</v>
      </c>
      <c r="O70" s="17">
        <v>126503.75</v>
      </c>
      <c r="P70" s="17">
        <f>Q70+R70</f>
        <v>6122536.3800000008</v>
      </c>
      <c r="Q70" s="17">
        <v>6000085.6500000004</v>
      </c>
      <c r="R70" s="17">
        <v>122450.73</v>
      </c>
      <c r="S70" s="17">
        <f>T70+U70</f>
        <v>6022585.8199999994</v>
      </c>
      <c r="T70" s="17">
        <v>5902134.0999999996</v>
      </c>
      <c r="U70" s="65">
        <v>120451.72</v>
      </c>
      <c r="V70" s="13"/>
      <c r="W70" s="13"/>
    </row>
    <row r="71" spans="1:23" s="2" customFormat="1" ht="75">
      <c r="A71" s="43" t="s">
        <v>177</v>
      </c>
      <c r="B71" s="16" t="s">
        <v>22</v>
      </c>
      <c r="C71" s="16" t="s">
        <v>22</v>
      </c>
      <c r="D71" s="16" t="s">
        <v>178</v>
      </c>
      <c r="E71" s="16" t="s">
        <v>179</v>
      </c>
      <c r="F71" s="16" t="s">
        <v>135</v>
      </c>
      <c r="G71" s="6" t="s">
        <v>180</v>
      </c>
      <c r="H71" s="7"/>
      <c r="I71" s="6" t="s">
        <v>180</v>
      </c>
      <c r="J71" s="17">
        <f t="shared" si="26"/>
        <v>50000000</v>
      </c>
      <c r="K71" s="17"/>
      <c r="L71" s="17">
        <v>50000000</v>
      </c>
      <c r="M71" s="17">
        <f t="shared" si="27"/>
        <v>50000000</v>
      </c>
      <c r="N71" s="17"/>
      <c r="O71" s="17">
        <v>50000000</v>
      </c>
      <c r="P71" s="17">
        <f t="shared" si="29"/>
        <v>50000000</v>
      </c>
      <c r="Q71" s="17"/>
      <c r="R71" s="17">
        <v>50000000</v>
      </c>
      <c r="S71" s="17">
        <f t="shared" si="28"/>
        <v>50000000</v>
      </c>
      <c r="T71" s="17"/>
      <c r="U71" s="65">
        <v>50000000</v>
      </c>
      <c r="V71" s="13">
        <f>S71/J71*100</f>
        <v>100</v>
      </c>
      <c r="W71" s="13">
        <f>S71/M71*100</f>
        <v>100</v>
      </c>
    </row>
    <row r="72" spans="1:23" s="2" customFormat="1" ht="105">
      <c r="A72" s="43" t="s">
        <v>181</v>
      </c>
      <c r="B72" s="16" t="s">
        <v>22</v>
      </c>
      <c r="C72" s="16" t="s">
        <v>22</v>
      </c>
      <c r="D72" s="16" t="s">
        <v>182</v>
      </c>
      <c r="E72" s="16" t="s">
        <v>24</v>
      </c>
      <c r="F72" s="16" t="s">
        <v>52</v>
      </c>
      <c r="G72" s="6" t="s">
        <v>183</v>
      </c>
      <c r="H72" s="6" t="s">
        <v>183</v>
      </c>
      <c r="I72" s="7"/>
      <c r="J72" s="17">
        <f t="shared" si="26"/>
        <v>98500000</v>
      </c>
      <c r="K72" s="32">
        <v>98500000</v>
      </c>
      <c r="L72" s="17"/>
      <c r="M72" s="17">
        <f t="shared" si="27"/>
        <v>10809310.359999999</v>
      </c>
      <c r="N72" s="17">
        <v>10809310.359999999</v>
      </c>
      <c r="O72" s="17"/>
      <c r="P72" s="17">
        <f t="shared" si="29"/>
        <v>10772674.16</v>
      </c>
      <c r="Q72" s="17">
        <v>10772674.16</v>
      </c>
      <c r="R72" s="17"/>
      <c r="S72" s="17">
        <f t="shared" si="28"/>
        <v>10772674.16</v>
      </c>
      <c r="T72" s="17">
        <v>10772674.16</v>
      </c>
      <c r="U72" s="65"/>
      <c r="V72" s="13"/>
      <c r="W72" s="13"/>
    </row>
    <row r="73" spans="1:23" s="2" customFormat="1" ht="75">
      <c r="A73" s="43" t="s">
        <v>184</v>
      </c>
      <c r="B73" s="16" t="s">
        <v>22</v>
      </c>
      <c r="C73" s="16" t="s">
        <v>22</v>
      </c>
      <c r="D73" s="16" t="s">
        <v>185</v>
      </c>
      <c r="E73" s="16" t="s">
        <v>186</v>
      </c>
      <c r="F73" s="16" t="s">
        <v>187</v>
      </c>
      <c r="G73" s="6" t="s">
        <v>188</v>
      </c>
      <c r="H73" s="6" t="s">
        <v>189</v>
      </c>
      <c r="I73" s="6" t="s">
        <v>190</v>
      </c>
      <c r="J73" s="17">
        <f t="shared" si="26"/>
        <v>202013477.19999999</v>
      </c>
      <c r="K73" s="17">
        <v>122163328.2</v>
      </c>
      <c r="L73" s="17">
        <v>79850149</v>
      </c>
      <c r="M73" s="17">
        <f t="shared" si="27"/>
        <v>47849068.640000001</v>
      </c>
      <c r="N73" s="17">
        <v>34489593.200000003</v>
      </c>
      <c r="O73" s="17">
        <v>13359475.439999999</v>
      </c>
      <c r="P73" s="17">
        <f t="shared" si="29"/>
        <v>47792527.920000002</v>
      </c>
      <c r="Q73" s="17">
        <v>34438706.530000001</v>
      </c>
      <c r="R73" s="17">
        <v>13353821.390000001</v>
      </c>
      <c r="S73" s="17">
        <f t="shared" si="28"/>
        <v>47792527.910000004</v>
      </c>
      <c r="T73" s="17">
        <v>34438706.520000003</v>
      </c>
      <c r="U73" s="65">
        <v>13353821.390000001</v>
      </c>
      <c r="V73" s="13"/>
      <c r="W73" s="13"/>
    </row>
    <row r="74" spans="1:23" s="2" customFormat="1" ht="30">
      <c r="A74" s="43" t="s">
        <v>191</v>
      </c>
      <c r="B74" s="16" t="s">
        <v>192</v>
      </c>
      <c r="C74" s="33"/>
      <c r="D74" s="33"/>
      <c r="E74" s="33"/>
      <c r="F74" s="33"/>
      <c r="G74" s="6" t="s">
        <v>193</v>
      </c>
      <c r="H74" s="6" t="s">
        <v>189</v>
      </c>
      <c r="I74" s="6" t="s">
        <v>194</v>
      </c>
      <c r="J74" s="17">
        <f t="shared" si="26"/>
        <v>135736970.47</v>
      </c>
      <c r="K74" s="17">
        <v>122163328.2</v>
      </c>
      <c r="L74" s="17">
        <v>13573642.27</v>
      </c>
      <c r="M74" s="17">
        <f t="shared" si="27"/>
        <v>38321753.040000007</v>
      </c>
      <c r="N74" s="17">
        <v>34489593.200000003</v>
      </c>
      <c r="O74" s="17">
        <v>3832159.84</v>
      </c>
      <c r="P74" s="17">
        <f t="shared" si="29"/>
        <v>38265212.32</v>
      </c>
      <c r="Q74" s="17">
        <v>34438706.530000001</v>
      </c>
      <c r="R74" s="17">
        <v>3826505.79</v>
      </c>
      <c r="S74" s="17">
        <f t="shared" si="28"/>
        <v>38265212.310000002</v>
      </c>
      <c r="T74" s="17">
        <v>34438706.520000003</v>
      </c>
      <c r="U74" s="65">
        <v>3826505.79</v>
      </c>
      <c r="V74" s="13"/>
      <c r="W74" s="13"/>
    </row>
    <row r="75" spans="1:23" s="2" customFormat="1">
      <c r="A75" s="43" t="s">
        <v>104</v>
      </c>
      <c r="B75" s="16" t="s">
        <v>22</v>
      </c>
      <c r="C75" s="33"/>
      <c r="D75" s="33"/>
      <c r="E75" s="33"/>
      <c r="F75" s="33"/>
      <c r="G75" s="6" t="s">
        <v>195</v>
      </c>
      <c r="H75" s="7"/>
      <c r="I75" s="6" t="s">
        <v>195</v>
      </c>
      <c r="J75" s="17">
        <f t="shared" si="26"/>
        <v>66276506.729999997</v>
      </c>
      <c r="K75" s="17">
        <v>0</v>
      </c>
      <c r="L75" s="17">
        <v>66276506.729999997</v>
      </c>
      <c r="M75" s="17">
        <f t="shared" si="27"/>
        <v>9527315.5999999996</v>
      </c>
      <c r="N75" s="17">
        <v>0</v>
      </c>
      <c r="O75" s="17">
        <v>9527315.5999999996</v>
      </c>
      <c r="P75" s="17">
        <f t="shared" si="29"/>
        <v>9527315.5999999996</v>
      </c>
      <c r="Q75" s="17">
        <v>0</v>
      </c>
      <c r="R75" s="17">
        <v>9527315.5999999996</v>
      </c>
      <c r="S75" s="17">
        <f t="shared" si="28"/>
        <v>9527315.5999999996</v>
      </c>
      <c r="T75" s="17">
        <v>0</v>
      </c>
      <c r="U75" s="65">
        <v>9527315.5999999996</v>
      </c>
      <c r="V75" s="13"/>
      <c r="W75" s="13"/>
    </row>
    <row r="76" spans="1:23" s="2" customFormat="1" ht="105">
      <c r="A76" s="38" t="s">
        <v>196</v>
      </c>
      <c r="B76" s="16" t="s">
        <v>22</v>
      </c>
      <c r="C76" s="16" t="s">
        <v>22</v>
      </c>
      <c r="D76" s="16" t="s">
        <v>197</v>
      </c>
      <c r="E76" s="16" t="s">
        <v>24</v>
      </c>
      <c r="F76" s="16" t="s">
        <v>198</v>
      </c>
      <c r="G76" s="6" t="s">
        <v>199</v>
      </c>
      <c r="H76" s="6" t="s">
        <v>200</v>
      </c>
      <c r="I76" s="6" t="s">
        <v>201</v>
      </c>
      <c r="J76" s="17">
        <f t="shared" si="26"/>
        <v>693028833.34000003</v>
      </c>
      <c r="K76" s="17">
        <v>616775900</v>
      </c>
      <c r="L76" s="17">
        <f>L77+L78</f>
        <v>76252933.340000004</v>
      </c>
      <c r="M76" s="17">
        <f t="shared" si="27"/>
        <v>301142932.49000001</v>
      </c>
      <c r="N76" s="32">
        <v>266372654.43000001</v>
      </c>
      <c r="O76" s="32">
        <v>34770278.060000002</v>
      </c>
      <c r="P76" s="17">
        <f t="shared" si="29"/>
        <v>209366814.95999998</v>
      </c>
      <c r="Q76" s="32">
        <v>183774148.69999999</v>
      </c>
      <c r="R76" s="32">
        <v>25592666.260000002</v>
      </c>
      <c r="S76" s="17">
        <f t="shared" si="28"/>
        <v>209366814.96000001</v>
      </c>
      <c r="T76" s="32">
        <v>183774148.71000001</v>
      </c>
      <c r="U76" s="66">
        <v>25592666.25</v>
      </c>
      <c r="V76" s="13">
        <f>S76/J76*100</f>
        <v>30.210404659640567</v>
      </c>
      <c r="W76" s="13">
        <f>S76/M76*100</f>
        <v>69.524067268937955</v>
      </c>
    </row>
    <row r="77" spans="1:23" s="2" customFormat="1" ht="30">
      <c r="A77" s="43" t="s">
        <v>191</v>
      </c>
      <c r="B77" s="16" t="s">
        <v>192</v>
      </c>
      <c r="C77" s="33"/>
      <c r="D77" s="33"/>
      <c r="E77" s="33"/>
      <c r="F77" s="33"/>
      <c r="G77" s="6">
        <v>685306556</v>
      </c>
      <c r="H77" s="6" t="s">
        <v>200</v>
      </c>
      <c r="I77" s="6">
        <v>68530656</v>
      </c>
      <c r="J77" s="17">
        <f t="shared" si="26"/>
        <v>685306556</v>
      </c>
      <c r="K77" s="17">
        <v>616775900</v>
      </c>
      <c r="L77" s="32">
        <v>68530656</v>
      </c>
      <c r="M77" s="17">
        <f t="shared" si="27"/>
        <v>295969616.22000003</v>
      </c>
      <c r="N77" s="32">
        <v>266372654.43000001</v>
      </c>
      <c r="O77" s="32">
        <v>29596961.789999999</v>
      </c>
      <c r="P77" s="17">
        <f t="shared" si="29"/>
        <v>204193498.69</v>
      </c>
      <c r="Q77" s="32">
        <v>183774148.69999999</v>
      </c>
      <c r="R77" s="32">
        <v>20419349.989999998</v>
      </c>
      <c r="S77" s="17">
        <f t="shared" si="28"/>
        <v>204193498.69</v>
      </c>
      <c r="T77" s="32">
        <v>183774148.71000001</v>
      </c>
      <c r="U77" s="66">
        <v>20419349.98</v>
      </c>
      <c r="V77" s="13">
        <f>S77/J77*100</f>
        <v>29.795935395954391</v>
      </c>
      <c r="W77" s="13">
        <f>S77/M77*100</f>
        <v>68.991371917791383</v>
      </c>
    </row>
    <row r="78" spans="1:23" s="2" customFormat="1">
      <c r="A78" s="43" t="s">
        <v>104</v>
      </c>
      <c r="B78" s="16" t="s">
        <v>22</v>
      </c>
      <c r="C78" s="33"/>
      <c r="D78" s="33"/>
      <c r="E78" s="33"/>
      <c r="F78" s="33"/>
      <c r="G78" s="6">
        <v>7722277.3399999999</v>
      </c>
      <c r="H78" s="6"/>
      <c r="I78" s="6">
        <f>G78</f>
        <v>7722277.3399999999</v>
      </c>
      <c r="J78" s="17">
        <f t="shared" si="26"/>
        <v>7722277.3399999999</v>
      </c>
      <c r="K78" s="41">
        <v>0</v>
      </c>
      <c r="L78" s="32">
        <v>7722277.3399999999</v>
      </c>
      <c r="M78" s="17">
        <f t="shared" si="27"/>
        <v>5173316.2699999996</v>
      </c>
      <c r="N78" s="41">
        <v>0</v>
      </c>
      <c r="O78" s="32">
        <v>5173316.2699999996</v>
      </c>
      <c r="P78" s="17">
        <f t="shared" si="29"/>
        <v>5173316.2699999996</v>
      </c>
      <c r="Q78" s="41">
        <v>0</v>
      </c>
      <c r="R78" s="32">
        <v>5173316.2699999996</v>
      </c>
      <c r="S78" s="17">
        <f t="shared" si="28"/>
        <v>5173316.2699999996</v>
      </c>
      <c r="T78" s="41">
        <v>0</v>
      </c>
      <c r="U78" s="66">
        <v>5173316.2699999996</v>
      </c>
      <c r="V78" s="13"/>
      <c r="W78" s="13"/>
    </row>
    <row r="79" spans="1:23" s="2" customFormat="1" ht="45">
      <c r="A79" s="43" t="s">
        <v>202</v>
      </c>
      <c r="B79" s="16" t="s">
        <v>22</v>
      </c>
      <c r="C79" s="16" t="s">
        <v>22</v>
      </c>
      <c r="D79" s="16" t="s">
        <v>203</v>
      </c>
      <c r="E79" s="16" t="s">
        <v>164</v>
      </c>
      <c r="F79" s="16" t="s">
        <v>135</v>
      </c>
      <c r="G79" s="6" t="s">
        <v>204</v>
      </c>
      <c r="H79" s="6" t="s">
        <v>205</v>
      </c>
      <c r="I79" s="6" t="s">
        <v>206</v>
      </c>
      <c r="J79" s="17">
        <f t="shared" si="26"/>
        <v>182003709.84999999</v>
      </c>
      <c r="K79" s="17">
        <v>71483709.849999994</v>
      </c>
      <c r="L79" s="17">
        <v>110520000</v>
      </c>
      <c r="M79" s="17">
        <f t="shared" si="27"/>
        <v>109589247.10999998</v>
      </c>
      <c r="N79" s="17">
        <v>71511309.849999994</v>
      </c>
      <c r="O79" s="32">
        <f>O80+O81</f>
        <v>38077937.259999998</v>
      </c>
      <c r="P79" s="17">
        <f t="shared" si="29"/>
        <v>109389465.5</v>
      </c>
      <c r="Q79" s="17">
        <v>71483709.849999994</v>
      </c>
      <c r="R79" s="32">
        <f>R80+R81</f>
        <v>37905755.649999999</v>
      </c>
      <c r="S79" s="17">
        <f t="shared" si="28"/>
        <v>59007934.869999997</v>
      </c>
      <c r="T79" s="17">
        <v>43988968.829999998</v>
      </c>
      <c r="U79" s="65">
        <f>U80+U81</f>
        <v>15018966.039999999</v>
      </c>
      <c r="V79" s="13">
        <f>S79/J79*100</f>
        <v>32.421281367633611</v>
      </c>
      <c r="W79" s="13">
        <f>S79/M79*100</f>
        <v>53.844639347481696</v>
      </c>
    </row>
    <row r="80" spans="1:23" s="2" customFormat="1" ht="30">
      <c r="A80" s="43" t="s">
        <v>191</v>
      </c>
      <c r="B80" s="16" t="s">
        <v>192</v>
      </c>
      <c r="C80" s="33"/>
      <c r="D80" s="33"/>
      <c r="E80" s="33"/>
      <c r="F80" s="33"/>
      <c r="G80" s="6" t="s">
        <v>207</v>
      </c>
      <c r="H80" s="6" t="s">
        <v>205</v>
      </c>
      <c r="I80" s="6" t="s">
        <v>208</v>
      </c>
      <c r="J80" s="17">
        <f t="shared" si="26"/>
        <v>79426344.280000001</v>
      </c>
      <c r="K80" s="17">
        <v>71483709.849999994</v>
      </c>
      <c r="L80" s="17">
        <v>7942634.4299999997</v>
      </c>
      <c r="M80" s="17">
        <f t="shared" si="27"/>
        <v>79457944.280000001</v>
      </c>
      <c r="N80" s="17">
        <v>71511309.849999994</v>
      </c>
      <c r="O80" s="17">
        <v>7946634.4299999997</v>
      </c>
      <c r="P80" s="17">
        <f t="shared" si="29"/>
        <v>79426344.280000001</v>
      </c>
      <c r="Q80" s="17">
        <v>71483709.849999994</v>
      </c>
      <c r="R80" s="17">
        <v>7942634.4299999997</v>
      </c>
      <c r="S80" s="17">
        <f t="shared" si="28"/>
        <v>48876632.039999999</v>
      </c>
      <c r="T80" s="17">
        <v>43988968.829999998</v>
      </c>
      <c r="U80" s="65">
        <v>4887663.21</v>
      </c>
      <c r="V80" s="13"/>
      <c r="W80" s="13"/>
    </row>
    <row r="81" spans="1:55" s="2" customFormat="1">
      <c r="A81" s="43" t="s">
        <v>104</v>
      </c>
      <c r="B81" s="16" t="s">
        <v>22</v>
      </c>
      <c r="C81" s="33"/>
      <c r="D81" s="33"/>
      <c r="E81" s="33"/>
      <c r="F81" s="33"/>
      <c r="G81" s="6" t="s">
        <v>209</v>
      </c>
      <c r="H81" s="7"/>
      <c r="I81" s="6" t="s">
        <v>209</v>
      </c>
      <c r="J81" s="17">
        <f t="shared" si="26"/>
        <v>102577365.56999999</v>
      </c>
      <c r="K81" s="17">
        <v>0</v>
      </c>
      <c r="L81" s="17">
        <v>102577365.56999999</v>
      </c>
      <c r="M81" s="17">
        <f t="shared" si="27"/>
        <v>30131302.829999998</v>
      </c>
      <c r="N81" s="17">
        <v>0</v>
      </c>
      <c r="O81" s="17">
        <v>30131302.829999998</v>
      </c>
      <c r="P81" s="17">
        <f t="shared" si="29"/>
        <v>29963121.219999999</v>
      </c>
      <c r="Q81" s="17">
        <v>0</v>
      </c>
      <c r="R81" s="17">
        <v>29963121.219999999</v>
      </c>
      <c r="S81" s="17">
        <f t="shared" si="28"/>
        <v>10131302.83</v>
      </c>
      <c r="T81" s="17">
        <v>0</v>
      </c>
      <c r="U81" s="65">
        <v>10131302.83</v>
      </c>
      <c r="V81" s="13"/>
      <c r="W81" s="13"/>
    </row>
    <row r="82" spans="1:55" s="2" customFormat="1" ht="75">
      <c r="A82" s="43" t="s">
        <v>210</v>
      </c>
      <c r="B82" s="16" t="s">
        <v>22</v>
      </c>
      <c r="C82" s="16" t="s">
        <v>22</v>
      </c>
      <c r="D82" s="16" t="s">
        <v>211</v>
      </c>
      <c r="E82" s="16" t="s">
        <v>146</v>
      </c>
      <c r="F82" s="16" t="s">
        <v>165</v>
      </c>
      <c r="G82" s="6" t="s">
        <v>212</v>
      </c>
      <c r="H82" s="6" t="s">
        <v>213</v>
      </c>
      <c r="I82" s="6" t="s">
        <v>214</v>
      </c>
      <c r="J82" s="17">
        <f t="shared" si="26"/>
        <v>136484578.69999999</v>
      </c>
      <c r="K82" s="17">
        <v>122836061.95</v>
      </c>
      <c r="L82" s="32">
        <v>13648516.75</v>
      </c>
      <c r="M82" s="17">
        <f t="shared" si="27"/>
        <v>19497797.060000002</v>
      </c>
      <c r="N82" s="17">
        <v>17548008.940000001</v>
      </c>
      <c r="O82" s="17">
        <v>1949788.12</v>
      </c>
      <c r="P82" s="17">
        <f t="shared" si="29"/>
        <v>0</v>
      </c>
      <c r="Q82" s="17">
        <f>Q83</f>
        <v>0</v>
      </c>
      <c r="R82" s="17">
        <f>R83</f>
        <v>0</v>
      </c>
      <c r="S82" s="17">
        <f t="shared" si="28"/>
        <v>0</v>
      </c>
      <c r="T82" s="17">
        <f>T83</f>
        <v>0</v>
      </c>
      <c r="U82" s="65">
        <f>U83</f>
        <v>0</v>
      </c>
      <c r="V82" s="13"/>
      <c r="W82" s="13"/>
    </row>
    <row r="83" spans="1:55" s="2" customFormat="1" ht="30">
      <c r="A83" s="43" t="s">
        <v>191</v>
      </c>
      <c r="B83" s="16" t="s">
        <v>192</v>
      </c>
      <c r="C83" s="33"/>
      <c r="D83" s="33"/>
      <c r="E83" s="33"/>
      <c r="F83" s="33"/>
      <c r="G83" s="6" t="s">
        <v>212</v>
      </c>
      <c r="H83" s="6" t="s">
        <v>213</v>
      </c>
      <c r="I83" s="6" t="s">
        <v>214</v>
      </c>
      <c r="J83" s="17">
        <f>K83+L83</f>
        <v>136484578.69999999</v>
      </c>
      <c r="K83" s="17">
        <v>122836061.95</v>
      </c>
      <c r="L83" s="32">
        <v>13648516.75</v>
      </c>
      <c r="M83" s="17">
        <f>N83+O83</f>
        <v>19497797.060000002</v>
      </c>
      <c r="N83" s="17">
        <v>17548008.940000001</v>
      </c>
      <c r="O83" s="17">
        <v>1949788.12</v>
      </c>
      <c r="P83" s="17">
        <f>Q83+R83</f>
        <v>0</v>
      </c>
      <c r="Q83" s="17"/>
      <c r="R83" s="17"/>
      <c r="S83" s="17">
        <f>T83+U83</f>
        <v>0</v>
      </c>
      <c r="T83" s="17"/>
      <c r="U83" s="65"/>
      <c r="V83" s="13"/>
      <c r="W83" s="13"/>
    </row>
    <row r="84" spans="1:55" s="11" customFormat="1" ht="15.75" customHeight="1">
      <c r="A84" s="94" t="s">
        <v>215</v>
      </c>
      <c r="B84" s="94"/>
      <c r="C84" s="94"/>
      <c r="D84" s="94"/>
      <c r="E84" s="94"/>
      <c r="F84" s="94"/>
      <c r="G84" s="9" t="s">
        <v>216</v>
      </c>
      <c r="H84" s="9" t="s">
        <v>217</v>
      </c>
      <c r="I84" s="9" t="s">
        <v>218</v>
      </c>
      <c r="J84" s="36">
        <f>J87</f>
        <v>67311000</v>
      </c>
      <c r="K84" s="36">
        <f t="shared" ref="K84:U84" si="30">K87</f>
        <v>60580000</v>
      </c>
      <c r="L84" s="36">
        <f t="shared" si="30"/>
        <v>6731000</v>
      </c>
      <c r="M84" s="36">
        <f t="shared" si="30"/>
        <v>47439524.32</v>
      </c>
      <c r="N84" s="36">
        <f t="shared" si="30"/>
        <v>42695611</v>
      </c>
      <c r="O84" s="36">
        <f t="shared" si="30"/>
        <v>4743913.32</v>
      </c>
      <c r="P84" s="36">
        <f t="shared" si="30"/>
        <v>47439489.450000003</v>
      </c>
      <c r="Q84" s="36">
        <f t="shared" si="30"/>
        <v>42695611</v>
      </c>
      <c r="R84" s="36">
        <f t="shared" si="30"/>
        <v>4743878.45</v>
      </c>
      <c r="S84" s="36">
        <f t="shared" si="30"/>
        <v>47439489.450000003</v>
      </c>
      <c r="T84" s="36">
        <f t="shared" si="30"/>
        <v>42695611</v>
      </c>
      <c r="U84" s="67">
        <f t="shared" si="30"/>
        <v>4743878.45</v>
      </c>
      <c r="V84" s="12">
        <f>S84/J84*100</f>
        <v>70.478063689441555</v>
      </c>
      <c r="W84" s="12">
        <f>S84/M84*100</f>
        <v>99.999926495890307</v>
      </c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1:55">
      <c r="A85" s="98" t="s">
        <v>7</v>
      </c>
      <c r="B85" s="98"/>
      <c r="C85" s="98"/>
      <c r="D85" s="98"/>
      <c r="E85" s="98"/>
      <c r="F85" s="98"/>
      <c r="G85" s="10"/>
      <c r="H85" s="10"/>
      <c r="I85" s="10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68"/>
      <c r="V85" s="13"/>
      <c r="W85" s="13"/>
    </row>
    <row r="86" spans="1:55">
      <c r="A86" s="98" t="s">
        <v>8</v>
      </c>
      <c r="B86" s="98"/>
      <c r="C86" s="98"/>
      <c r="D86" s="98"/>
      <c r="E86" s="98"/>
      <c r="F86" s="98"/>
      <c r="G86" s="6" t="s">
        <v>216</v>
      </c>
      <c r="H86" s="6" t="s">
        <v>217</v>
      </c>
      <c r="I86" s="6" t="s">
        <v>218</v>
      </c>
      <c r="J86" s="17">
        <f>J88+J89</f>
        <v>67311000</v>
      </c>
      <c r="K86" s="17">
        <f t="shared" ref="K86:U86" si="31">K88+K89</f>
        <v>60580000</v>
      </c>
      <c r="L86" s="17">
        <f t="shared" si="31"/>
        <v>6731000</v>
      </c>
      <c r="M86" s="17">
        <f t="shared" si="31"/>
        <v>47439524.32</v>
      </c>
      <c r="N86" s="17">
        <f t="shared" si="31"/>
        <v>42695611</v>
      </c>
      <c r="O86" s="17">
        <f t="shared" si="31"/>
        <v>4743913.32</v>
      </c>
      <c r="P86" s="17">
        <f t="shared" si="31"/>
        <v>47439489.450000003</v>
      </c>
      <c r="Q86" s="17">
        <f t="shared" si="31"/>
        <v>42695611</v>
      </c>
      <c r="R86" s="17">
        <f t="shared" si="31"/>
        <v>4743878.45</v>
      </c>
      <c r="S86" s="17">
        <f t="shared" si="31"/>
        <v>47439489.450000003</v>
      </c>
      <c r="T86" s="17">
        <f t="shared" si="31"/>
        <v>42695611</v>
      </c>
      <c r="U86" s="65">
        <f t="shared" si="31"/>
        <v>4743878.45</v>
      </c>
      <c r="V86" s="13">
        <f>S86/J86*100</f>
        <v>70.478063689441555</v>
      </c>
      <c r="W86" s="13">
        <f>S86/M86*100</f>
        <v>99.999926495890307</v>
      </c>
    </row>
    <row r="87" spans="1:55" ht="18" customHeight="1">
      <c r="A87" s="94" t="s">
        <v>219</v>
      </c>
      <c r="B87" s="94"/>
      <c r="C87" s="94"/>
      <c r="D87" s="94"/>
      <c r="E87" s="94"/>
      <c r="F87" s="94"/>
      <c r="G87" s="9" t="s">
        <v>216</v>
      </c>
      <c r="H87" s="9" t="s">
        <v>217</v>
      </c>
      <c r="I87" s="9" t="s">
        <v>218</v>
      </c>
      <c r="J87" s="36">
        <f>J88+J89</f>
        <v>67311000</v>
      </c>
      <c r="K87" s="36">
        <f t="shared" ref="K87:U87" si="32">K88+K89</f>
        <v>60580000</v>
      </c>
      <c r="L87" s="36">
        <f t="shared" si="32"/>
        <v>6731000</v>
      </c>
      <c r="M87" s="36">
        <f t="shared" si="32"/>
        <v>47439524.32</v>
      </c>
      <c r="N87" s="36">
        <f t="shared" si="32"/>
        <v>42695611</v>
      </c>
      <c r="O87" s="36">
        <f t="shared" si="32"/>
        <v>4743913.32</v>
      </c>
      <c r="P87" s="36">
        <f t="shared" si="32"/>
        <v>47439489.450000003</v>
      </c>
      <c r="Q87" s="36">
        <f t="shared" si="32"/>
        <v>42695611</v>
      </c>
      <c r="R87" s="36">
        <f t="shared" si="32"/>
        <v>4743878.45</v>
      </c>
      <c r="S87" s="36">
        <f t="shared" si="32"/>
        <v>47439489.450000003</v>
      </c>
      <c r="T87" s="36">
        <f t="shared" si="32"/>
        <v>42695611</v>
      </c>
      <c r="U87" s="67">
        <f t="shared" si="32"/>
        <v>4743878.45</v>
      </c>
      <c r="V87" s="12">
        <f>S87/J87*100</f>
        <v>70.478063689441555</v>
      </c>
      <c r="W87" s="12">
        <f>S87/M87*100</f>
        <v>99.999926495890307</v>
      </c>
    </row>
    <row r="88" spans="1:55" ht="142.5" customHeight="1">
      <c r="A88" s="43" t="s">
        <v>220</v>
      </c>
      <c r="B88" s="16" t="s">
        <v>22</v>
      </c>
      <c r="C88" s="16" t="s">
        <v>221</v>
      </c>
      <c r="D88" s="16" t="s">
        <v>222</v>
      </c>
      <c r="E88" s="16" t="s">
        <v>223</v>
      </c>
      <c r="F88" s="16" t="s">
        <v>135</v>
      </c>
      <c r="G88" s="6" t="s">
        <v>216</v>
      </c>
      <c r="H88" s="6" t="s">
        <v>217</v>
      </c>
      <c r="I88" s="6" t="s">
        <v>218</v>
      </c>
      <c r="J88" s="17">
        <f>K88+L88</f>
        <v>67311000</v>
      </c>
      <c r="K88" s="32">
        <v>60580000</v>
      </c>
      <c r="L88" s="32">
        <v>6731000</v>
      </c>
      <c r="M88" s="17">
        <f>N88+O88</f>
        <v>47439524.32</v>
      </c>
      <c r="N88" s="32">
        <v>42695611</v>
      </c>
      <c r="O88" s="32">
        <v>4743913.32</v>
      </c>
      <c r="P88" s="17">
        <f>Q88+R88</f>
        <v>47439489.450000003</v>
      </c>
      <c r="Q88" s="32">
        <v>42695611</v>
      </c>
      <c r="R88" s="32">
        <v>4743878.45</v>
      </c>
      <c r="S88" s="17">
        <f>T88+U88</f>
        <v>47439489.450000003</v>
      </c>
      <c r="T88" s="32">
        <v>42695611</v>
      </c>
      <c r="U88" s="66">
        <v>4743878.45</v>
      </c>
      <c r="V88" s="13">
        <f>S88/J88*100</f>
        <v>70.478063689441555</v>
      </c>
      <c r="W88" s="13">
        <f>S88/M88*100</f>
        <v>99.999926495890307</v>
      </c>
    </row>
    <row r="89" spans="1:55" ht="87" customHeight="1">
      <c r="A89" s="43" t="s">
        <v>224</v>
      </c>
      <c r="B89" s="16" t="s">
        <v>22</v>
      </c>
      <c r="C89" s="16" t="s">
        <v>221</v>
      </c>
      <c r="D89" s="16" t="s">
        <v>225</v>
      </c>
      <c r="E89" s="16" t="s">
        <v>226</v>
      </c>
      <c r="F89" s="16" t="s">
        <v>227</v>
      </c>
      <c r="G89" s="8"/>
      <c r="H89" s="8"/>
      <c r="I89" s="8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69"/>
      <c r="V89" s="13"/>
      <c r="W89" s="13"/>
    </row>
    <row r="90" spans="1:55" s="2" customFormat="1" ht="51" customHeight="1">
      <c r="A90" s="94" t="s">
        <v>228</v>
      </c>
      <c r="B90" s="94"/>
      <c r="C90" s="94"/>
      <c r="D90" s="94"/>
      <c r="E90" s="94"/>
      <c r="F90" s="94"/>
      <c r="G90" s="9" t="s">
        <v>229</v>
      </c>
      <c r="H90" s="9" t="s">
        <v>230</v>
      </c>
      <c r="I90" s="9" t="s">
        <v>231</v>
      </c>
      <c r="J90" s="36">
        <f>J93</f>
        <v>1436196158.5700002</v>
      </c>
      <c r="K90" s="36">
        <f t="shared" ref="K90:U90" si="33">K93</f>
        <v>1231147018.5700002</v>
      </c>
      <c r="L90" s="36">
        <f>L93</f>
        <v>205049140</v>
      </c>
      <c r="M90" s="36">
        <f t="shared" si="33"/>
        <v>447655402.41000003</v>
      </c>
      <c r="N90" s="36">
        <f t="shared" si="33"/>
        <v>336920757.79000002</v>
      </c>
      <c r="O90" s="36">
        <f t="shared" si="33"/>
        <v>110734644.62</v>
      </c>
      <c r="P90" s="36">
        <f t="shared" si="33"/>
        <v>447405225.10999995</v>
      </c>
      <c r="Q90" s="36">
        <f t="shared" si="33"/>
        <v>336920328.07999998</v>
      </c>
      <c r="R90" s="36">
        <f t="shared" si="33"/>
        <v>110484897.03</v>
      </c>
      <c r="S90" s="36">
        <f t="shared" si="33"/>
        <v>447405225.10999995</v>
      </c>
      <c r="T90" s="36">
        <f t="shared" si="33"/>
        <v>336920328.07999998</v>
      </c>
      <c r="U90" s="67">
        <f t="shared" si="33"/>
        <v>110484897.03</v>
      </c>
      <c r="V90" s="12">
        <f>S90/J90*100</f>
        <v>31.152097326000018</v>
      </c>
      <c r="W90" s="12">
        <f>S90/M90*100</f>
        <v>99.944113865564177</v>
      </c>
    </row>
    <row r="91" spans="1:55" s="2" customFormat="1">
      <c r="A91" s="98" t="s">
        <v>7</v>
      </c>
      <c r="B91" s="98"/>
      <c r="C91" s="98"/>
      <c r="D91" s="98"/>
      <c r="E91" s="98"/>
      <c r="F91" s="98"/>
      <c r="G91" s="6" t="s">
        <v>232</v>
      </c>
      <c r="H91" s="7"/>
      <c r="I91" s="6" t="s">
        <v>232</v>
      </c>
      <c r="J91" s="77">
        <f>K91+L91</f>
        <v>148659363.40000001</v>
      </c>
      <c r="K91" s="77">
        <f>K100</f>
        <v>145683200</v>
      </c>
      <c r="L91" s="77">
        <f>L100</f>
        <v>2976163.4</v>
      </c>
      <c r="M91" s="17">
        <f>N91+O91</f>
        <v>0</v>
      </c>
      <c r="N91" s="17">
        <f>N104</f>
        <v>0</v>
      </c>
      <c r="O91" s="17">
        <f>O105</f>
        <v>0</v>
      </c>
      <c r="P91" s="17">
        <f>Q91+R91</f>
        <v>0</v>
      </c>
      <c r="Q91" s="17">
        <f>Q104</f>
        <v>0</v>
      </c>
      <c r="R91" s="17">
        <f>R105</f>
        <v>0</v>
      </c>
      <c r="S91" s="17">
        <f>T91+U91</f>
        <v>0</v>
      </c>
      <c r="T91" s="17">
        <f>T104</f>
        <v>0</v>
      </c>
      <c r="U91" s="65">
        <f>U105</f>
        <v>0</v>
      </c>
      <c r="V91" s="13"/>
      <c r="W91" s="13"/>
    </row>
    <row r="92" spans="1:55" s="2" customFormat="1">
      <c r="A92" s="98" t="s">
        <v>8</v>
      </c>
      <c r="B92" s="98"/>
      <c r="C92" s="98"/>
      <c r="D92" s="98"/>
      <c r="E92" s="98"/>
      <c r="F92" s="98"/>
      <c r="G92" s="6" t="s">
        <v>233</v>
      </c>
      <c r="H92" s="6" t="s">
        <v>230</v>
      </c>
      <c r="I92" s="6" t="s">
        <v>234</v>
      </c>
      <c r="J92" s="77">
        <f>J90-J91</f>
        <v>1287536795.1700001</v>
      </c>
      <c r="K92" s="77">
        <f>K90-K91</f>
        <v>1085463818.5700002</v>
      </c>
      <c r="L92" s="77">
        <f>L90-L91</f>
        <v>202072976.59999999</v>
      </c>
      <c r="M92" s="17">
        <f t="shared" ref="M92:U92" si="34">M90-M91</f>
        <v>447655402.41000003</v>
      </c>
      <c r="N92" s="17">
        <f t="shared" si="34"/>
        <v>336920757.79000002</v>
      </c>
      <c r="O92" s="17">
        <f t="shared" si="34"/>
        <v>110734644.62</v>
      </c>
      <c r="P92" s="17">
        <f t="shared" si="34"/>
        <v>447405225.10999995</v>
      </c>
      <c r="Q92" s="17">
        <f t="shared" si="34"/>
        <v>336920328.07999998</v>
      </c>
      <c r="R92" s="17">
        <f t="shared" si="34"/>
        <v>110484897.03</v>
      </c>
      <c r="S92" s="17">
        <f t="shared" si="34"/>
        <v>447405225.10999995</v>
      </c>
      <c r="T92" s="17">
        <f t="shared" si="34"/>
        <v>336920328.07999998</v>
      </c>
      <c r="U92" s="65">
        <f t="shared" si="34"/>
        <v>110484897.03</v>
      </c>
      <c r="V92" s="13">
        <f>S92/J92*100</f>
        <v>34.748927315193875</v>
      </c>
      <c r="W92" s="13">
        <f>S92/M92*100</f>
        <v>99.944113865564177</v>
      </c>
    </row>
    <row r="93" spans="1:55" s="2" customFormat="1" ht="33" customHeight="1">
      <c r="A93" s="98" t="s">
        <v>235</v>
      </c>
      <c r="B93" s="98"/>
      <c r="C93" s="98"/>
      <c r="D93" s="98"/>
      <c r="E93" s="98"/>
      <c r="F93" s="98"/>
      <c r="G93" s="6" t="s">
        <v>229</v>
      </c>
      <c r="H93" s="6" t="s">
        <v>230</v>
      </c>
      <c r="I93" s="6" t="s">
        <v>231</v>
      </c>
      <c r="J93" s="17">
        <f>J94+J106</f>
        <v>1436196158.5700002</v>
      </c>
      <c r="K93" s="17">
        <f t="shared" ref="K93:U93" si="35">K94+K106</f>
        <v>1231147018.5700002</v>
      </c>
      <c r="L93" s="17">
        <f>L94+L106</f>
        <v>205049140</v>
      </c>
      <c r="M93" s="17">
        <f t="shared" si="35"/>
        <v>447655402.41000003</v>
      </c>
      <c r="N93" s="17">
        <f t="shared" si="35"/>
        <v>336920757.79000002</v>
      </c>
      <c r="O93" s="17">
        <f t="shared" si="35"/>
        <v>110734644.62</v>
      </c>
      <c r="P93" s="17">
        <f t="shared" si="35"/>
        <v>447405225.10999995</v>
      </c>
      <c r="Q93" s="17">
        <f t="shared" si="35"/>
        <v>336920328.07999998</v>
      </c>
      <c r="R93" s="17">
        <f t="shared" si="35"/>
        <v>110484897.03</v>
      </c>
      <c r="S93" s="17">
        <f t="shared" si="35"/>
        <v>447405225.10999995</v>
      </c>
      <c r="T93" s="17">
        <f t="shared" si="35"/>
        <v>336920328.07999998</v>
      </c>
      <c r="U93" s="65">
        <f t="shared" si="35"/>
        <v>110484897.03</v>
      </c>
      <c r="V93" s="13">
        <f>S93/J93*100</f>
        <v>31.152097326000018</v>
      </c>
      <c r="W93" s="13">
        <f>S93/M93*100</f>
        <v>99.944113865564177</v>
      </c>
    </row>
    <row r="94" spans="1:55" s="2" customFormat="1" ht="18" customHeight="1">
      <c r="A94" s="94" t="s">
        <v>20</v>
      </c>
      <c r="B94" s="94"/>
      <c r="C94" s="94"/>
      <c r="D94" s="94"/>
      <c r="E94" s="94"/>
      <c r="F94" s="94"/>
      <c r="G94" s="9" t="s">
        <v>236</v>
      </c>
      <c r="H94" s="9" t="s">
        <v>230</v>
      </c>
      <c r="I94" s="9" t="s">
        <v>237</v>
      </c>
      <c r="J94" s="36">
        <f>J95+J96+J97+J98+J99+J102+J104+J103</f>
        <v>1402710658.5700002</v>
      </c>
      <c r="K94" s="36">
        <f>K95+K96+K97+K98+K99+K102+K104+K103</f>
        <v>1231147018.5700002</v>
      </c>
      <c r="L94" s="36">
        <f>L95+L96+L97+L98+L99+L102+L104+L103</f>
        <v>171563640</v>
      </c>
      <c r="M94" s="36">
        <f t="shared" ref="M94:U94" si="36">M95+M96+M97+M98+M99+M102+M104</f>
        <v>445205402.41000003</v>
      </c>
      <c r="N94" s="36">
        <f>N95+N96+N97+N98+N99+N102+N104+N103</f>
        <v>336920757.79000002</v>
      </c>
      <c r="O94" s="36">
        <f>O95+O96+O97+O98+O99+O102+O104+O103</f>
        <v>108284644.62</v>
      </c>
      <c r="P94" s="36">
        <f t="shared" si="36"/>
        <v>444955225.10999995</v>
      </c>
      <c r="Q94" s="36">
        <f t="shared" si="36"/>
        <v>336920328.07999998</v>
      </c>
      <c r="R94" s="36">
        <f t="shared" si="36"/>
        <v>108034897.03</v>
      </c>
      <c r="S94" s="36">
        <f t="shared" si="36"/>
        <v>444955225.10999995</v>
      </c>
      <c r="T94" s="36">
        <f t="shared" si="36"/>
        <v>336920328.07999998</v>
      </c>
      <c r="U94" s="67">
        <f t="shared" si="36"/>
        <v>108034897.03</v>
      </c>
      <c r="V94" s="12">
        <f>S94/J94*100</f>
        <v>31.721098174559508</v>
      </c>
      <c r="W94" s="12">
        <f>S94/M94*100</f>
        <v>99.943806319814215</v>
      </c>
    </row>
    <row r="95" spans="1:55" s="2" customFormat="1" ht="66.75" customHeight="1">
      <c r="A95" s="43" t="s">
        <v>238</v>
      </c>
      <c r="B95" s="16" t="s">
        <v>22</v>
      </c>
      <c r="C95" s="16" t="s">
        <v>22</v>
      </c>
      <c r="D95" s="16" t="s">
        <v>239</v>
      </c>
      <c r="E95" s="16" t="s">
        <v>240</v>
      </c>
      <c r="F95" s="16" t="s">
        <v>241</v>
      </c>
      <c r="G95" s="6" t="s">
        <v>242</v>
      </c>
      <c r="H95" s="6" t="s">
        <v>243</v>
      </c>
      <c r="I95" s="6" t="s">
        <v>244</v>
      </c>
      <c r="J95" s="17">
        <f>K95+L95</f>
        <v>559211000</v>
      </c>
      <c r="K95" s="32">
        <v>503233300</v>
      </c>
      <c r="L95" s="17">
        <v>55977700</v>
      </c>
      <c r="M95" s="17">
        <f>N95+O95</f>
        <v>374398502.41000003</v>
      </c>
      <c r="N95" s="32">
        <v>336920757.79000002</v>
      </c>
      <c r="O95" s="32">
        <v>37477744.619999997</v>
      </c>
      <c r="P95" s="17">
        <f>Q95+R95</f>
        <v>374398024.89999998</v>
      </c>
      <c r="Q95" s="32">
        <v>336920328.07999998</v>
      </c>
      <c r="R95" s="32">
        <v>37477696.82</v>
      </c>
      <c r="S95" s="17">
        <f>T95+U95</f>
        <v>374398024.89999998</v>
      </c>
      <c r="T95" s="32">
        <v>336920328.07999998</v>
      </c>
      <c r="U95" s="66">
        <v>37477696.82</v>
      </c>
      <c r="V95" s="13">
        <f>S95/J95*100</f>
        <v>66.951119505875241</v>
      </c>
      <c r="W95" s="13">
        <f>S95/M95*100</f>
        <v>99.999872459425717</v>
      </c>
    </row>
    <row r="96" spans="1:55" s="2" customFormat="1" ht="144.75" customHeight="1">
      <c r="A96" s="43" t="s">
        <v>245</v>
      </c>
      <c r="B96" s="16" t="s">
        <v>22</v>
      </c>
      <c r="C96" s="16" t="s">
        <v>22</v>
      </c>
      <c r="D96" s="16" t="s">
        <v>246</v>
      </c>
      <c r="E96" s="16" t="s">
        <v>247</v>
      </c>
      <c r="F96" s="16">
        <v>2021</v>
      </c>
      <c r="G96" s="6" t="s">
        <v>248</v>
      </c>
      <c r="H96" s="7"/>
      <c r="I96" s="6" t="s">
        <v>248</v>
      </c>
      <c r="J96" s="17">
        <f t="shared" ref="J96:J129" si="37">K96+L96</f>
        <v>29766900</v>
      </c>
      <c r="K96" s="17"/>
      <c r="L96" s="32">
        <v>29766900</v>
      </c>
      <c r="M96" s="17">
        <f>N96+O96</f>
        <v>1800000</v>
      </c>
      <c r="N96" s="17"/>
      <c r="O96" s="17">
        <v>1800000</v>
      </c>
      <c r="P96" s="17">
        <f>Q96+R96</f>
        <v>1550300.21</v>
      </c>
      <c r="Q96" s="17"/>
      <c r="R96" s="17">
        <v>1550300.21</v>
      </c>
      <c r="S96" s="17">
        <f>T96+U96</f>
        <v>1550300.21</v>
      </c>
      <c r="T96" s="17"/>
      <c r="U96" s="65">
        <v>1550300.21</v>
      </c>
      <c r="V96" s="13"/>
      <c r="W96" s="13"/>
    </row>
    <row r="97" spans="1:23" s="2" customFormat="1" ht="96" customHeight="1">
      <c r="A97" s="43" t="s">
        <v>249</v>
      </c>
      <c r="B97" s="16" t="s">
        <v>22</v>
      </c>
      <c r="C97" s="16" t="s">
        <v>22</v>
      </c>
      <c r="D97" s="16" t="s">
        <v>250</v>
      </c>
      <c r="E97" s="16" t="s">
        <v>24</v>
      </c>
      <c r="F97" s="16" t="s">
        <v>135</v>
      </c>
      <c r="G97" s="6" t="s">
        <v>251</v>
      </c>
      <c r="H97" s="6" t="s">
        <v>251</v>
      </c>
      <c r="I97" s="7"/>
      <c r="J97" s="17">
        <f t="shared" si="37"/>
        <v>582230518.57000005</v>
      </c>
      <c r="K97" s="32">
        <v>582230518.57000005</v>
      </c>
      <c r="L97" s="17">
        <v>0</v>
      </c>
      <c r="M97" s="17"/>
      <c r="N97" s="17"/>
      <c r="O97" s="17"/>
      <c r="P97" s="17"/>
      <c r="Q97" s="17"/>
      <c r="R97" s="17"/>
      <c r="S97" s="17"/>
      <c r="T97" s="17"/>
      <c r="U97" s="65"/>
      <c r="V97" s="13"/>
      <c r="W97" s="13"/>
    </row>
    <row r="98" spans="1:23" s="2" customFormat="1" ht="90" customHeight="1">
      <c r="A98" s="43" t="s">
        <v>252</v>
      </c>
      <c r="B98" s="16" t="s">
        <v>22</v>
      </c>
      <c r="C98" s="16" t="s">
        <v>22</v>
      </c>
      <c r="D98" s="16" t="s">
        <v>253</v>
      </c>
      <c r="E98" s="16" t="s">
        <v>159</v>
      </c>
      <c r="F98" s="16" t="s">
        <v>45</v>
      </c>
      <c r="G98" s="8"/>
      <c r="H98" s="8"/>
      <c r="I98" s="8"/>
      <c r="J98" s="17"/>
      <c r="K98" s="39"/>
      <c r="L98" s="32">
        <v>0</v>
      </c>
      <c r="M98" s="39"/>
      <c r="N98" s="39"/>
      <c r="O98" s="39"/>
      <c r="P98" s="39"/>
      <c r="Q98" s="39"/>
      <c r="R98" s="39"/>
      <c r="S98" s="39"/>
      <c r="T98" s="39"/>
      <c r="U98" s="69"/>
      <c r="V98" s="13"/>
      <c r="W98" s="13"/>
    </row>
    <row r="99" spans="1:23" s="2" customFormat="1" ht="75">
      <c r="A99" s="43" t="s">
        <v>254</v>
      </c>
      <c r="B99" s="16" t="s">
        <v>22</v>
      </c>
      <c r="C99" s="16" t="s">
        <v>22</v>
      </c>
      <c r="D99" s="16" t="s">
        <v>255</v>
      </c>
      <c r="E99" s="16" t="s">
        <v>159</v>
      </c>
      <c r="F99" s="16" t="s">
        <v>45</v>
      </c>
      <c r="G99" s="6" t="s">
        <v>256</v>
      </c>
      <c r="H99" s="6" t="s">
        <v>257</v>
      </c>
      <c r="I99" s="6" t="s">
        <v>258</v>
      </c>
      <c r="J99" s="17">
        <f t="shared" si="37"/>
        <v>162495340</v>
      </c>
      <c r="K99" s="32">
        <v>145683200</v>
      </c>
      <c r="L99" s="17">
        <v>16812140</v>
      </c>
      <c r="M99" s="17"/>
      <c r="N99" s="17"/>
      <c r="O99" s="17"/>
      <c r="P99" s="17"/>
      <c r="Q99" s="17"/>
      <c r="R99" s="17"/>
      <c r="S99" s="17"/>
      <c r="T99" s="17"/>
      <c r="U99" s="65"/>
      <c r="V99" s="13"/>
      <c r="W99" s="13"/>
    </row>
    <row r="100" spans="1:23" s="2" customFormat="1">
      <c r="A100" s="40" t="s">
        <v>262</v>
      </c>
      <c r="B100" s="16"/>
      <c r="C100" s="16"/>
      <c r="D100" s="16"/>
      <c r="E100" s="16"/>
      <c r="F100" s="16"/>
      <c r="G100" s="6">
        <v>148659363.40000001</v>
      </c>
      <c r="H100" s="6">
        <v>145683200</v>
      </c>
      <c r="I100" s="6">
        <v>2976163.4</v>
      </c>
      <c r="J100" s="17">
        <f>K100+L100</f>
        <v>148659363.40000001</v>
      </c>
      <c r="K100" s="32">
        <v>145683200</v>
      </c>
      <c r="L100" s="17">
        <v>2976163.4</v>
      </c>
      <c r="M100" s="17"/>
      <c r="N100" s="17"/>
      <c r="O100" s="17"/>
      <c r="P100" s="17"/>
      <c r="Q100" s="17"/>
      <c r="R100" s="17"/>
      <c r="S100" s="17"/>
      <c r="T100" s="17"/>
      <c r="U100" s="65"/>
      <c r="V100" s="13"/>
      <c r="W100" s="13"/>
    </row>
    <row r="101" spans="1:23" s="2" customFormat="1">
      <c r="A101" s="40" t="s">
        <v>575</v>
      </c>
      <c r="B101" s="16"/>
      <c r="C101" s="16"/>
      <c r="D101" s="16"/>
      <c r="E101" s="16"/>
      <c r="F101" s="16"/>
      <c r="G101" s="6">
        <v>13835976.6</v>
      </c>
      <c r="H101" s="6"/>
      <c r="I101" s="6">
        <v>13835976.6</v>
      </c>
      <c r="J101" s="17">
        <f>K101+L101</f>
        <v>13835976.6</v>
      </c>
      <c r="K101" s="32">
        <v>0</v>
      </c>
      <c r="L101" s="17">
        <v>13835976.6</v>
      </c>
      <c r="M101" s="17"/>
      <c r="N101" s="17"/>
      <c r="O101" s="17"/>
      <c r="P101" s="17"/>
      <c r="Q101" s="17"/>
      <c r="R101" s="17"/>
      <c r="S101" s="17"/>
      <c r="T101" s="17"/>
      <c r="U101" s="65"/>
      <c r="V101" s="13"/>
      <c r="W101" s="13"/>
    </row>
    <row r="102" spans="1:23" s="2" customFormat="1" ht="84" customHeight="1">
      <c r="A102" s="43" t="s">
        <v>259</v>
      </c>
      <c r="B102" s="16" t="s">
        <v>22</v>
      </c>
      <c r="C102" s="16" t="s">
        <v>22</v>
      </c>
      <c r="D102" s="16" t="s">
        <v>260</v>
      </c>
      <c r="E102" s="16" t="s">
        <v>159</v>
      </c>
      <c r="F102" s="16" t="s">
        <v>49</v>
      </c>
      <c r="G102" s="8"/>
      <c r="H102" s="8"/>
      <c r="I102" s="8"/>
      <c r="J102" s="17">
        <f t="shared" si="37"/>
        <v>0</v>
      </c>
      <c r="K102" s="39"/>
      <c r="L102" s="32"/>
      <c r="M102" s="39"/>
      <c r="N102" s="39"/>
      <c r="O102" s="39"/>
      <c r="P102" s="39"/>
      <c r="Q102" s="39"/>
      <c r="R102" s="39"/>
      <c r="S102" s="39"/>
      <c r="T102" s="39"/>
      <c r="U102" s="69"/>
      <c r="V102" s="13"/>
      <c r="W102" s="13"/>
    </row>
    <row r="103" spans="1:23" s="2" customFormat="1" ht="75">
      <c r="A103" s="43" t="s">
        <v>564</v>
      </c>
      <c r="B103" s="16" t="s">
        <v>22</v>
      </c>
      <c r="C103" s="16" t="s">
        <v>22</v>
      </c>
      <c r="D103" s="16" t="s">
        <v>565</v>
      </c>
      <c r="E103" s="16" t="s">
        <v>159</v>
      </c>
      <c r="F103" s="16">
        <v>2021</v>
      </c>
      <c r="G103" s="8"/>
      <c r="H103" s="8"/>
      <c r="I103" s="8"/>
      <c r="J103" s="17">
        <f t="shared" si="37"/>
        <v>0</v>
      </c>
      <c r="K103" s="39"/>
      <c r="L103" s="32"/>
      <c r="M103" s="39"/>
      <c r="N103" s="39"/>
      <c r="O103" s="39"/>
      <c r="P103" s="39"/>
      <c r="Q103" s="39"/>
      <c r="R103" s="39"/>
      <c r="S103" s="39"/>
      <c r="T103" s="39"/>
      <c r="U103" s="69"/>
      <c r="V103" s="13"/>
      <c r="W103" s="13"/>
    </row>
    <row r="104" spans="1:23" s="2" customFormat="1" ht="60">
      <c r="A104" s="43" t="s">
        <v>261</v>
      </c>
      <c r="B104" s="16" t="s">
        <v>22</v>
      </c>
      <c r="C104" s="16" t="s">
        <v>22</v>
      </c>
      <c r="D104" s="16" t="s">
        <v>203</v>
      </c>
      <c r="E104" s="16" t="s">
        <v>151</v>
      </c>
      <c r="F104" s="16" t="s">
        <v>135</v>
      </c>
      <c r="G104" s="6" t="s">
        <v>232</v>
      </c>
      <c r="H104" s="7"/>
      <c r="I104" s="6" t="s">
        <v>232</v>
      </c>
      <c r="J104" s="17">
        <f t="shared" si="37"/>
        <v>69006900</v>
      </c>
      <c r="K104" s="17">
        <f>K105</f>
        <v>0</v>
      </c>
      <c r="L104" s="17">
        <v>69006900</v>
      </c>
      <c r="M104" s="17">
        <f>O104</f>
        <v>69006900</v>
      </c>
      <c r="N104" s="17">
        <f>N105</f>
        <v>0</v>
      </c>
      <c r="O104" s="32">
        <v>69006900</v>
      </c>
      <c r="P104" s="17">
        <f>R104</f>
        <v>69006900</v>
      </c>
      <c r="Q104" s="17">
        <f>Q105</f>
        <v>0</v>
      </c>
      <c r="R104" s="32">
        <v>69006900</v>
      </c>
      <c r="S104" s="17">
        <f>U104</f>
        <v>69006900</v>
      </c>
      <c r="T104" s="17">
        <f>T105</f>
        <v>0</v>
      </c>
      <c r="U104" s="66">
        <v>69006900</v>
      </c>
      <c r="V104" s="13">
        <f>S104/J104*100</f>
        <v>100</v>
      </c>
      <c r="W104" s="13">
        <f>S104/M104*100</f>
        <v>100</v>
      </c>
    </row>
    <row r="105" spans="1:23" s="2" customFormat="1">
      <c r="A105" s="43" t="s">
        <v>262</v>
      </c>
      <c r="B105" s="16" t="s">
        <v>263</v>
      </c>
      <c r="C105" s="33"/>
      <c r="D105" s="33"/>
      <c r="E105" s="33"/>
      <c r="F105" s="33"/>
      <c r="G105" s="6" t="s">
        <v>232</v>
      </c>
      <c r="H105" s="7"/>
      <c r="I105" s="6" t="s">
        <v>232</v>
      </c>
      <c r="J105" s="17">
        <f t="shared" si="37"/>
        <v>0</v>
      </c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65"/>
      <c r="V105" s="13"/>
      <c r="W105" s="13"/>
    </row>
    <row r="106" spans="1:23">
      <c r="A106" s="94" t="s">
        <v>264</v>
      </c>
      <c r="B106" s="94"/>
      <c r="C106" s="94"/>
      <c r="D106" s="94"/>
      <c r="E106" s="94"/>
      <c r="F106" s="94"/>
      <c r="G106" s="9" t="s">
        <v>265</v>
      </c>
      <c r="H106" s="7"/>
      <c r="I106" s="9" t="s">
        <v>265</v>
      </c>
      <c r="J106" s="17">
        <f t="shared" si="37"/>
        <v>33485500</v>
      </c>
      <c r="K106" s="36">
        <f t="shared" ref="K106:U106" si="38">K107+K108+K109+K110+K111+K112+K113+K114+K115+K116+K117+K118+K119+K120+K121+K122+K123+K124+K126+K127+K128+K129+K130</f>
        <v>0</v>
      </c>
      <c r="L106" s="36">
        <f t="shared" si="38"/>
        <v>33485500</v>
      </c>
      <c r="M106" s="36">
        <f t="shared" si="38"/>
        <v>2450000</v>
      </c>
      <c r="N106" s="36">
        <f t="shared" si="38"/>
        <v>0</v>
      </c>
      <c r="O106" s="36">
        <f t="shared" si="38"/>
        <v>2450000</v>
      </c>
      <c r="P106" s="36">
        <f t="shared" si="38"/>
        <v>2450000</v>
      </c>
      <c r="Q106" s="36">
        <f t="shared" si="38"/>
        <v>0</v>
      </c>
      <c r="R106" s="36">
        <f t="shared" si="38"/>
        <v>2450000</v>
      </c>
      <c r="S106" s="36">
        <f t="shared" si="38"/>
        <v>2450000</v>
      </c>
      <c r="T106" s="36">
        <f t="shared" si="38"/>
        <v>0</v>
      </c>
      <c r="U106" s="67">
        <f t="shared" si="38"/>
        <v>2450000</v>
      </c>
      <c r="V106" s="13"/>
      <c r="W106" s="13"/>
    </row>
    <row r="107" spans="1:23" ht="120">
      <c r="A107" s="43" t="s">
        <v>266</v>
      </c>
      <c r="B107" s="16" t="s">
        <v>22</v>
      </c>
      <c r="C107" s="16" t="s">
        <v>22</v>
      </c>
      <c r="D107" s="16" t="s">
        <v>22</v>
      </c>
      <c r="E107" s="16" t="s">
        <v>267</v>
      </c>
      <c r="F107" s="16" t="s">
        <v>49</v>
      </c>
      <c r="G107" s="6" t="s">
        <v>268</v>
      </c>
      <c r="H107" s="7"/>
      <c r="I107" s="6" t="s">
        <v>268</v>
      </c>
      <c r="J107" s="17">
        <f t="shared" si="37"/>
        <v>1700000</v>
      </c>
      <c r="K107" s="17"/>
      <c r="L107" s="32">
        <v>1700000</v>
      </c>
      <c r="M107" s="17"/>
      <c r="N107" s="17"/>
      <c r="O107" s="17"/>
      <c r="P107" s="17"/>
      <c r="Q107" s="17"/>
      <c r="R107" s="17"/>
      <c r="S107" s="17"/>
      <c r="T107" s="17"/>
      <c r="U107" s="65"/>
      <c r="V107" s="13"/>
      <c r="W107" s="13"/>
    </row>
    <row r="108" spans="1:23" ht="135">
      <c r="A108" s="43" t="s">
        <v>266</v>
      </c>
      <c r="B108" s="16" t="s">
        <v>22</v>
      </c>
      <c r="C108" s="16" t="s">
        <v>22</v>
      </c>
      <c r="D108" s="16" t="s">
        <v>22</v>
      </c>
      <c r="E108" s="16" t="s">
        <v>269</v>
      </c>
      <c r="F108" s="16" t="s">
        <v>49</v>
      </c>
      <c r="G108" s="8"/>
      <c r="H108" s="8"/>
      <c r="I108" s="8"/>
      <c r="J108" s="17">
        <f t="shared" si="37"/>
        <v>0</v>
      </c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69"/>
      <c r="V108" s="13"/>
      <c r="W108" s="13"/>
    </row>
    <row r="109" spans="1:23" ht="135">
      <c r="A109" s="43" t="s">
        <v>266</v>
      </c>
      <c r="B109" s="16" t="s">
        <v>22</v>
      </c>
      <c r="C109" s="16" t="s">
        <v>22</v>
      </c>
      <c r="D109" s="16" t="s">
        <v>22</v>
      </c>
      <c r="E109" s="16" t="s">
        <v>270</v>
      </c>
      <c r="F109" s="16" t="s">
        <v>49</v>
      </c>
      <c r="G109" s="8"/>
      <c r="H109" s="8"/>
      <c r="I109" s="8"/>
      <c r="J109" s="17">
        <f t="shared" si="37"/>
        <v>0</v>
      </c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69"/>
      <c r="V109" s="13"/>
      <c r="W109" s="13"/>
    </row>
    <row r="110" spans="1:23" ht="105">
      <c r="A110" s="43" t="s">
        <v>266</v>
      </c>
      <c r="B110" s="16" t="s">
        <v>22</v>
      </c>
      <c r="C110" s="16" t="s">
        <v>22</v>
      </c>
      <c r="D110" s="16" t="s">
        <v>22</v>
      </c>
      <c r="E110" s="16" t="s">
        <v>271</v>
      </c>
      <c r="F110" s="16" t="s">
        <v>49</v>
      </c>
      <c r="G110" s="6" t="s">
        <v>272</v>
      </c>
      <c r="H110" s="7"/>
      <c r="I110" s="6" t="s">
        <v>272</v>
      </c>
      <c r="J110" s="17">
        <f t="shared" si="37"/>
        <v>1000000</v>
      </c>
      <c r="K110" s="17"/>
      <c r="L110" s="32">
        <v>1000000</v>
      </c>
      <c r="M110" s="17"/>
      <c r="N110" s="17"/>
      <c r="O110" s="17"/>
      <c r="P110" s="17"/>
      <c r="Q110" s="17"/>
      <c r="R110" s="17"/>
      <c r="S110" s="17"/>
      <c r="T110" s="17"/>
      <c r="U110" s="65"/>
      <c r="V110" s="13"/>
      <c r="W110" s="13"/>
    </row>
    <row r="111" spans="1:23" ht="150">
      <c r="A111" s="43" t="s">
        <v>266</v>
      </c>
      <c r="B111" s="16" t="s">
        <v>22</v>
      </c>
      <c r="C111" s="16" t="s">
        <v>22</v>
      </c>
      <c r="D111" s="16" t="s">
        <v>22</v>
      </c>
      <c r="E111" s="16" t="s">
        <v>273</v>
      </c>
      <c r="F111" s="16" t="s">
        <v>49</v>
      </c>
      <c r="G111" s="8"/>
      <c r="H111" s="8"/>
      <c r="I111" s="8"/>
      <c r="J111" s="17">
        <f t="shared" si="37"/>
        <v>0</v>
      </c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69"/>
      <c r="V111" s="13"/>
      <c r="W111" s="13"/>
    </row>
    <row r="112" spans="1:23" ht="150">
      <c r="A112" s="43" t="s">
        <v>266</v>
      </c>
      <c r="B112" s="16" t="s">
        <v>22</v>
      </c>
      <c r="C112" s="16" t="s">
        <v>22</v>
      </c>
      <c r="D112" s="16" t="s">
        <v>22</v>
      </c>
      <c r="E112" s="16" t="s">
        <v>274</v>
      </c>
      <c r="F112" s="16" t="s">
        <v>49</v>
      </c>
      <c r="G112" s="8"/>
      <c r="H112" s="8"/>
      <c r="I112" s="8"/>
      <c r="J112" s="17">
        <f t="shared" si="37"/>
        <v>0</v>
      </c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69"/>
      <c r="V112" s="13"/>
      <c r="W112" s="13"/>
    </row>
    <row r="113" spans="1:23" ht="165">
      <c r="A113" s="43" t="s">
        <v>266</v>
      </c>
      <c r="B113" s="16" t="s">
        <v>22</v>
      </c>
      <c r="C113" s="16" t="s">
        <v>22</v>
      </c>
      <c r="D113" s="16" t="s">
        <v>22</v>
      </c>
      <c r="E113" s="16" t="s">
        <v>275</v>
      </c>
      <c r="F113" s="16" t="s">
        <v>49</v>
      </c>
      <c r="G113" s="8"/>
      <c r="H113" s="8"/>
      <c r="I113" s="8"/>
      <c r="J113" s="17">
        <f t="shared" si="37"/>
        <v>0</v>
      </c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69"/>
      <c r="V113" s="13"/>
      <c r="W113" s="13"/>
    </row>
    <row r="114" spans="1:23" ht="165">
      <c r="A114" s="43" t="s">
        <v>266</v>
      </c>
      <c r="B114" s="16" t="s">
        <v>22</v>
      </c>
      <c r="C114" s="16" t="s">
        <v>22</v>
      </c>
      <c r="D114" s="16" t="s">
        <v>22</v>
      </c>
      <c r="E114" s="16" t="s">
        <v>276</v>
      </c>
      <c r="F114" s="16" t="s">
        <v>49</v>
      </c>
      <c r="G114" s="6" t="s">
        <v>277</v>
      </c>
      <c r="H114" s="7"/>
      <c r="I114" s="6" t="s">
        <v>277</v>
      </c>
      <c r="J114" s="17">
        <f t="shared" si="37"/>
        <v>1924500</v>
      </c>
      <c r="K114" s="17"/>
      <c r="L114" s="32">
        <v>1924500</v>
      </c>
      <c r="M114" s="17"/>
      <c r="N114" s="17"/>
      <c r="O114" s="17"/>
      <c r="P114" s="17"/>
      <c r="Q114" s="17"/>
      <c r="R114" s="17"/>
      <c r="S114" s="17"/>
      <c r="T114" s="17"/>
      <c r="U114" s="65"/>
      <c r="V114" s="13"/>
      <c r="W114" s="13"/>
    </row>
    <row r="115" spans="1:23" ht="120">
      <c r="A115" s="43" t="s">
        <v>266</v>
      </c>
      <c r="B115" s="16" t="s">
        <v>22</v>
      </c>
      <c r="C115" s="16" t="s">
        <v>22</v>
      </c>
      <c r="D115" s="16" t="s">
        <v>22</v>
      </c>
      <c r="E115" s="16" t="s">
        <v>278</v>
      </c>
      <c r="F115" s="16" t="s">
        <v>49</v>
      </c>
      <c r="G115" s="6" t="s">
        <v>279</v>
      </c>
      <c r="H115" s="7"/>
      <c r="I115" s="6" t="s">
        <v>279</v>
      </c>
      <c r="J115" s="17">
        <f t="shared" si="37"/>
        <v>3400000</v>
      </c>
      <c r="K115" s="17"/>
      <c r="L115" s="32">
        <v>3400000</v>
      </c>
      <c r="M115" s="17"/>
      <c r="N115" s="17"/>
      <c r="O115" s="17"/>
      <c r="P115" s="17"/>
      <c r="Q115" s="17"/>
      <c r="R115" s="17"/>
      <c r="S115" s="17"/>
      <c r="T115" s="17"/>
      <c r="U115" s="65"/>
      <c r="V115" s="13"/>
      <c r="W115" s="13"/>
    </row>
    <row r="116" spans="1:23" ht="120">
      <c r="A116" s="43" t="s">
        <v>266</v>
      </c>
      <c r="B116" s="16" t="s">
        <v>22</v>
      </c>
      <c r="C116" s="16" t="s">
        <v>22</v>
      </c>
      <c r="D116" s="16" t="s">
        <v>22</v>
      </c>
      <c r="E116" s="16" t="s">
        <v>280</v>
      </c>
      <c r="F116" s="16" t="s">
        <v>49</v>
      </c>
      <c r="G116" s="6" t="s">
        <v>281</v>
      </c>
      <c r="H116" s="7"/>
      <c r="I116" s="6" t="s">
        <v>281</v>
      </c>
      <c r="J116" s="17">
        <f t="shared" si="37"/>
        <v>1225000</v>
      </c>
      <c r="K116" s="17"/>
      <c r="L116" s="32">
        <v>1225000</v>
      </c>
      <c r="M116" s="17"/>
      <c r="N116" s="17"/>
      <c r="O116" s="17"/>
      <c r="P116" s="17"/>
      <c r="Q116" s="17"/>
      <c r="R116" s="17"/>
      <c r="S116" s="17"/>
      <c r="T116" s="17"/>
      <c r="U116" s="65"/>
      <c r="V116" s="13"/>
      <c r="W116" s="13"/>
    </row>
    <row r="117" spans="1:23" ht="150">
      <c r="A117" s="43" t="s">
        <v>266</v>
      </c>
      <c r="B117" s="16" t="s">
        <v>22</v>
      </c>
      <c r="C117" s="16" t="s">
        <v>22</v>
      </c>
      <c r="D117" s="16" t="s">
        <v>22</v>
      </c>
      <c r="E117" s="16" t="s">
        <v>282</v>
      </c>
      <c r="F117" s="16" t="s">
        <v>49</v>
      </c>
      <c r="G117" s="6" t="s">
        <v>283</v>
      </c>
      <c r="H117" s="7"/>
      <c r="I117" s="6" t="s">
        <v>283</v>
      </c>
      <c r="J117" s="17">
        <f t="shared" si="37"/>
        <v>700000</v>
      </c>
      <c r="K117" s="17"/>
      <c r="L117" s="32">
        <v>700000</v>
      </c>
      <c r="M117" s="17"/>
      <c r="N117" s="17"/>
      <c r="O117" s="17"/>
      <c r="P117" s="17"/>
      <c r="Q117" s="17"/>
      <c r="R117" s="17"/>
      <c r="S117" s="17"/>
      <c r="T117" s="17"/>
      <c r="U117" s="65"/>
      <c r="V117" s="13"/>
      <c r="W117" s="13"/>
    </row>
    <row r="118" spans="1:23" ht="120">
      <c r="A118" s="43" t="s">
        <v>266</v>
      </c>
      <c r="B118" s="16" t="s">
        <v>22</v>
      </c>
      <c r="C118" s="16" t="s">
        <v>22</v>
      </c>
      <c r="D118" s="16" t="s">
        <v>22</v>
      </c>
      <c r="E118" s="16" t="s">
        <v>284</v>
      </c>
      <c r="F118" s="16" t="s">
        <v>49</v>
      </c>
      <c r="G118" s="8"/>
      <c r="H118" s="8"/>
      <c r="I118" s="8"/>
      <c r="J118" s="17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69"/>
      <c r="V118" s="13"/>
      <c r="W118" s="13"/>
    </row>
    <row r="119" spans="1:23" ht="135">
      <c r="A119" s="43" t="s">
        <v>266</v>
      </c>
      <c r="B119" s="16" t="s">
        <v>22</v>
      </c>
      <c r="C119" s="16" t="s">
        <v>22</v>
      </c>
      <c r="D119" s="16" t="s">
        <v>22</v>
      </c>
      <c r="E119" s="16" t="s">
        <v>285</v>
      </c>
      <c r="F119" s="16" t="s">
        <v>49</v>
      </c>
      <c r="G119" s="8"/>
      <c r="H119" s="8"/>
      <c r="I119" s="8"/>
      <c r="J119" s="17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69"/>
      <c r="V119" s="13"/>
      <c r="W119" s="13"/>
    </row>
    <row r="120" spans="1:23" ht="120">
      <c r="A120" s="43" t="s">
        <v>266</v>
      </c>
      <c r="B120" s="16" t="s">
        <v>22</v>
      </c>
      <c r="C120" s="16" t="s">
        <v>22</v>
      </c>
      <c r="D120" s="16" t="s">
        <v>22</v>
      </c>
      <c r="E120" s="16" t="s">
        <v>286</v>
      </c>
      <c r="F120" s="16" t="s">
        <v>49</v>
      </c>
      <c r="G120" s="6" t="s">
        <v>287</v>
      </c>
      <c r="H120" s="7"/>
      <c r="I120" s="6" t="s">
        <v>287</v>
      </c>
      <c r="J120" s="17">
        <f t="shared" si="37"/>
        <v>2700000</v>
      </c>
      <c r="K120" s="17"/>
      <c r="L120" s="32">
        <v>2700000</v>
      </c>
      <c r="M120" s="17"/>
      <c r="N120" s="17"/>
      <c r="O120" s="17"/>
      <c r="P120" s="17"/>
      <c r="Q120" s="17"/>
      <c r="R120" s="17"/>
      <c r="S120" s="17"/>
      <c r="T120" s="17"/>
      <c r="U120" s="65"/>
      <c r="V120" s="13"/>
      <c r="W120" s="13"/>
    </row>
    <row r="121" spans="1:23" ht="135">
      <c r="A121" s="43" t="s">
        <v>266</v>
      </c>
      <c r="B121" s="16" t="s">
        <v>22</v>
      </c>
      <c r="C121" s="16" t="s">
        <v>22</v>
      </c>
      <c r="D121" s="16" t="s">
        <v>22</v>
      </c>
      <c r="E121" s="16" t="s">
        <v>288</v>
      </c>
      <c r="F121" s="16" t="s">
        <v>49</v>
      </c>
      <c r="G121" s="6" t="s">
        <v>289</v>
      </c>
      <c r="H121" s="7"/>
      <c r="I121" s="6" t="s">
        <v>289</v>
      </c>
      <c r="J121" s="17">
        <f t="shared" si="37"/>
        <v>2912000</v>
      </c>
      <c r="K121" s="17"/>
      <c r="L121" s="32">
        <v>2912000</v>
      </c>
      <c r="M121" s="17"/>
      <c r="N121" s="17"/>
      <c r="O121" s="17"/>
      <c r="P121" s="17"/>
      <c r="Q121" s="17"/>
      <c r="R121" s="17"/>
      <c r="S121" s="17"/>
      <c r="T121" s="17"/>
      <c r="U121" s="65"/>
      <c r="V121" s="13"/>
      <c r="W121" s="13"/>
    </row>
    <row r="122" spans="1:23" ht="120">
      <c r="A122" s="43" t="s">
        <v>266</v>
      </c>
      <c r="B122" s="16" t="s">
        <v>22</v>
      </c>
      <c r="C122" s="16" t="s">
        <v>22</v>
      </c>
      <c r="D122" s="16" t="s">
        <v>22</v>
      </c>
      <c r="E122" s="16" t="s">
        <v>290</v>
      </c>
      <c r="F122" s="16" t="s">
        <v>49</v>
      </c>
      <c r="G122" s="6" t="s">
        <v>291</v>
      </c>
      <c r="H122" s="7"/>
      <c r="I122" s="6" t="s">
        <v>291</v>
      </c>
      <c r="J122" s="17">
        <f t="shared" si="37"/>
        <v>2854000</v>
      </c>
      <c r="K122" s="17"/>
      <c r="L122" s="32">
        <v>2854000</v>
      </c>
      <c r="M122" s="17"/>
      <c r="N122" s="17"/>
      <c r="O122" s="17"/>
      <c r="P122" s="17"/>
      <c r="Q122" s="17"/>
      <c r="R122" s="17"/>
      <c r="S122" s="17"/>
      <c r="T122" s="17"/>
      <c r="U122" s="65"/>
      <c r="V122" s="13"/>
      <c r="W122" s="13"/>
    </row>
    <row r="123" spans="1:23" ht="120">
      <c r="A123" s="43" t="s">
        <v>266</v>
      </c>
      <c r="B123" s="16" t="s">
        <v>22</v>
      </c>
      <c r="C123" s="16" t="s">
        <v>22</v>
      </c>
      <c r="D123" s="16" t="s">
        <v>22</v>
      </c>
      <c r="E123" s="16" t="s">
        <v>292</v>
      </c>
      <c r="F123" s="16" t="s">
        <v>49</v>
      </c>
      <c r="G123" s="6" t="s">
        <v>279</v>
      </c>
      <c r="H123" s="7"/>
      <c r="I123" s="6" t="s">
        <v>279</v>
      </c>
      <c r="J123" s="17">
        <f t="shared" si="37"/>
        <v>3400000</v>
      </c>
      <c r="K123" s="17"/>
      <c r="L123" s="32">
        <v>3400000</v>
      </c>
      <c r="M123" s="17"/>
      <c r="N123" s="17"/>
      <c r="O123" s="17"/>
      <c r="P123" s="17"/>
      <c r="Q123" s="17"/>
      <c r="R123" s="17"/>
      <c r="S123" s="17"/>
      <c r="T123" s="17"/>
      <c r="U123" s="65"/>
      <c r="V123" s="13"/>
      <c r="W123" s="13"/>
    </row>
    <row r="124" spans="1:23" ht="120">
      <c r="A124" s="43" t="s">
        <v>266</v>
      </c>
      <c r="B124" s="16" t="s">
        <v>22</v>
      </c>
      <c r="C124" s="16" t="s">
        <v>22</v>
      </c>
      <c r="D124" s="16" t="s">
        <v>22</v>
      </c>
      <c r="E124" s="16" t="s">
        <v>293</v>
      </c>
      <c r="F124" s="16" t="s">
        <v>49</v>
      </c>
      <c r="G124" s="6" t="s">
        <v>294</v>
      </c>
      <c r="H124" s="7"/>
      <c r="I124" s="6" t="s">
        <v>294</v>
      </c>
      <c r="J124" s="17">
        <f t="shared" si="37"/>
        <v>1680000</v>
      </c>
      <c r="K124" s="17"/>
      <c r="L124" s="32">
        <v>1680000</v>
      </c>
      <c r="M124" s="17"/>
      <c r="N124" s="17"/>
      <c r="O124" s="17"/>
      <c r="P124" s="17"/>
      <c r="Q124" s="17"/>
      <c r="R124" s="17"/>
      <c r="S124" s="17"/>
      <c r="T124" s="17"/>
      <c r="U124" s="65"/>
      <c r="V124" s="13"/>
      <c r="W124" s="13"/>
    </row>
    <row r="125" spans="1:23" ht="150">
      <c r="A125" s="43" t="s">
        <v>266</v>
      </c>
      <c r="B125" s="16" t="s">
        <v>22</v>
      </c>
      <c r="C125" s="16" t="s">
        <v>22</v>
      </c>
      <c r="D125" s="16" t="s">
        <v>22</v>
      </c>
      <c r="E125" s="16" t="s">
        <v>295</v>
      </c>
      <c r="F125" s="16" t="s">
        <v>49</v>
      </c>
      <c r="G125" s="8"/>
      <c r="H125" s="8"/>
      <c r="I125" s="8"/>
      <c r="J125" s="17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69"/>
      <c r="V125" s="13"/>
      <c r="W125" s="13"/>
    </row>
    <row r="126" spans="1:23" ht="135">
      <c r="A126" s="43" t="s">
        <v>266</v>
      </c>
      <c r="B126" s="16" t="s">
        <v>22</v>
      </c>
      <c r="C126" s="16" t="s">
        <v>22</v>
      </c>
      <c r="D126" s="16" t="s">
        <v>22</v>
      </c>
      <c r="E126" s="16" t="s">
        <v>296</v>
      </c>
      <c r="F126" s="16" t="s">
        <v>49</v>
      </c>
      <c r="G126" s="6" t="s">
        <v>297</v>
      </c>
      <c r="H126" s="7"/>
      <c r="I126" s="6" t="s">
        <v>297</v>
      </c>
      <c r="J126" s="17">
        <f t="shared" si="37"/>
        <v>2450000</v>
      </c>
      <c r="K126" s="17"/>
      <c r="L126" s="32">
        <v>2450000</v>
      </c>
      <c r="M126" s="17">
        <f t="shared" ref="M126" si="39">N126+O126</f>
        <v>2450000</v>
      </c>
      <c r="N126" s="17"/>
      <c r="O126" s="32">
        <v>2450000</v>
      </c>
      <c r="P126" s="17">
        <f t="shared" ref="P126" si="40">Q126+R126</f>
        <v>2450000</v>
      </c>
      <c r="Q126" s="17"/>
      <c r="R126" s="32">
        <v>2450000</v>
      </c>
      <c r="S126" s="17">
        <f t="shared" ref="S126" si="41">T126+U126</f>
        <v>2450000</v>
      </c>
      <c r="T126" s="17"/>
      <c r="U126" s="66">
        <v>2450000</v>
      </c>
      <c r="V126" s="13"/>
      <c r="W126" s="13"/>
    </row>
    <row r="127" spans="1:23" ht="135">
      <c r="A127" s="43" t="s">
        <v>266</v>
      </c>
      <c r="B127" s="16" t="s">
        <v>22</v>
      </c>
      <c r="C127" s="16" t="s">
        <v>22</v>
      </c>
      <c r="D127" s="16" t="s">
        <v>22</v>
      </c>
      <c r="E127" s="16" t="s">
        <v>298</v>
      </c>
      <c r="F127" s="16" t="s">
        <v>49</v>
      </c>
      <c r="G127" s="8"/>
      <c r="H127" s="8"/>
      <c r="I127" s="8"/>
      <c r="J127" s="17">
        <f t="shared" si="37"/>
        <v>0</v>
      </c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69"/>
      <c r="V127" s="13"/>
      <c r="W127" s="13"/>
    </row>
    <row r="128" spans="1:23" ht="120">
      <c r="A128" s="43" t="s">
        <v>266</v>
      </c>
      <c r="B128" s="16" t="s">
        <v>22</v>
      </c>
      <c r="C128" s="16" t="s">
        <v>22</v>
      </c>
      <c r="D128" s="16" t="s">
        <v>22</v>
      </c>
      <c r="E128" s="16" t="s">
        <v>299</v>
      </c>
      <c r="F128" s="16" t="s">
        <v>49</v>
      </c>
      <c r="G128" s="6" t="s">
        <v>279</v>
      </c>
      <c r="H128" s="7"/>
      <c r="I128" s="6" t="s">
        <v>279</v>
      </c>
      <c r="J128" s="17">
        <f t="shared" si="37"/>
        <v>3400000</v>
      </c>
      <c r="K128" s="17"/>
      <c r="L128" s="32">
        <v>3400000</v>
      </c>
      <c r="M128" s="17"/>
      <c r="N128" s="17"/>
      <c r="O128" s="17"/>
      <c r="P128" s="17"/>
      <c r="Q128" s="17"/>
      <c r="R128" s="17"/>
      <c r="S128" s="17"/>
      <c r="T128" s="17"/>
      <c r="U128" s="65"/>
      <c r="V128" s="13"/>
      <c r="W128" s="13"/>
    </row>
    <row r="129" spans="1:23" ht="135">
      <c r="A129" s="43" t="s">
        <v>266</v>
      </c>
      <c r="B129" s="16" t="s">
        <v>22</v>
      </c>
      <c r="C129" s="16" t="s">
        <v>22</v>
      </c>
      <c r="D129" s="16" t="s">
        <v>22</v>
      </c>
      <c r="E129" s="16" t="s">
        <v>300</v>
      </c>
      <c r="F129" s="16" t="s">
        <v>49</v>
      </c>
      <c r="G129" s="6" t="s">
        <v>301</v>
      </c>
      <c r="H129" s="7"/>
      <c r="I129" s="6" t="s">
        <v>301</v>
      </c>
      <c r="J129" s="17">
        <f t="shared" si="37"/>
        <v>4140000</v>
      </c>
      <c r="K129" s="17"/>
      <c r="L129" s="32">
        <v>4140000</v>
      </c>
      <c r="M129" s="17"/>
      <c r="N129" s="17"/>
      <c r="O129" s="17"/>
      <c r="P129" s="17"/>
      <c r="Q129" s="17"/>
      <c r="R129" s="17"/>
      <c r="S129" s="17"/>
      <c r="T129" s="17"/>
      <c r="U129" s="65"/>
      <c r="V129" s="13"/>
      <c r="W129" s="13"/>
    </row>
    <row r="130" spans="1:23" ht="120">
      <c r="A130" s="43" t="s">
        <v>266</v>
      </c>
      <c r="B130" s="16" t="s">
        <v>22</v>
      </c>
      <c r="C130" s="16" t="s">
        <v>22</v>
      </c>
      <c r="D130" s="16" t="s">
        <v>22</v>
      </c>
      <c r="E130" s="16" t="s">
        <v>302</v>
      </c>
      <c r="F130" s="16" t="s">
        <v>49</v>
      </c>
      <c r="G130" s="8"/>
      <c r="H130" s="8"/>
      <c r="I130" s="8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69"/>
      <c r="V130" s="13"/>
      <c r="W130" s="13"/>
    </row>
    <row r="131" spans="1:23" s="2" customFormat="1" ht="48" customHeight="1">
      <c r="A131" s="94" t="s">
        <v>303</v>
      </c>
      <c r="B131" s="94"/>
      <c r="C131" s="94"/>
      <c r="D131" s="94"/>
      <c r="E131" s="94"/>
      <c r="F131" s="94"/>
      <c r="G131" s="9" t="s">
        <v>304</v>
      </c>
      <c r="H131" s="7"/>
      <c r="I131" s="9" t="s">
        <v>304</v>
      </c>
      <c r="J131" s="36">
        <f>J134</f>
        <v>99000000</v>
      </c>
      <c r="K131" s="36">
        <f t="shared" ref="K131:U131" si="42">K134</f>
        <v>0</v>
      </c>
      <c r="L131" s="36">
        <f t="shared" si="42"/>
        <v>99000000</v>
      </c>
      <c r="M131" s="36">
        <f t="shared" si="42"/>
        <v>62276678.289999999</v>
      </c>
      <c r="N131" s="36">
        <f t="shared" si="42"/>
        <v>0</v>
      </c>
      <c r="O131" s="36">
        <f t="shared" si="42"/>
        <v>62276678.289999999</v>
      </c>
      <c r="P131" s="36">
        <f t="shared" si="42"/>
        <v>61794156.840000004</v>
      </c>
      <c r="Q131" s="36">
        <f t="shared" si="42"/>
        <v>0</v>
      </c>
      <c r="R131" s="36">
        <f t="shared" si="42"/>
        <v>61794156.840000004</v>
      </c>
      <c r="S131" s="36">
        <f t="shared" si="42"/>
        <v>61794156.840000004</v>
      </c>
      <c r="T131" s="36">
        <f t="shared" si="42"/>
        <v>0</v>
      </c>
      <c r="U131" s="67">
        <f t="shared" si="42"/>
        <v>61794156.840000004</v>
      </c>
      <c r="V131" s="12">
        <f>S131/J131*100</f>
        <v>62.418340242424243</v>
      </c>
      <c r="W131" s="12">
        <f>S131/M131*100</f>
        <v>99.225197195404249</v>
      </c>
    </row>
    <row r="132" spans="1:23" s="2" customFormat="1">
      <c r="A132" s="98" t="s">
        <v>7</v>
      </c>
      <c r="B132" s="98"/>
      <c r="C132" s="98"/>
      <c r="D132" s="98"/>
      <c r="E132" s="98"/>
      <c r="F132" s="98"/>
      <c r="G132" s="10"/>
      <c r="H132" s="10"/>
      <c r="I132" s="10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68"/>
      <c r="V132" s="13"/>
      <c r="W132" s="13"/>
    </row>
    <row r="133" spans="1:23" s="2" customFormat="1">
      <c r="A133" s="98" t="s">
        <v>8</v>
      </c>
      <c r="B133" s="98"/>
      <c r="C133" s="98"/>
      <c r="D133" s="98"/>
      <c r="E133" s="98"/>
      <c r="F133" s="98"/>
      <c r="G133" s="6" t="s">
        <v>304</v>
      </c>
      <c r="H133" s="7"/>
      <c r="I133" s="6" t="s">
        <v>304</v>
      </c>
      <c r="J133" s="17">
        <f>J134</f>
        <v>99000000</v>
      </c>
      <c r="K133" s="17">
        <f t="shared" ref="K133:U135" si="43">K134</f>
        <v>0</v>
      </c>
      <c r="L133" s="17">
        <f t="shared" si="43"/>
        <v>99000000</v>
      </c>
      <c r="M133" s="17">
        <f t="shared" si="43"/>
        <v>62276678.289999999</v>
      </c>
      <c r="N133" s="17">
        <f t="shared" si="43"/>
        <v>0</v>
      </c>
      <c r="O133" s="17">
        <f t="shared" si="43"/>
        <v>62276678.289999999</v>
      </c>
      <c r="P133" s="17">
        <f t="shared" si="43"/>
        <v>61794156.840000004</v>
      </c>
      <c r="Q133" s="17">
        <f t="shared" si="43"/>
        <v>0</v>
      </c>
      <c r="R133" s="17">
        <f t="shared" si="43"/>
        <v>61794156.840000004</v>
      </c>
      <c r="S133" s="17">
        <f t="shared" si="43"/>
        <v>61794156.840000004</v>
      </c>
      <c r="T133" s="17">
        <f t="shared" si="43"/>
        <v>0</v>
      </c>
      <c r="U133" s="65">
        <f t="shared" si="43"/>
        <v>61794156.840000004</v>
      </c>
      <c r="V133" s="13">
        <f>S133/J133*100</f>
        <v>62.418340242424243</v>
      </c>
      <c r="W133" s="13">
        <f>S133/M133*100</f>
        <v>99.225197195404249</v>
      </c>
    </row>
    <row r="134" spans="1:23" s="2" customFormat="1" ht="28.5" customHeight="1">
      <c r="A134" s="98" t="s">
        <v>305</v>
      </c>
      <c r="B134" s="98"/>
      <c r="C134" s="98"/>
      <c r="D134" s="98"/>
      <c r="E134" s="98"/>
      <c r="F134" s="98"/>
      <c r="G134" s="6" t="s">
        <v>304</v>
      </c>
      <c r="H134" s="7"/>
      <c r="I134" s="6" t="s">
        <v>304</v>
      </c>
      <c r="J134" s="17">
        <f>J135</f>
        <v>99000000</v>
      </c>
      <c r="K134" s="17">
        <f t="shared" si="43"/>
        <v>0</v>
      </c>
      <c r="L134" s="17">
        <f t="shared" si="43"/>
        <v>99000000</v>
      </c>
      <c r="M134" s="17">
        <f t="shared" si="43"/>
        <v>62276678.289999999</v>
      </c>
      <c r="N134" s="17">
        <f t="shared" si="43"/>
        <v>0</v>
      </c>
      <c r="O134" s="17">
        <f t="shared" si="43"/>
        <v>62276678.289999999</v>
      </c>
      <c r="P134" s="17">
        <f t="shared" si="43"/>
        <v>61794156.840000004</v>
      </c>
      <c r="Q134" s="17">
        <f t="shared" si="43"/>
        <v>0</v>
      </c>
      <c r="R134" s="17">
        <f t="shared" si="43"/>
        <v>61794156.840000004</v>
      </c>
      <c r="S134" s="17">
        <f t="shared" si="43"/>
        <v>61794156.840000004</v>
      </c>
      <c r="T134" s="17">
        <f t="shared" si="43"/>
        <v>0</v>
      </c>
      <c r="U134" s="65">
        <f t="shared" si="43"/>
        <v>61794156.840000004</v>
      </c>
      <c r="V134" s="13">
        <f>S134/J134*100</f>
        <v>62.418340242424243</v>
      </c>
      <c r="W134" s="13">
        <f>S134/M134*100</f>
        <v>99.225197195404249</v>
      </c>
    </row>
    <row r="135" spans="1:23" s="2" customFormat="1" ht="14.25" customHeight="1">
      <c r="A135" s="94" t="s">
        <v>20</v>
      </c>
      <c r="B135" s="94"/>
      <c r="C135" s="94"/>
      <c r="D135" s="94"/>
      <c r="E135" s="94"/>
      <c r="F135" s="94"/>
      <c r="G135" s="9" t="s">
        <v>304</v>
      </c>
      <c r="H135" s="7"/>
      <c r="I135" s="9" t="s">
        <v>304</v>
      </c>
      <c r="J135" s="36">
        <f>J136</f>
        <v>99000000</v>
      </c>
      <c r="K135" s="36">
        <f t="shared" si="43"/>
        <v>0</v>
      </c>
      <c r="L135" s="36">
        <f t="shared" si="43"/>
        <v>99000000</v>
      </c>
      <c r="M135" s="36">
        <f t="shared" si="43"/>
        <v>62276678.289999999</v>
      </c>
      <c r="N135" s="36">
        <f t="shared" si="43"/>
        <v>0</v>
      </c>
      <c r="O135" s="36">
        <f t="shared" si="43"/>
        <v>62276678.289999999</v>
      </c>
      <c r="P135" s="36">
        <f t="shared" si="43"/>
        <v>61794156.840000004</v>
      </c>
      <c r="Q135" s="36">
        <f t="shared" si="43"/>
        <v>0</v>
      </c>
      <c r="R135" s="36">
        <f t="shared" si="43"/>
        <v>61794156.840000004</v>
      </c>
      <c r="S135" s="36">
        <f t="shared" si="43"/>
        <v>61794156.840000004</v>
      </c>
      <c r="T135" s="36">
        <f t="shared" si="43"/>
        <v>0</v>
      </c>
      <c r="U135" s="67">
        <f t="shared" si="43"/>
        <v>61794156.840000004</v>
      </c>
      <c r="V135" s="12">
        <f>S135/J135*100</f>
        <v>62.418340242424243</v>
      </c>
      <c r="W135" s="12">
        <f>S135/M135*100</f>
        <v>99.225197195404249</v>
      </c>
    </row>
    <row r="136" spans="1:23" s="2" customFormat="1" ht="105">
      <c r="A136" s="43" t="s">
        <v>306</v>
      </c>
      <c r="B136" s="16" t="s">
        <v>22</v>
      </c>
      <c r="C136" s="16" t="s">
        <v>22</v>
      </c>
      <c r="D136" s="16" t="s">
        <v>307</v>
      </c>
      <c r="E136" s="16" t="s">
        <v>24</v>
      </c>
      <c r="F136" s="16" t="s">
        <v>308</v>
      </c>
      <c r="G136" s="6" t="s">
        <v>304</v>
      </c>
      <c r="H136" s="7"/>
      <c r="I136" s="6" t="s">
        <v>304</v>
      </c>
      <c r="J136" s="17">
        <f>L136</f>
        <v>99000000</v>
      </c>
      <c r="K136" s="18"/>
      <c r="L136" s="32">
        <v>99000000</v>
      </c>
      <c r="M136" s="17">
        <f>O136</f>
        <v>62276678.289999999</v>
      </c>
      <c r="N136" s="18"/>
      <c r="O136" s="32">
        <v>62276678.289999999</v>
      </c>
      <c r="P136" s="17">
        <f>R136</f>
        <v>61794156.840000004</v>
      </c>
      <c r="Q136" s="18"/>
      <c r="R136" s="32">
        <v>61794156.840000004</v>
      </c>
      <c r="S136" s="17">
        <f>U136</f>
        <v>61794156.840000004</v>
      </c>
      <c r="T136" s="18"/>
      <c r="U136" s="66">
        <v>61794156.840000004</v>
      </c>
      <c r="V136" s="13">
        <f>S136/J136*100</f>
        <v>62.418340242424243</v>
      </c>
      <c r="W136" s="13">
        <f>S136/M136*100</f>
        <v>99.225197195404249</v>
      </c>
    </row>
    <row r="137" spans="1:23" s="2" customFormat="1" ht="36" customHeight="1">
      <c r="A137" s="94" t="s">
        <v>309</v>
      </c>
      <c r="B137" s="94"/>
      <c r="C137" s="94"/>
      <c r="D137" s="94"/>
      <c r="E137" s="94"/>
      <c r="F137" s="94"/>
      <c r="G137" s="9" t="s">
        <v>310</v>
      </c>
      <c r="H137" s="7"/>
      <c r="I137" s="9" t="s">
        <v>310</v>
      </c>
      <c r="J137" s="36">
        <f>J140</f>
        <v>11016370.01</v>
      </c>
      <c r="K137" s="36">
        <f t="shared" ref="K137:U137" si="44">K140</f>
        <v>0</v>
      </c>
      <c r="L137" s="36">
        <f t="shared" si="44"/>
        <v>11016370.01</v>
      </c>
      <c r="M137" s="36">
        <f t="shared" si="44"/>
        <v>300000</v>
      </c>
      <c r="N137" s="36">
        <f t="shared" si="44"/>
        <v>0</v>
      </c>
      <c r="O137" s="36">
        <f t="shared" si="44"/>
        <v>300000</v>
      </c>
      <c r="P137" s="36">
        <f t="shared" si="44"/>
        <v>300000</v>
      </c>
      <c r="Q137" s="36">
        <f t="shared" si="44"/>
        <v>0</v>
      </c>
      <c r="R137" s="36">
        <f t="shared" si="44"/>
        <v>300000</v>
      </c>
      <c r="S137" s="36">
        <f t="shared" si="44"/>
        <v>300000</v>
      </c>
      <c r="T137" s="36">
        <f t="shared" si="44"/>
        <v>0</v>
      </c>
      <c r="U137" s="67">
        <f t="shared" si="44"/>
        <v>300000</v>
      </c>
      <c r="V137" s="13"/>
      <c r="W137" s="13"/>
    </row>
    <row r="138" spans="1:23" s="2" customFormat="1">
      <c r="A138" s="98" t="s">
        <v>7</v>
      </c>
      <c r="B138" s="98"/>
      <c r="C138" s="98"/>
      <c r="D138" s="98"/>
      <c r="E138" s="98"/>
      <c r="F138" s="98"/>
      <c r="G138" s="10"/>
      <c r="H138" s="10"/>
      <c r="I138" s="10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68"/>
      <c r="V138" s="13"/>
      <c r="W138" s="13"/>
    </row>
    <row r="139" spans="1:23" s="2" customFormat="1">
      <c r="A139" s="98" t="s">
        <v>8</v>
      </c>
      <c r="B139" s="98"/>
      <c r="C139" s="98"/>
      <c r="D139" s="98"/>
      <c r="E139" s="98"/>
      <c r="F139" s="98"/>
      <c r="G139" s="6" t="s">
        <v>310</v>
      </c>
      <c r="H139" s="7"/>
      <c r="I139" s="6" t="s">
        <v>310</v>
      </c>
      <c r="J139" s="17">
        <f>J140</f>
        <v>11016370.01</v>
      </c>
      <c r="K139" s="17">
        <f t="shared" ref="K139:U140" si="45">K140</f>
        <v>0</v>
      </c>
      <c r="L139" s="17">
        <f t="shared" si="45"/>
        <v>11016370.01</v>
      </c>
      <c r="M139" s="17">
        <f t="shared" si="45"/>
        <v>300000</v>
      </c>
      <c r="N139" s="17">
        <f t="shared" si="45"/>
        <v>0</v>
      </c>
      <c r="O139" s="17">
        <f t="shared" si="45"/>
        <v>300000</v>
      </c>
      <c r="P139" s="17">
        <f t="shared" si="45"/>
        <v>300000</v>
      </c>
      <c r="Q139" s="17">
        <f t="shared" si="45"/>
        <v>0</v>
      </c>
      <c r="R139" s="17">
        <f t="shared" si="45"/>
        <v>300000</v>
      </c>
      <c r="S139" s="17">
        <f t="shared" si="45"/>
        <v>300000</v>
      </c>
      <c r="T139" s="17">
        <f t="shared" si="45"/>
        <v>0</v>
      </c>
      <c r="U139" s="65">
        <f t="shared" si="45"/>
        <v>300000</v>
      </c>
      <c r="V139" s="13"/>
      <c r="W139" s="13"/>
    </row>
    <row r="140" spans="1:23" s="2" customFormat="1">
      <c r="A140" s="98" t="s">
        <v>311</v>
      </c>
      <c r="B140" s="98"/>
      <c r="C140" s="98"/>
      <c r="D140" s="98"/>
      <c r="E140" s="98"/>
      <c r="F140" s="98"/>
      <c r="G140" s="6" t="s">
        <v>310</v>
      </c>
      <c r="H140" s="7"/>
      <c r="I140" s="6" t="s">
        <v>310</v>
      </c>
      <c r="J140" s="17">
        <f>J141</f>
        <v>11016370.01</v>
      </c>
      <c r="K140" s="17">
        <f t="shared" si="45"/>
        <v>0</v>
      </c>
      <c r="L140" s="17">
        <f t="shared" si="45"/>
        <v>11016370.01</v>
      </c>
      <c r="M140" s="17">
        <f t="shared" si="45"/>
        <v>300000</v>
      </c>
      <c r="N140" s="17">
        <f t="shared" si="45"/>
        <v>0</v>
      </c>
      <c r="O140" s="17">
        <f t="shared" si="45"/>
        <v>300000</v>
      </c>
      <c r="P140" s="17">
        <f t="shared" si="45"/>
        <v>300000</v>
      </c>
      <c r="Q140" s="17">
        <f t="shared" si="45"/>
        <v>0</v>
      </c>
      <c r="R140" s="17">
        <f t="shared" si="45"/>
        <v>300000</v>
      </c>
      <c r="S140" s="17">
        <f t="shared" si="45"/>
        <v>300000</v>
      </c>
      <c r="T140" s="17">
        <f t="shared" si="45"/>
        <v>0</v>
      </c>
      <c r="U140" s="65">
        <f t="shared" si="45"/>
        <v>300000</v>
      </c>
      <c r="V140" s="13"/>
      <c r="W140" s="13"/>
    </row>
    <row r="141" spans="1:23" s="2" customFormat="1" ht="22.5" customHeight="1">
      <c r="A141" s="94" t="s">
        <v>20</v>
      </c>
      <c r="B141" s="94"/>
      <c r="C141" s="94"/>
      <c r="D141" s="94"/>
      <c r="E141" s="94"/>
      <c r="F141" s="94"/>
      <c r="G141" s="9" t="s">
        <v>310</v>
      </c>
      <c r="H141" s="7"/>
      <c r="I141" s="9" t="s">
        <v>310</v>
      </c>
      <c r="J141" s="36">
        <f>J142+J143+J144</f>
        <v>11016370.01</v>
      </c>
      <c r="K141" s="36">
        <f t="shared" ref="K141:U141" si="46">K142+K143+K144</f>
        <v>0</v>
      </c>
      <c r="L141" s="36">
        <f t="shared" si="46"/>
        <v>11016370.01</v>
      </c>
      <c r="M141" s="36">
        <f t="shared" si="46"/>
        <v>300000</v>
      </c>
      <c r="N141" s="36">
        <f t="shared" si="46"/>
        <v>0</v>
      </c>
      <c r="O141" s="36">
        <f t="shared" si="46"/>
        <v>300000</v>
      </c>
      <c r="P141" s="36">
        <f t="shared" si="46"/>
        <v>300000</v>
      </c>
      <c r="Q141" s="36">
        <f t="shared" si="46"/>
        <v>0</v>
      </c>
      <c r="R141" s="36">
        <f t="shared" si="46"/>
        <v>300000</v>
      </c>
      <c r="S141" s="36">
        <f t="shared" si="46"/>
        <v>300000</v>
      </c>
      <c r="T141" s="36">
        <f t="shared" si="46"/>
        <v>0</v>
      </c>
      <c r="U141" s="67">
        <f t="shared" si="46"/>
        <v>300000</v>
      </c>
      <c r="V141" s="13"/>
      <c r="W141" s="13"/>
    </row>
    <row r="142" spans="1:23" s="2" customFormat="1" ht="210">
      <c r="A142" s="43" t="s">
        <v>312</v>
      </c>
      <c r="B142" s="16" t="s">
        <v>22</v>
      </c>
      <c r="C142" s="16" t="s">
        <v>22</v>
      </c>
      <c r="D142" s="29"/>
      <c r="E142" s="16" t="s">
        <v>24</v>
      </c>
      <c r="F142" s="16" t="s">
        <v>308</v>
      </c>
      <c r="G142" s="6" t="s">
        <v>313</v>
      </c>
      <c r="H142" s="7"/>
      <c r="I142" s="6" t="s">
        <v>313</v>
      </c>
      <c r="J142" s="17">
        <f>L142</f>
        <v>2500000</v>
      </c>
      <c r="K142" s="18"/>
      <c r="L142" s="32">
        <v>2500000</v>
      </c>
      <c r="M142" s="17">
        <f>N142+O142</f>
        <v>300000</v>
      </c>
      <c r="N142" s="18"/>
      <c r="O142" s="17">
        <v>300000</v>
      </c>
      <c r="P142" s="17">
        <f>Q142+R142</f>
        <v>300000</v>
      </c>
      <c r="Q142" s="18"/>
      <c r="R142" s="17">
        <v>300000</v>
      </c>
      <c r="S142" s="17">
        <f>T142+U142</f>
        <v>300000</v>
      </c>
      <c r="T142" s="18"/>
      <c r="U142" s="65">
        <v>300000</v>
      </c>
      <c r="V142" s="13"/>
      <c r="W142" s="13"/>
    </row>
    <row r="143" spans="1:23" s="2" customFormat="1" ht="105">
      <c r="A143" s="43" t="s">
        <v>314</v>
      </c>
      <c r="B143" s="16" t="s">
        <v>22</v>
      </c>
      <c r="C143" s="16" t="s">
        <v>22</v>
      </c>
      <c r="D143" s="16" t="s">
        <v>315</v>
      </c>
      <c r="E143" s="16" t="s">
        <v>24</v>
      </c>
      <c r="F143" s="16" t="s">
        <v>316</v>
      </c>
      <c r="G143" s="6" t="s">
        <v>317</v>
      </c>
      <c r="H143" s="7"/>
      <c r="I143" s="6" t="s">
        <v>317</v>
      </c>
      <c r="J143" s="17">
        <f>L143</f>
        <v>6516370.0099999998</v>
      </c>
      <c r="K143" s="18"/>
      <c r="L143" s="32">
        <v>6516370.0099999998</v>
      </c>
      <c r="M143" s="17"/>
      <c r="N143" s="18"/>
      <c r="O143" s="17"/>
      <c r="P143" s="17"/>
      <c r="Q143" s="18"/>
      <c r="R143" s="17"/>
      <c r="S143" s="17"/>
      <c r="T143" s="18"/>
      <c r="U143" s="65"/>
      <c r="V143" s="13"/>
      <c r="W143" s="13"/>
    </row>
    <row r="144" spans="1:23" s="2" customFormat="1" ht="105">
      <c r="A144" s="43" t="s">
        <v>318</v>
      </c>
      <c r="B144" s="16" t="s">
        <v>22</v>
      </c>
      <c r="C144" s="16" t="s">
        <v>22</v>
      </c>
      <c r="D144" s="16" t="s">
        <v>315</v>
      </c>
      <c r="E144" s="16" t="s">
        <v>24</v>
      </c>
      <c r="F144" s="16" t="s">
        <v>316</v>
      </c>
      <c r="G144" s="6" t="s">
        <v>319</v>
      </c>
      <c r="H144" s="7"/>
      <c r="I144" s="6" t="s">
        <v>319</v>
      </c>
      <c r="J144" s="17">
        <f>L144</f>
        <v>2000000</v>
      </c>
      <c r="K144" s="18"/>
      <c r="L144" s="32">
        <v>2000000</v>
      </c>
      <c r="M144" s="17"/>
      <c r="N144" s="18"/>
      <c r="O144" s="17"/>
      <c r="P144" s="17"/>
      <c r="Q144" s="18"/>
      <c r="R144" s="17"/>
      <c r="S144" s="17"/>
      <c r="T144" s="18"/>
      <c r="U144" s="65"/>
      <c r="V144" s="13"/>
      <c r="W144" s="13"/>
    </row>
    <row r="145" spans="1:55" s="2" customFormat="1" hidden="1">
      <c r="A145" s="43"/>
      <c r="B145" s="16"/>
      <c r="C145" s="16"/>
      <c r="D145" s="16"/>
      <c r="E145" s="16"/>
      <c r="F145" s="16"/>
      <c r="G145" s="6"/>
      <c r="H145" s="7"/>
      <c r="I145" s="6"/>
      <c r="J145" s="17"/>
      <c r="K145" s="18"/>
      <c r="L145" s="32"/>
      <c r="M145" s="17"/>
      <c r="N145" s="18"/>
      <c r="O145" s="17"/>
      <c r="P145" s="17"/>
      <c r="Q145" s="18"/>
      <c r="R145" s="17"/>
      <c r="S145" s="17"/>
      <c r="T145" s="18"/>
      <c r="U145" s="65"/>
      <c r="V145" s="13"/>
      <c r="W145" s="13"/>
    </row>
    <row r="146" spans="1:55" s="2" customFormat="1" ht="47.25" hidden="1" customHeight="1">
      <c r="A146" s="94" t="s">
        <v>582</v>
      </c>
      <c r="B146" s="94"/>
      <c r="C146" s="94"/>
      <c r="D146" s="94"/>
      <c r="E146" s="94"/>
      <c r="F146" s="94"/>
      <c r="G146" s="6"/>
      <c r="H146" s="7"/>
      <c r="I146" s="6"/>
      <c r="J146" s="17"/>
      <c r="K146" s="18"/>
      <c r="L146" s="32"/>
      <c r="M146" s="17"/>
      <c r="N146" s="18"/>
      <c r="O146" s="17"/>
      <c r="P146" s="17"/>
      <c r="Q146" s="18"/>
      <c r="R146" s="17"/>
      <c r="S146" s="17"/>
      <c r="T146" s="18"/>
      <c r="U146" s="65"/>
      <c r="V146" s="13"/>
      <c r="W146" s="13"/>
    </row>
    <row r="147" spans="1:55" s="2" customFormat="1" ht="21" hidden="1" customHeight="1">
      <c r="A147" s="94" t="s">
        <v>20</v>
      </c>
      <c r="B147" s="94"/>
      <c r="C147" s="94"/>
      <c r="D147" s="94"/>
      <c r="E147" s="94"/>
      <c r="F147" s="94"/>
      <c r="G147" s="9"/>
      <c r="H147" s="7"/>
      <c r="I147" s="9"/>
      <c r="J147" s="36">
        <f>J148</f>
        <v>0</v>
      </c>
      <c r="K147" s="36">
        <f t="shared" ref="K147:U147" si="47">K148</f>
        <v>0</v>
      </c>
      <c r="L147" s="36">
        <f t="shared" si="47"/>
        <v>0</v>
      </c>
      <c r="M147" s="36">
        <f t="shared" si="47"/>
        <v>0</v>
      </c>
      <c r="N147" s="36">
        <f t="shared" si="47"/>
        <v>0</v>
      </c>
      <c r="O147" s="36">
        <f t="shared" si="47"/>
        <v>0</v>
      </c>
      <c r="P147" s="36">
        <f t="shared" si="47"/>
        <v>0</v>
      </c>
      <c r="Q147" s="36">
        <f t="shared" si="47"/>
        <v>0</v>
      </c>
      <c r="R147" s="36">
        <f t="shared" si="47"/>
        <v>0</v>
      </c>
      <c r="S147" s="36">
        <f t="shared" si="47"/>
        <v>0</v>
      </c>
      <c r="T147" s="36">
        <f t="shared" si="47"/>
        <v>0</v>
      </c>
      <c r="U147" s="67">
        <f t="shared" si="47"/>
        <v>0</v>
      </c>
      <c r="V147" s="13"/>
      <c r="W147" s="13"/>
    </row>
    <row r="148" spans="1:55" s="2" customFormat="1" ht="105" hidden="1">
      <c r="A148" s="43" t="s">
        <v>583</v>
      </c>
      <c r="B148" s="16" t="s">
        <v>22</v>
      </c>
      <c r="C148" s="16" t="s">
        <v>22</v>
      </c>
      <c r="D148" s="16"/>
      <c r="E148" s="16" t="s">
        <v>24</v>
      </c>
      <c r="F148" s="16"/>
      <c r="G148" s="6"/>
      <c r="H148" s="7"/>
      <c r="I148" s="6"/>
      <c r="J148" s="17">
        <f>K148+L148</f>
        <v>0</v>
      </c>
      <c r="K148" s="18">
        <v>0</v>
      </c>
      <c r="L148" s="32"/>
      <c r="M148" s="17"/>
      <c r="N148" s="18"/>
      <c r="O148" s="17"/>
      <c r="P148" s="17"/>
      <c r="Q148" s="18"/>
      <c r="R148" s="17"/>
      <c r="S148" s="17"/>
      <c r="T148" s="18"/>
      <c r="U148" s="65"/>
      <c r="V148" s="13"/>
      <c r="W148" s="13"/>
    </row>
    <row r="149" spans="1:55" s="2" customFormat="1" hidden="1">
      <c r="A149" s="43"/>
      <c r="B149" s="16"/>
      <c r="C149" s="16"/>
      <c r="D149" s="16"/>
      <c r="E149" s="16"/>
      <c r="F149" s="16"/>
      <c r="G149" s="6"/>
      <c r="H149" s="7"/>
      <c r="I149" s="6"/>
      <c r="J149" s="17"/>
      <c r="K149" s="18"/>
      <c r="L149" s="32"/>
      <c r="M149" s="17"/>
      <c r="N149" s="18"/>
      <c r="O149" s="17"/>
      <c r="P149" s="17"/>
      <c r="Q149" s="18"/>
      <c r="R149" s="17"/>
      <c r="S149" s="17"/>
      <c r="T149" s="18"/>
      <c r="U149" s="65"/>
      <c r="V149" s="13"/>
      <c r="W149" s="13"/>
    </row>
    <row r="150" spans="1:55" s="2" customFormat="1" ht="53.25" customHeight="1">
      <c r="A150" s="94" t="s">
        <v>320</v>
      </c>
      <c r="B150" s="94"/>
      <c r="C150" s="94"/>
      <c r="D150" s="94"/>
      <c r="E150" s="94"/>
      <c r="F150" s="94"/>
      <c r="G150" s="9" t="s">
        <v>321</v>
      </c>
      <c r="H150" s="7"/>
      <c r="I150" s="9" t="s">
        <v>321</v>
      </c>
      <c r="J150" s="36">
        <f>J153</f>
        <v>10000000</v>
      </c>
      <c r="K150" s="36">
        <f t="shared" ref="K150:U150" si="48">K153</f>
        <v>0</v>
      </c>
      <c r="L150" s="36">
        <f t="shared" si="48"/>
        <v>10000000</v>
      </c>
      <c r="M150" s="36">
        <f t="shared" si="48"/>
        <v>0</v>
      </c>
      <c r="N150" s="36">
        <f t="shared" si="48"/>
        <v>0</v>
      </c>
      <c r="O150" s="36">
        <f t="shared" si="48"/>
        <v>0</v>
      </c>
      <c r="P150" s="36">
        <f t="shared" si="48"/>
        <v>0</v>
      </c>
      <c r="Q150" s="36">
        <f t="shared" si="48"/>
        <v>0</v>
      </c>
      <c r="R150" s="36">
        <f t="shared" si="48"/>
        <v>0</v>
      </c>
      <c r="S150" s="36">
        <f t="shared" si="48"/>
        <v>0</v>
      </c>
      <c r="T150" s="36">
        <f t="shared" si="48"/>
        <v>0</v>
      </c>
      <c r="U150" s="67">
        <f t="shared" si="48"/>
        <v>0</v>
      </c>
      <c r="V150" s="13"/>
      <c r="W150" s="13"/>
    </row>
    <row r="151" spans="1:55" s="2" customFormat="1">
      <c r="A151" s="98" t="s">
        <v>7</v>
      </c>
      <c r="B151" s="98"/>
      <c r="C151" s="98"/>
      <c r="D151" s="98"/>
      <c r="E151" s="98"/>
      <c r="F151" s="98"/>
      <c r="G151" s="10"/>
      <c r="H151" s="10"/>
      <c r="I151" s="10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68"/>
      <c r="V151" s="13"/>
      <c r="W151" s="13"/>
    </row>
    <row r="152" spans="1:55" s="2" customFormat="1">
      <c r="A152" s="98" t="s">
        <v>8</v>
      </c>
      <c r="B152" s="98"/>
      <c r="C152" s="98"/>
      <c r="D152" s="98"/>
      <c r="E152" s="98"/>
      <c r="F152" s="98"/>
      <c r="G152" s="6" t="s">
        <v>321</v>
      </c>
      <c r="H152" s="7"/>
      <c r="I152" s="6" t="s">
        <v>321</v>
      </c>
      <c r="J152" s="17">
        <f>J153</f>
        <v>10000000</v>
      </c>
      <c r="K152" s="17">
        <f t="shared" ref="K152:U154" si="49">K153</f>
        <v>0</v>
      </c>
      <c r="L152" s="17">
        <f t="shared" si="49"/>
        <v>10000000</v>
      </c>
      <c r="M152" s="17">
        <f t="shared" si="49"/>
        <v>0</v>
      </c>
      <c r="N152" s="17">
        <f t="shared" si="49"/>
        <v>0</v>
      </c>
      <c r="O152" s="17">
        <f t="shared" si="49"/>
        <v>0</v>
      </c>
      <c r="P152" s="17">
        <f t="shared" si="49"/>
        <v>0</v>
      </c>
      <c r="Q152" s="17">
        <f t="shared" si="49"/>
        <v>0</v>
      </c>
      <c r="R152" s="17">
        <f t="shared" si="49"/>
        <v>0</v>
      </c>
      <c r="S152" s="17">
        <f t="shared" si="49"/>
        <v>0</v>
      </c>
      <c r="T152" s="17">
        <f t="shared" si="49"/>
        <v>0</v>
      </c>
      <c r="U152" s="65">
        <f t="shared" si="49"/>
        <v>0</v>
      </c>
      <c r="V152" s="13"/>
      <c r="W152" s="13"/>
    </row>
    <row r="153" spans="1:55" s="2" customFormat="1" ht="39.75" customHeight="1">
      <c r="A153" s="98" t="s">
        <v>322</v>
      </c>
      <c r="B153" s="98"/>
      <c r="C153" s="98"/>
      <c r="D153" s="98"/>
      <c r="E153" s="98"/>
      <c r="F153" s="98"/>
      <c r="G153" s="6" t="s">
        <v>321</v>
      </c>
      <c r="H153" s="7"/>
      <c r="I153" s="6" t="s">
        <v>321</v>
      </c>
      <c r="J153" s="17">
        <f>J154</f>
        <v>10000000</v>
      </c>
      <c r="K153" s="17">
        <f t="shared" si="49"/>
        <v>0</v>
      </c>
      <c r="L153" s="17">
        <f t="shared" si="49"/>
        <v>10000000</v>
      </c>
      <c r="M153" s="17">
        <f t="shared" si="49"/>
        <v>0</v>
      </c>
      <c r="N153" s="17">
        <f t="shared" si="49"/>
        <v>0</v>
      </c>
      <c r="O153" s="17">
        <f t="shared" si="49"/>
        <v>0</v>
      </c>
      <c r="P153" s="17">
        <f t="shared" si="49"/>
        <v>0</v>
      </c>
      <c r="Q153" s="17">
        <f t="shared" si="49"/>
        <v>0</v>
      </c>
      <c r="R153" s="17">
        <f t="shared" si="49"/>
        <v>0</v>
      </c>
      <c r="S153" s="17">
        <f t="shared" si="49"/>
        <v>0</v>
      </c>
      <c r="T153" s="17">
        <f t="shared" si="49"/>
        <v>0</v>
      </c>
      <c r="U153" s="65">
        <f t="shared" si="49"/>
        <v>0</v>
      </c>
      <c r="V153" s="13"/>
      <c r="W153" s="13"/>
    </row>
    <row r="154" spans="1:55" s="2" customFormat="1" ht="24" customHeight="1">
      <c r="A154" s="94" t="s">
        <v>20</v>
      </c>
      <c r="B154" s="94"/>
      <c r="C154" s="94"/>
      <c r="D154" s="94"/>
      <c r="E154" s="94"/>
      <c r="F154" s="94"/>
      <c r="G154" s="9" t="s">
        <v>321</v>
      </c>
      <c r="H154" s="7"/>
      <c r="I154" s="9" t="s">
        <v>321</v>
      </c>
      <c r="J154" s="36">
        <f>J155</f>
        <v>10000000</v>
      </c>
      <c r="K154" s="36">
        <f t="shared" si="49"/>
        <v>0</v>
      </c>
      <c r="L154" s="36">
        <f t="shared" si="49"/>
        <v>10000000</v>
      </c>
      <c r="M154" s="36">
        <f t="shared" si="49"/>
        <v>0</v>
      </c>
      <c r="N154" s="36">
        <f t="shared" si="49"/>
        <v>0</v>
      </c>
      <c r="O154" s="36">
        <f t="shared" si="49"/>
        <v>0</v>
      </c>
      <c r="P154" s="36">
        <f t="shared" si="49"/>
        <v>0</v>
      </c>
      <c r="Q154" s="36">
        <f t="shared" si="49"/>
        <v>0</v>
      </c>
      <c r="R154" s="36">
        <f t="shared" si="49"/>
        <v>0</v>
      </c>
      <c r="S154" s="36">
        <f t="shared" si="49"/>
        <v>0</v>
      </c>
      <c r="T154" s="36">
        <f t="shared" si="49"/>
        <v>0</v>
      </c>
      <c r="U154" s="67">
        <f t="shared" si="49"/>
        <v>0</v>
      </c>
      <c r="V154" s="13"/>
      <c r="W154" s="13"/>
    </row>
    <row r="155" spans="1:55" s="2" customFormat="1" ht="105">
      <c r="A155" s="43" t="s">
        <v>323</v>
      </c>
      <c r="B155" s="16" t="s">
        <v>22</v>
      </c>
      <c r="C155" s="16" t="s">
        <v>22</v>
      </c>
      <c r="D155" s="16" t="s">
        <v>178</v>
      </c>
      <c r="E155" s="16" t="s">
        <v>24</v>
      </c>
      <c r="F155" s="16" t="s">
        <v>45</v>
      </c>
      <c r="G155" s="6" t="s">
        <v>321</v>
      </c>
      <c r="H155" s="7"/>
      <c r="I155" s="6" t="s">
        <v>321</v>
      </c>
      <c r="J155" s="17">
        <f>L155</f>
        <v>10000000</v>
      </c>
      <c r="K155" s="18"/>
      <c r="L155" s="17">
        <v>10000000</v>
      </c>
      <c r="M155" s="17"/>
      <c r="N155" s="18"/>
      <c r="O155" s="17"/>
      <c r="P155" s="17"/>
      <c r="Q155" s="18"/>
      <c r="R155" s="17"/>
      <c r="S155" s="17"/>
      <c r="T155" s="18"/>
      <c r="U155" s="65"/>
      <c r="V155" s="13"/>
      <c r="W155" s="13"/>
    </row>
    <row r="156" spans="1:55" s="11" customFormat="1" ht="42.75" customHeight="1">
      <c r="A156" s="94" t="s">
        <v>324</v>
      </c>
      <c r="B156" s="94"/>
      <c r="C156" s="94"/>
      <c r="D156" s="94"/>
      <c r="E156" s="94"/>
      <c r="F156" s="94"/>
      <c r="G156" s="9" t="s">
        <v>325</v>
      </c>
      <c r="H156" s="9" t="s">
        <v>326</v>
      </c>
      <c r="I156" s="9" t="s">
        <v>327</v>
      </c>
      <c r="J156" s="36">
        <f>J159</f>
        <v>378605612.28000003</v>
      </c>
      <c r="K156" s="36">
        <f t="shared" ref="K156:U156" si="50">K159</f>
        <v>371033500</v>
      </c>
      <c r="L156" s="36">
        <f t="shared" si="50"/>
        <v>7572112.2800000003</v>
      </c>
      <c r="M156" s="36">
        <f t="shared" si="50"/>
        <v>92333319.659999996</v>
      </c>
      <c r="N156" s="36">
        <f t="shared" si="50"/>
        <v>90486653.280000001</v>
      </c>
      <c r="O156" s="36">
        <f t="shared" si="50"/>
        <v>1846666.38</v>
      </c>
      <c r="P156" s="36">
        <f t="shared" si="50"/>
        <v>92333319.659999996</v>
      </c>
      <c r="Q156" s="36">
        <f t="shared" si="50"/>
        <v>90486653.280000001</v>
      </c>
      <c r="R156" s="36">
        <f t="shared" si="50"/>
        <v>1846666.38</v>
      </c>
      <c r="S156" s="36">
        <f t="shared" si="50"/>
        <v>92333319.63000001</v>
      </c>
      <c r="T156" s="36">
        <f t="shared" si="50"/>
        <v>90486653.25</v>
      </c>
      <c r="U156" s="67">
        <f t="shared" si="50"/>
        <v>1846666.38</v>
      </c>
      <c r="V156" s="12">
        <f>S156/J156*100</f>
        <v>24.387731358222538</v>
      </c>
      <c r="W156" s="12">
        <f>S156/M156*100</f>
        <v>99.999999967509041</v>
      </c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1:55">
      <c r="A157" s="98" t="s">
        <v>7</v>
      </c>
      <c r="B157" s="98"/>
      <c r="C157" s="98"/>
      <c r="D157" s="98"/>
      <c r="E157" s="98"/>
      <c r="F157" s="98"/>
      <c r="G157" s="6" t="s">
        <v>325</v>
      </c>
      <c r="H157" s="6" t="s">
        <v>326</v>
      </c>
      <c r="I157" s="6" t="s">
        <v>327</v>
      </c>
      <c r="J157" s="17">
        <f>J160</f>
        <v>378605612.28000003</v>
      </c>
      <c r="K157" s="17">
        <f t="shared" ref="K157:U157" si="51">K160</f>
        <v>371033500</v>
      </c>
      <c r="L157" s="17">
        <f t="shared" si="51"/>
        <v>7572112.2800000003</v>
      </c>
      <c r="M157" s="17">
        <f t="shared" si="51"/>
        <v>92333319.659999996</v>
      </c>
      <c r="N157" s="17">
        <f t="shared" si="51"/>
        <v>90486653.280000001</v>
      </c>
      <c r="O157" s="17">
        <f t="shared" si="51"/>
        <v>1846666.38</v>
      </c>
      <c r="P157" s="17">
        <f t="shared" si="51"/>
        <v>92333319.659999996</v>
      </c>
      <c r="Q157" s="17">
        <f t="shared" si="51"/>
        <v>90486653.280000001</v>
      </c>
      <c r="R157" s="17">
        <f t="shared" si="51"/>
        <v>1846666.38</v>
      </c>
      <c r="S157" s="17">
        <f t="shared" si="51"/>
        <v>92333319.63000001</v>
      </c>
      <c r="T157" s="17">
        <f t="shared" si="51"/>
        <v>90486653.25</v>
      </c>
      <c r="U157" s="65">
        <f t="shared" si="51"/>
        <v>1846666.38</v>
      </c>
      <c r="V157" s="13">
        <f>S157/J157*100</f>
        <v>24.387731358222538</v>
      </c>
      <c r="W157" s="13">
        <f>S157/M157*100</f>
        <v>99.999999967509041</v>
      </c>
    </row>
    <row r="158" spans="1:55">
      <c r="A158" s="98" t="s">
        <v>8</v>
      </c>
      <c r="B158" s="98"/>
      <c r="C158" s="98"/>
      <c r="D158" s="98"/>
      <c r="E158" s="98"/>
      <c r="F158" s="98"/>
      <c r="G158" s="10"/>
      <c r="H158" s="10"/>
      <c r="I158" s="10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68"/>
      <c r="V158" s="13"/>
      <c r="W158" s="13"/>
    </row>
    <row r="159" spans="1:55" ht="30" customHeight="1">
      <c r="A159" s="98" t="s">
        <v>328</v>
      </c>
      <c r="B159" s="98"/>
      <c r="C159" s="98"/>
      <c r="D159" s="98"/>
      <c r="E159" s="98"/>
      <c r="F159" s="98"/>
      <c r="G159" s="6" t="s">
        <v>325</v>
      </c>
      <c r="H159" s="6" t="s">
        <v>326</v>
      </c>
      <c r="I159" s="6" t="s">
        <v>327</v>
      </c>
      <c r="J159" s="17">
        <f>J160</f>
        <v>378605612.28000003</v>
      </c>
      <c r="K159" s="17">
        <f t="shared" ref="K159:U159" si="52">K160</f>
        <v>371033500</v>
      </c>
      <c r="L159" s="17">
        <f t="shared" si="52"/>
        <v>7572112.2800000003</v>
      </c>
      <c r="M159" s="17">
        <f t="shared" si="52"/>
        <v>92333319.659999996</v>
      </c>
      <c r="N159" s="17">
        <f t="shared" si="52"/>
        <v>90486653.280000001</v>
      </c>
      <c r="O159" s="17">
        <f t="shared" si="52"/>
        <v>1846666.38</v>
      </c>
      <c r="P159" s="17">
        <f t="shared" si="52"/>
        <v>92333319.659999996</v>
      </c>
      <c r="Q159" s="17">
        <f t="shared" si="52"/>
        <v>90486653.280000001</v>
      </c>
      <c r="R159" s="17">
        <f t="shared" si="52"/>
        <v>1846666.38</v>
      </c>
      <c r="S159" s="17">
        <f t="shared" si="52"/>
        <v>92333319.63000001</v>
      </c>
      <c r="T159" s="17">
        <f t="shared" si="52"/>
        <v>90486653.25</v>
      </c>
      <c r="U159" s="65">
        <f t="shared" si="52"/>
        <v>1846666.38</v>
      </c>
      <c r="V159" s="13">
        <f>S159/J159*100</f>
        <v>24.387731358222538</v>
      </c>
      <c r="W159" s="13">
        <f>S159/M159*100</f>
        <v>99.999999967509041</v>
      </c>
    </row>
    <row r="160" spans="1:55" ht="33.75" customHeight="1">
      <c r="A160" s="94" t="s">
        <v>329</v>
      </c>
      <c r="B160" s="94"/>
      <c r="C160" s="94"/>
      <c r="D160" s="94"/>
      <c r="E160" s="94"/>
      <c r="F160" s="94"/>
      <c r="G160" s="9" t="s">
        <v>325</v>
      </c>
      <c r="H160" s="9" t="s">
        <v>326</v>
      </c>
      <c r="I160" s="9" t="s">
        <v>327</v>
      </c>
      <c r="J160" s="36">
        <f>J161+J163+J165+J167++J169+J171+J173+J175</f>
        <v>378605612.28000003</v>
      </c>
      <c r="K160" s="36">
        <f t="shared" ref="K160:U160" si="53">K161+K163+K165+K167++K169+K171+K173+K175</f>
        <v>371033500</v>
      </c>
      <c r="L160" s="36">
        <f t="shared" si="53"/>
        <v>7572112.2800000003</v>
      </c>
      <c r="M160" s="36">
        <f t="shared" si="53"/>
        <v>92333319.659999996</v>
      </c>
      <c r="N160" s="36">
        <f t="shared" si="53"/>
        <v>90486653.280000001</v>
      </c>
      <c r="O160" s="36">
        <f t="shared" si="53"/>
        <v>1846666.38</v>
      </c>
      <c r="P160" s="36">
        <f t="shared" si="53"/>
        <v>92333319.659999996</v>
      </c>
      <c r="Q160" s="36">
        <f t="shared" si="53"/>
        <v>90486653.280000001</v>
      </c>
      <c r="R160" s="36">
        <f t="shared" si="53"/>
        <v>1846666.38</v>
      </c>
      <c r="S160" s="36">
        <f t="shared" si="53"/>
        <v>92333319.63000001</v>
      </c>
      <c r="T160" s="36">
        <f t="shared" si="53"/>
        <v>90486653.25</v>
      </c>
      <c r="U160" s="67">
        <f t="shared" si="53"/>
        <v>1846666.38</v>
      </c>
      <c r="V160" s="12">
        <f>S160/J160*100</f>
        <v>24.387731358222538</v>
      </c>
      <c r="W160" s="12">
        <f>S160/M160*100</f>
        <v>99.999999967509041</v>
      </c>
    </row>
    <row r="161" spans="1:23" ht="75">
      <c r="A161" s="43" t="s">
        <v>330</v>
      </c>
      <c r="B161" s="16" t="s">
        <v>22</v>
      </c>
      <c r="C161" s="16" t="s">
        <v>22</v>
      </c>
      <c r="D161" s="16" t="s">
        <v>331</v>
      </c>
      <c r="E161" s="16" t="s">
        <v>247</v>
      </c>
      <c r="F161" s="16" t="s">
        <v>45</v>
      </c>
      <c r="G161" s="6" t="s">
        <v>332</v>
      </c>
      <c r="H161" s="6" t="s">
        <v>333</v>
      </c>
      <c r="I161" s="6" t="s">
        <v>334</v>
      </c>
      <c r="J161" s="17">
        <f t="shared" ref="J161:J167" si="54">K161+L161</f>
        <v>34919387.759999998</v>
      </c>
      <c r="K161" s="32">
        <v>34221000</v>
      </c>
      <c r="L161" s="32">
        <v>698387.76</v>
      </c>
      <c r="M161" s="17">
        <f t="shared" ref="M161:U161" si="55">M162</f>
        <v>498494.68</v>
      </c>
      <c r="N161" s="17">
        <f t="shared" si="55"/>
        <v>488524.79</v>
      </c>
      <c r="O161" s="17">
        <f t="shared" si="55"/>
        <v>9969.89</v>
      </c>
      <c r="P161" s="17">
        <f t="shared" si="55"/>
        <v>498494.68</v>
      </c>
      <c r="Q161" s="17">
        <f t="shared" si="55"/>
        <v>488524.79</v>
      </c>
      <c r="R161" s="17">
        <f t="shared" si="55"/>
        <v>9969.89</v>
      </c>
      <c r="S161" s="17">
        <f t="shared" si="55"/>
        <v>498494.68</v>
      </c>
      <c r="T161" s="17">
        <f t="shared" si="55"/>
        <v>488524.79</v>
      </c>
      <c r="U161" s="65">
        <f t="shared" si="55"/>
        <v>9969.89</v>
      </c>
      <c r="V161" s="13"/>
      <c r="W161" s="13"/>
    </row>
    <row r="162" spans="1:23">
      <c r="A162" s="43" t="s">
        <v>335</v>
      </c>
      <c r="B162" s="16" t="s">
        <v>336</v>
      </c>
      <c r="C162" s="33"/>
      <c r="D162" s="33"/>
      <c r="E162" s="33"/>
      <c r="F162" s="33"/>
      <c r="G162" s="6" t="s">
        <v>332</v>
      </c>
      <c r="H162" s="6" t="s">
        <v>333</v>
      </c>
      <c r="I162" s="6" t="s">
        <v>334</v>
      </c>
      <c r="J162" s="17">
        <f t="shared" si="54"/>
        <v>34919387.759999998</v>
      </c>
      <c r="K162" s="32">
        <v>34221000</v>
      </c>
      <c r="L162" s="32">
        <v>698387.76</v>
      </c>
      <c r="M162" s="17">
        <f t="shared" ref="M162" si="56">N162+O162</f>
        <v>498494.68</v>
      </c>
      <c r="N162" s="46">
        <v>488524.79</v>
      </c>
      <c r="O162" s="46">
        <v>9969.89</v>
      </c>
      <c r="P162" s="17">
        <f t="shared" ref="P162" si="57">Q162+R162</f>
        <v>498494.68</v>
      </c>
      <c r="Q162" s="46">
        <v>488524.79</v>
      </c>
      <c r="R162" s="46">
        <v>9969.89</v>
      </c>
      <c r="S162" s="17">
        <f t="shared" ref="S162" si="58">T162+U162</f>
        <v>498494.68</v>
      </c>
      <c r="T162" s="46">
        <v>488524.79</v>
      </c>
      <c r="U162" s="70">
        <v>9969.89</v>
      </c>
      <c r="V162" s="13"/>
      <c r="W162" s="13"/>
    </row>
    <row r="163" spans="1:23" ht="75">
      <c r="A163" s="43" t="s">
        <v>337</v>
      </c>
      <c r="B163" s="16" t="s">
        <v>22</v>
      </c>
      <c r="C163" s="16" t="s">
        <v>22</v>
      </c>
      <c r="D163" s="16" t="s">
        <v>338</v>
      </c>
      <c r="E163" s="16" t="s">
        <v>339</v>
      </c>
      <c r="F163" s="16" t="s">
        <v>45</v>
      </c>
      <c r="G163" s="6" t="s">
        <v>340</v>
      </c>
      <c r="H163" s="6" t="s">
        <v>341</v>
      </c>
      <c r="I163" s="6" t="s">
        <v>342</v>
      </c>
      <c r="J163" s="17">
        <f t="shared" si="54"/>
        <v>15872448.98</v>
      </c>
      <c r="K163" s="32">
        <v>15555000</v>
      </c>
      <c r="L163" s="32">
        <v>317448.98</v>
      </c>
      <c r="M163" s="17">
        <f t="shared" ref="M163:U163" si="59">M164</f>
        <v>465922.57</v>
      </c>
      <c r="N163" s="17">
        <f t="shared" si="59"/>
        <v>456604.12</v>
      </c>
      <c r="O163" s="17">
        <f t="shared" si="59"/>
        <v>9318.4500000000007</v>
      </c>
      <c r="P163" s="17">
        <f t="shared" si="59"/>
        <v>465922.57</v>
      </c>
      <c r="Q163" s="17">
        <f t="shared" si="59"/>
        <v>456604.12</v>
      </c>
      <c r="R163" s="17">
        <f t="shared" si="59"/>
        <v>9318.4500000000007</v>
      </c>
      <c r="S163" s="17">
        <f t="shared" si="59"/>
        <v>465922.57</v>
      </c>
      <c r="T163" s="17">
        <f t="shared" si="59"/>
        <v>456604.12</v>
      </c>
      <c r="U163" s="65">
        <f t="shared" si="59"/>
        <v>9318.4500000000007</v>
      </c>
      <c r="V163" s="13"/>
      <c r="W163" s="13"/>
    </row>
    <row r="164" spans="1:23">
      <c r="A164" s="43" t="s">
        <v>335</v>
      </c>
      <c r="B164" s="16" t="s">
        <v>336</v>
      </c>
      <c r="C164" s="33"/>
      <c r="D164" s="33"/>
      <c r="E164" s="33"/>
      <c r="F164" s="33"/>
      <c r="G164" s="6" t="s">
        <v>340</v>
      </c>
      <c r="H164" s="6" t="s">
        <v>341</v>
      </c>
      <c r="I164" s="6" t="s">
        <v>342</v>
      </c>
      <c r="J164" s="17">
        <f t="shared" si="54"/>
        <v>15872448.98</v>
      </c>
      <c r="K164" s="32">
        <v>15555000</v>
      </c>
      <c r="L164" s="32">
        <v>317448.98</v>
      </c>
      <c r="M164" s="17">
        <f t="shared" ref="M164" si="60">N164+O164</f>
        <v>465922.57</v>
      </c>
      <c r="N164" s="46">
        <v>456604.12</v>
      </c>
      <c r="O164" s="46">
        <v>9318.4500000000007</v>
      </c>
      <c r="P164" s="17">
        <f t="shared" ref="P164" si="61">Q164+R164</f>
        <v>465922.57</v>
      </c>
      <c r="Q164" s="46">
        <v>456604.12</v>
      </c>
      <c r="R164" s="46">
        <v>9318.4500000000007</v>
      </c>
      <c r="S164" s="17">
        <f t="shared" ref="S164" si="62">T164+U164</f>
        <v>465922.57</v>
      </c>
      <c r="T164" s="46">
        <v>456604.12</v>
      </c>
      <c r="U164" s="70">
        <v>9318.4500000000007</v>
      </c>
      <c r="V164" s="13"/>
      <c r="W164" s="13"/>
    </row>
    <row r="165" spans="1:23" ht="120">
      <c r="A165" s="43" t="s">
        <v>343</v>
      </c>
      <c r="B165" s="16" t="s">
        <v>22</v>
      </c>
      <c r="C165" s="16" t="s">
        <v>22</v>
      </c>
      <c r="D165" s="16" t="s">
        <v>344</v>
      </c>
      <c r="E165" s="16" t="s">
        <v>339</v>
      </c>
      <c r="F165" s="16" t="s">
        <v>45</v>
      </c>
      <c r="G165" s="6" t="s">
        <v>345</v>
      </c>
      <c r="H165" s="6" t="s">
        <v>346</v>
      </c>
      <c r="I165" s="6" t="s">
        <v>347</v>
      </c>
      <c r="J165" s="17">
        <f t="shared" si="54"/>
        <v>19046938.780000001</v>
      </c>
      <c r="K165" s="32">
        <v>18666000</v>
      </c>
      <c r="L165" s="32">
        <v>380938.78</v>
      </c>
      <c r="M165" s="17">
        <f t="shared" ref="M165:U165" si="63">M166</f>
        <v>5426730.9100000001</v>
      </c>
      <c r="N165" s="17">
        <f t="shared" si="63"/>
        <v>5318196.3</v>
      </c>
      <c r="O165" s="17">
        <f t="shared" si="63"/>
        <v>108534.61</v>
      </c>
      <c r="P165" s="17">
        <f t="shared" si="63"/>
        <v>5426730.9100000001</v>
      </c>
      <c r="Q165" s="17">
        <f t="shared" si="63"/>
        <v>5318196.3</v>
      </c>
      <c r="R165" s="17">
        <f t="shared" si="63"/>
        <v>108534.61</v>
      </c>
      <c r="S165" s="17">
        <f t="shared" si="63"/>
        <v>5426730.9100000001</v>
      </c>
      <c r="T165" s="17">
        <f t="shared" si="63"/>
        <v>5318196.3</v>
      </c>
      <c r="U165" s="65">
        <f t="shared" si="63"/>
        <v>108534.61</v>
      </c>
      <c r="V165" s="13"/>
      <c r="W165" s="13"/>
    </row>
    <row r="166" spans="1:23">
      <c r="A166" s="43" t="s">
        <v>335</v>
      </c>
      <c r="B166" s="16" t="s">
        <v>336</v>
      </c>
      <c r="C166" s="33"/>
      <c r="D166" s="33"/>
      <c r="E166" s="33"/>
      <c r="F166" s="33"/>
      <c r="G166" s="6" t="s">
        <v>345</v>
      </c>
      <c r="H166" s="6" t="s">
        <v>346</v>
      </c>
      <c r="I166" s="6" t="s">
        <v>347</v>
      </c>
      <c r="J166" s="17">
        <f t="shared" si="54"/>
        <v>19046938.780000001</v>
      </c>
      <c r="K166" s="32">
        <v>18666000</v>
      </c>
      <c r="L166" s="32">
        <v>380938.78</v>
      </c>
      <c r="M166" s="17">
        <f t="shared" ref="M166" si="64">N166+O166</f>
        <v>5426730.9100000001</v>
      </c>
      <c r="N166" s="46">
        <v>5318196.3</v>
      </c>
      <c r="O166" s="46">
        <v>108534.61</v>
      </c>
      <c r="P166" s="17">
        <f t="shared" ref="P166" si="65">Q166+R166</f>
        <v>5426730.9100000001</v>
      </c>
      <c r="Q166" s="46">
        <v>5318196.3</v>
      </c>
      <c r="R166" s="46">
        <v>108534.61</v>
      </c>
      <c r="S166" s="17">
        <f t="shared" ref="S166" si="66">T166+U166</f>
        <v>5426730.9100000001</v>
      </c>
      <c r="T166" s="46">
        <v>5318196.3</v>
      </c>
      <c r="U166" s="70">
        <v>108534.61</v>
      </c>
      <c r="V166" s="13"/>
      <c r="W166" s="13"/>
    </row>
    <row r="167" spans="1:23" ht="45">
      <c r="A167" s="43" t="s">
        <v>348</v>
      </c>
      <c r="B167" s="16" t="s">
        <v>22</v>
      </c>
      <c r="C167" s="16" t="s">
        <v>22</v>
      </c>
      <c r="D167" s="16" t="s">
        <v>349</v>
      </c>
      <c r="E167" s="16" t="s">
        <v>164</v>
      </c>
      <c r="F167" s="16" t="s">
        <v>52</v>
      </c>
      <c r="G167" s="6" t="s">
        <v>350</v>
      </c>
      <c r="H167" s="6" t="s">
        <v>351</v>
      </c>
      <c r="I167" s="6" t="s">
        <v>352</v>
      </c>
      <c r="J167" s="17">
        <f t="shared" si="54"/>
        <v>108810816.34</v>
      </c>
      <c r="K167" s="32">
        <v>106634600</v>
      </c>
      <c r="L167" s="32">
        <v>2176216.34</v>
      </c>
      <c r="M167" s="17">
        <f t="shared" ref="M167:U167" si="67">M168</f>
        <v>8514386.4199999999</v>
      </c>
      <c r="N167" s="17">
        <f t="shared" si="67"/>
        <v>8344098.7000000002</v>
      </c>
      <c r="O167" s="17">
        <f t="shared" si="67"/>
        <v>170287.72</v>
      </c>
      <c r="P167" s="17">
        <f t="shared" si="67"/>
        <v>8514386.4199999999</v>
      </c>
      <c r="Q167" s="17">
        <f t="shared" si="67"/>
        <v>8344098.7000000002</v>
      </c>
      <c r="R167" s="17">
        <f t="shared" si="67"/>
        <v>170287.72</v>
      </c>
      <c r="S167" s="17">
        <f t="shared" si="67"/>
        <v>8514386.4199999999</v>
      </c>
      <c r="T167" s="17">
        <f t="shared" si="67"/>
        <v>8344098.7000000002</v>
      </c>
      <c r="U167" s="65">
        <f t="shared" si="67"/>
        <v>170287.72</v>
      </c>
      <c r="V167" s="13"/>
      <c r="W167" s="13"/>
    </row>
    <row r="168" spans="1:23">
      <c r="A168" s="43" t="s">
        <v>335</v>
      </c>
      <c r="B168" s="16" t="s">
        <v>336</v>
      </c>
      <c r="C168" s="33"/>
      <c r="D168" s="33"/>
      <c r="E168" s="33"/>
      <c r="F168" s="33"/>
      <c r="G168" s="6" t="s">
        <v>350</v>
      </c>
      <c r="H168" s="6" t="s">
        <v>351</v>
      </c>
      <c r="I168" s="6" t="s">
        <v>352</v>
      </c>
      <c r="J168" s="17">
        <f t="shared" ref="J168:J175" si="68">K168+L168</f>
        <v>108810816.34</v>
      </c>
      <c r="K168" s="32">
        <v>106634600</v>
      </c>
      <c r="L168" s="32">
        <v>2176216.34</v>
      </c>
      <c r="M168" s="17">
        <f>N168+O168</f>
        <v>8514386.4199999999</v>
      </c>
      <c r="N168" s="17">
        <v>8344098.7000000002</v>
      </c>
      <c r="O168" s="17">
        <v>170287.72</v>
      </c>
      <c r="P168" s="17">
        <f>Q168+R168</f>
        <v>8514386.4199999999</v>
      </c>
      <c r="Q168" s="17">
        <v>8344098.7000000002</v>
      </c>
      <c r="R168" s="17">
        <v>170287.72</v>
      </c>
      <c r="S168" s="17">
        <f>T168+U168</f>
        <v>8514386.4199999999</v>
      </c>
      <c r="T168" s="17">
        <v>8344098.7000000002</v>
      </c>
      <c r="U168" s="65">
        <v>170287.72</v>
      </c>
      <c r="V168" s="13"/>
      <c r="W168" s="13"/>
    </row>
    <row r="169" spans="1:23" ht="60">
      <c r="A169" s="43" t="s">
        <v>353</v>
      </c>
      <c r="B169" s="16" t="s">
        <v>22</v>
      </c>
      <c r="C169" s="16" t="s">
        <v>22</v>
      </c>
      <c r="D169" s="16" t="s">
        <v>354</v>
      </c>
      <c r="E169" s="16" t="s">
        <v>151</v>
      </c>
      <c r="F169" s="16" t="s">
        <v>45</v>
      </c>
      <c r="G169" s="6" t="s">
        <v>355</v>
      </c>
      <c r="H169" s="6" t="s">
        <v>356</v>
      </c>
      <c r="I169" s="6" t="s">
        <v>357</v>
      </c>
      <c r="J169" s="17">
        <f t="shared" si="68"/>
        <v>64085306.119999997</v>
      </c>
      <c r="K169" s="32">
        <v>62803600</v>
      </c>
      <c r="L169" s="32">
        <v>1281706.1200000001</v>
      </c>
      <c r="M169" s="17">
        <f t="shared" ref="M169:U169" si="69">M170</f>
        <v>393634.87</v>
      </c>
      <c r="N169" s="17">
        <f t="shared" si="69"/>
        <v>385762.17</v>
      </c>
      <c r="O169" s="17">
        <f t="shared" si="69"/>
        <v>7872.7</v>
      </c>
      <c r="P169" s="17">
        <f t="shared" si="69"/>
        <v>393634.87</v>
      </c>
      <c r="Q169" s="17">
        <f t="shared" si="69"/>
        <v>385762.17</v>
      </c>
      <c r="R169" s="17">
        <f t="shared" si="69"/>
        <v>7872.7</v>
      </c>
      <c r="S169" s="17">
        <f t="shared" si="69"/>
        <v>393634.86</v>
      </c>
      <c r="T169" s="17">
        <f t="shared" si="69"/>
        <v>385762.16</v>
      </c>
      <c r="U169" s="65">
        <f t="shared" si="69"/>
        <v>7872.7</v>
      </c>
      <c r="V169" s="13"/>
      <c r="W169" s="13"/>
    </row>
    <row r="170" spans="1:23">
      <c r="A170" s="43" t="s">
        <v>335</v>
      </c>
      <c r="B170" s="16" t="s">
        <v>336</v>
      </c>
      <c r="C170" s="33"/>
      <c r="D170" s="33"/>
      <c r="E170" s="33"/>
      <c r="F170" s="33"/>
      <c r="G170" s="6" t="s">
        <v>355</v>
      </c>
      <c r="H170" s="6" t="s">
        <v>356</v>
      </c>
      <c r="I170" s="6" t="s">
        <v>357</v>
      </c>
      <c r="J170" s="17">
        <f>K170+L170</f>
        <v>64085306.119999997</v>
      </c>
      <c r="K170" s="32">
        <v>62803600</v>
      </c>
      <c r="L170" s="32">
        <v>1281706.1200000001</v>
      </c>
      <c r="M170" s="17">
        <f>N170+O170</f>
        <v>393634.87</v>
      </c>
      <c r="N170" s="46">
        <v>385762.17</v>
      </c>
      <c r="O170" s="46">
        <v>7872.7</v>
      </c>
      <c r="P170" s="17">
        <f>Q170+R170</f>
        <v>393634.87</v>
      </c>
      <c r="Q170" s="46">
        <v>385762.17</v>
      </c>
      <c r="R170" s="46">
        <v>7872.7</v>
      </c>
      <c r="S170" s="17">
        <f>T170+U170</f>
        <v>393634.86</v>
      </c>
      <c r="T170" s="46">
        <v>385762.16</v>
      </c>
      <c r="U170" s="70">
        <v>7872.7</v>
      </c>
      <c r="V170" s="13"/>
      <c r="W170" s="13"/>
    </row>
    <row r="171" spans="1:23" ht="105">
      <c r="A171" s="43" t="s">
        <v>358</v>
      </c>
      <c r="B171" s="16" t="s">
        <v>22</v>
      </c>
      <c r="C171" s="16" t="s">
        <v>22</v>
      </c>
      <c r="D171" s="16" t="s">
        <v>359</v>
      </c>
      <c r="E171" s="16" t="s">
        <v>360</v>
      </c>
      <c r="F171" s="16" t="s">
        <v>45</v>
      </c>
      <c r="G171" s="6" t="s">
        <v>361</v>
      </c>
      <c r="H171" s="6" t="s">
        <v>362</v>
      </c>
      <c r="I171" s="6" t="s">
        <v>363</v>
      </c>
      <c r="J171" s="17">
        <f t="shared" si="68"/>
        <v>21163265.309999999</v>
      </c>
      <c r="K171" s="32">
        <v>20740000</v>
      </c>
      <c r="L171" s="32">
        <v>423265.31</v>
      </c>
      <c r="M171" s="17">
        <f t="shared" ref="M171:U171" si="70">M172</f>
        <v>18518971.91</v>
      </c>
      <c r="N171" s="17">
        <f t="shared" si="70"/>
        <v>18148592.469999999</v>
      </c>
      <c r="O171" s="17">
        <f t="shared" si="70"/>
        <v>370379.44</v>
      </c>
      <c r="P171" s="17">
        <f t="shared" si="70"/>
        <v>18518971.91</v>
      </c>
      <c r="Q171" s="17">
        <f t="shared" si="70"/>
        <v>18148592.469999999</v>
      </c>
      <c r="R171" s="17">
        <f t="shared" si="70"/>
        <v>370379.44</v>
      </c>
      <c r="S171" s="17">
        <f t="shared" si="70"/>
        <v>18518971.91</v>
      </c>
      <c r="T171" s="17">
        <f t="shared" si="70"/>
        <v>18148592.469999999</v>
      </c>
      <c r="U171" s="65">
        <f t="shared" si="70"/>
        <v>370379.44</v>
      </c>
      <c r="V171" s="13"/>
      <c r="W171" s="13"/>
    </row>
    <row r="172" spans="1:23">
      <c r="A172" s="43" t="s">
        <v>335</v>
      </c>
      <c r="B172" s="16" t="s">
        <v>336</v>
      </c>
      <c r="C172" s="33"/>
      <c r="D172" s="33"/>
      <c r="E172" s="33"/>
      <c r="F172" s="33"/>
      <c r="G172" s="6" t="s">
        <v>361</v>
      </c>
      <c r="H172" s="6" t="s">
        <v>362</v>
      </c>
      <c r="I172" s="6" t="s">
        <v>363</v>
      </c>
      <c r="J172" s="17">
        <f>K172+L172</f>
        <v>21163265.309999999</v>
      </c>
      <c r="K172" s="32">
        <v>20740000</v>
      </c>
      <c r="L172" s="32">
        <v>423265.31</v>
      </c>
      <c r="M172" s="17">
        <f>N172+O172</f>
        <v>18518971.91</v>
      </c>
      <c r="N172" s="46">
        <v>18148592.469999999</v>
      </c>
      <c r="O172" s="46">
        <v>370379.44</v>
      </c>
      <c r="P172" s="17">
        <f>Q172+R172</f>
        <v>18518971.91</v>
      </c>
      <c r="Q172" s="46">
        <v>18148592.469999999</v>
      </c>
      <c r="R172" s="46">
        <v>370379.44</v>
      </c>
      <c r="S172" s="17">
        <f>T172+U172</f>
        <v>18518971.91</v>
      </c>
      <c r="T172" s="46">
        <v>18148592.469999999</v>
      </c>
      <c r="U172" s="70">
        <v>370379.44</v>
      </c>
      <c r="V172" s="13"/>
      <c r="W172" s="13"/>
    </row>
    <row r="173" spans="1:23" ht="90">
      <c r="A173" s="43" t="s">
        <v>364</v>
      </c>
      <c r="B173" s="16" t="s">
        <v>22</v>
      </c>
      <c r="C173" s="16" t="s">
        <v>22</v>
      </c>
      <c r="D173" s="16" t="s">
        <v>365</v>
      </c>
      <c r="E173" s="16" t="s">
        <v>179</v>
      </c>
      <c r="F173" s="16" t="s">
        <v>52</v>
      </c>
      <c r="G173" s="6" t="s">
        <v>366</v>
      </c>
      <c r="H173" s="6" t="s">
        <v>367</v>
      </c>
      <c r="I173" s="6" t="s">
        <v>368</v>
      </c>
      <c r="J173" s="17">
        <f t="shared" si="68"/>
        <v>77086938.780000001</v>
      </c>
      <c r="K173" s="32">
        <v>75545200</v>
      </c>
      <c r="L173" s="32">
        <v>1541738.78</v>
      </c>
      <c r="M173" s="17">
        <f t="shared" ref="M173:U173" si="71">M174</f>
        <v>49152454.360000007</v>
      </c>
      <c r="N173" s="17">
        <f t="shared" si="71"/>
        <v>48169405.270000003</v>
      </c>
      <c r="O173" s="17">
        <f t="shared" si="71"/>
        <v>983049.09</v>
      </c>
      <c r="P173" s="17">
        <f t="shared" si="71"/>
        <v>49152454.360000007</v>
      </c>
      <c r="Q173" s="17">
        <f t="shared" si="71"/>
        <v>48169405.270000003</v>
      </c>
      <c r="R173" s="17">
        <f t="shared" si="71"/>
        <v>983049.09</v>
      </c>
      <c r="S173" s="17">
        <f t="shared" si="71"/>
        <v>49152454.360000007</v>
      </c>
      <c r="T173" s="17">
        <f t="shared" si="71"/>
        <v>48169405.270000003</v>
      </c>
      <c r="U173" s="65">
        <f t="shared" si="71"/>
        <v>983049.09</v>
      </c>
      <c r="V173" s="13"/>
      <c r="W173" s="13"/>
    </row>
    <row r="174" spans="1:23">
      <c r="A174" s="43" t="s">
        <v>335</v>
      </c>
      <c r="B174" s="16" t="s">
        <v>336</v>
      </c>
      <c r="C174" s="33"/>
      <c r="D174" s="33"/>
      <c r="E174" s="33"/>
      <c r="F174" s="33"/>
      <c r="G174" s="6" t="s">
        <v>366</v>
      </c>
      <c r="H174" s="6" t="s">
        <v>367</v>
      </c>
      <c r="I174" s="6" t="s">
        <v>368</v>
      </c>
      <c r="J174" s="17">
        <f>K174+L174</f>
        <v>77086938.780000001</v>
      </c>
      <c r="K174" s="32">
        <v>75545200</v>
      </c>
      <c r="L174" s="32">
        <v>1541738.78</v>
      </c>
      <c r="M174" s="17">
        <f>N174+O174</f>
        <v>49152454.360000007</v>
      </c>
      <c r="N174" s="46">
        <v>48169405.270000003</v>
      </c>
      <c r="O174" s="46">
        <v>983049.09</v>
      </c>
      <c r="P174" s="17">
        <f>Q174+R174</f>
        <v>49152454.360000007</v>
      </c>
      <c r="Q174" s="46">
        <v>48169405.270000003</v>
      </c>
      <c r="R174" s="46">
        <v>983049.09</v>
      </c>
      <c r="S174" s="17">
        <f>T174+U174</f>
        <v>49152454.360000007</v>
      </c>
      <c r="T174" s="46">
        <v>48169405.270000003</v>
      </c>
      <c r="U174" s="70">
        <v>983049.09</v>
      </c>
      <c r="V174" s="13"/>
      <c r="W174" s="13"/>
    </row>
    <row r="175" spans="1:23" ht="75">
      <c r="A175" s="43" t="s">
        <v>369</v>
      </c>
      <c r="B175" s="16" t="s">
        <v>22</v>
      </c>
      <c r="C175" s="16" t="s">
        <v>22</v>
      </c>
      <c r="D175" s="16" t="s">
        <v>370</v>
      </c>
      <c r="E175" s="16" t="s">
        <v>371</v>
      </c>
      <c r="F175" s="16" t="s">
        <v>52</v>
      </c>
      <c r="G175" s="6" t="s">
        <v>372</v>
      </c>
      <c r="H175" s="6" t="s">
        <v>373</v>
      </c>
      <c r="I175" s="6" t="s">
        <v>374</v>
      </c>
      <c r="J175" s="17">
        <f t="shared" si="68"/>
        <v>37620510.210000001</v>
      </c>
      <c r="K175" s="32">
        <v>36868100</v>
      </c>
      <c r="L175" s="32">
        <v>752410.21</v>
      </c>
      <c r="M175" s="17">
        <f>N175+O175</f>
        <v>9362723.9400000013</v>
      </c>
      <c r="N175" s="32">
        <f>N176</f>
        <v>9175469.4600000009</v>
      </c>
      <c r="O175" s="32">
        <f>O176</f>
        <v>187254.48</v>
      </c>
      <c r="P175" s="17">
        <f>Q175+R175</f>
        <v>9362723.9400000013</v>
      </c>
      <c r="Q175" s="32">
        <f>Q176</f>
        <v>9175469.4600000009</v>
      </c>
      <c r="R175" s="32">
        <f>R176</f>
        <v>187254.48</v>
      </c>
      <c r="S175" s="17">
        <f>T175+U175</f>
        <v>9362723.9199999999</v>
      </c>
      <c r="T175" s="32">
        <f>T176</f>
        <v>9175469.4399999995</v>
      </c>
      <c r="U175" s="66">
        <f>U176</f>
        <v>187254.48</v>
      </c>
      <c r="V175" s="13">
        <f>S175/J175*100</f>
        <v>24.887285865440685</v>
      </c>
      <c r="W175" s="13">
        <f>S175/M175*100</f>
        <v>99.999999786386937</v>
      </c>
    </row>
    <row r="176" spans="1:23">
      <c r="A176" s="43" t="s">
        <v>335</v>
      </c>
      <c r="B176" s="16" t="s">
        <v>336</v>
      </c>
      <c r="C176" s="33"/>
      <c r="D176" s="33"/>
      <c r="E176" s="33"/>
      <c r="F176" s="33"/>
      <c r="G176" s="6" t="s">
        <v>372</v>
      </c>
      <c r="H176" s="6" t="s">
        <v>373</v>
      </c>
      <c r="I176" s="6" t="s">
        <v>374</v>
      </c>
      <c r="J176" s="77">
        <f t="shared" ref="J176" si="72">K176+L176</f>
        <v>37620510.210000001</v>
      </c>
      <c r="K176" s="32">
        <v>36868100</v>
      </c>
      <c r="L176" s="78">
        <v>752410.21</v>
      </c>
      <c r="M176" s="17">
        <f>N176+O176</f>
        <v>9362723.9400000013</v>
      </c>
      <c r="N176" s="46">
        <v>9175469.4600000009</v>
      </c>
      <c r="O176" s="47">
        <v>187254.48</v>
      </c>
      <c r="P176" s="17">
        <f>Q176+R176</f>
        <v>9362723.9400000013</v>
      </c>
      <c r="Q176" s="46">
        <v>9175469.4600000009</v>
      </c>
      <c r="R176" s="47">
        <v>187254.48</v>
      </c>
      <c r="S176" s="17">
        <f>T176+U176</f>
        <v>9362723.9199999999</v>
      </c>
      <c r="T176" s="46">
        <v>9175469.4399999995</v>
      </c>
      <c r="U176" s="71">
        <v>187254.48</v>
      </c>
      <c r="V176" s="13">
        <f>S176/J176*100</f>
        <v>24.887285865440685</v>
      </c>
      <c r="W176" s="13">
        <f>S176/M176*100</f>
        <v>99.999999786386937</v>
      </c>
    </row>
    <row r="177" spans="1:55" s="11" customFormat="1" ht="38.25" customHeight="1">
      <c r="A177" s="94" t="s">
        <v>375</v>
      </c>
      <c r="B177" s="94"/>
      <c r="C177" s="94"/>
      <c r="D177" s="94"/>
      <c r="E177" s="94"/>
      <c r="F177" s="94"/>
      <c r="G177" s="9" t="s">
        <v>376</v>
      </c>
      <c r="H177" s="9" t="s">
        <v>377</v>
      </c>
      <c r="I177" s="9" t="s">
        <v>378</v>
      </c>
      <c r="J177" s="36">
        <f>J180+J189</f>
        <v>908325060</v>
      </c>
      <c r="K177" s="36">
        <f t="shared" ref="K177:U177" si="73">K180+K189</f>
        <v>700000000</v>
      </c>
      <c r="L177" s="36">
        <f t="shared" si="73"/>
        <v>208325060</v>
      </c>
      <c r="M177" s="36">
        <f t="shared" si="73"/>
        <v>433794132.60000002</v>
      </c>
      <c r="N177" s="36">
        <f t="shared" si="73"/>
        <v>350000000</v>
      </c>
      <c r="O177" s="36">
        <f t="shared" si="73"/>
        <v>83794132.599999994</v>
      </c>
      <c r="P177" s="36">
        <f t="shared" si="73"/>
        <v>432867107.60000002</v>
      </c>
      <c r="Q177" s="36">
        <f t="shared" si="73"/>
        <v>350000000</v>
      </c>
      <c r="R177" s="36">
        <f t="shared" si="73"/>
        <v>82867107.599999994</v>
      </c>
      <c r="S177" s="36">
        <f t="shared" si="73"/>
        <v>432867107.60000002</v>
      </c>
      <c r="T177" s="36">
        <f t="shared" si="73"/>
        <v>350000000</v>
      </c>
      <c r="U177" s="67">
        <f t="shared" si="73"/>
        <v>82867107.599999994</v>
      </c>
      <c r="V177" s="12">
        <f>S177/J177*100</f>
        <v>47.655528473474021</v>
      </c>
      <c r="W177" s="12">
        <f>S177/M177*100</f>
        <v>99.786298400477719</v>
      </c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1:55">
      <c r="A178" s="98" t="s">
        <v>7</v>
      </c>
      <c r="B178" s="98"/>
      <c r="C178" s="98"/>
      <c r="D178" s="98"/>
      <c r="E178" s="98"/>
      <c r="F178" s="98"/>
      <c r="G178" s="10"/>
      <c r="H178" s="10"/>
      <c r="I178" s="10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68"/>
      <c r="V178" s="13"/>
      <c r="W178" s="13"/>
    </row>
    <row r="179" spans="1:55">
      <c r="A179" s="98" t="s">
        <v>8</v>
      </c>
      <c r="B179" s="98"/>
      <c r="C179" s="98"/>
      <c r="D179" s="98"/>
      <c r="E179" s="98"/>
      <c r="F179" s="98"/>
      <c r="G179" s="6" t="s">
        <v>376</v>
      </c>
      <c r="H179" s="6" t="s">
        <v>377</v>
      </c>
      <c r="I179" s="6" t="s">
        <v>378</v>
      </c>
      <c r="J179" s="17">
        <f>J180+J189</f>
        <v>908325060</v>
      </c>
      <c r="K179" s="17">
        <f t="shared" ref="K179:U179" si="74">K180+K189</f>
        <v>700000000</v>
      </c>
      <c r="L179" s="17">
        <f t="shared" si="74"/>
        <v>208325060</v>
      </c>
      <c r="M179" s="17">
        <f t="shared" si="74"/>
        <v>433794132.60000002</v>
      </c>
      <c r="N179" s="17">
        <f t="shared" si="74"/>
        <v>350000000</v>
      </c>
      <c r="O179" s="17">
        <f t="shared" si="74"/>
        <v>83794132.599999994</v>
      </c>
      <c r="P179" s="17">
        <f t="shared" si="74"/>
        <v>432867107.60000002</v>
      </c>
      <c r="Q179" s="17">
        <f t="shared" si="74"/>
        <v>350000000</v>
      </c>
      <c r="R179" s="17">
        <f t="shared" si="74"/>
        <v>82867107.599999994</v>
      </c>
      <c r="S179" s="17">
        <f t="shared" si="74"/>
        <v>432867107.60000002</v>
      </c>
      <c r="T179" s="17">
        <f t="shared" si="74"/>
        <v>350000000</v>
      </c>
      <c r="U179" s="65">
        <f t="shared" si="74"/>
        <v>82867107.599999994</v>
      </c>
      <c r="V179" s="13">
        <f>S179/J179*100</f>
        <v>47.655528473474021</v>
      </c>
      <c r="W179" s="13">
        <f>S179/M179*100</f>
        <v>99.786298400477719</v>
      </c>
    </row>
    <row r="180" spans="1:55" ht="45" customHeight="1">
      <c r="A180" s="98" t="s">
        <v>379</v>
      </c>
      <c r="B180" s="98"/>
      <c r="C180" s="98"/>
      <c r="D180" s="98"/>
      <c r="E180" s="98"/>
      <c r="F180" s="98"/>
      <c r="G180" s="6" t="s">
        <v>380</v>
      </c>
      <c r="H180" s="6" t="s">
        <v>377</v>
      </c>
      <c r="I180" s="6" t="s">
        <v>381</v>
      </c>
      <c r="J180" s="17">
        <f>J181</f>
        <v>793227160</v>
      </c>
      <c r="K180" s="17">
        <f t="shared" ref="K180:U180" si="75">K181</f>
        <v>700000000</v>
      </c>
      <c r="L180" s="17">
        <f t="shared" si="75"/>
        <v>93227160</v>
      </c>
      <c r="M180" s="17">
        <f t="shared" si="75"/>
        <v>355207374.60000002</v>
      </c>
      <c r="N180" s="17">
        <f t="shared" si="75"/>
        <v>350000000</v>
      </c>
      <c r="O180" s="17">
        <f t="shared" si="75"/>
        <v>5207374.5999999996</v>
      </c>
      <c r="P180" s="17">
        <f t="shared" si="75"/>
        <v>355207374.60000002</v>
      </c>
      <c r="Q180" s="17">
        <f t="shared" si="75"/>
        <v>350000000</v>
      </c>
      <c r="R180" s="17">
        <f t="shared" si="75"/>
        <v>5207374.5999999996</v>
      </c>
      <c r="S180" s="17">
        <f t="shared" si="75"/>
        <v>355207374.60000002</v>
      </c>
      <c r="T180" s="17">
        <f t="shared" si="75"/>
        <v>350000000</v>
      </c>
      <c r="U180" s="65">
        <f t="shared" si="75"/>
        <v>5207374.5999999996</v>
      </c>
      <c r="V180" s="13">
        <f>S180/J180*100</f>
        <v>44.780031813333274</v>
      </c>
      <c r="W180" s="13">
        <f>S180/M180*100</f>
        <v>100</v>
      </c>
    </row>
    <row r="181" spans="1:55" ht="21" customHeight="1">
      <c r="A181" s="94" t="s">
        <v>219</v>
      </c>
      <c r="B181" s="94"/>
      <c r="C181" s="94"/>
      <c r="D181" s="94"/>
      <c r="E181" s="94"/>
      <c r="F181" s="94"/>
      <c r="G181" s="9" t="s">
        <v>380</v>
      </c>
      <c r="H181" s="9" t="s">
        <v>377</v>
      </c>
      <c r="I181" s="9" t="s">
        <v>381</v>
      </c>
      <c r="J181" s="36">
        <f>J182+J183+J184+J185+J186+J187+J188</f>
        <v>793227160</v>
      </c>
      <c r="K181" s="36">
        <f t="shared" ref="K181:U181" si="76">K182+K183+K184+K185+K186+K187+K188</f>
        <v>700000000</v>
      </c>
      <c r="L181" s="36">
        <f t="shared" si="76"/>
        <v>93227160</v>
      </c>
      <c r="M181" s="36">
        <f t="shared" si="76"/>
        <v>355207374.60000002</v>
      </c>
      <c r="N181" s="36">
        <f t="shared" si="76"/>
        <v>350000000</v>
      </c>
      <c r="O181" s="36">
        <f t="shared" si="76"/>
        <v>5207374.5999999996</v>
      </c>
      <c r="P181" s="36">
        <f t="shared" si="76"/>
        <v>355207374.60000002</v>
      </c>
      <c r="Q181" s="36">
        <f t="shared" si="76"/>
        <v>350000000</v>
      </c>
      <c r="R181" s="36">
        <f t="shared" si="76"/>
        <v>5207374.5999999996</v>
      </c>
      <c r="S181" s="36">
        <f t="shared" si="76"/>
        <v>355207374.60000002</v>
      </c>
      <c r="T181" s="36">
        <f t="shared" si="76"/>
        <v>350000000</v>
      </c>
      <c r="U181" s="67">
        <f t="shared" si="76"/>
        <v>5207374.5999999996</v>
      </c>
      <c r="V181" s="12">
        <f>S181/J181*100</f>
        <v>44.780031813333274</v>
      </c>
      <c r="W181" s="12">
        <f>S181/M181*100</f>
        <v>100</v>
      </c>
    </row>
    <row r="182" spans="1:55" ht="97.5" customHeight="1">
      <c r="A182" s="43" t="s">
        <v>382</v>
      </c>
      <c r="B182" s="16" t="s">
        <v>22</v>
      </c>
      <c r="C182" s="16" t="s">
        <v>22</v>
      </c>
      <c r="D182" s="16" t="s">
        <v>383</v>
      </c>
      <c r="E182" s="16" t="s">
        <v>164</v>
      </c>
      <c r="F182" s="16" t="s">
        <v>25</v>
      </c>
      <c r="G182" s="6" t="s">
        <v>384</v>
      </c>
      <c r="H182" s="7"/>
      <c r="I182" s="6" t="s">
        <v>384</v>
      </c>
      <c r="J182" s="17">
        <f>K182+L182</f>
        <v>22756230</v>
      </c>
      <c r="K182" s="17"/>
      <c r="L182" s="32">
        <v>22756230</v>
      </c>
      <c r="M182" s="17">
        <f t="shared" ref="M182:M194" si="77">N182+O182</f>
        <v>0</v>
      </c>
      <c r="N182" s="17"/>
      <c r="O182" s="17"/>
      <c r="P182" s="17">
        <f t="shared" ref="P182:P194" si="78">Q182+R182</f>
        <v>0</v>
      </c>
      <c r="Q182" s="17"/>
      <c r="R182" s="17"/>
      <c r="S182" s="17">
        <f t="shared" ref="S182:S194" si="79">T182+U182</f>
        <v>0</v>
      </c>
      <c r="T182" s="17"/>
      <c r="U182" s="65"/>
      <c r="V182" s="13"/>
      <c r="W182" s="13"/>
    </row>
    <row r="183" spans="1:55" ht="79.5" customHeight="1">
      <c r="A183" s="43" t="s">
        <v>385</v>
      </c>
      <c r="B183" s="16" t="s">
        <v>22</v>
      </c>
      <c r="C183" s="16" t="s">
        <v>22</v>
      </c>
      <c r="D183" s="16" t="s">
        <v>386</v>
      </c>
      <c r="E183" s="16" t="s">
        <v>371</v>
      </c>
      <c r="F183" s="16">
        <v>2021</v>
      </c>
      <c r="G183" s="6" t="s">
        <v>387</v>
      </c>
      <c r="H183" s="7"/>
      <c r="I183" s="6" t="s">
        <v>387</v>
      </c>
      <c r="J183" s="17">
        <f t="shared" ref="J183:J194" si="80">K183+L183</f>
        <v>20000000</v>
      </c>
      <c r="K183" s="17"/>
      <c r="L183" s="32">
        <v>20000000</v>
      </c>
      <c r="M183" s="17">
        <f t="shared" si="77"/>
        <v>0</v>
      </c>
      <c r="N183" s="17"/>
      <c r="O183" s="17"/>
      <c r="P183" s="17">
        <f t="shared" si="78"/>
        <v>0</v>
      </c>
      <c r="Q183" s="17"/>
      <c r="R183" s="17"/>
      <c r="S183" s="17">
        <f t="shared" si="79"/>
        <v>0</v>
      </c>
      <c r="T183" s="17"/>
      <c r="U183" s="65"/>
      <c r="V183" s="13"/>
      <c r="W183" s="13"/>
    </row>
    <row r="184" spans="1:55" ht="90">
      <c r="A184" s="43" t="s">
        <v>388</v>
      </c>
      <c r="B184" s="16" t="s">
        <v>22</v>
      </c>
      <c r="C184" s="16" t="s">
        <v>22</v>
      </c>
      <c r="D184" s="16" t="s">
        <v>389</v>
      </c>
      <c r="E184" s="16" t="s">
        <v>390</v>
      </c>
      <c r="F184" s="16">
        <v>2021</v>
      </c>
      <c r="G184" s="6" t="s">
        <v>391</v>
      </c>
      <c r="H184" s="7"/>
      <c r="I184" s="6" t="s">
        <v>391</v>
      </c>
      <c r="J184" s="17">
        <f t="shared" si="80"/>
        <v>23715000</v>
      </c>
      <c r="K184" s="17"/>
      <c r="L184" s="32">
        <v>23715000</v>
      </c>
      <c r="M184" s="17">
        <f t="shared" si="77"/>
        <v>0</v>
      </c>
      <c r="N184" s="17"/>
      <c r="O184" s="17"/>
      <c r="P184" s="17">
        <f t="shared" si="78"/>
        <v>0</v>
      </c>
      <c r="Q184" s="17"/>
      <c r="R184" s="17"/>
      <c r="S184" s="17">
        <f t="shared" si="79"/>
        <v>0</v>
      </c>
      <c r="T184" s="17"/>
      <c r="U184" s="65"/>
      <c r="V184" s="13"/>
      <c r="W184" s="13"/>
    </row>
    <row r="185" spans="1:55" ht="78" customHeight="1">
      <c r="A185" s="43" t="s">
        <v>392</v>
      </c>
      <c r="B185" s="16" t="s">
        <v>22</v>
      </c>
      <c r="C185" s="16" t="s">
        <v>221</v>
      </c>
      <c r="D185" s="16" t="s">
        <v>393</v>
      </c>
      <c r="E185" s="16" t="s">
        <v>159</v>
      </c>
      <c r="F185" s="16" t="s">
        <v>394</v>
      </c>
      <c r="G185" s="6" t="s">
        <v>377</v>
      </c>
      <c r="H185" s="6" t="s">
        <v>377</v>
      </c>
      <c r="I185" s="7"/>
      <c r="J185" s="17">
        <f t="shared" si="80"/>
        <v>700000000</v>
      </c>
      <c r="K185" s="17">
        <v>700000000</v>
      </c>
      <c r="L185" s="17"/>
      <c r="M185" s="17">
        <f t="shared" si="77"/>
        <v>350000000</v>
      </c>
      <c r="N185" s="17">
        <v>350000000</v>
      </c>
      <c r="O185" s="17"/>
      <c r="P185" s="17">
        <f t="shared" si="78"/>
        <v>350000000</v>
      </c>
      <c r="Q185" s="17">
        <v>350000000</v>
      </c>
      <c r="R185" s="17"/>
      <c r="S185" s="17">
        <f t="shared" si="79"/>
        <v>350000000</v>
      </c>
      <c r="T185" s="17">
        <v>350000000</v>
      </c>
      <c r="U185" s="65"/>
      <c r="V185" s="13">
        <f>S185/J185*100</f>
        <v>50</v>
      </c>
      <c r="W185" s="13">
        <f>S185/M185*100</f>
        <v>100</v>
      </c>
    </row>
    <row r="186" spans="1:55" ht="96.75" customHeight="1">
      <c r="A186" s="43" t="s">
        <v>395</v>
      </c>
      <c r="B186" s="16" t="s">
        <v>22</v>
      </c>
      <c r="C186" s="16" t="s">
        <v>22</v>
      </c>
      <c r="D186" s="16" t="s">
        <v>396</v>
      </c>
      <c r="E186" s="16" t="s">
        <v>151</v>
      </c>
      <c r="F186" s="16" t="s">
        <v>45</v>
      </c>
      <c r="G186" s="6" t="s">
        <v>397</v>
      </c>
      <c r="H186" s="7"/>
      <c r="I186" s="6" t="s">
        <v>397</v>
      </c>
      <c r="J186" s="17">
        <f t="shared" si="80"/>
        <v>10741240</v>
      </c>
      <c r="K186" s="17"/>
      <c r="L186" s="32">
        <v>10741240</v>
      </c>
      <c r="M186" s="17">
        <f t="shared" si="77"/>
        <v>0</v>
      </c>
      <c r="N186" s="17"/>
      <c r="O186" s="17"/>
      <c r="P186" s="17">
        <f t="shared" si="78"/>
        <v>0</v>
      </c>
      <c r="Q186" s="17"/>
      <c r="R186" s="17"/>
      <c r="S186" s="17">
        <f t="shared" si="79"/>
        <v>0</v>
      </c>
      <c r="T186" s="17"/>
      <c r="U186" s="65"/>
      <c r="V186" s="13"/>
      <c r="W186" s="13"/>
    </row>
    <row r="187" spans="1:55" ht="75" customHeight="1">
      <c r="A187" s="43" t="s">
        <v>398</v>
      </c>
      <c r="B187" s="16" t="s">
        <v>22</v>
      </c>
      <c r="C187" s="16" t="s">
        <v>22</v>
      </c>
      <c r="D187" s="16" t="s">
        <v>399</v>
      </c>
      <c r="E187" s="16" t="s">
        <v>151</v>
      </c>
      <c r="F187" s="16" t="s">
        <v>135</v>
      </c>
      <c r="G187" s="6" t="s">
        <v>400</v>
      </c>
      <c r="H187" s="7"/>
      <c r="I187" s="6" t="s">
        <v>400</v>
      </c>
      <c r="J187" s="17">
        <f t="shared" si="80"/>
        <v>5433240</v>
      </c>
      <c r="K187" s="17"/>
      <c r="L187" s="32">
        <v>5433240</v>
      </c>
      <c r="M187" s="17">
        <f t="shared" si="77"/>
        <v>5207374.5999999996</v>
      </c>
      <c r="N187" s="17"/>
      <c r="O187" s="46">
        <v>5207374.5999999996</v>
      </c>
      <c r="P187" s="17">
        <f t="shared" si="78"/>
        <v>5207374.5999999996</v>
      </c>
      <c r="Q187" s="17"/>
      <c r="R187" s="46">
        <v>5207374.5999999996</v>
      </c>
      <c r="S187" s="17">
        <f t="shared" si="79"/>
        <v>5207374.5999999996</v>
      </c>
      <c r="T187" s="17"/>
      <c r="U187" s="70">
        <v>5207374.5999999996</v>
      </c>
      <c r="V187" s="13">
        <f>S187/J187*100</f>
        <v>95.842896687795857</v>
      </c>
      <c r="W187" s="13">
        <f>S187/M187*100</f>
        <v>100</v>
      </c>
    </row>
    <row r="188" spans="1:55" ht="63" customHeight="1">
      <c r="A188" s="43" t="s">
        <v>401</v>
      </c>
      <c r="B188" s="16" t="s">
        <v>22</v>
      </c>
      <c r="C188" s="16" t="s">
        <v>22</v>
      </c>
      <c r="D188" s="16" t="s">
        <v>402</v>
      </c>
      <c r="E188" s="16" t="s">
        <v>164</v>
      </c>
      <c r="F188" s="16" t="s">
        <v>52</v>
      </c>
      <c r="G188" s="6" t="s">
        <v>403</v>
      </c>
      <c r="H188" s="7"/>
      <c r="I188" s="6" t="s">
        <v>403</v>
      </c>
      <c r="J188" s="17">
        <f t="shared" si="80"/>
        <v>10581450</v>
      </c>
      <c r="K188" s="17"/>
      <c r="L188" s="32">
        <v>10581450</v>
      </c>
      <c r="M188" s="17">
        <f t="shared" si="77"/>
        <v>0</v>
      </c>
      <c r="N188" s="17"/>
      <c r="O188" s="17"/>
      <c r="P188" s="17">
        <f t="shared" si="78"/>
        <v>0</v>
      </c>
      <c r="Q188" s="17"/>
      <c r="R188" s="17"/>
      <c r="S188" s="17">
        <f t="shared" si="79"/>
        <v>0</v>
      </c>
      <c r="T188" s="17"/>
      <c r="U188" s="65"/>
      <c r="V188" s="13"/>
      <c r="W188" s="13"/>
    </row>
    <row r="189" spans="1:55" ht="41.25" customHeight="1">
      <c r="A189" s="98" t="s">
        <v>404</v>
      </c>
      <c r="B189" s="98"/>
      <c r="C189" s="98"/>
      <c r="D189" s="98"/>
      <c r="E189" s="98"/>
      <c r="F189" s="98"/>
      <c r="G189" s="6" t="s">
        <v>405</v>
      </c>
      <c r="H189" s="7"/>
      <c r="I189" s="6" t="s">
        <v>405</v>
      </c>
      <c r="J189" s="17">
        <f t="shared" si="80"/>
        <v>115097900</v>
      </c>
      <c r="K189" s="17">
        <f t="shared" ref="K189:U189" si="81">K190</f>
        <v>0</v>
      </c>
      <c r="L189" s="17">
        <f t="shared" si="81"/>
        <v>115097900</v>
      </c>
      <c r="M189" s="17">
        <f t="shared" si="77"/>
        <v>78586758</v>
      </c>
      <c r="N189" s="17">
        <f t="shared" si="81"/>
        <v>0</v>
      </c>
      <c r="O189" s="17">
        <f t="shared" si="81"/>
        <v>78586758</v>
      </c>
      <c r="P189" s="17">
        <f t="shared" si="78"/>
        <v>77659733</v>
      </c>
      <c r="Q189" s="17">
        <f t="shared" si="81"/>
        <v>0</v>
      </c>
      <c r="R189" s="17">
        <f t="shared" si="81"/>
        <v>77659733</v>
      </c>
      <c r="S189" s="17">
        <f t="shared" si="79"/>
        <v>77659733</v>
      </c>
      <c r="T189" s="17">
        <f t="shared" si="81"/>
        <v>0</v>
      </c>
      <c r="U189" s="65">
        <f t="shared" si="81"/>
        <v>77659733</v>
      </c>
      <c r="V189" s="13">
        <f>S189/J189*100</f>
        <v>67.472762752404691</v>
      </c>
      <c r="W189" s="13">
        <f>S189/M189*100</f>
        <v>98.820380145978277</v>
      </c>
    </row>
    <row r="190" spans="1:55">
      <c r="A190" s="94" t="s">
        <v>219</v>
      </c>
      <c r="B190" s="94"/>
      <c r="C190" s="94"/>
      <c r="D190" s="94"/>
      <c r="E190" s="94"/>
      <c r="F190" s="94"/>
      <c r="G190" s="9" t="s">
        <v>405</v>
      </c>
      <c r="H190" s="7"/>
      <c r="I190" s="9" t="s">
        <v>405</v>
      </c>
      <c r="J190" s="17">
        <f t="shared" si="80"/>
        <v>115097900</v>
      </c>
      <c r="K190" s="36">
        <f t="shared" ref="K190:U190" si="82">K191+K192+K193+K194</f>
        <v>0</v>
      </c>
      <c r="L190" s="36">
        <f t="shared" si="82"/>
        <v>115097900</v>
      </c>
      <c r="M190" s="17">
        <f t="shared" si="77"/>
        <v>78586758</v>
      </c>
      <c r="N190" s="36">
        <f t="shared" si="82"/>
        <v>0</v>
      </c>
      <c r="O190" s="36">
        <f t="shared" si="82"/>
        <v>78586758</v>
      </c>
      <c r="P190" s="17">
        <f t="shared" si="78"/>
        <v>77659733</v>
      </c>
      <c r="Q190" s="36">
        <f t="shared" si="82"/>
        <v>0</v>
      </c>
      <c r="R190" s="36">
        <f t="shared" si="82"/>
        <v>77659733</v>
      </c>
      <c r="S190" s="17">
        <f t="shared" si="79"/>
        <v>77659733</v>
      </c>
      <c r="T190" s="36">
        <f t="shared" si="82"/>
        <v>0</v>
      </c>
      <c r="U190" s="67">
        <f t="shared" si="82"/>
        <v>77659733</v>
      </c>
      <c r="V190" s="12">
        <f>S190/J190*100</f>
        <v>67.472762752404691</v>
      </c>
      <c r="W190" s="12">
        <f>S190/M190*100</f>
        <v>98.820380145978277</v>
      </c>
    </row>
    <row r="191" spans="1:55" ht="81.75" customHeight="1">
      <c r="A191" s="43" t="s">
        <v>406</v>
      </c>
      <c r="B191" s="16" t="s">
        <v>22</v>
      </c>
      <c r="C191" s="16" t="s">
        <v>221</v>
      </c>
      <c r="D191" s="16" t="s">
        <v>389</v>
      </c>
      <c r="E191" s="16" t="s">
        <v>223</v>
      </c>
      <c r="F191" s="16" t="s">
        <v>45</v>
      </c>
      <c r="G191" s="6" t="s">
        <v>407</v>
      </c>
      <c r="H191" s="7"/>
      <c r="I191" s="6" t="s">
        <v>407</v>
      </c>
      <c r="J191" s="17">
        <f t="shared" si="80"/>
        <v>4500000</v>
      </c>
      <c r="K191" s="17"/>
      <c r="L191" s="32">
        <v>4500000</v>
      </c>
      <c r="M191" s="17">
        <f t="shared" si="77"/>
        <v>0</v>
      </c>
      <c r="N191" s="17"/>
      <c r="O191" s="17"/>
      <c r="P191" s="17">
        <f t="shared" si="78"/>
        <v>0</v>
      </c>
      <c r="Q191" s="17"/>
      <c r="R191" s="17"/>
      <c r="S191" s="17">
        <f t="shared" si="79"/>
        <v>0</v>
      </c>
      <c r="T191" s="17"/>
      <c r="U191" s="65"/>
      <c r="V191" s="13"/>
      <c r="W191" s="13"/>
    </row>
    <row r="192" spans="1:55" ht="97.5" customHeight="1">
      <c r="A192" s="43" t="s">
        <v>408</v>
      </c>
      <c r="B192" s="16" t="s">
        <v>22</v>
      </c>
      <c r="C192" s="16" t="s">
        <v>221</v>
      </c>
      <c r="D192" s="16" t="s">
        <v>409</v>
      </c>
      <c r="E192" s="16" t="s">
        <v>223</v>
      </c>
      <c r="F192" s="16" t="s">
        <v>45</v>
      </c>
      <c r="G192" s="6" t="s">
        <v>410</v>
      </c>
      <c r="H192" s="7"/>
      <c r="I192" s="6" t="s">
        <v>410</v>
      </c>
      <c r="J192" s="17">
        <f t="shared" si="80"/>
        <v>7800000</v>
      </c>
      <c r="K192" s="18"/>
      <c r="L192" s="32">
        <v>7800000</v>
      </c>
      <c r="M192" s="17">
        <f t="shared" si="77"/>
        <v>0</v>
      </c>
      <c r="N192" s="18"/>
      <c r="O192" s="17"/>
      <c r="P192" s="17">
        <f t="shared" si="78"/>
        <v>0</v>
      </c>
      <c r="Q192" s="18"/>
      <c r="R192" s="17"/>
      <c r="S192" s="17">
        <f t="shared" si="79"/>
        <v>0</v>
      </c>
      <c r="T192" s="18"/>
      <c r="U192" s="65"/>
      <c r="V192" s="13"/>
      <c r="W192" s="13"/>
    </row>
    <row r="193" spans="1:23" ht="90">
      <c r="A193" s="43" t="s">
        <v>411</v>
      </c>
      <c r="B193" s="16" t="s">
        <v>22</v>
      </c>
      <c r="C193" s="16" t="s">
        <v>221</v>
      </c>
      <c r="D193" s="16" t="s">
        <v>389</v>
      </c>
      <c r="E193" s="16" t="s">
        <v>223</v>
      </c>
      <c r="F193" s="16" t="s">
        <v>52</v>
      </c>
      <c r="G193" s="6" t="s">
        <v>412</v>
      </c>
      <c r="H193" s="7"/>
      <c r="I193" s="6" t="s">
        <v>412</v>
      </c>
      <c r="J193" s="17">
        <f t="shared" si="80"/>
        <v>2560000</v>
      </c>
      <c r="K193" s="18"/>
      <c r="L193" s="17">
        <v>2560000</v>
      </c>
      <c r="M193" s="17">
        <f t="shared" si="77"/>
        <v>0</v>
      </c>
      <c r="N193" s="18"/>
      <c r="O193" s="17"/>
      <c r="P193" s="17">
        <f t="shared" si="78"/>
        <v>0</v>
      </c>
      <c r="Q193" s="18"/>
      <c r="R193" s="17"/>
      <c r="S193" s="17">
        <f t="shared" si="79"/>
        <v>0</v>
      </c>
      <c r="T193" s="18"/>
      <c r="U193" s="65"/>
      <c r="V193" s="13"/>
      <c r="W193" s="13"/>
    </row>
    <row r="194" spans="1:23" ht="95.25" customHeight="1">
      <c r="A194" s="43" t="s">
        <v>413</v>
      </c>
      <c r="B194" s="16" t="s">
        <v>22</v>
      </c>
      <c r="C194" s="16" t="s">
        <v>221</v>
      </c>
      <c r="D194" s="16" t="s">
        <v>414</v>
      </c>
      <c r="E194" s="16" t="s">
        <v>223</v>
      </c>
      <c r="F194" s="16" t="s">
        <v>415</v>
      </c>
      <c r="G194" s="6" t="s">
        <v>416</v>
      </c>
      <c r="H194" s="7"/>
      <c r="I194" s="6" t="s">
        <v>416</v>
      </c>
      <c r="J194" s="17">
        <f t="shared" si="80"/>
        <v>100237900</v>
      </c>
      <c r="K194" s="18"/>
      <c r="L194" s="32">
        <v>100237900</v>
      </c>
      <c r="M194" s="17">
        <f t="shared" si="77"/>
        <v>78586758</v>
      </c>
      <c r="N194" s="18"/>
      <c r="O194" s="46">
        <v>78586758</v>
      </c>
      <c r="P194" s="17">
        <f t="shared" si="78"/>
        <v>77659733</v>
      </c>
      <c r="Q194" s="18"/>
      <c r="R194" s="46">
        <v>77659733</v>
      </c>
      <c r="S194" s="17">
        <f t="shared" si="79"/>
        <v>77659733</v>
      </c>
      <c r="T194" s="18"/>
      <c r="U194" s="70">
        <v>77659733</v>
      </c>
      <c r="V194" s="13">
        <f>S194/J194*100</f>
        <v>77.475418978250744</v>
      </c>
      <c r="W194" s="13">
        <f>S194/M194*100</f>
        <v>98.820380145978277</v>
      </c>
    </row>
    <row r="195" spans="1:23" s="2" customFormat="1" ht="36" customHeight="1">
      <c r="A195" s="94" t="s">
        <v>417</v>
      </c>
      <c r="B195" s="94"/>
      <c r="C195" s="94"/>
      <c r="D195" s="94"/>
      <c r="E195" s="94"/>
      <c r="F195" s="94"/>
      <c r="G195" s="9" t="s">
        <v>418</v>
      </c>
      <c r="H195" s="9" t="s">
        <v>419</v>
      </c>
      <c r="I195" s="9" t="s">
        <v>420</v>
      </c>
      <c r="J195" s="36">
        <f>J198</f>
        <v>248372132.59999999</v>
      </c>
      <c r="K195" s="36">
        <f t="shared" ref="K195:U195" si="83">K198</f>
        <v>193520000</v>
      </c>
      <c r="L195" s="36">
        <f t="shared" si="83"/>
        <v>54852132.600000001</v>
      </c>
      <c r="M195" s="36">
        <f t="shared" si="83"/>
        <v>11203739.75</v>
      </c>
      <c r="N195" s="36">
        <f t="shared" si="83"/>
        <v>1489968.54</v>
      </c>
      <c r="O195" s="36">
        <f t="shared" si="83"/>
        <v>9713771.2100000009</v>
      </c>
      <c r="P195" s="36">
        <f t="shared" si="83"/>
        <v>9630831.6799999997</v>
      </c>
      <c r="Q195" s="36">
        <f t="shared" si="83"/>
        <v>0</v>
      </c>
      <c r="R195" s="36">
        <f t="shared" si="83"/>
        <v>9630831.6799999997</v>
      </c>
      <c r="S195" s="36">
        <f t="shared" si="83"/>
        <v>9630831.6799999997</v>
      </c>
      <c r="T195" s="36">
        <f t="shared" si="83"/>
        <v>0</v>
      </c>
      <c r="U195" s="67">
        <f t="shared" si="83"/>
        <v>9630831.6799999997</v>
      </c>
      <c r="V195" s="12">
        <f>S195/J195*100</f>
        <v>3.8775814255741512</v>
      </c>
      <c r="W195" s="12">
        <f>S195/M195*100</f>
        <v>85.960865701115551</v>
      </c>
    </row>
    <row r="196" spans="1:23" s="2" customFormat="1">
      <c r="A196" s="98" t="s">
        <v>7</v>
      </c>
      <c r="B196" s="98"/>
      <c r="C196" s="98"/>
      <c r="D196" s="98"/>
      <c r="E196" s="98"/>
      <c r="F196" s="98"/>
      <c r="G196" s="10"/>
      <c r="H196" s="10"/>
      <c r="I196" s="10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68"/>
      <c r="V196" s="13"/>
      <c r="W196" s="13"/>
    </row>
    <row r="197" spans="1:23" s="2" customFormat="1">
      <c r="A197" s="98" t="s">
        <v>8</v>
      </c>
      <c r="B197" s="98"/>
      <c r="C197" s="98"/>
      <c r="D197" s="98"/>
      <c r="E197" s="98"/>
      <c r="F197" s="98"/>
      <c r="G197" s="6" t="s">
        <v>418</v>
      </c>
      <c r="H197" s="6" t="s">
        <v>419</v>
      </c>
      <c r="I197" s="6" t="s">
        <v>420</v>
      </c>
      <c r="J197" s="17">
        <f>J198</f>
        <v>248372132.59999999</v>
      </c>
      <c r="K197" s="17">
        <f t="shared" ref="K197:U197" si="84">K198</f>
        <v>193520000</v>
      </c>
      <c r="L197" s="17">
        <f t="shared" si="84"/>
        <v>54852132.600000001</v>
      </c>
      <c r="M197" s="17">
        <f t="shared" si="84"/>
        <v>11203739.75</v>
      </c>
      <c r="N197" s="17">
        <f t="shared" si="84"/>
        <v>1489968.54</v>
      </c>
      <c r="O197" s="17">
        <f t="shared" si="84"/>
        <v>9713771.2100000009</v>
      </c>
      <c r="P197" s="17">
        <f t="shared" si="84"/>
        <v>9630831.6799999997</v>
      </c>
      <c r="Q197" s="17">
        <f t="shared" si="84"/>
        <v>0</v>
      </c>
      <c r="R197" s="17">
        <f t="shared" si="84"/>
        <v>9630831.6799999997</v>
      </c>
      <c r="S197" s="17">
        <f t="shared" si="84"/>
        <v>9630831.6799999997</v>
      </c>
      <c r="T197" s="17">
        <f t="shared" si="84"/>
        <v>0</v>
      </c>
      <c r="U197" s="65">
        <f t="shared" si="84"/>
        <v>9630831.6799999997</v>
      </c>
      <c r="V197" s="13">
        <f>S197/J197*100</f>
        <v>3.8775814255741512</v>
      </c>
      <c r="W197" s="13">
        <f>S197/M197*100</f>
        <v>85.960865701115551</v>
      </c>
    </row>
    <row r="198" spans="1:23" s="2" customFormat="1" ht="17.25" customHeight="1">
      <c r="A198" s="94" t="s">
        <v>20</v>
      </c>
      <c r="B198" s="94"/>
      <c r="C198" s="94"/>
      <c r="D198" s="94"/>
      <c r="E198" s="94"/>
      <c r="F198" s="94"/>
      <c r="G198" s="9" t="s">
        <v>418</v>
      </c>
      <c r="H198" s="9" t="s">
        <v>419</v>
      </c>
      <c r="I198" s="9" t="s">
        <v>420</v>
      </c>
      <c r="J198" s="36">
        <f>J199+J200+J202+J203+J204</f>
        <v>248372132.59999999</v>
      </c>
      <c r="K198" s="36">
        <f t="shared" ref="K198:U198" si="85">K199+K200+K202+K203+K204</f>
        <v>193520000</v>
      </c>
      <c r="L198" s="36">
        <f t="shared" si="85"/>
        <v>54852132.600000001</v>
      </c>
      <c r="M198" s="36">
        <f t="shared" si="85"/>
        <v>11203739.75</v>
      </c>
      <c r="N198" s="36">
        <f t="shared" si="85"/>
        <v>1489968.54</v>
      </c>
      <c r="O198" s="36">
        <f t="shared" si="85"/>
        <v>9713771.2100000009</v>
      </c>
      <c r="P198" s="36">
        <f t="shared" si="85"/>
        <v>9630831.6799999997</v>
      </c>
      <c r="Q198" s="36">
        <f t="shared" si="85"/>
        <v>0</v>
      </c>
      <c r="R198" s="36">
        <f t="shared" si="85"/>
        <v>9630831.6799999997</v>
      </c>
      <c r="S198" s="36">
        <f t="shared" si="85"/>
        <v>9630831.6799999997</v>
      </c>
      <c r="T198" s="36">
        <f t="shared" si="85"/>
        <v>0</v>
      </c>
      <c r="U198" s="67">
        <f t="shared" si="85"/>
        <v>9630831.6799999997</v>
      </c>
      <c r="V198" s="12">
        <f>S198/J198*100</f>
        <v>3.8775814255741512</v>
      </c>
      <c r="W198" s="12">
        <f>S198/M198*100</f>
        <v>85.960865701115551</v>
      </c>
    </row>
    <row r="199" spans="1:23" s="2" customFormat="1" ht="105">
      <c r="A199" s="43" t="s">
        <v>421</v>
      </c>
      <c r="B199" s="16" t="s">
        <v>22</v>
      </c>
      <c r="C199" s="16" t="s">
        <v>22</v>
      </c>
      <c r="D199" s="16" t="s">
        <v>422</v>
      </c>
      <c r="E199" s="16" t="s">
        <v>24</v>
      </c>
      <c r="F199" s="16" t="s">
        <v>165</v>
      </c>
      <c r="G199" s="6" t="s">
        <v>423</v>
      </c>
      <c r="H199" s="7"/>
      <c r="I199" s="6" t="s">
        <v>423</v>
      </c>
      <c r="J199" s="17">
        <f t="shared" ref="J199:J204" si="86">K199+L199</f>
        <v>5952200</v>
      </c>
      <c r="K199" s="17"/>
      <c r="L199" s="32">
        <v>5952200</v>
      </c>
      <c r="M199" s="17">
        <f t="shared" ref="M199:M204" si="87">N199+O199</f>
        <v>680127.66</v>
      </c>
      <c r="N199" s="17"/>
      <c r="O199" s="32">
        <v>680127.66</v>
      </c>
      <c r="P199" s="17">
        <f t="shared" ref="P199:P204" si="88">Q199+R199</f>
        <v>680127.66</v>
      </c>
      <c r="Q199" s="17"/>
      <c r="R199" s="32">
        <v>680127.66</v>
      </c>
      <c r="S199" s="17">
        <f t="shared" ref="S199:S204" si="89">T199+U199</f>
        <v>680127.66</v>
      </c>
      <c r="T199" s="17"/>
      <c r="U199" s="66">
        <v>680127.66</v>
      </c>
      <c r="V199" s="13">
        <f>S199/J199*100</f>
        <v>11.426492053358423</v>
      </c>
      <c r="W199" s="13">
        <f>S199/M199*100</f>
        <v>100</v>
      </c>
    </row>
    <row r="200" spans="1:23" s="2" customFormat="1" ht="75">
      <c r="A200" s="43" t="s">
        <v>424</v>
      </c>
      <c r="B200" s="16" t="s">
        <v>22</v>
      </c>
      <c r="C200" s="16" t="s">
        <v>22</v>
      </c>
      <c r="D200" s="16" t="s">
        <v>133</v>
      </c>
      <c r="E200" s="16" t="s">
        <v>339</v>
      </c>
      <c r="F200" s="16" t="s">
        <v>39</v>
      </c>
      <c r="G200" s="8"/>
      <c r="H200" s="8"/>
      <c r="I200" s="8"/>
      <c r="J200" s="17">
        <f t="shared" si="86"/>
        <v>0</v>
      </c>
      <c r="K200" s="17">
        <f t="shared" ref="K200:U200" si="90">K201</f>
        <v>0</v>
      </c>
      <c r="L200" s="17">
        <f t="shared" si="90"/>
        <v>0</v>
      </c>
      <c r="M200" s="17">
        <f t="shared" si="87"/>
        <v>0</v>
      </c>
      <c r="N200" s="17">
        <f t="shared" si="90"/>
        <v>0</v>
      </c>
      <c r="O200" s="17">
        <f t="shared" si="90"/>
        <v>0</v>
      </c>
      <c r="P200" s="17">
        <f t="shared" si="88"/>
        <v>0</v>
      </c>
      <c r="Q200" s="17">
        <f t="shared" si="90"/>
        <v>0</v>
      </c>
      <c r="R200" s="17">
        <f t="shared" si="90"/>
        <v>0</v>
      </c>
      <c r="S200" s="17">
        <f t="shared" si="89"/>
        <v>0</v>
      </c>
      <c r="T200" s="17">
        <f t="shared" si="90"/>
        <v>0</v>
      </c>
      <c r="U200" s="65">
        <f t="shared" si="90"/>
        <v>0</v>
      </c>
      <c r="V200" s="13"/>
      <c r="W200" s="13"/>
    </row>
    <row r="201" spans="1:23" s="2" customFormat="1" ht="30">
      <c r="A201" s="43" t="s">
        <v>191</v>
      </c>
      <c r="B201" s="16" t="s">
        <v>192</v>
      </c>
      <c r="C201" s="33"/>
      <c r="D201" s="33"/>
      <c r="E201" s="33"/>
      <c r="F201" s="33"/>
      <c r="G201" s="10"/>
      <c r="H201" s="10"/>
      <c r="I201" s="10"/>
      <c r="J201" s="17">
        <f t="shared" si="86"/>
        <v>0</v>
      </c>
      <c r="K201" s="41"/>
      <c r="L201" s="41"/>
      <c r="M201" s="17">
        <f t="shared" si="87"/>
        <v>0</v>
      </c>
      <c r="N201" s="41"/>
      <c r="O201" s="41"/>
      <c r="P201" s="17">
        <f t="shared" si="88"/>
        <v>0</v>
      </c>
      <c r="Q201" s="41"/>
      <c r="R201" s="41"/>
      <c r="S201" s="17">
        <f t="shared" si="89"/>
        <v>0</v>
      </c>
      <c r="T201" s="41"/>
      <c r="U201" s="68"/>
      <c r="V201" s="13"/>
      <c r="W201" s="13"/>
    </row>
    <row r="202" spans="1:23" s="2" customFormat="1" ht="120">
      <c r="A202" s="43" t="s">
        <v>425</v>
      </c>
      <c r="B202" s="16" t="s">
        <v>22</v>
      </c>
      <c r="C202" s="16" t="s">
        <v>22</v>
      </c>
      <c r="D202" s="16" t="s">
        <v>426</v>
      </c>
      <c r="E202" s="16" t="s">
        <v>24</v>
      </c>
      <c r="F202" s="16" t="s">
        <v>394</v>
      </c>
      <c r="G202" s="6" t="s">
        <v>427</v>
      </c>
      <c r="H202" s="6" t="s">
        <v>419</v>
      </c>
      <c r="I202" s="6" t="s">
        <v>428</v>
      </c>
      <c r="J202" s="17">
        <f t="shared" si="86"/>
        <v>208519932.59999999</v>
      </c>
      <c r="K202" s="32">
        <v>193520000</v>
      </c>
      <c r="L202" s="17">
        <v>14999932.6</v>
      </c>
      <c r="M202" s="17">
        <f t="shared" si="87"/>
        <v>6236112.0899999999</v>
      </c>
      <c r="N202" s="17">
        <v>1489968.54</v>
      </c>
      <c r="O202" s="17">
        <v>4746143.55</v>
      </c>
      <c r="P202" s="17">
        <f t="shared" si="88"/>
        <v>4663204.0199999996</v>
      </c>
      <c r="Q202" s="17"/>
      <c r="R202" s="17">
        <v>4663204.0199999996</v>
      </c>
      <c r="S202" s="17">
        <f t="shared" si="89"/>
        <v>4663204.0199999996</v>
      </c>
      <c r="T202" s="17"/>
      <c r="U202" s="65">
        <v>4663204.0199999996</v>
      </c>
      <c r="V202" s="13"/>
      <c r="W202" s="13"/>
    </row>
    <row r="203" spans="1:23" s="2" customFormat="1" ht="159.75" customHeight="1">
      <c r="A203" s="43" t="s">
        <v>429</v>
      </c>
      <c r="B203" s="16" t="s">
        <v>22</v>
      </c>
      <c r="C203" s="16" t="s">
        <v>22</v>
      </c>
      <c r="D203" s="16" t="s">
        <v>430</v>
      </c>
      <c r="E203" s="16" t="s">
        <v>24</v>
      </c>
      <c r="F203" s="16" t="s">
        <v>88</v>
      </c>
      <c r="G203" s="6" t="s">
        <v>431</v>
      </c>
      <c r="H203" s="7"/>
      <c r="I203" s="6" t="s">
        <v>431</v>
      </c>
      <c r="J203" s="17">
        <f t="shared" si="86"/>
        <v>19150000</v>
      </c>
      <c r="K203" s="17"/>
      <c r="L203" s="17">
        <v>19150000</v>
      </c>
      <c r="M203" s="17">
        <f t="shared" si="87"/>
        <v>4287500</v>
      </c>
      <c r="N203" s="17"/>
      <c r="O203" s="32">
        <v>4287500</v>
      </c>
      <c r="P203" s="17">
        <f t="shared" si="88"/>
        <v>4287500</v>
      </c>
      <c r="Q203" s="17"/>
      <c r="R203" s="32">
        <v>4287500</v>
      </c>
      <c r="S203" s="17">
        <f t="shared" si="89"/>
        <v>4287500</v>
      </c>
      <c r="T203" s="17"/>
      <c r="U203" s="66">
        <v>4287500</v>
      </c>
      <c r="V203" s="13">
        <f>S203/J203*100</f>
        <v>22.389033942558747</v>
      </c>
      <c r="W203" s="13">
        <f>S203/M203*100</f>
        <v>100</v>
      </c>
    </row>
    <row r="204" spans="1:23" s="2" customFormat="1" ht="121.5" customHeight="1">
      <c r="A204" s="43" t="s">
        <v>432</v>
      </c>
      <c r="B204" s="16" t="s">
        <v>22</v>
      </c>
      <c r="C204" s="16" t="s">
        <v>22</v>
      </c>
      <c r="D204" s="16" t="s">
        <v>433</v>
      </c>
      <c r="E204" s="16" t="s">
        <v>24</v>
      </c>
      <c r="F204" s="16" t="s">
        <v>88</v>
      </c>
      <c r="G204" s="6" t="s">
        <v>434</v>
      </c>
      <c r="H204" s="7"/>
      <c r="I204" s="6" t="s">
        <v>434</v>
      </c>
      <c r="J204" s="17">
        <f t="shared" si="86"/>
        <v>14750000</v>
      </c>
      <c r="K204" s="17"/>
      <c r="L204" s="17">
        <v>14750000</v>
      </c>
      <c r="M204" s="17">
        <f t="shared" si="87"/>
        <v>0</v>
      </c>
      <c r="N204" s="17"/>
      <c r="O204" s="17"/>
      <c r="P204" s="17">
        <f t="shared" si="88"/>
        <v>0</v>
      </c>
      <c r="Q204" s="17"/>
      <c r="R204" s="17"/>
      <c r="S204" s="17">
        <f t="shared" si="89"/>
        <v>0</v>
      </c>
      <c r="T204" s="17"/>
      <c r="U204" s="65"/>
      <c r="V204" s="13"/>
      <c r="W204" s="13"/>
    </row>
    <row r="205" spans="1:23" s="2" customFormat="1" ht="43.5" customHeight="1">
      <c r="A205" s="94" t="s">
        <v>435</v>
      </c>
      <c r="B205" s="94"/>
      <c r="C205" s="94"/>
      <c r="D205" s="94"/>
      <c r="E205" s="94"/>
      <c r="F205" s="94"/>
      <c r="G205" s="9" t="s">
        <v>436</v>
      </c>
      <c r="H205" s="9" t="s">
        <v>437</v>
      </c>
      <c r="I205" s="9" t="s">
        <v>438</v>
      </c>
      <c r="J205" s="36">
        <f>J208+J215</f>
        <v>993111532.5</v>
      </c>
      <c r="K205" s="36">
        <f t="shared" ref="K205:U205" si="91">K208+K215</f>
        <v>907521544.11000001</v>
      </c>
      <c r="L205" s="36">
        <f t="shared" si="91"/>
        <v>85589988.390000001</v>
      </c>
      <c r="M205" s="36">
        <f t="shared" si="91"/>
        <v>342259891.48000002</v>
      </c>
      <c r="N205" s="36">
        <f t="shared" si="91"/>
        <v>317883296.36000001</v>
      </c>
      <c r="O205" s="36">
        <f t="shared" si="91"/>
        <v>24376595.119999997</v>
      </c>
      <c r="P205" s="36">
        <f t="shared" si="91"/>
        <v>282004467.47000003</v>
      </c>
      <c r="Q205" s="36">
        <f t="shared" si="91"/>
        <v>263000004.70000002</v>
      </c>
      <c r="R205" s="36">
        <f t="shared" si="91"/>
        <v>19004462.77</v>
      </c>
      <c r="S205" s="36">
        <f t="shared" si="91"/>
        <v>270823607.05000001</v>
      </c>
      <c r="T205" s="36">
        <f t="shared" si="91"/>
        <v>252937230.41000003</v>
      </c>
      <c r="U205" s="67">
        <f t="shared" si="91"/>
        <v>17886376.640000001</v>
      </c>
      <c r="V205" s="12">
        <f>S205/J205*100</f>
        <v>27.270210664883205</v>
      </c>
      <c r="W205" s="12">
        <f>S205/M205*100</f>
        <v>79.128058470101408</v>
      </c>
    </row>
    <row r="206" spans="1:23" s="2" customFormat="1">
      <c r="A206" s="98" t="s">
        <v>7</v>
      </c>
      <c r="B206" s="98"/>
      <c r="C206" s="98"/>
      <c r="D206" s="98"/>
      <c r="E206" s="98"/>
      <c r="F206" s="98"/>
      <c r="G206" s="10"/>
      <c r="H206" s="10"/>
      <c r="I206" s="10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68"/>
      <c r="V206" s="13"/>
      <c r="W206" s="13"/>
    </row>
    <row r="207" spans="1:23" s="2" customFormat="1">
      <c r="A207" s="98" t="s">
        <v>8</v>
      </c>
      <c r="B207" s="98"/>
      <c r="C207" s="98"/>
      <c r="D207" s="98"/>
      <c r="E207" s="98"/>
      <c r="F207" s="98"/>
      <c r="G207" s="6" t="s">
        <v>436</v>
      </c>
      <c r="H207" s="6" t="s">
        <v>437</v>
      </c>
      <c r="I207" s="6" t="s">
        <v>438</v>
      </c>
      <c r="J207" s="17">
        <f>J208+J215</f>
        <v>993111532.5</v>
      </c>
      <c r="K207" s="17">
        <f t="shared" ref="K207:U207" si="92">K208+K215</f>
        <v>907521544.11000001</v>
      </c>
      <c r="L207" s="17">
        <f t="shared" si="92"/>
        <v>85589988.390000001</v>
      </c>
      <c r="M207" s="17">
        <f t="shared" si="92"/>
        <v>342259891.48000002</v>
      </c>
      <c r="N207" s="17">
        <f t="shared" si="92"/>
        <v>317883296.36000001</v>
      </c>
      <c r="O207" s="17">
        <f t="shared" si="92"/>
        <v>24376595.119999997</v>
      </c>
      <c r="P207" s="17">
        <f t="shared" si="92"/>
        <v>282004467.47000003</v>
      </c>
      <c r="Q207" s="17">
        <f t="shared" si="92"/>
        <v>263000004.70000002</v>
      </c>
      <c r="R207" s="17">
        <f t="shared" si="92"/>
        <v>19004462.77</v>
      </c>
      <c r="S207" s="17">
        <f t="shared" si="92"/>
        <v>270823607.05000001</v>
      </c>
      <c r="T207" s="17">
        <f t="shared" si="92"/>
        <v>252937230.41000003</v>
      </c>
      <c r="U207" s="65">
        <f t="shared" si="92"/>
        <v>17886376.640000001</v>
      </c>
      <c r="V207" s="13">
        <f>S207/J207*100</f>
        <v>27.270210664883205</v>
      </c>
      <c r="W207" s="13">
        <f>S207/M207*100</f>
        <v>79.128058470101408</v>
      </c>
    </row>
    <row r="208" spans="1:23" s="2" customFormat="1" ht="34.5" customHeight="1">
      <c r="A208" s="98" t="s">
        <v>439</v>
      </c>
      <c r="B208" s="98"/>
      <c r="C208" s="98"/>
      <c r="D208" s="98"/>
      <c r="E208" s="98"/>
      <c r="F208" s="98"/>
      <c r="G208" s="6" t="s">
        <v>440</v>
      </c>
      <c r="H208" s="6" t="s">
        <v>441</v>
      </c>
      <c r="I208" s="6" t="s">
        <v>442</v>
      </c>
      <c r="J208" s="17">
        <f>J209+J213</f>
        <v>48604353.480000004</v>
      </c>
      <c r="K208" s="17">
        <f t="shared" ref="K208:U208" si="93">K209+K213</f>
        <v>47010800</v>
      </c>
      <c r="L208" s="17">
        <f t="shared" si="93"/>
        <v>1593553.48</v>
      </c>
      <c r="M208" s="17">
        <f t="shared" si="93"/>
        <v>2042119.03</v>
      </c>
      <c r="N208" s="17">
        <f t="shared" si="93"/>
        <v>1937819.1</v>
      </c>
      <c r="O208" s="17">
        <f t="shared" si="93"/>
        <v>104299.93</v>
      </c>
      <c r="P208" s="17">
        <f t="shared" si="93"/>
        <v>0</v>
      </c>
      <c r="Q208" s="17">
        <f t="shared" si="93"/>
        <v>0</v>
      </c>
      <c r="R208" s="17">
        <f t="shared" si="93"/>
        <v>0</v>
      </c>
      <c r="S208" s="17">
        <f t="shared" si="93"/>
        <v>0</v>
      </c>
      <c r="T208" s="17">
        <f t="shared" si="93"/>
        <v>0</v>
      </c>
      <c r="U208" s="65">
        <f t="shared" si="93"/>
        <v>0</v>
      </c>
      <c r="V208" s="13"/>
      <c r="W208" s="13"/>
    </row>
    <row r="209" spans="1:23" s="2" customFormat="1" ht="22.5" customHeight="1">
      <c r="A209" s="94" t="s">
        <v>20</v>
      </c>
      <c r="B209" s="94"/>
      <c r="C209" s="94"/>
      <c r="D209" s="94"/>
      <c r="E209" s="94"/>
      <c r="F209" s="94"/>
      <c r="G209" s="9" t="s">
        <v>443</v>
      </c>
      <c r="H209" s="9" t="s">
        <v>444</v>
      </c>
      <c r="I209" s="9" t="s">
        <v>445</v>
      </c>
      <c r="J209" s="36">
        <f>J210+J211+J212</f>
        <v>19999353.48</v>
      </c>
      <c r="K209" s="36">
        <f>K210+K211+K212</f>
        <v>18977900</v>
      </c>
      <c r="L209" s="36">
        <f>L210+L211+L212</f>
        <v>1021453.48</v>
      </c>
      <c r="M209" s="36">
        <f t="shared" ref="M209:U209" si="94">M210+M211</f>
        <v>2042119.03</v>
      </c>
      <c r="N209" s="36">
        <f t="shared" si="94"/>
        <v>1937819.1</v>
      </c>
      <c r="O209" s="36">
        <f t="shared" si="94"/>
        <v>104299.93</v>
      </c>
      <c r="P209" s="36">
        <f t="shared" si="94"/>
        <v>0</v>
      </c>
      <c r="Q209" s="36">
        <f t="shared" si="94"/>
        <v>0</v>
      </c>
      <c r="R209" s="36">
        <f t="shared" si="94"/>
        <v>0</v>
      </c>
      <c r="S209" s="36">
        <f t="shared" si="94"/>
        <v>0</v>
      </c>
      <c r="T209" s="36">
        <f t="shared" si="94"/>
        <v>0</v>
      </c>
      <c r="U209" s="67">
        <f t="shared" si="94"/>
        <v>0</v>
      </c>
      <c r="V209" s="13"/>
      <c r="W209" s="13"/>
    </row>
    <row r="210" spans="1:23" s="2" customFormat="1" ht="75">
      <c r="A210" s="43" t="s">
        <v>446</v>
      </c>
      <c r="B210" s="16" t="s">
        <v>22</v>
      </c>
      <c r="C210" s="16" t="s">
        <v>22</v>
      </c>
      <c r="D210" s="16" t="s">
        <v>447</v>
      </c>
      <c r="E210" s="16" t="s">
        <v>448</v>
      </c>
      <c r="F210" s="16" t="s">
        <v>45</v>
      </c>
      <c r="G210" s="6" t="s">
        <v>449</v>
      </c>
      <c r="H210" s="6" t="s">
        <v>450</v>
      </c>
      <c r="I210" s="6" t="s">
        <v>451</v>
      </c>
      <c r="J210" s="17">
        <f>K210+L210</f>
        <v>17640677.390000001</v>
      </c>
      <c r="K210" s="32">
        <v>16739691</v>
      </c>
      <c r="L210" s="32">
        <v>900986.39</v>
      </c>
      <c r="M210" s="17">
        <f>N210+O210</f>
        <v>2042119.03</v>
      </c>
      <c r="N210" s="17">
        <v>1937819.1</v>
      </c>
      <c r="O210" s="17">
        <v>104299.93</v>
      </c>
      <c r="P210" s="17"/>
      <c r="Q210" s="17"/>
      <c r="R210" s="17"/>
      <c r="S210" s="17"/>
      <c r="T210" s="17"/>
      <c r="U210" s="65"/>
      <c r="V210" s="13"/>
      <c r="W210" s="13"/>
    </row>
    <row r="211" spans="1:23" s="2" customFormat="1" ht="60">
      <c r="A211" s="43" t="s">
        <v>452</v>
      </c>
      <c r="B211" s="16" t="s">
        <v>22</v>
      </c>
      <c r="C211" s="16" t="s">
        <v>22</v>
      </c>
      <c r="D211" s="16" t="s">
        <v>447</v>
      </c>
      <c r="E211" s="16" t="s">
        <v>453</v>
      </c>
      <c r="F211" s="16" t="s">
        <v>45</v>
      </c>
      <c r="G211" s="6" t="s">
        <v>454</v>
      </c>
      <c r="H211" s="6" t="s">
        <v>455</v>
      </c>
      <c r="I211" s="6" t="s">
        <v>456</v>
      </c>
      <c r="J211" s="17">
        <f>K211+L211</f>
        <v>2358676.09</v>
      </c>
      <c r="K211" s="17">
        <v>2238209</v>
      </c>
      <c r="L211" s="17">
        <v>120467.09</v>
      </c>
      <c r="M211" s="17"/>
      <c r="N211" s="17"/>
      <c r="O211" s="17"/>
      <c r="P211" s="17"/>
      <c r="Q211" s="17"/>
      <c r="R211" s="17"/>
      <c r="S211" s="17"/>
      <c r="T211" s="17"/>
      <c r="U211" s="65"/>
      <c r="V211" s="13"/>
      <c r="W211" s="13"/>
    </row>
    <row r="212" spans="1:23">
      <c r="A212" s="43" t="s">
        <v>566</v>
      </c>
      <c r="B212" s="16"/>
      <c r="C212" s="16"/>
      <c r="D212" s="16"/>
      <c r="E212" s="16"/>
      <c r="F212" s="16"/>
      <c r="G212" s="6"/>
      <c r="H212" s="6"/>
      <c r="I212" s="6"/>
      <c r="J212" s="17">
        <f t="shared" ref="J212:J223" si="95">K212+L212</f>
        <v>0</v>
      </c>
      <c r="K212" s="32"/>
      <c r="L212" s="32"/>
      <c r="M212" s="17"/>
      <c r="N212" s="17"/>
      <c r="O212" s="17"/>
      <c r="P212" s="17"/>
      <c r="Q212" s="17"/>
      <c r="R212" s="17"/>
      <c r="S212" s="17"/>
      <c r="T212" s="17"/>
      <c r="U212" s="65"/>
      <c r="V212" s="13"/>
      <c r="W212" s="13"/>
    </row>
    <row r="213" spans="1:23" ht="21" customHeight="1">
      <c r="A213" s="94" t="s">
        <v>457</v>
      </c>
      <c r="B213" s="94"/>
      <c r="C213" s="94"/>
      <c r="D213" s="94"/>
      <c r="E213" s="94"/>
      <c r="F213" s="94"/>
      <c r="G213" s="9" t="s">
        <v>458</v>
      </c>
      <c r="H213" s="9" t="s">
        <v>459</v>
      </c>
      <c r="I213" s="9" t="s">
        <v>460</v>
      </c>
      <c r="J213" s="36">
        <f t="shared" si="95"/>
        <v>28605000</v>
      </c>
      <c r="K213" s="36">
        <f t="shared" ref="K213:U213" si="96">K214</f>
        <v>28032900</v>
      </c>
      <c r="L213" s="36">
        <f t="shared" si="96"/>
        <v>572100</v>
      </c>
      <c r="M213" s="36">
        <f t="shared" si="96"/>
        <v>0</v>
      </c>
      <c r="N213" s="36">
        <f t="shared" si="96"/>
        <v>0</v>
      </c>
      <c r="O213" s="36">
        <f t="shared" si="96"/>
        <v>0</v>
      </c>
      <c r="P213" s="36">
        <f t="shared" si="96"/>
        <v>0</v>
      </c>
      <c r="Q213" s="36">
        <f t="shared" si="96"/>
        <v>0</v>
      </c>
      <c r="R213" s="36">
        <f t="shared" si="96"/>
        <v>0</v>
      </c>
      <c r="S213" s="36">
        <f t="shared" si="96"/>
        <v>0</v>
      </c>
      <c r="T213" s="36">
        <f t="shared" si="96"/>
        <v>0</v>
      </c>
      <c r="U213" s="67">
        <f t="shared" si="96"/>
        <v>0</v>
      </c>
      <c r="V213" s="13"/>
      <c r="W213" s="13"/>
    </row>
    <row r="214" spans="1:23" ht="75">
      <c r="A214" s="43" t="s">
        <v>461</v>
      </c>
      <c r="B214" s="16" t="s">
        <v>22</v>
      </c>
      <c r="C214" s="16" t="s">
        <v>22</v>
      </c>
      <c r="D214" s="16" t="s">
        <v>462</v>
      </c>
      <c r="E214" s="16" t="s">
        <v>179</v>
      </c>
      <c r="F214" s="16">
        <v>2021</v>
      </c>
      <c r="G214" s="6" t="s">
        <v>458</v>
      </c>
      <c r="H214" s="6" t="s">
        <v>459</v>
      </c>
      <c r="I214" s="6" t="s">
        <v>460</v>
      </c>
      <c r="J214" s="17">
        <f t="shared" si="95"/>
        <v>28605000</v>
      </c>
      <c r="K214" s="32">
        <v>28032900</v>
      </c>
      <c r="L214" s="32">
        <v>572100</v>
      </c>
      <c r="M214" s="17"/>
      <c r="N214" s="17"/>
      <c r="O214" s="17"/>
      <c r="P214" s="17"/>
      <c r="Q214" s="17"/>
      <c r="R214" s="17"/>
      <c r="S214" s="17"/>
      <c r="T214" s="17"/>
      <c r="U214" s="65"/>
      <c r="V214" s="13"/>
      <c r="W214" s="13"/>
    </row>
    <row r="215" spans="1:23" ht="21" customHeight="1">
      <c r="A215" s="98" t="s">
        <v>463</v>
      </c>
      <c r="B215" s="98"/>
      <c r="C215" s="98"/>
      <c r="D215" s="98"/>
      <c r="E215" s="98"/>
      <c r="F215" s="98"/>
      <c r="G215" s="6" t="s">
        <v>464</v>
      </c>
      <c r="H215" s="6" t="s">
        <v>465</v>
      </c>
      <c r="I215" s="6" t="s">
        <v>466</v>
      </c>
      <c r="J215" s="17">
        <f t="shared" si="95"/>
        <v>944507179.01999998</v>
      </c>
      <c r="K215" s="17">
        <f t="shared" ref="K215:U215" si="97">K216+K223+K226</f>
        <v>860510744.11000001</v>
      </c>
      <c r="L215" s="17">
        <f t="shared" si="97"/>
        <v>83996434.909999996</v>
      </c>
      <c r="M215" s="17">
        <f t="shared" si="97"/>
        <v>340217772.45000005</v>
      </c>
      <c r="N215" s="17">
        <f t="shared" si="97"/>
        <v>315945477.25999999</v>
      </c>
      <c r="O215" s="17">
        <f t="shared" si="97"/>
        <v>24272295.189999998</v>
      </c>
      <c r="P215" s="17">
        <f t="shared" si="97"/>
        <v>282004467.47000003</v>
      </c>
      <c r="Q215" s="17">
        <f t="shared" si="97"/>
        <v>263000004.70000002</v>
      </c>
      <c r="R215" s="17">
        <f t="shared" si="97"/>
        <v>19004462.77</v>
      </c>
      <c r="S215" s="17">
        <f t="shared" si="97"/>
        <v>270823607.05000001</v>
      </c>
      <c r="T215" s="17">
        <f t="shared" si="97"/>
        <v>252937230.41000003</v>
      </c>
      <c r="U215" s="65">
        <f t="shared" si="97"/>
        <v>17886376.640000001</v>
      </c>
      <c r="V215" s="13">
        <f>S215/J215*100</f>
        <v>28.67353611128723</v>
      </c>
      <c r="W215" s="13">
        <f>S215/M215*100</f>
        <v>79.603015768319835</v>
      </c>
    </row>
    <row r="216" spans="1:23" s="2" customFormat="1" ht="23.25" customHeight="1">
      <c r="A216" s="94" t="s">
        <v>20</v>
      </c>
      <c r="B216" s="94"/>
      <c r="C216" s="94"/>
      <c r="D216" s="94"/>
      <c r="E216" s="94"/>
      <c r="F216" s="94"/>
      <c r="G216" s="9" t="s">
        <v>576</v>
      </c>
      <c r="H216" s="9" t="s">
        <v>577</v>
      </c>
      <c r="I216" s="9" t="s">
        <v>578</v>
      </c>
      <c r="J216" s="36">
        <f t="shared" si="95"/>
        <v>651021119.01999998</v>
      </c>
      <c r="K216" s="36">
        <f t="shared" ref="K216:U216" si="98">K217+K218+K219+K220+K221+K222</f>
        <v>596466244.11000001</v>
      </c>
      <c r="L216" s="36">
        <f t="shared" si="98"/>
        <v>54554874.909999996</v>
      </c>
      <c r="M216" s="36">
        <f t="shared" si="98"/>
        <v>131238190.43000001</v>
      </c>
      <c r="N216" s="36">
        <f t="shared" si="98"/>
        <v>120945477.24000001</v>
      </c>
      <c r="O216" s="36">
        <f t="shared" si="98"/>
        <v>10292713.189999999</v>
      </c>
      <c r="P216" s="36">
        <f t="shared" si="98"/>
        <v>73024885.450000003</v>
      </c>
      <c r="Q216" s="36">
        <f t="shared" si="98"/>
        <v>68000004.680000007</v>
      </c>
      <c r="R216" s="36">
        <f t="shared" si="98"/>
        <v>5024880.7700000005</v>
      </c>
      <c r="S216" s="36">
        <f t="shared" si="98"/>
        <v>61844025.030000001</v>
      </c>
      <c r="T216" s="36">
        <f t="shared" si="98"/>
        <v>57937230.390000001</v>
      </c>
      <c r="U216" s="67">
        <f t="shared" si="98"/>
        <v>3906794.64</v>
      </c>
      <c r="V216" s="12">
        <f>S216/J216*100</f>
        <v>9.4995420614150756</v>
      </c>
      <c r="W216" s="12">
        <f>S216/M216*100</f>
        <v>47.123497228488873</v>
      </c>
    </row>
    <row r="217" spans="1:23" s="2" customFormat="1" ht="141" customHeight="1">
      <c r="A217" s="43" t="s">
        <v>467</v>
      </c>
      <c r="B217" s="16" t="s">
        <v>22</v>
      </c>
      <c r="C217" s="16" t="s">
        <v>22</v>
      </c>
      <c r="D217" s="16" t="s">
        <v>468</v>
      </c>
      <c r="E217" s="16" t="s">
        <v>469</v>
      </c>
      <c r="F217" s="16" t="s">
        <v>52</v>
      </c>
      <c r="G217" s="6" t="s">
        <v>579</v>
      </c>
      <c r="H217" s="6" t="s">
        <v>580</v>
      </c>
      <c r="I217" s="6" t="s">
        <v>581</v>
      </c>
      <c r="J217" s="17">
        <f t="shared" si="95"/>
        <v>285403719.02000004</v>
      </c>
      <c r="K217" s="32">
        <v>256863344.11000001</v>
      </c>
      <c r="L217" s="32">
        <v>28540374.91</v>
      </c>
      <c r="M217" s="17">
        <f t="shared" ref="M217:M222" si="99">N217+O217</f>
        <v>32354195.27</v>
      </c>
      <c r="N217" s="17">
        <v>29118775.399999999</v>
      </c>
      <c r="O217" s="17">
        <v>3235419.87</v>
      </c>
      <c r="P217" s="17">
        <f t="shared" ref="P217:P222" si="100">Q217+R217</f>
        <v>11180860.390000001</v>
      </c>
      <c r="Q217" s="17">
        <v>10062774.23</v>
      </c>
      <c r="R217" s="17">
        <v>1118086.1599999999</v>
      </c>
      <c r="S217" s="17"/>
      <c r="T217" s="17"/>
      <c r="U217" s="65"/>
      <c r="V217" s="13"/>
      <c r="W217" s="13"/>
    </row>
    <row r="218" spans="1:23" s="2" customFormat="1" ht="75">
      <c r="A218" s="43" t="s">
        <v>470</v>
      </c>
      <c r="B218" s="16" t="s">
        <v>22</v>
      </c>
      <c r="C218" s="16" t="s">
        <v>22</v>
      </c>
      <c r="D218" s="16" t="s">
        <v>211</v>
      </c>
      <c r="E218" s="16" t="s">
        <v>471</v>
      </c>
      <c r="F218" s="16" t="s">
        <v>45</v>
      </c>
      <c r="G218" s="6" t="s">
        <v>472</v>
      </c>
      <c r="H218" s="6" t="s">
        <v>473</v>
      </c>
      <c r="I218" s="6" t="s">
        <v>474</v>
      </c>
      <c r="J218" s="17">
        <f t="shared" si="95"/>
        <v>44121000</v>
      </c>
      <c r="K218" s="32">
        <v>43238000</v>
      </c>
      <c r="L218" s="32">
        <v>883000</v>
      </c>
      <c r="M218" s="17">
        <f t="shared" si="99"/>
        <v>14528221.83</v>
      </c>
      <c r="N218" s="17">
        <v>14237466.41</v>
      </c>
      <c r="O218" s="17">
        <v>290755.42</v>
      </c>
      <c r="P218" s="17">
        <f t="shared" si="100"/>
        <v>14528221.83</v>
      </c>
      <c r="Q218" s="17">
        <v>14237466.41</v>
      </c>
      <c r="R218" s="17">
        <v>290755.42</v>
      </c>
      <c r="S218" s="17">
        <f>T218+U218</f>
        <v>14528221.83</v>
      </c>
      <c r="T218" s="17">
        <v>14237466.41</v>
      </c>
      <c r="U218" s="65">
        <v>290755.42</v>
      </c>
      <c r="V218" s="13"/>
      <c r="W218" s="13"/>
    </row>
    <row r="219" spans="1:23" s="2" customFormat="1" ht="75">
      <c r="A219" s="43" t="s">
        <v>475</v>
      </c>
      <c r="B219" s="16" t="s">
        <v>22</v>
      </c>
      <c r="C219" s="16" t="s">
        <v>22</v>
      </c>
      <c r="D219" s="16" t="s">
        <v>476</v>
      </c>
      <c r="E219" s="16" t="s">
        <v>339</v>
      </c>
      <c r="F219" s="16" t="s">
        <v>45</v>
      </c>
      <c r="G219" s="6" t="s">
        <v>477</v>
      </c>
      <c r="H219" s="6" t="s">
        <v>478</v>
      </c>
      <c r="I219" s="6" t="s">
        <v>479</v>
      </c>
      <c r="J219" s="17">
        <f t="shared" si="95"/>
        <v>50387600</v>
      </c>
      <c r="K219" s="32">
        <v>49379800</v>
      </c>
      <c r="L219" s="32">
        <v>1007800</v>
      </c>
      <c r="M219" s="17">
        <f t="shared" si="99"/>
        <v>11506802.709999999</v>
      </c>
      <c r="N219" s="32">
        <v>11276655.699999999</v>
      </c>
      <c r="O219" s="32">
        <v>230147.01</v>
      </c>
      <c r="P219" s="17">
        <f t="shared" si="100"/>
        <v>4575483.2699999996</v>
      </c>
      <c r="Q219" s="32">
        <v>4483969.25</v>
      </c>
      <c r="R219" s="32">
        <v>91514.02</v>
      </c>
      <c r="S219" s="17">
        <f>T219+U219</f>
        <v>4575483.26</v>
      </c>
      <c r="T219" s="32">
        <v>4483969.24</v>
      </c>
      <c r="U219" s="66">
        <v>91514.02</v>
      </c>
      <c r="V219" s="13">
        <f>S219/J219*100</f>
        <v>9.0805739110416042</v>
      </c>
      <c r="W219" s="13">
        <f>S219/M219*100</f>
        <v>39.763289380321702</v>
      </c>
    </row>
    <row r="220" spans="1:23" s="2" customFormat="1" ht="75">
      <c r="A220" s="43" t="s">
        <v>480</v>
      </c>
      <c r="B220" s="16" t="s">
        <v>22</v>
      </c>
      <c r="C220" s="16" t="s">
        <v>22</v>
      </c>
      <c r="D220" s="16" t="s">
        <v>211</v>
      </c>
      <c r="E220" s="16" t="s">
        <v>471</v>
      </c>
      <c r="F220" s="16" t="s">
        <v>45</v>
      </c>
      <c r="G220" s="6" t="s">
        <v>481</v>
      </c>
      <c r="H220" s="6" t="s">
        <v>482</v>
      </c>
      <c r="I220" s="6" t="s">
        <v>483</v>
      </c>
      <c r="J220" s="17">
        <f t="shared" si="95"/>
        <v>4172000</v>
      </c>
      <c r="K220" s="32">
        <v>4088000</v>
      </c>
      <c r="L220" s="32">
        <v>84000</v>
      </c>
      <c r="M220" s="17">
        <f t="shared" si="99"/>
        <v>493641.94999999995</v>
      </c>
      <c r="N220" s="17">
        <v>483702.85</v>
      </c>
      <c r="O220" s="17">
        <v>9939.1</v>
      </c>
      <c r="P220" s="17">
        <f t="shared" si="100"/>
        <v>493641.94999999995</v>
      </c>
      <c r="Q220" s="17">
        <v>483702.85</v>
      </c>
      <c r="R220" s="17">
        <v>9939.1</v>
      </c>
      <c r="S220" s="17">
        <f>T220+U220</f>
        <v>493641.94999999995</v>
      </c>
      <c r="T220" s="17">
        <v>483702.85</v>
      </c>
      <c r="U220" s="65">
        <v>9939.1</v>
      </c>
      <c r="V220" s="13"/>
      <c r="W220" s="13"/>
    </row>
    <row r="221" spans="1:23" s="2" customFormat="1" ht="75">
      <c r="A221" s="43" t="s">
        <v>484</v>
      </c>
      <c r="B221" s="16" t="s">
        <v>22</v>
      </c>
      <c r="C221" s="16" t="s">
        <v>22</v>
      </c>
      <c r="D221" s="16" t="s">
        <v>485</v>
      </c>
      <c r="E221" s="16" t="s">
        <v>448</v>
      </c>
      <c r="F221" s="16" t="s">
        <v>52</v>
      </c>
      <c r="G221" s="6" t="s">
        <v>486</v>
      </c>
      <c r="H221" s="6" t="s">
        <v>487</v>
      </c>
      <c r="I221" s="6" t="s">
        <v>488</v>
      </c>
      <c r="J221" s="17">
        <f t="shared" si="95"/>
        <v>233761850</v>
      </c>
      <c r="K221" s="32">
        <v>210385650</v>
      </c>
      <c r="L221" s="32">
        <v>23376200</v>
      </c>
      <c r="M221" s="17">
        <f t="shared" si="99"/>
        <v>63479277.140000001</v>
      </c>
      <c r="N221" s="32">
        <v>57130346.630000003</v>
      </c>
      <c r="O221" s="32">
        <v>6348930.5099999998</v>
      </c>
      <c r="P221" s="17">
        <f t="shared" si="100"/>
        <v>33370626.48</v>
      </c>
      <c r="Q221" s="32">
        <v>30033561.690000001</v>
      </c>
      <c r="R221" s="32">
        <v>3337064.79</v>
      </c>
      <c r="S221" s="17">
        <f>T221+U221</f>
        <v>33370626.469999999</v>
      </c>
      <c r="T221" s="32">
        <v>30033561.68</v>
      </c>
      <c r="U221" s="66">
        <v>3337064.79</v>
      </c>
      <c r="V221" s="13"/>
      <c r="W221" s="13"/>
    </row>
    <row r="222" spans="1:23" s="2" customFormat="1" ht="75">
      <c r="A222" s="43" t="s">
        <v>489</v>
      </c>
      <c r="B222" s="16" t="s">
        <v>22</v>
      </c>
      <c r="C222" s="16" t="s">
        <v>22</v>
      </c>
      <c r="D222" s="16" t="s">
        <v>490</v>
      </c>
      <c r="E222" s="16" t="s">
        <v>339</v>
      </c>
      <c r="F222" s="16" t="s">
        <v>45</v>
      </c>
      <c r="G222" s="6" t="s">
        <v>491</v>
      </c>
      <c r="H222" s="6" t="s">
        <v>492</v>
      </c>
      <c r="I222" s="6" t="s">
        <v>493</v>
      </c>
      <c r="J222" s="17">
        <f t="shared" si="95"/>
        <v>33174950</v>
      </c>
      <c r="K222" s="32">
        <v>32511450</v>
      </c>
      <c r="L222" s="32">
        <v>663500</v>
      </c>
      <c r="M222" s="17">
        <f t="shared" si="99"/>
        <v>8876051.5299999993</v>
      </c>
      <c r="N222" s="32">
        <v>8698530.25</v>
      </c>
      <c r="O222" s="32">
        <v>177521.28</v>
      </c>
      <c r="P222" s="17">
        <f t="shared" si="100"/>
        <v>8876051.5299999993</v>
      </c>
      <c r="Q222" s="32">
        <v>8698530.25</v>
      </c>
      <c r="R222" s="32">
        <v>177521.28</v>
      </c>
      <c r="S222" s="17">
        <f>T222+U222</f>
        <v>8876051.5200000014</v>
      </c>
      <c r="T222" s="32">
        <v>8698530.2100000009</v>
      </c>
      <c r="U222" s="66">
        <v>177521.31</v>
      </c>
      <c r="V222" s="13">
        <f t="shared" ref="V222:V227" si="101">S222/J222*100</f>
        <v>26.755282283771344</v>
      </c>
      <c r="W222" s="13">
        <f>S222/M222*100</f>
        <v>99.999999887337324</v>
      </c>
    </row>
    <row r="223" spans="1:23" ht="32.25" customHeight="1">
      <c r="A223" s="94" t="s">
        <v>329</v>
      </c>
      <c r="B223" s="94"/>
      <c r="C223" s="94"/>
      <c r="D223" s="94"/>
      <c r="E223" s="94"/>
      <c r="F223" s="94"/>
      <c r="G223" s="9" t="s">
        <v>494</v>
      </c>
      <c r="H223" s="9" t="s">
        <v>495</v>
      </c>
      <c r="I223" s="9" t="s">
        <v>496</v>
      </c>
      <c r="J223" s="36">
        <f t="shared" si="95"/>
        <v>5175800</v>
      </c>
      <c r="K223" s="36">
        <f t="shared" ref="K223:U223" si="102">K224+K225</f>
        <v>5072000</v>
      </c>
      <c r="L223" s="36">
        <f t="shared" si="102"/>
        <v>103800</v>
      </c>
      <c r="M223" s="36">
        <f t="shared" si="102"/>
        <v>0</v>
      </c>
      <c r="N223" s="36">
        <f t="shared" si="102"/>
        <v>0</v>
      </c>
      <c r="O223" s="36">
        <f t="shared" si="102"/>
        <v>0</v>
      </c>
      <c r="P223" s="36">
        <f t="shared" si="102"/>
        <v>0</v>
      </c>
      <c r="Q223" s="36">
        <f t="shared" si="102"/>
        <v>0</v>
      </c>
      <c r="R223" s="36">
        <f t="shared" si="102"/>
        <v>0</v>
      </c>
      <c r="S223" s="36">
        <f t="shared" si="102"/>
        <v>0</v>
      </c>
      <c r="T223" s="36">
        <f t="shared" si="102"/>
        <v>0</v>
      </c>
      <c r="U223" s="67">
        <f t="shared" si="102"/>
        <v>0</v>
      </c>
      <c r="V223" s="13"/>
      <c r="W223" s="13"/>
    </row>
    <row r="224" spans="1:23" ht="180">
      <c r="A224" s="43" t="s">
        <v>497</v>
      </c>
      <c r="B224" s="16" t="s">
        <v>22</v>
      </c>
      <c r="C224" s="16" t="s">
        <v>22</v>
      </c>
      <c r="D224" s="16" t="s">
        <v>498</v>
      </c>
      <c r="E224" s="16" t="s">
        <v>448</v>
      </c>
      <c r="F224" s="16" t="s">
        <v>45</v>
      </c>
      <c r="G224" s="6" t="s">
        <v>499</v>
      </c>
      <c r="H224" s="6" t="s">
        <v>500</v>
      </c>
      <c r="I224" s="6" t="s">
        <v>501</v>
      </c>
      <c r="J224" s="17">
        <f>K224+L224</f>
        <v>1888800</v>
      </c>
      <c r="K224" s="32">
        <v>1851000</v>
      </c>
      <c r="L224" s="32">
        <v>37800</v>
      </c>
      <c r="M224" s="17"/>
      <c r="N224" s="17"/>
      <c r="O224" s="17"/>
      <c r="P224" s="17"/>
      <c r="Q224" s="17"/>
      <c r="R224" s="17"/>
      <c r="S224" s="17"/>
      <c r="T224" s="17"/>
      <c r="U224" s="65"/>
      <c r="V224" s="13"/>
      <c r="W224" s="13"/>
    </row>
    <row r="225" spans="1:55" ht="75">
      <c r="A225" s="43" t="s">
        <v>502</v>
      </c>
      <c r="B225" s="16" t="s">
        <v>22</v>
      </c>
      <c r="C225" s="16" t="s">
        <v>22</v>
      </c>
      <c r="D225" s="16" t="s">
        <v>503</v>
      </c>
      <c r="E225" s="16" t="s">
        <v>471</v>
      </c>
      <c r="F225" s="16" t="s">
        <v>45</v>
      </c>
      <c r="G225" s="6" t="s">
        <v>504</v>
      </c>
      <c r="H225" s="6" t="s">
        <v>505</v>
      </c>
      <c r="I225" s="6" t="s">
        <v>506</v>
      </c>
      <c r="J225" s="17">
        <f>K225+L225</f>
        <v>3287000</v>
      </c>
      <c r="K225" s="32">
        <v>3221000</v>
      </c>
      <c r="L225" s="32">
        <v>66000</v>
      </c>
      <c r="M225" s="17"/>
      <c r="N225" s="17"/>
      <c r="O225" s="17"/>
      <c r="P225" s="17"/>
      <c r="Q225" s="17"/>
      <c r="R225" s="17"/>
      <c r="S225" s="17"/>
      <c r="T225" s="17"/>
      <c r="U225" s="65"/>
      <c r="V225" s="13"/>
      <c r="W225" s="13"/>
    </row>
    <row r="226" spans="1:55" ht="19.5" customHeight="1">
      <c r="A226" s="94" t="s">
        <v>219</v>
      </c>
      <c r="B226" s="94"/>
      <c r="C226" s="94"/>
      <c r="D226" s="94"/>
      <c r="E226" s="94"/>
      <c r="F226" s="94"/>
      <c r="G226" s="9" t="s">
        <v>507</v>
      </c>
      <c r="H226" s="9" t="s">
        <v>508</v>
      </c>
      <c r="I226" s="9" t="s">
        <v>509</v>
      </c>
      <c r="J226" s="36">
        <f>K226+L226</f>
        <v>288310260</v>
      </c>
      <c r="K226" s="36">
        <f t="shared" ref="K226:U226" si="103">K227</f>
        <v>258972500</v>
      </c>
      <c r="L226" s="36">
        <f t="shared" si="103"/>
        <v>29337760</v>
      </c>
      <c r="M226" s="36">
        <f t="shared" si="103"/>
        <v>208979582.02000001</v>
      </c>
      <c r="N226" s="36">
        <f t="shared" si="103"/>
        <v>195000000.02000001</v>
      </c>
      <c r="O226" s="36">
        <f t="shared" si="103"/>
        <v>13979582</v>
      </c>
      <c r="P226" s="36">
        <f t="shared" si="103"/>
        <v>208979582.02000001</v>
      </c>
      <c r="Q226" s="36">
        <f t="shared" si="103"/>
        <v>195000000.02000001</v>
      </c>
      <c r="R226" s="36">
        <f t="shared" si="103"/>
        <v>13979582</v>
      </c>
      <c r="S226" s="36">
        <f t="shared" si="103"/>
        <v>208979582.02000001</v>
      </c>
      <c r="T226" s="36">
        <f t="shared" si="103"/>
        <v>195000000.02000001</v>
      </c>
      <c r="U226" s="67">
        <f t="shared" si="103"/>
        <v>13979582</v>
      </c>
      <c r="V226" s="12">
        <f t="shared" si="101"/>
        <v>72.484268169991594</v>
      </c>
      <c r="W226" s="12">
        <f>S226/M226*100</f>
        <v>100</v>
      </c>
    </row>
    <row r="227" spans="1:55" ht="111" customHeight="1">
      <c r="A227" s="43" t="s">
        <v>510</v>
      </c>
      <c r="B227" s="16" t="s">
        <v>22</v>
      </c>
      <c r="C227" s="16" t="s">
        <v>221</v>
      </c>
      <c r="D227" s="16" t="s">
        <v>511</v>
      </c>
      <c r="E227" s="16" t="s">
        <v>223</v>
      </c>
      <c r="F227" s="16" t="s">
        <v>52</v>
      </c>
      <c r="G227" s="6" t="s">
        <v>507</v>
      </c>
      <c r="H227" s="6" t="s">
        <v>508</v>
      </c>
      <c r="I227" s="6" t="s">
        <v>509</v>
      </c>
      <c r="J227" s="17">
        <f>K227+L227</f>
        <v>288310260</v>
      </c>
      <c r="K227" s="32">
        <v>258972500</v>
      </c>
      <c r="L227" s="17">
        <v>29337760</v>
      </c>
      <c r="M227" s="17">
        <f>N227+O227</f>
        <v>208979582.02000001</v>
      </c>
      <c r="N227" s="32">
        <v>195000000.02000001</v>
      </c>
      <c r="O227" s="17">
        <v>13979582</v>
      </c>
      <c r="P227" s="17">
        <f>Q227+R227</f>
        <v>208979582.02000001</v>
      </c>
      <c r="Q227" s="32">
        <v>195000000.02000001</v>
      </c>
      <c r="R227" s="17">
        <v>13979582</v>
      </c>
      <c r="S227" s="17">
        <f>T227+U227</f>
        <v>208979582.02000001</v>
      </c>
      <c r="T227" s="32">
        <v>195000000.02000001</v>
      </c>
      <c r="U227" s="65">
        <v>13979582</v>
      </c>
      <c r="V227" s="13">
        <f t="shared" si="101"/>
        <v>72.484268169991594</v>
      </c>
      <c r="W227" s="13">
        <f>S227/M227*100</f>
        <v>100</v>
      </c>
    </row>
    <row r="228" spans="1:55" s="11" customFormat="1" ht="33" customHeight="1">
      <c r="A228" s="94" t="s">
        <v>512</v>
      </c>
      <c r="B228" s="94"/>
      <c r="C228" s="94"/>
      <c r="D228" s="94"/>
      <c r="E228" s="94"/>
      <c r="F228" s="94"/>
      <c r="G228" s="9" t="s">
        <v>513</v>
      </c>
      <c r="H228" s="9" t="s">
        <v>514</v>
      </c>
      <c r="I228" s="9" t="s">
        <v>515</v>
      </c>
      <c r="J228" s="36">
        <f>J231</f>
        <v>357056066.32000005</v>
      </c>
      <c r="K228" s="36">
        <f t="shared" ref="K228:U228" si="104">K231</f>
        <v>319396600</v>
      </c>
      <c r="L228" s="36">
        <f t="shared" si="104"/>
        <v>37659466.320000008</v>
      </c>
      <c r="M228" s="36">
        <f t="shared" si="104"/>
        <v>76069392.809999987</v>
      </c>
      <c r="N228" s="36">
        <f t="shared" si="104"/>
        <v>72143760.150000006</v>
      </c>
      <c r="O228" s="36">
        <f t="shared" si="104"/>
        <v>3925632.66</v>
      </c>
      <c r="P228" s="36">
        <f t="shared" si="104"/>
        <v>43575502.530000001</v>
      </c>
      <c r="Q228" s="36">
        <f t="shared" si="104"/>
        <v>40300535.640000001</v>
      </c>
      <c r="R228" s="36">
        <f t="shared" si="104"/>
        <v>3274966.89</v>
      </c>
      <c r="S228" s="36">
        <f t="shared" si="104"/>
        <v>38782776.170000002</v>
      </c>
      <c r="T228" s="36">
        <f t="shared" si="104"/>
        <v>35603663.730000004</v>
      </c>
      <c r="U228" s="67">
        <f t="shared" si="104"/>
        <v>3179112.4400000004</v>
      </c>
      <c r="V228" s="13"/>
      <c r="W228" s="13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</row>
    <row r="229" spans="1:55">
      <c r="A229" s="98" t="s">
        <v>7</v>
      </c>
      <c r="B229" s="98"/>
      <c r="C229" s="98"/>
      <c r="D229" s="98"/>
      <c r="E229" s="98"/>
      <c r="F229" s="98"/>
      <c r="G229" s="6" t="s">
        <v>516</v>
      </c>
      <c r="H229" s="6" t="s">
        <v>514</v>
      </c>
      <c r="I229" s="6" t="s">
        <v>517</v>
      </c>
      <c r="J229" s="17">
        <f>J233+J237+J239+J242</f>
        <v>330536318.69999999</v>
      </c>
      <c r="K229" s="17">
        <f t="shared" ref="K229:U229" si="105">K233+K237+K239+K242</f>
        <v>319396600</v>
      </c>
      <c r="L229" s="17">
        <f>L233+L237+L239+L242</f>
        <v>11139718.699999999</v>
      </c>
      <c r="M229" s="17">
        <f t="shared" si="105"/>
        <v>73652498.109999985</v>
      </c>
      <c r="N229" s="17">
        <f>N233+N237+N239+N242</f>
        <v>72143760.150000006</v>
      </c>
      <c r="O229" s="17">
        <f>O233+O237+O239+O242</f>
        <v>1508737.96</v>
      </c>
      <c r="P229" s="17">
        <f t="shared" si="105"/>
        <v>41158607.829999998</v>
      </c>
      <c r="Q229" s="17">
        <f t="shared" si="105"/>
        <v>40300535.640000001</v>
      </c>
      <c r="R229" s="17">
        <f t="shared" si="105"/>
        <v>858072.19000000006</v>
      </c>
      <c r="S229" s="17">
        <f t="shared" si="105"/>
        <v>36365881.469999999</v>
      </c>
      <c r="T229" s="17">
        <f t="shared" si="105"/>
        <v>35603663.730000004</v>
      </c>
      <c r="U229" s="65">
        <f t="shared" si="105"/>
        <v>762217.74</v>
      </c>
      <c r="V229" s="13"/>
      <c r="W229" s="13"/>
    </row>
    <row r="230" spans="1:55">
      <c r="A230" s="98" t="s">
        <v>8</v>
      </c>
      <c r="B230" s="98"/>
      <c r="C230" s="98"/>
      <c r="D230" s="98"/>
      <c r="E230" s="98"/>
      <c r="F230" s="98"/>
      <c r="G230" s="6" t="s">
        <v>518</v>
      </c>
      <c r="H230" s="7"/>
      <c r="I230" s="6" t="s">
        <v>518</v>
      </c>
      <c r="J230" s="17">
        <f>J228-J229</f>
        <v>26519747.620000064</v>
      </c>
      <c r="K230" s="17">
        <f t="shared" ref="K230:U230" si="106">K228-K229</f>
        <v>0</v>
      </c>
      <c r="L230" s="17">
        <f t="shared" si="106"/>
        <v>26519747.620000008</v>
      </c>
      <c r="M230" s="17">
        <f t="shared" si="106"/>
        <v>2416894.700000003</v>
      </c>
      <c r="N230" s="17">
        <f t="shared" si="106"/>
        <v>0</v>
      </c>
      <c r="O230" s="17">
        <f t="shared" si="106"/>
        <v>2416894.7000000002</v>
      </c>
      <c r="P230" s="17">
        <f t="shared" si="106"/>
        <v>2416894.700000003</v>
      </c>
      <c r="Q230" s="17">
        <f t="shared" si="106"/>
        <v>0</v>
      </c>
      <c r="R230" s="17">
        <f t="shared" si="106"/>
        <v>2416894.7000000002</v>
      </c>
      <c r="S230" s="17">
        <f t="shared" si="106"/>
        <v>2416894.700000003</v>
      </c>
      <c r="T230" s="17">
        <f t="shared" si="106"/>
        <v>0</v>
      </c>
      <c r="U230" s="65">
        <f t="shared" si="106"/>
        <v>2416894.7000000002</v>
      </c>
      <c r="V230" s="13"/>
      <c r="W230" s="13"/>
    </row>
    <row r="231" spans="1:55" s="2" customFormat="1" ht="22.5" customHeight="1">
      <c r="A231" s="94" t="s">
        <v>20</v>
      </c>
      <c r="B231" s="94"/>
      <c r="C231" s="94"/>
      <c r="D231" s="94"/>
      <c r="E231" s="94"/>
      <c r="F231" s="94"/>
      <c r="G231" s="9" t="s">
        <v>513</v>
      </c>
      <c r="H231" s="9" t="s">
        <v>514</v>
      </c>
      <c r="I231" s="9" t="s">
        <v>515</v>
      </c>
      <c r="J231" s="36">
        <f>J232+J235+J236+J238+J241</f>
        <v>357056066.32000005</v>
      </c>
      <c r="K231" s="36">
        <f t="shared" ref="K231:U231" si="107">K232+K235+K236+K238+K241</f>
        <v>319396600</v>
      </c>
      <c r="L231" s="36">
        <f t="shared" si="107"/>
        <v>37659466.320000008</v>
      </c>
      <c r="M231" s="36">
        <f t="shared" si="107"/>
        <v>76069392.809999987</v>
      </c>
      <c r="N231" s="36">
        <f t="shared" si="107"/>
        <v>72143760.150000006</v>
      </c>
      <c r="O231" s="36">
        <f t="shared" si="107"/>
        <v>3925632.66</v>
      </c>
      <c r="P231" s="36">
        <f t="shared" si="107"/>
        <v>43575502.530000001</v>
      </c>
      <c r="Q231" s="36">
        <f t="shared" si="107"/>
        <v>40300535.640000001</v>
      </c>
      <c r="R231" s="36">
        <f t="shared" si="107"/>
        <v>3274966.89</v>
      </c>
      <c r="S231" s="36">
        <f t="shared" si="107"/>
        <v>38782776.170000002</v>
      </c>
      <c r="T231" s="36">
        <f t="shared" si="107"/>
        <v>35603663.730000004</v>
      </c>
      <c r="U231" s="67">
        <f t="shared" si="107"/>
        <v>3179112.4400000004</v>
      </c>
      <c r="V231" s="13"/>
      <c r="W231" s="13"/>
    </row>
    <row r="232" spans="1:55" s="2" customFormat="1" ht="105">
      <c r="A232" s="43" t="s">
        <v>519</v>
      </c>
      <c r="B232" s="16" t="s">
        <v>22</v>
      </c>
      <c r="C232" s="16" t="s">
        <v>22</v>
      </c>
      <c r="D232" s="16" t="s">
        <v>520</v>
      </c>
      <c r="E232" s="16" t="s">
        <v>24</v>
      </c>
      <c r="F232" s="16" t="s">
        <v>521</v>
      </c>
      <c r="G232" s="6" t="s">
        <v>522</v>
      </c>
      <c r="H232" s="6" t="s">
        <v>523</v>
      </c>
      <c r="I232" s="6" t="s">
        <v>524</v>
      </c>
      <c r="J232" s="17">
        <f>K232+L232</f>
        <v>205217802.61000001</v>
      </c>
      <c r="K232" s="32">
        <v>195468586.80000001</v>
      </c>
      <c r="L232" s="32">
        <v>9749215.8100000005</v>
      </c>
      <c r="M232" s="17">
        <f>N232+O232</f>
        <v>43579889.259999998</v>
      </c>
      <c r="N232" s="17">
        <v>42707831.469999999</v>
      </c>
      <c r="O232" s="17">
        <v>872057.79</v>
      </c>
      <c r="P232" s="17">
        <f>Q232+R232</f>
        <v>11093622.379999999</v>
      </c>
      <c r="Q232" s="17">
        <v>10871749.93</v>
      </c>
      <c r="R232" s="17">
        <v>221872.45</v>
      </c>
      <c r="S232" s="17">
        <f>T232+U232</f>
        <v>11093622.379999999</v>
      </c>
      <c r="T232" s="17">
        <v>10871749.93</v>
      </c>
      <c r="U232" s="65">
        <v>221872.45</v>
      </c>
      <c r="V232" s="13"/>
      <c r="W232" s="13"/>
    </row>
    <row r="233" spans="1:55" s="2" customFormat="1" ht="30">
      <c r="A233" s="43" t="s">
        <v>525</v>
      </c>
      <c r="B233" s="16" t="s">
        <v>526</v>
      </c>
      <c r="C233" s="33"/>
      <c r="D233" s="33"/>
      <c r="E233" s="33"/>
      <c r="F233" s="33"/>
      <c r="G233" s="6" t="s">
        <v>527</v>
      </c>
      <c r="H233" s="6" t="s">
        <v>523</v>
      </c>
      <c r="I233" s="6" t="s">
        <v>528</v>
      </c>
      <c r="J233" s="17">
        <f>K233+L233</f>
        <v>199457741.63000003</v>
      </c>
      <c r="K233" s="32">
        <v>195468586.80000001</v>
      </c>
      <c r="L233" s="32">
        <v>3989154.83</v>
      </c>
      <c r="M233" s="17">
        <f t="shared" ref="M233:M238" si="108">N233+O233</f>
        <v>43579889.259999998</v>
      </c>
      <c r="N233" s="17">
        <v>42707831.469999999</v>
      </c>
      <c r="O233" s="17">
        <v>872057.79</v>
      </c>
      <c r="P233" s="17">
        <f t="shared" ref="P233:P238" si="109">Q233+R233</f>
        <v>11093622.379999999</v>
      </c>
      <c r="Q233" s="17">
        <v>10871749.93</v>
      </c>
      <c r="R233" s="17">
        <v>221872.45</v>
      </c>
      <c r="S233" s="17">
        <f t="shared" ref="S233:S238" si="110">T233+U233</f>
        <v>11093622.379999999</v>
      </c>
      <c r="T233" s="17">
        <v>10871749.93</v>
      </c>
      <c r="U233" s="65">
        <v>221872.45</v>
      </c>
      <c r="V233" s="13"/>
      <c r="W233" s="13"/>
    </row>
    <row r="234" spans="1:55" s="2" customFormat="1">
      <c r="A234" s="43" t="s">
        <v>104</v>
      </c>
      <c r="B234" s="16" t="s">
        <v>22</v>
      </c>
      <c r="C234" s="33"/>
      <c r="D234" s="33"/>
      <c r="E234" s="33"/>
      <c r="F234" s="33"/>
      <c r="G234" s="6" t="s">
        <v>529</v>
      </c>
      <c r="H234" s="7"/>
      <c r="I234" s="6" t="s">
        <v>529</v>
      </c>
      <c r="J234" s="17">
        <f t="shared" ref="J234:J243" si="111">K234+L234</f>
        <v>5760060.9800000004</v>
      </c>
      <c r="K234" s="17">
        <v>0</v>
      </c>
      <c r="L234" s="17">
        <v>5760060.9800000004</v>
      </c>
      <c r="M234" s="17">
        <f t="shared" si="108"/>
        <v>0</v>
      </c>
      <c r="N234" s="17"/>
      <c r="O234" s="17"/>
      <c r="P234" s="17">
        <f t="shared" si="109"/>
        <v>0</v>
      </c>
      <c r="Q234" s="17"/>
      <c r="R234" s="17"/>
      <c r="S234" s="17">
        <f t="shared" si="110"/>
        <v>0</v>
      </c>
      <c r="T234" s="17"/>
      <c r="U234" s="65"/>
      <c r="V234" s="13"/>
      <c r="W234" s="13"/>
    </row>
    <row r="235" spans="1:55" s="2" customFormat="1" ht="105">
      <c r="A235" s="43" t="s">
        <v>530</v>
      </c>
      <c r="B235" s="16" t="s">
        <v>22</v>
      </c>
      <c r="C235" s="16" t="s">
        <v>22</v>
      </c>
      <c r="D235" s="16" t="s">
        <v>531</v>
      </c>
      <c r="E235" s="16" t="s">
        <v>24</v>
      </c>
      <c r="F235" s="16" t="s">
        <v>49</v>
      </c>
      <c r="G235" s="6" t="s">
        <v>532</v>
      </c>
      <c r="H235" s="7"/>
      <c r="I235" s="6" t="s">
        <v>532</v>
      </c>
      <c r="J235" s="17">
        <f t="shared" si="111"/>
        <v>8316500</v>
      </c>
      <c r="K235" s="17"/>
      <c r="L235" s="32">
        <v>8316500</v>
      </c>
      <c r="M235" s="17">
        <f t="shared" si="108"/>
        <v>20000</v>
      </c>
      <c r="N235" s="17"/>
      <c r="O235" s="17">
        <v>20000</v>
      </c>
      <c r="P235" s="17">
        <f t="shared" si="109"/>
        <v>20000</v>
      </c>
      <c r="Q235" s="17"/>
      <c r="R235" s="17">
        <v>20000</v>
      </c>
      <c r="S235" s="17">
        <f t="shared" si="110"/>
        <v>20000</v>
      </c>
      <c r="T235" s="17"/>
      <c r="U235" s="65">
        <v>20000</v>
      </c>
      <c r="V235" s="13"/>
      <c r="W235" s="13"/>
    </row>
    <row r="236" spans="1:55" s="2" customFormat="1" ht="75">
      <c r="A236" s="43" t="s">
        <v>533</v>
      </c>
      <c r="B236" s="16" t="s">
        <v>22</v>
      </c>
      <c r="C236" s="16" t="s">
        <v>22</v>
      </c>
      <c r="D236" s="16" t="s">
        <v>534</v>
      </c>
      <c r="E236" s="16" t="s">
        <v>226</v>
      </c>
      <c r="F236" s="16" t="s">
        <v>535</v>
      </c>
      <c r="G236" s="6" t="s">
        <v>536</v>
      </c>
      <c r="H236" s="6" t="s">
        <v>537</v>
      </c>
      <c r="I236" s="6" t="s">
        <v>538</v>
      </c>
      <c r="J236" s="17">
        <f t="shared" si="111"/>
        <v>20299630</v>
      </c>
      <c r="K236" s="32">
        <v>19893637.399999999</v>
      </c>
      <c r="L236" s="32">
        <v>405992.6</v>
      </c>
      <c r="M236" s="17">
        <f t="shared" si="108"/>
        <v>13583315.540000001</v>
      </c>
      <c r="N236" s="17">
        <v>13311649.23</v>
      </c>
      <c r="O236" s="17">
        <v>271666.31</v>
      </c>
      <c r="P236" s="17">
        <f t="shared" si="109"/>
        <v>13576041.9</v>
      </c>
      <c r="Q236" s="17">
        <v>13304521.060000001</v>
      </c>
      <c r="R236" s="17">
        <v>271520.84000000003</v>
      </c>
      <c r="S236" s="17">
        <f t="shared" si="110"/>
        <v>8783315.540000001</v>
      </c>
      <c r="T236" s="17">
        <v>8607649.2300000004</v>
      </c>
      <c r="U236" s="65">
        <v>175666.31</v>
      </c>
      <c r="V236" s="13"/>
      <c r="W236" s="13"/>
    </row>
    <row r="237" spans="1:55" s="2" customFormat="1" ht="30">
      <c r="A237" s="43" t="s">
        <v>525</v>
      </c>
      <c r="B237" s="16" t="s">
        <v>526</v>
      </c>
      <c r="C237" s="33"/>
      <c r="D237" s="33"/>
      <c r="E237" s="33"/>
      <c r="F237" s="33"/>
      <c r="G237" s="6" t="s">
        <v>536</v>
      </c>
      <c r="H237" s="6" t="s">
        <v>537</v>
      </c>
      <c r="I237" s="6" t="s">
        <v>538</v>
      </c>
      <c r="J237" s="17">
        <f>K237+L237</f>
        <v>20299630</v>
      </c>
      <c r="K237" s="32">
        <v>19893637.399999999</v>
      </c>
      <c r="L237" s="32">
        <v>405992.6</v>
      </c>
      <c r="M237" s="17">
        <f>N237+O237</f>
        <v>13583315.540000001</v>
      </c>
      <c r="N237" s="17">
        <v>13311649.23</v>
      </c>
      <c r="O237" s="17">
        <v>271666.31</v>
      </c>
      <c r="P237" s="17">
        <f>Q237+R237</f>
        <v>13576041.9</v>
      </c>
      <c r="Q237" s="17">
        <v>13304521.060000001</v>
      </c>
      <c r="R237" s="17">
        <v>271520.84000000003</v>
      </c>
      <c r="S237" s="17">
        <f>T237+U237</f>
        <v>8783315.540000001</v>
      </c>
      <c r="T237" s="17">
        <v>8607649.2300000004</v>
      </c>
      <c r="U237" s="65">
        <v>175666.31</v>
      </c>
      <c r="V237" s="13"/>
      <c r="W237" s="13"/>
    </row>
    <row r="238" spans="1:55" s="2" customFormat="1" ht="105" customHeight="1">
      <c r="A238" s="43" t="s">
        <v>539</v>
      </c>
      <c r="B238" s="16" t="s">
        <v>22</v>
      </c>
      <c r="C238" s="16" t="s">
        <v>22</v>
      </c>
      <c r="D238" s="16" t="s">
        <v>540</v>
      </c>
      <c r="E238" s="16" t="s">
        <v>24</v>
      </c>
      <c r="F238" s="16" t="s">
        <v>535</v>
      </c>
      <c r="G238" s="6" t="s">
        <v>541</v>
      </c>
      <c r="H238" s="6" t="s">
        <v>542</v>
      </c>
      <c r="I238" s="6" t="s">
        <v>543</v>
      </c>
      <c r="J238" s="17">
        <f t="shared" si="111"/>
        <v>55366710</v>
      </c>
      <c r="K238" s="32">
        <v>53083375.799999997</v>
      </c>
      <c r="L238" s="32">
        <v>2283334.2000000002</v>
      </c>
      <c r="M238" s="17">
        <f t="shared" si="108"/>
        <v>16052693.43</v>
      </c>
      <c r="N238" s="17">
        <v>15731639.57</v>
      </c>
      <c r="O238" s="17">
        <v>321053.86</v>
      </c>
      <c r="P238" s="17">
        <f t="shared" si="109"/>
        <v>16052693.43</v>
      </c>
      <c r="Q238" s="17">
        <v>15731639.57</v>
      </c>
      <c r="R238" s="17">
        <v>321053.86</v>
      </c>
      <c r="S238" s="17">
        <f t="shared" si="110"/>
        <v>16052693.43</v>
      </c>
      <c r="T238" s="17">
        <v>15731639.57</v>
      </c>
      <c r="U238" s="65">
        <v>321053.86</v>
      </c>
      <c r="V238" s="13"/>
      <c r="W238" s="13"/>
    </row>
    <row r="239" spans="1:55" s="2" customFormat="1" ht="30">
      <c r="A239" s="43" t="s">
        <v>525</v>
      </c>
      <c r="B239" s="16" t="s">
        <v>526</v>
      </c>
      <c r="C239" s="33"/>
      <c r="D239" s="33"/>
      <c r="E239" s="33"/>
      <c r="F239" s="33"/>
      <c r="G239" s="6" t="s">
        <v>544</v>
      </c>
      <c r="H239" s="6" t="s">
        <v>542</v>
      </c>
      <c r="I239" s="6" t="s">
        <v>545</v>
      </c>
      <c r="J239" s="17">
        <f>K239+L239</f>
        <v>54166710</v>
      </c>
      <c r="K239" s="32">
        <v>53083375.799999997</v>
      </c>
      <c r="L239" s="32">
        <v>1083334.2</v>
      </c>
      <c r="M239" s="17">
        <f>N239+O239</f>
        <v>16052693.43</v>
      </c>
      <c r="N239" s="17">
        <v>15731639.57</v>
      </c>
      <c r="O239" s="17">
        <v>321053.86</v>
      </c>
      <c r="P239" s="17">
        <f>Q239+R239</f>
        <v>16052693.43</v>
      </c>
      <c r="Q239" s="17">
        <v>15731639.57</v>
      </c>
      <c r="R239" s="17">
        <v>321053.86</v>
      </c>
      <c r="S239" s="17">
        <f>T239+U239</f>
        <v>16052693.43</v>
      </c>
      <c r="T239" s="17">
        <v>15731639.57</v>
      </c>
      <c r="U239" s="65">
        <v>321053.86</v>
      </c>
      <c r="V239" s="13"/>
      <c r="W239" s="13"/>
    </row>
    <row r="240" spans="1:55" s="2" customFormat="1">
      <c r="A240" s="43" t="s">
        <v>104</v>
      </c>
      <c r="B240" s="16" t="s">
        <v>22</v>
      </c>
      <c r="C240" s="33"/>
      <c r="D240" s="33"/>
      <c r="E240" s="33"/>
      <c r="F240" s="33"/>
      <c r="G240" s="6" t="s">
        <v>546</v>
      </c>
      <c r="H240" s="7"/>
      <c r="I240" s="6" t="s">
        <v>546</v>
      </c>
      <c r="J240" s="17">
        <f t="shared" si="111"/>
        <v>1200000</v>
      </c>
      <c r="K240" s="17"/>
      <c r="L240" s="17">
        <v>1200000</v>
      </c>
      <c r="M240" s="17"/>
      <c r="N240" s="17"/>
      <c r="O240" s="17"/>
      <c r="P240" s="17"/>
      <c r="Q240" s="17"/>
      <c r="R240" s="17"/>
      <c r="S240" s="17"/>
      <c r="T240" s="17"/>
      <c r="U240" s="65"/>
      <c r="V240" s="13"/>
      <c r="W240" s="13"/>
    </row>
    <row r="241" spans="1:23" s="2" customFormat="1" ht="95.25" customHeight="1">
      <c r="A241" s="43" t="s">
        <v>547</v>
      </c>
      <c r="B241" s="16" t="s">
        <v>22</v>
      </c>
      <c r="C241" s="16" t="s">
        <v>22</v>
      </c>
      <c r="D241" s="16" t="s">
        <v>548</v>
      </c>
      <c r="E241" s="16" t="s">
        <v>24</v>
      </c>
      <c r="F241" s="16" t="s">
        <v>135</v>
      </c>
      <c r="G241" s="6" t="s">
        <v>549</v>
      </c>
      <c r="H241" s="6" t="s">
        <v>550</v>
      </c>
      <c r="I241" s="6" t="s">
        <v>551</v>
      </c>
      <c r="J241" s="17">
        <f>K241+L241</f>
        <v>67855423.710000008</v>
      </c>
      <c r="K241" s="17">
        <v>50951000</v>
      </c>
      <c r="L241" s="32">
        <f>L242+L243</f>
        <v>16904423.710000001</v>
      </c>
      <c r="M241" s="17">
        <f>N241+O241</f>
        <v>2833494.58</v>
      </c>
      <c r="N241" s="17">
        <v>392639.88</v>
      </c>
      <c r="O241" s="32">
        <f>O242+O243</f>
        <v>2440854.7000000002</v>
      </c>
      <c r="P241" s="17">
        <f>Q241+R241</f>
        <v>2833144.8200000003</v>
      </c>
      <c r="Q241" s="17">
        <f>Q242</f>
        <v>392625.08</v>
      </c>
      <c r="R241" s="32">
        <f>R242+R243</f>
        <v>2440519.7400000002</v>
      </c>
      <c r="S241" s="17">
        <f>T241+U241</f>
        <v>2833144.8200000003</v>
      </c>
      <c r="T241" s="17">
        <v>392625</v>
      </c>
      <c r="U241" s="66">
        <f>U242+U243</f>
        <v>2440519.8200000003</v>
      </c>
      <c r="V241" s="13"/>
      <c r="W241" s="13"/>
    </row>
    <row r="242" spans="1:23" s="2" customFormat="1" ht="30">
      <c r="A242" s="43" t="s">
        <v>525</v>
      </c>
      <c r="B242" s="16" t="s">
        <v>526</v>
      </c>
      <c r="C242" s="33"/>
      <c r="D242" s="33"/>
      <c r="E242" s="33"/>
      <c r="F242" s="33"/>
      <c r="G242" s="6" t="s">
        <v>552</v>
      </c>
      <c r="H242" s="6" t="s">
        <v>550</v>
      </c>
      <c r="I242" s="6" t="s">
        <v>553</v>
      </c>
      <c r="J242" s="17">
        <f>K242+L242</f>
        <v>56612237.07</v>
      </c>
      <c r="K242" s="17">
        <v>50951000</v>
      </c>
      <c r="L242" s="32">
        <v>5661237.0700000003</v>
      </c>
      <c r="M242" s="17">
        <f>N242+O242</f>
        <v>436599.88</v>
      </c>
      <c r="N242" s="17">
        <v>392639.88</v>
      </c>
      <c r="O242" s="17">
        <v>43960</v>
      </c>
      <c r="P242" s="17">
        <f>Q242+R242</f>
        <v>436250.12</v>
      </c>
      <c r="Q242" s="17">
        <v>392625.08</v>
      </c>
      <c r="R242" s="17">
        <v>43625.04</v>
      </c>
      <c r="S242" s="17">
        <f>T242+U242</f>
        <v>436250.12</v>
      </c>
      <c r="T242" s="17">
        <v>392625</v>
      </c>
      <c r="U242" s="65">
        <v>43625.120000000003</v>
      </c>
      <c r="V242" s="13"/>
      <c r="W242" s="13"/>
    </row>
    <row r="243" spans="1:23" s="2" customFormat="1">
      <c r="A243" s="43" t="s">
        <v>104</v>
      </c>
      <c r="B243" s="16" t="s">
        <v>22</v>
      </c>
      <c r="C243" s="33"/>
      <c r="D243" s="33"/>
      <c r="E243" s="33"/>
      <c r="F243" s="33"/>
      <c r="G243" s="6" t="s">
        <v>554</v>
      </c>
      <c r="H243" s="7"/>
      <c r="I243" s="6" t="s">
        <v>554</v>
      </c>
      <c r="J243" s="17">
        <f t="shared" si="111"/>
        <v>11243186.640000001</v>
      </c>
      <c r="K243" s="17">
        <v>0</v>
      </c>
      <c r="L243" s="17">
        <v>11243186.640000001</v>
      </c>
      <c r="M243" s="17">
        <f>N243+O243</f>
        <v>2396894.7000000002</v>
      </c>
      <c r="N243" s="17">
        <v>0</v>
      </c>
      <c r="O243" s="17">
        <v>2396894.7000000002</v>
      </c>
      <c r="P243" s="17">
        <f>Q243+R243</f>
        <v>2396894.7000000002</v>
      </c>
      <c r="Q243" s="17">
        <v>0</v>
      </c>
      <c r="R243" s="17">
        <v>2396894.7000000002</v>
      </c>
      <c r="S243" s="17">
        <f>T243+U243</f>
        <v>2396894.7000000002</v>
      </c>
      <c r="T243" s="17">
        <v>0</v>
      </c>
      <c r="U243" s="65">
        <v>2396894.7000000002</v>
      </c>
      <c r="V243" s="13"/>
      <c r="W243" s="13"/>
    </row>
    <row r="244" spans="1:23" s="2" customFormat="1">
      <c r="B244" s="48"/>
      <c r="L244" s="20"/>
      <c r="N244" s="20"/>
      <c r="O244" s="20"/>
      <c r="Q244" s="20"/>
      <c r="R244" s="20"/>
      <c r="T244" s="20"/>
      <c r="U244" s="20"/>
    </row>
    <row r="245" spans="1:23" s="2" customFormat="1">
      <c r="B245" s="48"/>
      <c r="L245" s="20"/>
      <c r="N245" s="20"/>
      <c r="O245" s="20"/>
      <c r="Q245" s="20"/>
      <c r="R245" s="20"/>
      <c r="T245" s="20"/>
      <c r="U245" s="20"/>
    </row>
    <row r="246" spans="1:23" s="2" customFormat="1">
      <c r="B246" s="48"/>
      <c r="L246" s="20"/>
      <c r="N246" s="20"/>
      <c r="O246" s="20"/>
      <c r="Q246" s="20"/>
      <c r="R246" s="20"/>
      <c r="T246" s="20"/>
      <c r="U246" s="20"/>
    </row>
    <row r="247" spans="1:23" s="2" customFormat="1">
      <c r="B247" s="48"/>
      <c r="L247" s="20"/>
      <c r="N247" s="20"/>
      <c r="O247" s="20"/>
      <c r="Q247" s="20"/>
      <c r="R247" s="20"/>
      <c r="T247" s="20"/>
      <c r="U247" s="20"/>
    </row>
    <row r="248" spans="1:23" s="2" customFormat="1">
      <c r="B248" s="48"/>
      <c r="L248" s="20"/>
      <c r="N248" s="20"/>
      <c r="O248" s="20"/>
      <c r="Q248" s="20"/>
      <c r="R248" s="20"/>
      <c r="T248" s="20"/>
      <c r="U248" s="20"/>
    </row>
    <row r="249" spans="1:23" s="2" customFormat="1">
      <c r="B249" s="48"/>
      <c r="L249" s="20"/>
      <c r="N249" s="20"/>
      <c r="O249" s="20"/>
      <c r="Q249" s="20"/>
      <c r="R249" s="20"/>
      <c r="T249" s="20"/>
      <c r="U249" s="20"/>
    </row>
    <row r="250" spans="1:23" s="2" customFormat="1">
      <c r="B250" s="48"/>
      <c r="L250" s="20"/>
      <c r="N250" s="20"/>
      <c r="O250" s="20"/>
      <c r="Q250" s="20"/>
      <c r="R250" s="20"/>
      <c r="T250" s="20"/>
      <c r="U250" s="20"/>
    </row>
    <row r="251" spans="1:23" s="2" customFormat="1">
      <c r="B251" s="48"/>
      <c r="L251" s="20"/>
      <c r="N251" s="20"/>
      <c r="O251" s="20"/>
      <c r="Q251" s="20"/>
      <c r="R251" s="20"/>
      <c r="T251" s="20"/>
      <c r="U251" s="20"/>
    </row>
    <row r="252" spans="1:23" s="2" customFormat="1">
      <c r="B252" s="48"/>
      <c r="L252" s="20"/>
      <c r="N252" s="20"/>
      <c r="O252" s="20"/>
      <c r="Q252" s="20"/>
      <c r="R252" s="20"/>
      <c r="T252" s="20"/>
      <c r="U252" s="20"/>
    </row>
    <row r="253" spans="1:23" s="2" customFormat="1">
      <c r="B253" s="48"/>
      <c r="L253" s="20"/>
      <c r="N253" s="20"/>
      <c r="O253" s="20"/>
      <c r="Q253" s="20"/>
      <c r="R253" s="20"/>
      <c r="T253" s="20"/>
      <c r="U253" s="20"/>
    </row>
    <row r="254" spans="1:23" s="2" customFormat="1">
      <c r="B254" s="48"/>
      <c r="L254" s="20"/>
      <c r="N254" s="20"/>
      <c r="O254" s="20"/>
      <c r="Q254" s="20"/>
      <c r="R254" s="20"/>
      <c r="T254" s="20"/>
      <c r="U254" s="20"/>
    </row>
    <row r="255" spans="1:23" s="2" customFormat="1">
      <c r="B255" s="48"/>
      <c r="L255" s="20"/>
      <c r="N255" s="20"/>
      <c r="O255" s="20"/>
      <c r="Q255" s="20"/>
      <c r="R255" s="20"/>
      <c r="T255" s="20"/>
      <c r="U255" s="20"/>
    </row>
    <row r="256" spans="1:23" s="2" customFormat="1">
      <c r="B256" s="48"/>
      <c r="L256" s="20"/>
      <c r="N256" s="20"/>
      <c r="O256" s="20"/>
      <c r="Q256" s="20"/>
      <c r="R256" s="20"/>
      <c r="T256" s="20"/>
      <c r="U256" s="20"/>
    </row>
    <row r="257" spans="2:21" s="2" customFormat="1">
      <c r="B257" s="48"/>
      <c r="L257" s="20"/>
      <c r="N257" s="20"/>
      <c r="O257" s="20"/>
      <c r="Q257" s="20"/>
      <c r="R257" s="20"/>
      <c r="T257" s="20"/>
      <c r="U257" s="20"/>
    </row>
    <row r="258" spans="2:21" s="2" customFormat="1">
      <c r="B258" s="48"/>
      <c r="L258" s="20"/>
      <c r="N258" s="20"/>
      <c r="O258" s="20"/>
      <c r="Q258" s="20"/>
      <c r="R258" s="20"/>
      <c r="T258" s="20"/>
      <c r="U258" s="20"/>
    </row>
    <row r="259" spans="2:21" s="2" customFormat="1">
      <c r="B259" s="48"/>
      <c r="L259" s="20"/>
      <c r="N259" s="20"/>
      <c r="O259" s="20"/>
      <c r="Q259" s="20"/>
      <c r="R259" s="20"/>
      <c r="T259" s="20"/>
      <c r="U259" s="20"/>
    </row>
    <row r="260" spans="2:21" s="2" customFormat="1">
      <c r="B260" s="48"/>
      <c r="L260" s="20"/>
      <c r="N260" s="20"/>
      <c r="O260" s="20"/>
      <c r="Q260" s="20"/>
      <c r="R260" s="20"/>
      <c r="T260" s="20"/>
      <c r="U260" s="20"/>
    </row>
    <row r="261" spans="2:21" s="2" customFormat="1">
      <c r="B261" s="48"/>
      <c r="L261" s="20"/>
      <c r="N261" s="20"/>
      <c r="O261" s="20"/>
      <c r="Q261" s="20"/>
      <c r="R261" s="20"/>
      <c r="T261" s="20"/>
      <c r="U261" s="20"/>
    </row>
    <row r="262" spans="2:21" s="2" customFormat="1">
      <c r="B262" s="48"/>
      <c r="L262" s="20"/>
      <c r="N262" s="20"/>
      <c r="O262" s="20"/>
      <c r="Q262" s="20"/>
      <c r="R262" s="20"/>
      <c r="T262" s="20"/>
      <c r="U262" s="20"/>
    </row>
    <row r="263" spans="2:21" s="2" customFormat="1">
      <c r="B263" s="48"/>
      <c r="L263" s="20"/>
      <c r="N263" s="20"/>
      <c r="O263" s="20"/>
      <c r="Q263" s="20"/>
      <c r="R263" s="20"/>
      <c r="T263" s="20"/>
      <c r="U263" s="20"/>
    </row>
    <row r="264" spans="2:21" s="2" customFormat="1">
      <c r="B264" s="48"/>
      <c r="L264" s="20"/>
      <c r="N264" s="20"/>
      <c r="O264" s="20"/>
      <c r="Q264" s="20"/>
      <c r="R264" s="20"/>
      <c r="T264" s="20"/>
      <c r="U264" s="20"/>
    </row>
    <row r="265" spans="2:21" s="2" customFormat="1">
      <c r="B265" s="48"/>
      <c r="L265" s="20"/>
      <c r="N265" s="20"/>
      <c r="O265" s="20"/>
      <c r="Q265" s="20"/>
      <c r="R265" s="20"/>
      <c r="T265" s="20"/>
      <c r="U265" s="20"/>
    </row>
    <row r="266" spans="2:21" s="2" customFormat="1">
      <c r="B266" s="48"/>
      <c r="L266" s="20"/>
      <c r="N266" s="20"/>
      <c r="O266" s="20"/>
      <c r="Q266" s="20"/>
      <c r="R266" s="20"/>
      <c r="T266" s="20"/>
      <c r="U266" s="20"/>
    </row>
    <row r="267" spans="2:21" s="2" customFormat="1">
      <c r="B267" s="48"/>
      <c r="L267" s="20"/>
      <c r="N267" s="20"/>
      <c r="O267" s="20"/>
      <c r="Q267" s="20"/>
      <c r="R267" s="20"/>
      <c r="T267" s="20"/>
      <c r="U267" s="20"/>
    </row>
    <row r="268" spans="2:21" s="2" customFormat="1">
      <c r="B268" s="48"/>
      <c r="L268" s="20"/>
      <c r="N268" s="20"/>
      <c r="O268" s="20"/>
      <c r="Q268" s="20"/>
      <c r="R268" s="20"/>
      <c r="T268" s="20"/>
      <c r="U268" s="20"/>
    </row>
    <row r="269" spans="2:21" s="2" customFormat="1">
      <c r="B269" s="48"/>
      <c r="L269" s="20"/>
      <c r="N269" s="20"/>
      <c r="O269" s="20"/>
      <c r="Q269" s="20"/>
      <c r="R269" s="20"/>
      <c r="T269" s="20"/>
      <c r="U269" s="20"/>
    </row>
    <row r="270" spans="2:21" s="2" customFormat="1">
      <c r="B270" s="48"/>
      <c r="L270" s="20"/>
      <c r="N270" s="20"/>
      <c r="O270" s="20"/>
      <c r="Q270" s="20"/>
      <c r="R270" s="20"/>
      <c r="T270" s="20"/>
      <c r="U270" s="20"/>
    </row>
    <row r="271" spans="2:21" s="2" customFormat="1">
      <c r="B271" s="48"/>
      <c r="L271" s="20"/>
      <c r="N271" s="20"/>
      <c r="O271" s="20"/>
      <c r="Q271" s="20"/>
      <c r="R271" s="20"/>
      <c r="T271" s="20"/>
      <c r="U271" s="20"/>
    </row>
    <row r="272" spans="2:21" s="2" customFormat="1">
      <c r="B272" s="48"/>
      <c r="L272" s="20"/>
      <c r="N272" s="20"/>
      <c r="O272" s="20"/>
      <c r="Q272" s="20"/>
      <c r="R272" s="20"/>
      <c r="T272" s="20"/>
      <c r="U272" s="20"/>
    </row>
    <row r="273" spans="2:21" s="2" customFormat="1">
      <c r="B273" s="48"/>
      <c r="L273" s="20"/>
      <c r="N273" s="20"/>
      <c r="O273" s="20"/>
      <c r="Q273" s="20"/>
      <c r="R273" s="20"/>
      <c r="T273" s="20"/>
      <c r="U273" s="20"/>
    </row>
    <row r="274" spans="2:21" s="2" customFormat="1">
      <c r="B274" s="48"/>
      <c r="L274" s="20"/>
      <c r="N274" s="20"/>
      <c r="O274" s="20"/>
      <c r="Q274" s="20"/>
      <c r="R274" s="20"/>
      <c r="T274" s="20"/>
      <c r="U274" s="20"/>
    </row>
    <row r="275" spans="2:21" s="2" customFormat="1">
      <c r="B275" s="48"/>
      <c r="L275" s="20"/>
      <c r="N275" s="20"/>
      <c r="O275" s="20"/>
      <c r="Q275" s="20"/>
      <c r="R275" s="20"/>
      <c r="T275" s="20"/>
      <c r="U275" s="20"/>
    </row>
    <row r="276" spans="2:21" s="2" customFormat="1">
      <c r="B276" s="48"/>
      <c r="L276" s="20"/>
      <c r="N276" s="20"/>
      <c r="O276" s="20"/>
      <c r="Q276" s="20"/>
      <c r="R276" s="20"/>
      <c r="T276" s="20"/>
      <c r="U276" s="20"/>
    </row>
    <row r="277" spans="2:21" s="2" customFormat="1">
      <c r="B277" s="48"/>
      <c r="L277" s="20"/>
      <c r="N277" s="20"/>
      <c r="O277" s="20"/>
      <c r="Q277" s="20"/>
      <c r="R277" s="20"/>
      <c r="T277" s="20"/>
      <c r="U277" s="20"/>
    </row>
    <row r="278" spans="2:21" s="2" customFormat="1">
      <c r="B278" s="48"/>
      <c r="L278" s="20"/>
      <c r="N278" s="20"/>
      <c r="O278" s="20"/>
      <c r="Q278" s="20"/>
      <c r="R278" s="20"/>
      <c r="T278" s="20"/>
      <c r="U278" s="20"/>
    </row>
    <row r="279" spans="2:21" s="2" customFormat="1">
      <c r="B279" s="48"/>
      <c r="L279" s="20"/>
      <c r="N279" s="20"/>
      <c r="O279" s="20"/>
      <c r="Q279" s="20"/>
      <c r="R279" s="20"/>
      <c r="T279" s="20"/>
      <c r="U279" s="20"/>
    </row>
    <row r="280" spans="2:21" s="2" customFormat="1">
      <c r="B280" s="48"/>
      <c r="L280" s="20"/>
      <c r="N280" s="20"/>
      <c r="O280" s="20"/>
      <c r="Q280" s="20"/>
      <c r="R280" s="20"/>
      <c r="T280" s="20"/>
      <c r="U280" s="20"/>
    </row>
    <row r="281" spans="2:21" s="2" customFormat="1">
      <c r="B281" s="48"/>
      <c r="L281" s="20"/>
      <c r="N281" s="20"/>
      <c r="O281" s="20"/>
      <c r="Q281" s="20"/>
      <c r="R281" s="20"/>
      <c r="T281" s="20"/>
      <c r="U281" s="20"/>
    </row>
    <row r="282" spans="2:21" s="2" customFormat="1">
      <c r="B282" s="48"/>
      <c r="L282" s="20"/>
      <c r="N282" s="20"/>
      <c r="O282" s="20"/>
      <c r="Q282" s="20"/>
      <c r="R282" s="20"/>
      <c r="T282" s="20"/>
      <c r="U282" s="20"/>
    </row>
    <row r="283" spans="2:21" s="2" customFormat="1">
      <c r="B283" s="48"/>
      <c r="L283" s="20"/>
      <c r="N283" s="20"/>
      <c r="O283" s="20"/>
      <c r="Q283" s="20"/>
      <c r="R283" s="20"/>
      <c r="T283" s="20"/>
      <c r="U283" s="20"/>
    </row>
    <row r="284" spans="2:21" s="2" customFormat="1">
      <c r="B284" s="48"/>
      <c r="L284" s="20"/>
      <c r="N284" s="20"/>
      <c r="O284" s="20"/>
      <c r="Q284" s="20"/>
      <c r="R284" s="20"/>
      <c r="T284" s="20"/>
      <c r="U284" s="20"/>
    </row>
    <row r="285" spans="2:21" s="2" customFormat="1">
      <c r="B285" s="48"/>
      <c r="L285" s="20"/>
      <c r="N285" s="20"/>
      <c r="O285" s="20"/>
      <c r="Q285" s="20"/>
      <c r="R285" s="20"/>
      <c r="T285" s="20"/>
      <c r="U285" s="20"/>
    </row>
    <row r="286" spans="2:21" s="2" customFormat="1">
      <c r="B286" s="48"/>
      <c r="L286" s="20"/>
      <c r="N286" s="20"/>
      <c r="O286" s="20"/>
      <c r="Q286" s="20"/>
      <c r="R286" s="20"/>
      <c r="T286" s="20"/>
      <c r="U286" s="20"/>
    </row>
    <row r="287" spans="2:21" s="2" customFormat="1">
      <c r="B287" s="48"/>
      <c r="L287" s="20"/>
      <c r="N287" s="20"/>
      <c r="O287" s="20"/>
      <c r="Q287" s="20"/>
      <c r="R287" s="20"/>
      <c r="T287" s="20"/>
      <c r="U287" s="20"/>
    </row>
    <row r="288" spans="2:21" s="2" customFormat="1">
      <c r="B288" s="48"/>
      <c r="L288" s="20"/>
      <c r="N288" s="20"/>
      <c r="O288" s="20"/>
      <c r="Q288" s="20"/>
      <c r="R288" s="20"/>
      <c r="T288" s="20"/>
      <c r="U288" s="20"/>
    </row>
    <row r="289" spans="2:21" s="2" customFormat="1">
      <c r="B289" s="48"/>
      <c r="L289" s="20"/>
      <c r="N289" s="20"/>
      <c r="O289" s="20"/>
      <c r="Q289" s="20"/>
      <c r="R289" s="20"/>
      <c r="T289" s="20"/>
      <c r="U289" s="20"/>
    </row>
    <row r="290" spans="2:21" s="2" customFormat="1">
      <c r="B290" s="48"/>
      <c r="L290" s="20"/>
      <c r="N290" s="20"/>
      <c r="O290" s="20"/>
      <c r="Q290" s="20"/>
      <c r="R290" s="20"/>
      <c r="T290" s="20"/>
      <c r="U290" s="20"/>
    </row>
    <row r="291" spans="2:21" s="2" customFormat="1">
      <c r="B291" s="48"/>
      <c r="L291" s="20"/>
      <c r="N291" s="20"/>
      <c r="O291" s="20"/>
      <c r="Q291" s="20"/>
      <c r="R291" s="20"/>
      <c r="T291" s="20"/>
      <c r="U291" s="20"/>
    </row>
    <row r="292" spans="2:21" s="2" customFormat="1">
      <c r="B292" s="48"/>
      <c r="L292" s="20"/>
      <c r="N292" s="20"/>
      <c r="O292" s="20"/>
      <c r="Q292" s="20"/>
      <c r="R292" s="20"/>
      <c r="T292" s="20"/>
      <c r="U292" s="20"/>
    </row>
    <row r="293" spans="2:21" s="2" customFormat="1">
      <c r="B293" s="48"/>
      <c r="L293" s="20"/>
      <c r="N293" s="20"/>
      <c r="O293" s="20"/>
      <c r="Q293" s="20"/>
      <c r="R293" s="20"/>
      <c r="T293" s="20"/>
      <c r="U293" s="20"/>
    </row>
    <row r="294" spans="2:21" s="2" customFormat="1">
      <c r="B294" s="48"/>
      <c r="L294" s="20"/>
      <c r="N294" s="20"/>
      <c r="O294" s="20"/>
      <c r="Q294" s="20"/>
      <c r="R294" s="20"/>
      <c r="T294" s="20"/>
      <c r="U294" s="20"/>
    </row>
    <row r="295" spans="2:21" s="2" customFormat="1">
      <c r="B295" s="48"/>
      <c r="L295" s="20"/>
      <c r="N295" s="20"/>
      <c r="O295" s="20"/>
      <c r="Q295" s="20"/>
      <c r="R295" s="20"/>
      <c r="T295" s="20"/>
      <c r="U295" s="20"/>
    </row>
    <row r="296" spans="2:21" s="2" customFormat="1">
      <c r="B296" s="48"/>
      <c r="L296" s="20"/>
      <c r="N296" s="20"/>
      <c r="O296" s="20"/>
      <c r="Q296" s="20"/>
      <c r="R296" s="20"/>
      <c r="T296" s="20"/>
      <c r="U296" s="20"/>
    </row>
    <row r="297" spans="2:21" s="2" customFormat="1">
      <c r="B297" s="48"/>
      <c r="L297" s="20"/>
      <c r="N297" s="20"/>
      <c r="O297" s="20"/>
      <c r="Q297" s="20"/>
      <c r="R297" s="20"/>
      <c r="T297" s="20"/>
      <c r="U297" s="20"/>
    </row>
    <row r="298" spans="2:21" s="2" customFormat="1">
      <c r="B298" s="48"/>
      <c r="L298" s="20"/>
      <c r="N298" s="20"/>
      <c r="O298" s="20"/>
      <c r="Q298" s="20"/>
      <c r="R298" s="20"/>
      <c r="T298" s="20"/>
      <c r="U298" s="20"/>
    </row>
    <row r="299" spans="2:21" s="2" customFormat="1">
      <c r="B299" s="48"/>
      <c r="L299" s="20"/>
      <c r="N299" s="20"/>
      <c r="O299" s="20"/>
      <c r="Q299" s="20"/>
      <c r="R299" s="20"/>
      <c r="T299" s="20"/>
      <c r="U299" s="20"/>
    </row>
    <row r="300" spans="2:21" s="2" customFormat="1">
      <c r="B300" s="48"/>
      <c r="L300" s="20"/>
      <c r="N300" s="20"/>
      <c r="O300" s="20"/>
      <c r="Q300" s="20"/>
      <c r="R300" s="20"/>
      <c r="T300" s="20"/>
      <c r="U300" s="20"/>
    </row>
    <row r="301" spans="2:21" s="2" customFormat="1">
      <c r="B301" s="48"/>
      <c r="L301" s="20"/>
      <c r="N301" s="20"/>
      <c r="O301" s="20"/>
      <c r="Q301" s="20"/>
      <c r="R301" s="20"/>
      <c r="T301" s="20"/>
      <c r="U301" s="20"/>
    </row>
    <row r="302" spans="2:21" s="2" customFormat="1">
      <c r="B302" s="48"/>
      <c r="L302" s="20"/>
      <c r="N302" s="20"/>
      <c r="O302" s="20"/>
      <c r="Q302" s="20"/>
      <c r="R302" s="20"/>
      <c r="T302" s="20"/>
      <c r="U302" s="20"/>
    </row>
    <row r="303" spans="2:21" s="2" customFormat="1">
      <c r="B303" s="48"/>
      <c r="L303" s="20"/>
      <c r="N303" s="20"/>
      <c r="O303" s="20"/>
      <c r="Q303" s="20"/>
      <c r="R303" s="20"/>
      <c r="T303" s="20"/>
      <c r="U303" s="20"/>
    </row>
    <row r="304" spans="2:21" s="2" customFormat="1">
      <c r="B304" s="48"/>
      <c r="L304" s="20"/>
      <c r="N304" s="20"/>
      <c r="O304" s="20"/>
      <c r="Q304" s="20"/>
      <c r="R304" s="20"/>
      <c r="T304" s="20"/>
      <c r="U304" s="20"/>
    </row>
    <row r="305" spans="2:21" s="2" customFormat="1">
      <c r="B305" s="48"/>
      <c r="L305" s="20"/>
      <c r="N305" s="20"/>
      <c r="O305" s="20"/>
      <c r="Q305" s="20"/>
      <c r="R305" s="20"/>
      <c r="T305" s="20"/>
      <c r="U305" s="20"/>
    </row>
    <row r="306" spans="2:21" s="2" customFormat="1">
      <c r="B306" s="48"/>
      <c r="L306" s="20"/>
      <c r="N306" s="20"/>
      <c r="O306" s="20"/>
      <c r="Q306" s="20"/>
      <c r="R306" s="20"/>
      <c r="T306" s="20"/>
      <c r="U306" s="20"/>
    </row>
    <row r="307" spans="2:21" s="2" customFormat="1">
      <c r="B307" s="48"/>
      <c r="L307" s="20"/>
      <c r="N307" s="20"/>
      <c r="O307" s="20"/>
      <c r="Q307" s="20"/>
      <c r="R307" s="20"/>
      <c r="T307" s="20"/>
      <c r="U307" s="20"/>
    </row>
    <row r="308" spans="2:21" s="2" customFormat="1">
      <c r="B308" s="48"/>
      <c r="L308" s="20"/>
      <c r="N308" s="20"/>
      <c r="O308" s="20"/>
      <c r="Q308" s="20"/>
      <c r="R308" s="20"/>
      <c r="T308" s="20"/>
      <c r="U308" s="20"/>
    </row>
    <row r="309" spans="2:21" s="2" customFormat="1">
      <c r="B309" s="48"/>
      <c r="L309" s="20"/>
      <c r="N309" s="20"/>
      <c r="O309" s="20"/>
      <c r="Q309" s="20"/>
      <c r="R309" s="20"/>
      <c r="T309" s="20"/>
      <c r="U309" s="20"/>
    </row>
    <row r="310" spans="2:21" s="2" customFormat="1">
      <c r="B310" s="48"/>
      <c r="L310" s="20"/>
      <c r="N310" s="20"/>
      <c r="O310" s="20"/>
      <c r="Q310" s="20"/>
      <c r="R310" s="20"/>
      <c r="T310" s="20"/>
      <c r="U310" s="20"/>
    </row>
    <row r="311" spans="2:21" s="2" customFormat="1">
      <c r="B311" s="48"/>
      <c r="L311" s="20"/>
      <c r="N311" s="20"/>
      <c r="O311" s="20"/>
      <c r="Q311" s="20"/>
      <c r="R311" s="20"/>
      <c r="T311" s="20"/>
      <c r="U311" s="20"/>
    </row>
    <row r="312" spans="2:21" s="2" customFormat="1">
      <c r="B312" s="48"/>
      <c r="L312" s="20"/>
      <c r="N312" s="20"/>
      <c r="O312" s="20"/>
      <c r="Q312" s="20"/>
      <c r="R312" s="20"/>
      <c r="T312" s="20"/>
      <c r="U312" s="20"/>
    </row>
    <row r="313" spans="2:21" s="2" customFormat="1">
      <c r="B313" s="48"/>
      <c r="L313" s="20"/>
      <c r="N313" s="20"/>
      <c r="O313" s="20"/>
      <c r="Q313" s="20"/>
      <c r="R313" s="20"/>
      <c r="T313" s="20"/>
      <c r="U313" s="20"/>
    </row>
    <row r="314" spans="2:21" s="2" customFormat="1">
      <c r="B314" s="48"/>
      <c r="L314" s="20"/>
      <c r="N314" s="20"/>
      <c r="O314" s="20"/>
      <c r="Q314" s="20"/>
      <c r="R314" s="20"/>
      <c r="T314" s="20"/>
      <c r="U314" s="20"/>
    </row>
    <row r="315" spans="2:21" s="2" customFormat="1">
      <c r="B315" s="48"/>
      <c r="L315" s="20"/>
      <c r="N315" s="20"/>
      <c r="O315" s="20"/>
      <c r="Q315" s="20"/>
      <c r="R315" s="20"/>
      <c r="T315" s="20"/>
      <c r="U315" s="20"/>
    </row>
    <row r="316" spans="2:21" s="2" customFormat="1">
      <c r="B316" s="48"/>
      <c r="L316" s="20"/>
      <c r="N316" s="20"/>
      <c r="O316" s="20"/>
      <c r="Q316" s="20"/>
      <c r="R316" s="20"/>
      <c r="T316" s="20"/>
      <c r="U316" s="20"/>
    </row>
    <row r="317" spans="2:21" s="2" customFormat="1">
      <c r="B317" s="48"/>
      <c r="L317" s="20"/>
      <c r="N317" s="20"/>
      <c r="O317" s="20"/>
      <c r="Q317" s="20"/>
      <c r="R317" s="20"/>
      <c r="T317" s="20"/>
      <c r="U317" s="20"/>
    </row>
    <row r="318" spans="2:21" s="2" customFormat="1">
      <c r="B318" s="48"/>
      <c r="L318" s="20"/>
      <c r="N318" s="20"/>
      <c r="O318" s="20"/>
      <c r="Q318" s="20"/>
      <c r="R318" s="20"/>
      <c r="T318" s="20"/>
      <c r="U318" s="20"/>
    </row>
    <row r="319" spans="2:21" s="2" customFormat="1">
      <c r="B319" s="48"/>
      <c r="L319" s="20"/>
      <c r="N319" s="20"/>
      <c r="O319" s="20"/>
      <c r="Q319" s="20"/>
      <c r="R319" s="20"/>
      <c r="T319" s="20"/>
      <c r="U319" s="20"/>
    </row>
    <row r="320" spans="2:21" s="2" customFormat="1">
      <c r="B320" s="48"/>
      <c r="L320" s="20"/>
      <c r="N320" s="20"/>
      <c r="O320" s="20"/>
      <c r="Q320" s="20"/>
      <c r="R320" s="20"/>
      <c r="T320" s="20"/>
      <c r="U320" s="20"/>
    </row>
    <row r="321" spans="2:21" s="2" customFormat="1">
      <c r="B321" s="48"/>
      <c r="L321" s="20"/>
      <c r="N321" s="20"/>
      <c r="O321" s="20"/>
      <c r="Q321" s="20"/>
      <c r="R321" s="20"/>
      <c r="T321" s="20"/>
      <c r="U321" s="20"/>
    </row>
    <row r="322" spans="2:21" s="2" customFormat="1">
      <c r="B322" s="48"/>
      <c r="L322" s="20"/>
      <c r="N322" s="20"/>
      <c r="O322" s="20"/>
      <c r="Q322" s="20"/>
      <c r="R322" s="20"/>
      <c r="T322" s="20"/>
      <c r="U322" s="20"/>
    </row>
    <row r="323" spans="2:21" s="2" customFormat="1">
      <c r="B323" s="48"/>
      <c r="L323" s="20"/>
      <c r="N323" s="20"/>
      <c r="O323" s="20"/>
      <c r="Q323" s="20"/>
      <c r="R323" s="20"/>
      <c r="T323" s="20"/>
      <c r="U323" s="20"/>
    </row>
    <row r="324" spans="2:21" s="2" customFormat="1">
      <c r="B324" s="48"/>
      <c r="L324" s="20"/>
      <c r="N324" s="20"/>
      <c r="O324" s="20"/>
      <c r="Q324" s="20"/>
      <c r="R324" s="20"/>
      <c r="T324" s="20"/>
      <c r="U324" s="20"/>
    </row>
    <row r="325" spans="2:21" s="2" customFormat="1">
      <c r="B325" s="48"/>
      <c r="L325" s="20"/>
      <c r="N325" s="20"/>
      <c r="O325" s="20"/>
      <c r="Q325" s="20"/>
      <c r="R325" s="20"/>
      <c r="T325" s="20"/>
      <c r="U325" s="20"/>
    </row>
    <row r="326" spans="2:21" s="2" customFormat="1">
      <c r="B326" s="48"/>
      <c r="L326" s="20"/>
      <c r="N326" s="20"/>
      <c r="O326" s="20"/>
      <c r="Q326" s="20"/>
      <c r="R326" s="20"/>
      <c r="T326" s="20"/>
      <c r="U326" s="20"/>
    </row>
    <row r="327" spans="2:21" s="2" customFormat="1">
      <c r="B327" s="48"/>
      <c r="L327" s="20"/>
      <c r="N327" s="20"/>
      <c r="O327" s="20"/>
      <c r="Q327" s="20"/>
      <c r="R327" s="20"/>
      <c r="T327" s="20"/>
      <c r="U327" s="20"/>
    </row>
    <row r="328" spans="2:21" s="2" customFormat="1">
      <c r="B328" s="48"/>
      <c r="L328" s="20"/>
      <c r="N328" s="20"/>
      <c r="O328" s="20"/>
      <c r="Q328" s="20"/>
      <c r="R328" s="20"/>
      <c r="T328" s="20"/>
      <c r="U328" s="20"/>
    </row>
    <row r="329" spans="2:21" s="2" customFormat="1">
      <c r="B329" s="48"/>
      <c r="L329" s="20"/>
      <c r="N329" s="20"/>
      <c r="O329" s="20"/>
      <c r="Q329" s="20"/>
      <c r="R329" s="20"/>
      <c r="T329" s="20"/>
      <c r="U329" s="20"/>
    </row>
    <row r="330" spans="2:21" s="2" customFormat="1">
      <c r="B330" s="48"/>
      <c r="L330" s="20"/>
      <c r="N330" s="20"/>
      <c r="O330" s="20"/>
      <c r="Q330" s="20"/>
      <c r="R330" s="20"/>
      <c r="T330" s="20"/>
      <c r="U330" s="20"/>
    </row>
    <row r="331" spans="2:21" s="2" customFormat="1">
      <c r="B331" s="48"/>
      <c r="L331" s="20"/>
      <c r="N331" s="20"/>
      <c r="O331" s="20"/>
      <c r="Q331" s="20"/>
      <c r="R331" s="20"/>
      <c r="T331" s="20"/>
      <c r="U331" s="20"/>
    </row>
    <row r="332" spans="2:21" s="2" customFormat="1">
      <c r="B332" s="48"/>
      <c r="L332" s="20"/>
      <c r="N332" s="20"/>
      <c r="O332" s="20"/>
      <c r="Q332" s="20"/>
      <c r="R332" s="20"/>
      <c r="T332" s="20"/>
      <c r="U332" s="20"/>
    </row>
    <row r="333" spans="2:21" s="2" customFormat="1">
      <c r="B333" s="48"/>
      <c r="L333" s="20"/>
      <c r="N333" s="20"/>
      <c r="O333" s="20"/>
      <c r="Q333" s="20"/>
      <c r="R333" s="20"/>
      <c r="T333" s="20"/>
      <c r="U333" s="20"/>
    </row>
    <row r="334" spans="2:21" s="2" customFormat="1">
      <c r="B334" s="48"/>
      <c r="L334" s="20"/>
      <c r="N334" s="20"/>
      <c r="O334" s="20"/>
      <c r="Q334" s="20"/>
      <c r="R334" s="20"/>
      <c r="T334" s="20"/>
      <c r="U334" s="20"/>
    </row>
    <row r="335" spans="2:21" s="2" customFormat="1">
      <c r="B335" s="48"/>
      <c r="L335" s="20"/>
      <c r="N335" s="20"/>
      <c r="O335" s="20"/>
      <c r="Q335" s="20"/>
      <c r="R335" s="20"/>
      <c r="T335" s="20"/>
      <c r="U335" s="20"/>
    </row>
    <row r="336" spans="2:21" s="2" customFormat="1">
      <c r="B336" s="48"/>
      <c r="L336" s="20"/>
      <c r="N336" s="20"/>
      <c r="O336" s="20"/>
      <c r="Q336" s="20"/>
      <c r="R336" s="20"/>
      <c r="T336" s="20"/>
      <c r="U336" s="20"/>
    </row>
    <row r="337" spans="2:21" s="2" customFormat="1">
      <c r="B337" s="48"/>
      <c r="L337" s="20"/>
      <c r="N337" s="20"/>
      <c r="O337" s="20"/>
      <c r="Q337" s="20"/>
      <c r="R337" s="20"/>
      <c r="T337" s="20"/>
      <c r="U337" s="20"/>
    </row>
    <row r="338" spans="2:21" s="2" customFormat="1">
      <c r="B338" s="48"/>
      <c r="L338" s="20"/>
      <c r="N338" s="20"/>
      <c r="O338" s="20"/>
      <c r="Q338" s="20"/>
      <c r="R338" s="20"/>
      <c r="T338" s="20"/>
      <c r="U338" s="20"/>
    </row>
    <row r="339" spans="2:21" s="2" customFormat="1">
      <c r="B339" s="48"/>
      <c r="L339" s="20"/>
      <c r="N339" s="20"/>
      <c r="O339" s="20"/>
      <c r="Q339" s="20"/>
      <c r="R339" s="20"/>
      <c r="T339" s="20"/>
      <c r="U339" s="20"/>
    </row>
    <row r="340" spans="2:21" s="2" customFormat="1">
      <c r="B340" s="48"/>
      <c r="L340" s="20"/>
      <c r="N340" s="20"/>
      <c r="O340" s="20"/>
      <c r="Q340" s="20"/>
      <c r="R340" s="20"/>
      <c r="T340" s="20"/>
      <c r="U340" s="20"/>
    </row>
    <row r="341" spans="2:21" s="2" customFormat="1">
      <c r="B341" s="48"/>
      <c r="L341" s="20"/>
      <c r="N341" s="20"/>
      <c r="O341" s="20"/>
      <c r="Q341" s="20"/>
      <c r="R341" s="20"/>
      <c r="T341" s="20"/>
      <c r="U341" s="20"/>
    </row>
    <row r="342" spans="2:21" s="2" customFormat="1">
      <c r="B342" s="48"/>
      <c r="L342" s="20"/>
      <c r="N342" s="20"/>
      <c r="O342" s="20"/>
      <c r="Q342" s="20"/>
      <c r="R342" s="20"/>
      <c r="T342" s="20"/>
      <c r="U342" s="20"/>
    </row>
    <row r="343" spans="2:21" s="2" customFormat="1">
      <c r="B343" s="48"/>
      <c r="L343" s="20"/>
      <c r="N343" s="20"/>
      <c r="O343" s="20"/>
      <c r="Q343" s="20"/>
      <c r="R343" s="20"/>
      <c r="T343" s="20"/>
      <c r="U343" s="20"/>
    </row>
    <row r="344" spans="2:21" s="2" customFormat="1">
      <c r="B344" s="48"/>
      <c r="L344" s="20"/>
      <c r="N344" s="20"/>
      <c r="O344" s="20"/>
      <c r="Q344" s="20"/>
      <c r="R344" s="20"/>
      <c r="T344" s="20"/>
      <c r="U344" s="20"/>
    </row>
    <row r="345" spans="2:21" s="2" customFormat="1">
      <c r="B345" s="48"/>
      <c r="L345" s="20"/>
      <c r="N345" s="20"/>
      <c r="O345" s="20"/>
      <c r="Q345" s="20"/>
      <c r="R345" s="20"/>
      <c r="T345" s="20"/>
      <c r="U345" s="20"/>
    </row>
    <row r="346" spans="2:21" s="2" customFormat="1">
      <c r="B346" s="48"/>
      <c r="L346" s="20"/>
      <c r="N346" s="20"/>
      <c r="O346" s="20"/>
      <c r="Q346" s="20"/>
      <c r="R346" s="20"/>
      <c r="T346" s="20"/>
      <c r="U346" s="20"/>
    </row>
    <row r="347" spans="2:21" s="2" customFormat="1">
      <c r="B347" s="48"/>
      <c r="L347" s="20"/>
      <c r="N347" s="20"/>
      <c r="O347" s="20"/>
      <c r="Q347" s="20"/>
      <c r="R347" s="20"/>
      <c r="T347" s="20"/>
      <c r="U347" s="20"/>
    </row>
    <row r="348" spans="2:21" s="2" customFormat="1">
      <c r="B348" s="48"/>
      <c r="L348" s="20"/>
      <c r="N348" s="20"/>
      <c r="O348" s="20"/>
      <c r="Q348" s="20"/>
      <c r="R348" s="20"/>
      <c r="T348" s="20"/>
      <c r="U348" s="20"/>
    </row>
    <row r="349" spans="2:21" s="2" customFormat="1">
      <c r="B349" s="48"/>
      <c r="L349" s="20"/>
      <c r="N349" s="20"/>
      <c r="O349" s="20"/>
      <c r="Q349" s="20"/>
      <c r="R349" s="20"/>
      <c r="T349" s="20"/>
      <c r="U349" s="20"/>
    </row>
    <row r="350" spans="2:21" s="2" customFormat="1">
      <c r="B350" s="48"/>
      <c r="L350" s="20"/>
      <c r="N350" s="20"/>
      <c r="O350" s="20"/>
      <c r="Q350" s="20"/>
      <c r="R350" s="20"/>
      <c r="T350" s="20"/>
      <c r="U350" s="20"/>
    </row>
    <row r="351" spans="2:21" s="2" customFormat="1">
      <c r="B351" s="48"/>
      <c r="L351" s="20"/>
      <c r="N351" s="20"/>
      <c r="O351" s="20"/>
      <c r="Q351" s="20"/>
      <c r="R351" s="20"/>
      <c r="T351" s="20"/>
      <c r="U351" s="20"/>
    </row>
    <row r="352" spans="2:21" s="2" customFormat="1">
      <c r="B352" s="48"/>
      <c r="L352" s="20"/>
      <c r="N352" s="20"/>
      <c r="O352" s="20"/>
      <c r="Q352" s="20"/>
      <c r="R352" s="20"/>
      <c r="T352" s="20"/>
      <c r="U352" s="20"/>
    </row>
    <row r="353" spans="2:21" s="2" customFormat="1">
      <c r="B353" s="48"/>
      <c r="L353" s="20"/>
      <c r="N353" s="20"/>
      <c r="O353" s="20"/>
      <c r="Q353" s="20"/>
      <c r="R353" s="20"/>
      <c r="T353" s="20"/>
      <c r="U353" s="20"/>
    </row>
    <row r="354" spans="2:21" s="2" customFormat="1">
      <c r="B354" s="48"/>
      <c r="L354" s="20"/>
      <c r="N354" s="20"/>
      <c r="O354" s="20"/>
      <c r="Q354" s="20"/>
      <c r="R354" s="20"/>
      <c r="T354" s="20"/>
      <c r="U354" s="20"/>
    </row>
    <row r="355" spans="2:21" s="2" customFormat="1">
      <c r="B355" s="48"/>
      <c r="L355" s="20"/>
      <c r="N355" s="20"/>
      <c r="O355" s="20"/>
      <c r="Q355" s="20"/>
      <c r="R355" s="20"/>
      <c r="T355" s="20"/>
      <c r="U355" s="20"/>
    </row>
    <row r="356" spans="2:21" s="2" customFormat="1">
      <c r="B356" s="48"/>
      <c r="L356" s="20"/>
      <c r="N356" s="20"/>
      <c r="O356" s="20"/>
      <c r="Q356" s="20"/>
      <c r="R356" s="20"/>
      <c r="T356" s="20"/>
      <c r="U356" s="20"/>
    </row>
    <row r="357" spans="2:21" s="2" customFormat="1">
      <c r="B357" s="48"/>
      <c r="L357" s="20"/>
      <c r="N357" s="20"/>
      <c r="O357" s="20"/>
      <c r="Q357" s="20"/>
      <c r="R357" s="20"/>
      <c r="T357" s="20"/>
      <c r="U357" s="20"/>
    </row>
    <row r="358" spans="2:21" s="2" customFormat="1">
      <c r="B358" s="48"/>
      <c r="L358" s="20"/>
      <c r="N358" s="20"/>
      <c r="O358" s="20"/>
      <c r="Q358" s="20"/>
      <c r="R358" s="20"/>
      <c r="T358" s="20"/>
      <c r="U358" s="20"/>
    </row>
    <row r="359" spans="2:21" s="2" customFormat="1">
      <c r="B359" s="48"/>
      <c r="L359" s="20"/>
      <c r="N359" s="20"/>
      <c r="O359" s="20"/>
      <c r="Q359" s="20"/>
      <c r="R359" s="20"/>
      <c r="T359" s="20"/>
      <c r="U359" s="20"/>
    </row>
    <row r="360" spans="2:21" s="2" customFormat="1">
      <c r="B360" s="48"/>
      <c r="L360" s="20"/>
      <c r="N360" s="20"/>
      <c r="O360" s="20"/>
      <c r="Q360" s="20"/>
      <c r="R360" s="20"/>
      <c r="T360" s="20"/>
      <c r="U360" s="20"/>
    </row>
    <row r="361" spans="2:21" s="2" customFormat="1">
      <c r="B361" s="48"/>
      <c r="L361" s="20"/>
      <c r="N361" s="20"/>
      <c r="O361" s="20"/>
      <c r="Q361" s="20"/>
      <c r="R361" s="20"/>
      <c r="T361" s="20"/>
      <c r="U361" s="20"/>
    </row>
    <row r="362" spans="2:21" s="2" customFormat="1">
      <c r="B362" s="48"/>
      <c r="L362" s="20"/>
      <c r="N362" s="20"/>
      <c r="O362" s="20"/>
      <c r="Q362" s="20"/>
      <c r="R362" s="20"/>
      <c r="T362" s="20"/>
      <c r="U362" s="20"/>
    </row>
    <row r="363" spans="2:21" s="2" customFormat="1">
      <c r="B363" s="48"/>
      <c r="L363" s="20"/>
      <c r="N363" s="20"/>
      <c r="O363" s="20"/>
      <c r="Q363" s="20"/>
      <c r="R363" s="20"/>
      <c r="T363" s="20"/>
      <c r="U363" s="20"/>
    </row>
    <row r="364" spans="2:21" s="2" customFormat="1">
      <c r="B364" s="48"/>
      <c r="L364" s="20"/>
      <c r="N364" s="20"/>
      <c r="O364" s="20"/>
      <c r="Q364" s="20"/>
      <c r="R364" s="20"/>
      <c r="T364" s="20"/>
      <c r="U364" s="20"/>
    </row>
    <row r="365" spans="2:21" s="2" customFormat="1">
      <c r="B365" s="48"/>
      <c r="L365" s="20"/>
      <c r="N365" s="20"/>
      <c r="O365" s="20"/>
      <c r="Q365" s="20"/>
      <c r="R365" s="20"/>
      <c r="T365" s="20"/>
      <c r="U365" s="20"/>
    </row>
    <row r="366" spans="2:21" s="2" customFormat="1">
      <c r="B366" s="48"/>
      <c r="L366" s="20"/>
      <c r="N366" s="20"/>
      <c r="O366" s="20"/>
      <c r="Q366" s="20"/>
      <c r="R366" s="20"/>
      <c r="T366" s="20"/>
      <c r="U366" s="20"/>
    </row>
    <row r="367" spans="2:21" s="2" customFormat="1">
      <c r="B367" s="48"/>
      <c r="L367" s="20"/>
      <c r="N367" s="20"/>
      <c r="O367" s="20"/>
      <c r="Q367" s="20"/>
      <c r="R367" s="20"/>
      <c r="T367" s="20"/>
      <c r="U367" s="20"/>
    </row>
    <row r="368" spans="2:21" s="2" customFormat="1">
      <c r="B368" s="48"/>
      <c r="L368" s="20"/>
      <c r="N368" s="20"/>
      <c r="O368" s="20"/>
      <c r="Q368" s="20"/>
      <c r="R368" s="20"/>
      <c r="T368" s="20"/>
      <c r="U368" s="20"/>
    </row>
    <row r="369" spans="2:21" s="2" customFormat="1">
      <c r="B369" s="48"/>
      <c r="L369" s="20"/>
      <c r="N369" s="20"/>
      <c r="O369" s="20"/>
      <c r="Q369" s="20"/>
      <c r="R369" s="20"/>
      <c r="T369" s="20"/>
      <c r="U369" s="20"/>
    </row>
    <row r="370" spans="2:21" s="2" customFormat="1">
      <c r="B370" s="48"/>
      <c r="L370" s="20"/>
      <c r="N370" s="20"/>
      <c r="O370" s="20"/>
      <c r="Q370" s="20"/>
      <c r="R370" s="20"/>
      <c r="T370" s="20"/>
      <c r="U370" s="20"/>
    </row>
    <row r="371" spans="2:21" s="2" customFormat="1">
      <c r="B371" s="48"/>
      <c r="L371" s="20"/>
      <c r="N371" s="20"/>
      <c r="O371" s="20"/>
      <c r="Q371" s="20"/>
      <c r="R371" s="20"/>
      <c r="T371" s="20"/>
      <c r="U371" s="20"/>
    </row>
    <row r="372" spans="2:21" s="2" customFormat="1">
      <c r="B372" s="48"/>
      <c r="L372" s="20"/>
      <c r="N372" s="20"/>
      <c r="O372" s="20"/>
      <c r="Q372" s="20"/>
      <c r="R372" s="20"/>
      <c r="T372" s="20"/>
      <c r="U372" s="20"/>
    </row>
    <row r="373" spans="2:21" s="2" customFormat="1">
      <c r="B373" s="48"/>
      <c r="L373" s="20"/>
      <c r="N373" s="20"/>
      <c r="O373" s="20"/>
      <c r="Q373" s="20"/>
      <c r="R373" s="20"/>
      <c r="T373" s="20"/>
      <c r="U373" s="20"/>
    </row>
    <row r="374" spans="2:21" s="2" customFormat="1">
      <c r="B374" s="48"/>
      <c r="L374" s="20"/>
      <c r="N374" s="20"/>
      <c r="O374" s="20"/>
      <c r="Q374" s="20"/>
      <c r="R374" s="20"/>
      <c r="T374" s="20"/>
      <c r="U374" s="20"/>
    </row>
    <row r="375" spans="2:21" s="2" customFormat="1">
      <c r="B375" s="48"/>
      <c r="L375" s="20"/>
      <c r="N375" s="20"/>
      <c r="O375" s="20"/>
      <c r="Q375" s="20"/>
      <c r="R375" s="20"/>
      <c r="T375" s="20"/>
      <c r="U375" s="20"/>
    </row>
    <row r="376" spans="2:21" s="2" customFormat="1">
      <c r="B376" s="48"/>
      <c r="L376" s="20"/>
      <c r="N376" s="20"/>
      <c r="O376" s="20"/>
      <c r="Q376" s="20"/>
      <c r="R376" s="20"/>
      <c r="T376" s="20"/>
      <c r="U376" s="20"/>
    </row>
    <row r="377" spans="2:21" s="2" customFormat="1">
      <c r="B377" s="48"/>
      <c r="L377" s="20"/>
      <c r="N377" s="20"/>
      <c r="O377" s="20"/>
      <c r="Q377" s="20"/>
      <c r="R377" s="20"/>
      <c r="T377" s="20"/>
      <c r="U377" s="20"/>
    </row>
    <row r="378" spans="2:21" s="2" customFormat="1">
      <c r="B378" s="48"/>
      <c r="L378" s="20"/>
      <c r="N378" s="20"/>
      <c r="O378" s="20"/>
      <c r="Q378" s="20"/>
      <c r="R378" s="20"/>
      <c r="T378" s="20"/>
      <c r="U378" s="20"/>
    </row>
    <row r="379" spans="2:21" s="2" customFormat="1">
      <c r="B379" s="48"/>
      <c r="L379" s="20"/>
      <c r="N379" s="20"/>
      <c r="O379" s="20"/>
      <c r="Q379" s="20"/>
      <c r="R379" s="20"/>
      <c r="T379" s="20"/>
      <c r="U379" s="20"/>
    </row>
    <row r="380" spans="2:21" s="2" customFormat="1">
      <c r="B380" s="48"/>
      <c r="L380" s="20"/>
      <c r="N380" s="20"/>
      <c r="O380" s="20"/>
      <c r="Q380" s="20"/>
      <c r="R380" s="20"/>
      <c r="T380" s="20"/>
      <c r="U380" s="20"/>
    </row>
    <row r="381" spans="2:21" s="2" customFormat="1">
      <c r="B381" s="48"/>
      <c r="L381" s="20"/>
      <c r="N381" s="20"/>
      <c r="O381" s="20"/>
      <c r="Q381" s="20"/>
      <c r="R381" s="20"/>
      <c r="T381" s="20"/>
      <c r="U381" s="20"/>
    </row>
    <row r="382" spans="2:21" s="2" customFormat="1">
      <c r="B382" s="48"/>
      <c r="L382" s="20"/>
      <c r="N382" s="20"/>
      <c r="O382" s="20"/>
      <c r="Q382" s="20"/>
      <c r="R382" s="20"/>
      <c r="T382" s="20"/>
      <c r="U382" s="20"/>
    </row>
    <row r="383" spans="2:21" s="2" customFormat="1">
      <c r="B383" s="48"/>
      <c r="L383" s="20"/>
      <c r="N383" s="20"/>
      <c r="O383" s="20"/>
      <c r="Q383" s="20"/>
      <c r="R383" s="20"/>
      <c r="T383" s="20"/>
      <c r="U383" s="20"/>
    </row>
    <row r="384" spans="2:21" s="2" customFormat="1">
      <c r="B384" s="48"/>
      <c r="L384" s="20"/>
      <c r="N384" s="20"/>
      <c r="O384" s="20"/>
      <c r="Q384" s="20"/>
      <c r="R384" s="20"/>
      <c r="T384" s="20"/>
      <c r="U384" s="20"/>
    </row>
    <row r="385" spans="2:21" s="2" customFormat="1">
      <c r="B385" s="48"/>
      <c r="L385" s="20"/>
      <c r="N385" s="20"/>
      <c r="O385" s="20"/>
      <c r="Q385" s="20"/>
      <c r="R385" s="20"/>
      <c r="T385" s="20"/>
      <c r="U385" s="20"/>
    </row>
    <row r="386" spans="2:21" s="2" customFormat="1">
      <c r="B386" s="48"/>
      <c r="L386" s="20"/>
      <c r="N386" s="20"/>
      <c r="O386" s="20"/>
      <c r="Q386" s="20"/>
      <c r="R386" s="20"/>
      <c r="T386" s="20"/>
      <c r="U386" s="20"/>
    </row>
    <row r="387" spans="2:21" s="2" customFormat="1">
      <c r="B387" s="48"/>
      <c r="L387" s="20"/>
      <c r="N387" s="20"/>
      <c r="O387" s="20"/>
      <c r="Q387" s="20"/>
      <c r="R387" s="20"/>
      <c r="T387" s="20"/>
      <c r="U387" s="20"/>
    </row>
    <row r="388" spans="2:21" s="2" customFormat="1">
      <c r="B388" s="48"/>
      <c r="L388" s="20"/>
      <c r="N388" s="20"/>
      <c r="O388" s="20"/>
      <c r="Q388" s="20"/>
      <c r="R388" s="20"/>
      <c r="T388" s="20"/>
      <c r="U388" s="20"/>
    </row>
    <row r="389" spans="2:21" s="2" customFormat="1">
      <c r="B389" s="48"/>
      <c r="L389" s="20"/>
      <c r="N389" s="20"/>
      <c r="O389" s="20"/>
      <c r="Q389" s="20"/>
      <c r="R389" s="20"/>
      <c r="T389" s="20"/>
      <c r="U389" s="20"/>
    </row>
    <row r="390" spans="2:21" s="2" customFormat="1">
      <c r="B390" s="48"/>
      <c r="L390" s="20"/>
      <c r="N390" s="20"/>
      <c r="O390" s="20"/>
      <c r="Q390" s="20"/>
      <c r="R390" s="20"/>
      <c r="T390" s="20"/>
      <c r="U390" s="20"/>
    </row>
    <row r="391" spans="2:21" s="2" customFormat="1">
      <c r="B391" s="48"/>
      <c r="L391" s="20"/>
      <c r="N391" s="20"/>
      <c r="O391" s="20"/>
      <c r="Q391" s="20"/>
      <c r="R391" s="20"/>
      <c r="T391" s="20"/>
      <c r="U391" s="20"/>
    </row>
    <row r="392" spans="2:21" s="2" customFormat="1">
      <c r="B392" s="48"/>
      <c r="L392" s="20"/>
      <c r="N392" s="20"/>
      <c r="O392" s="20"/>
      <c r="Q392" s="20"/>
      <c r="R392" s="20"/>
      <c r="T392" s="20"/>
      <c r="U392" s="20"/>
    </row>
    <row r="393" spans="2:21" s="2" customFormat="1">
      <c r="B393" s="48"/>
      <c r="L393" s="20"/>
      <c r="N393" s="20"/>
      <c r="O393" s="20"/>
      <c r="Q393" s="20"/>
      <c r="R393" s="20"/>
      <c r="T393" s="20"/>
      <c r="U393" s="20"/>
    </row>
    <row r="394" spans="2:21" s="2" customFormat="1">
      <c r="B394" s="48"/>
      <c r="L394" s="20"/>
      <c r="N394" s="20"/>
      <c r="O394" s="20"/>
      <c r="Q394" s="20"/>
      <c r="R394" s="20"/>
      <c r="T394" s="20"/>
      <c r="U394" s="20"/>
    </row>
    <row r="395" spans="2:21" s="2" customFormat="1">
      <c r="B395" s="48"/>
      <c r="L395" s="20"/>
      <c r="N395" s="20"/>
      <c r="O395" s="20"/>
      <c r="Q395" s="20"/>
      <c r="R395" s="20"/>
      <c r="T395" s="20"/>
      <c r="U395" s="20"/>
    </row>
    <row r="396" spans="2:21" s="2" customFormat="1">
      <c r="B396" s="48"/>
      <c r="L396" s="20"/>
      <c r="N396" s="20"/>
      <c r="O396" s="20"/>
      <c r="Q396" s="20"/>
      <c r="R396" s="20"/>
      <c r="T396" s="20"/>
      <c r="U396" s="20"/>
    </row>
    <row r="397" spans="2:21" s="2" customFormat="1">
      <c r="B397" s="48"/>
      <c r="L397" s="20"/>
      <c r="N397" s="20"/>
      <c r="O397" s="20"/>
      <c r="Q397" s="20"/>
      <c r="R397" s="20"/>
      <c r="T397" s="20"/>
      <c r="U397" s="20"/>
    </row>
    <row r="398" spans="2:21" s="2" customFormat="1">
      <c r="B398" s="48"/>
      <c r="L398" s="20"/>
      <c r="N398" s="20"/>
      <c r="O398" s="20"/>
      <c r="Q398" s="20"/>
      <c r="R398" s="20"/>
      <c r="T398" s="20"/>
      <c r="U398" s="20"/>
    </row>
    <row r="399" spans="2:21" s="2" customFormat="1">
      <c r="B399" s="48"/>
      <c r="L399" s="20"/>
      <c r="N399" s="20"/>
      <c r="O399" s="20"/>
      <c r="Q399" s="20"/>
      <c r="R399" s="20"/>
      <c r="T399" s="20"/>
      <c r="U399" s="20"/>
    </row>
    <row r="400" spans="2:21" s="2" customFormat="1">
      <c r="B400" s="48"/>
      <c r="L400" s="20"/>
      <c r="N400" s="20"/>
      <c r="O400" s="20"/>
      <c r="Q400" s="20"/>
      <c r="R400" s="20"/>
      <c r="T400" s="20"/>
      <c r="U400" s="20"/>
    </row>
    <row r="401" spans="2:21" s="2" customFormat="1">
      <c r="B401" s="48"/>
      <c r="L401" s="20"/>
      <c r="N401" s="20"/>
      <c r="O401" s="20"/>
      <c r="Q401" s="20"/>
      <c r="R401" s="20"/>
      <c r="T401" s="20"/>
      <c r="U401" s="20"/>
    </row>
    <row r="402" spans="2:21" s="2" customFormat="1">
      <c r="B402" s="48"/>
      <c r="L402" s="20"/>
      <c r="N402" s="20"/>
      <c r="O402" s="20"/>
      <c r="Q402" s="20"/>
      <c r="R402" s="20"/>
      <c r="T402" s="20"/>
      <c r="U402" s="20"/>
    </row>
    <row r="403" spans="2:21" s="2" customFormat="1">
      <c r="B403" s="48"/>
      <c r="L403" s="20"/>
      <c r="N403" s="20"/>
      <c r="O403" s="20"/>
      <c r="Q403" s="20"/>
      <c r="R403" s="20"/>
      <c r="T403" s="20"/>
      <c r="U403" s="20"/>
    </row>
    <row r="404" spans="2:21" s="2" customFormat="1">
      <c r="B404" s="48"/>
      <c r="L404" s="20"/>
      <c r="N404" s="20"/>
      <c r="O404" s="20"/>
      <c r="Q404" s="20"/>
      <c r="R404" s="20"/>
      <c r="T404" s="20"/>
      <c r="U404" s="20"/>
    </row>
    <row r="405" spans="2:21" s="2" customFormat="1">
      <c r="B405" s="48"/>
      <c r="L405" s="20"/>
      <c r="N405" s="20"/>
      <c r="O405" s="20"/>
      <c r="Q405" s="20"/>
      <c r="R405" s="20"/>
      <c r="T405" s="20"/>
      <c r="U405" s="20"/>
    </row>
    <row r="406" spans="2:21" s="2" customFormat="1">
      <c r="B406" s="48"/>
      <c r="L406" s="20"/>
      <c r="N406" s="20"/>
      <c r="O406" s="20"/>
      <c r="Q406" s="20"/>
      <c r="R406" s="20"/>
      <c r="T406" s="20"/>
      <c r="U406" s="20"/>
    </row>
    <row r="407" spans="2:21" s="2" customFormat="1">
      <c r="B407" s="48"/>
      <c r="L407" s="20"/>
      <c r="N407" s="20"/>
      <c r="O407" s="20"/>
      <c r="Q407" s="20"/>
      <c r="R407" s="20"/>
      <c r="T407" s="20"/>
      <c r="U407" s="20"/>
    </row>
    <row r="408" spans="2:21" s="2" customFormat="1">
      <c r="B408" s="48"/>
      <c r="L408" s="20"/>
      <c r="N408" s="20"/>
      <c r="O408" s="20"/>
      <c r="Q408" s="20"/>
      <c r="R408" s="20"/>
      <c r="T408" s="20"/>
      <c r="U408" s="20"/>
    </row>
    <row r="409" spans="2:21" s="2" customFormat="1">
      <c r="B409" s="48"/>
      <c r="L409" s="20"/>
      <c r="N409" s="20"/>
      <c r="O409" s="20"/>
      <c r="Q409" s="20"/>
      <c r="R409" s="20"/>
      <c r="T409" s="20"/>
      <c r="U409" s="20"/>
    </row>
    <row r="410" spans="2:21" s="2" customFormat="1">
      <c r="B410" s="48"/>
      <c r="L410" s="20"/>
      <c r="N410" s="20"/>
      <c r="O410" s="20"/>
      <c r="Q410" s="20"/>
      <c r="R410" s="20"/>
      <c r="T410" s="20"/>
      <c r="U410" s="20"/>
    </row>
    <row r="411" spans="2:21" s="2" customFormat="1">
      <c r="B411" s="48"/>
      <c r="L411" s="20"/>
      <c r="N411" s="20"/>
      <c r="O411" s="20"/>
      <c r="Q411" s="20"/>
      <c r="R411" s="20"/>
      <c r="T411" s="20"/>
      <c r="U411" s="20"/>
    </row>
    <row r="412" spans="2:21" s="2" customFormat="1">
      <c r="B412" s="48"/>
      <c r="L412" s="20"/>
      <c r="N412" s="20"/>
      <c r="O412" s="20"/>
      <c r="Q412" s="20"/>
      <c r="R412" s="20"/>
      <c r="T412" s="20"/>
      <c r="U412" s="20"/>
    </row>
    <row r="413" spans="2:21" s="2" customFormat="1">
      <c r="B413" s="48"/>
      <c r="L413" s="20"/>
      <c r="N413" s="20"/>
      <c r="O413" s="20"/>
      <c r="Q413" s="20"/>
      <c r="R413" s="20"/>
      <c r="T413" s="20"/>
      <c r="U413" s="20"/>
    </row>
    <row r="414" spans="2:21" s="2" customFormat="1">
      <c r="B414" s="48"/>
      <c r="L414" s="20"/>
      <c r="N414" s="20"/>
      <c r="O414" s="20"/>
      <c r="Q414" s="20"/>
      <c r="R414" s="20"/>
      <c r="T414" s="20"/>
      <c r="U414" s="20"/>
    </row>
    <row r="415" spans="2:21" s="2" customFormat="1">
      <c r="B415" s="48"/>
      <c r="L415" s="20"/>
      <c r="N415" s="20"/>
      <c r="O415" s="20"/>
      <c r="Q415" s="20"/>
      <c r="R415" s="20"/>
      <c r="T415" s="20"/>
      <c r="U415" s="20"/>
    </row>
    <row r="416" spans="2:21" s="2" customFormat="1">
      <c r="B416" s="48"/>
      <c r="L416" s="20"/>
      <c r="N416" s="20"/>
      <c r="O416" s="20"/>
      <c r="Q416" s="20"/>
      <c r="R416" s="20"/>
      <c r="T416" s="20"/>
      <c r="U416" s="20"/>
    </row>
    <row r="417" spans="2:21" s="2" customFormat="1">
      <c r="B417" s="48"/>
      <c r="L417" s="20"/>
      <c r="N417" s="20"/>
      <c r="O417" s="20"/>
      <c r="Q417" s="20"/>
      <c r="R417" s="20"/>
      <c r="T417" s="20"/>
      <c r="U417" s="20"/>
    </row>
    <row r="418" spans="2:21" s="2" customFormat="1">
      <c r="B418" s="48"/>
      <c r="L418" s="20"/>
      <c r="N418" s="20"/>
      <c r="O418" s="20"/>
      <c r="Q418" s="20"/>
      <c r="R418" s="20"/>
      <c r="T418" s="20"/>
      <c r="U418" s="20"/>
    </row>
    <row r="419" spans="2:21" s="2" customFormat="1">
      <c r="B419" s="48"/>
      <c r="L419" s="20"/>
      <c r="N419" s="20"/>
      <c r="O419" s="20"/>
      <c r="Q419" s="20"/>
      <c r="R419" s="20"/>
      <c r="T419" s="20"/>
      <c r="U419" s="20"/>
    </row>
    <row r="420" spans="2:21" s="2" customFormat="1">
      <c r="B420" s="48"/>
      <c r="L420" s="20"/>
      <c r="N420" s="20"/>
      <c r="O420" s="20"/>
      <c r="Q420" s="20"/>
      <c r="R420" s="20"/>
      <c r="T420" s="20"/>
      <c r="U420" s="20"/>
    </row>
    <row r="421" spans="2:21" s="2" customFormat="1">
      <c r="B421" s="48"/>
      <c r="L421" s="20"/>
      <c r="N421" s="20"/>
      <c r="O421" s="20"/>
      <c r="Q421" s="20"/>
      <c r="R421" s="20"/>
      <c r="T421" s="20"/>
      <c r="U421" s="20"/>
    </row>
    <row r="422" spans="2:21" s="2" customFormat="1">
      <c r="B422" s="48"/>
      <c r="L422" s="20"/>
      <c r="N422" s="20"/>
      <c r="O422" s="20"/>
      <c r="Q422" s="20"/>
      <c r="R422" s="20"/>
      <c r="T422" s="20"/>
      <c r="U422" s="20"/>
    </row>
    <row r="423" spans="2:21" s="2" customFormat="1">
      <c r="B423" s="48"/>
      <c r="L423" s="20"/>
      <c r="N423" s="20"/>
      <c r="O423" s="20"/>
      <c r="Q423" s="20"/>
      <c r="R423" s="20"/>
      <c r="T423" s="20"/>
      <c r="U423" s="20"/>
    </row>
    <row r="424" spans="2:21" s="2" customFormat="1">
      <c r="B424" s="48"/>
      <c r="L424" s="20"/>
      <c r="N424" s="20"/>
      <c r="O424" s="20"/>
      <c r="Q424" s="20"/>
      <c r="R424" s="20"/>
      <c r="T424" s="20"/>
      <c r="U424" s="20"/>
    </row>
    <row r="425" spans="2:21" s="2" customFormat="1">
      <c r="B425" s="48"/>
      <c r="L425" s="20"/>
      <c r="N425" s="20"/>
      <c r="O425" s="20"/>
      <c r="Q425" s="20"/>
      <c r="R425" s="20"/>
      <c r="T425" s="20"/>
      <c r="U425" s="20"/>
    </row>
    <row r="426" spans="2:21" s="2" customFormat="1">
      <c r="B426" s="48"/>
      <c r="L426" s="20"/>
      <c r="N426" s="20"/>
      <c r="O426" s="20"/>
      <c r="Q426" s="20"/>
      <c r="R426" s="20"/>
      <c r="T426" s="20"/>
      <c r="U426" s="20"/>
    </row>
    <row r="427" spans="2:21" s="2" customFormat="1">
      <c r="B427" s="48"/>
      <c r="L427" s="20"/>
      <c r="N427" s="20"/>
      <c r="O427" s="20"/>
      <c r="Q427" s="20"/>
      <c r="R427" s="20"/>
      <c r="T427" s="20"/>
      <c r="U427" s="20"/>
    </row>
    <row r="428" spans="2:21" s="2" customFormat="1">
      <c r="B428" s="48"/>
      <c r="L428" s="20"/>
      <c r="N428" s="20"/>
      <c r="O428" s="20"/>
      <c r="Q428" s="20"/>
      <c r="R428" s="20"/>
      <c r="T428" s="20"/>
      <c r="U428" s="20"/>
    </row>
    <row r="429" spans="2:21" s="2" customFormat="1">
      <c r="B429" s="48"/>
      <c r="L429" s="20"/>
      <c r="N429" s="20"/>
      <c r="O429" s="20"/>
      <c r="Q429" s="20"/>
      <c r="R429" s="20"/>
      <c r="T429" s="20"/>
      <c r="U429" s="20"/>
    </row>
    <row r="430" spans="2:21" s="2" customFormat="1">
      <c r="B430" s="48"/>
      <c r="L430" s="20"/>
      <c r="N430" s="20"/>
      <c r="O430" s="20"/>
      <c r="Q430" s="20"/>
      <c r="R430" s="20"/>
      <c r="T430" s="20"/>
      <c r="U430" s="20"/>
    </row>
    <row r="431" spans="2:21" s="2" customFormat="1">
      <c r="B431" s="48"/>
      <c r="L431" s="20"/>
      <c r="N431" s="20"/>
      <c r="O431" s="20"/>
      <c r="Q431" s="20"/>
      <c r="R431" s="20"/>
      <c r="T431" s="20"/>
      <c r="U431" s="20"/>
    </row>
    <row r="432" spans="2:21" s="2" customFormat="1">
      <c r="B432" s="48"/>
      <c r="L432" s="20"/>
      <c r="N432" s="20"/>
      <c r="O432" s="20"/>
      <c r="Q432" s="20"/>
      <c r="R432" s="20"/>
      <c r="T432" s="20"/>
      <c r="U432" s="20"/>
    </row>
    <row r="433" spans="2:21" s="2" customFormat="1">
      <c r="B433" s="48"/>
      <c r="L433" s="20"/>
      <c r="N433" s="20"/>
      <c r="O433" s="20"/>
      <c r="Q433" s="20"/>
      <c r="R433" s="20"/>
      <c r="T433" s="20"/>
      <c r="U433" s="20"/>
    </row>
    <row r="434" spans="2:21" s="2" customFormat="1">
      <c r="B434" s="48"/>
      <c r="L434" s="20"/>
      <c r="N434" s="20"/>
      <c r="O434" s="20"/>
      <c r="Q434" s="20"/>
      <c r="R434" s="20"/>
      <c r="T434" s="20"/>
      <c r="U434" s="20"/>
    </row>
    <row r="435" spans="2:21" s="2" customFormat="1">
      <c r="B435" s="48"/>
      <c r="L435" s="20"/>
      <c r="N435" s="20"/>
      <c r="O435" s="20"/>
      <c r="Q435" s="20"/>
      <c r="R435" s="20"/>
      <c r="T435" s="20"/>
      <c r="U435" s="20"/>
    </row>
    <row r="436" spans="2:21" s="2" customFormat="1">
      <c r="B436" s="48"/>
      <c r="L436" s="20"/>
      <c r="N436" s="20"/>
      <c r="O436" s="20"/>
      <c r="Q436" s="20"/>
      <c r="R436" s="20"/>
      <c r="T436" s="20"/>
      <c r="U436" s="20"/>
    </row>
    <row r="437" spans="2:21" s="2" customFormat="1">
      <c r="B437" s="48"/>
      <c r="L437" s="20"/>
      <c r="N437" s="20"/>
      <c r="O437" s="20"/>
      <c r="Q437" s="20"/>
      <c r="R437" s="20"/>
      <c r="T437" s="20"/>
      <c r="U437" s="20"/>
    </row>
    <row r="438" spans="2:21" s="2" customFormat="1">
      <c r="B438" s="48"/>
      <c r="L438" s="20"/>
      <c r="N438" s="20"/>
      <c r="O438" s="20"/>
      <c r="Q438" s="20"/>
      <c r="R438" s="20"/>
      <c r="T438" s="20"/>
      <c r="U438" s="20"/>
    </row>
    <row r="439" spans="2:21" s="2" customFormat="1">
      <c r="B439" s="48"/>
      <c r="L439" s="20"/>
      <c r="N439" s="20"/>
      <c r="O439" s="20"/>
      <c r="Q439" s="20"/>
      <c r="R439" s="20"/>
      <c r="T439" s="20"/>
      <c r="U439" s="20"/>
    </row>
    <row r="440" spans="2:21" s="2" customFormat="1">
      <c r="B440" s="48"/>
      <c r="L440" s="20"/>
      <c r="N440" s="20"/>
      <c r="O440" s="20"/>
      <c r="Q440" s="20"/>
      <c r="R440" s="20"/>
      <c r="T440" s="20"/>
      <c r="U440" s="20"/>
    </row>
    <row r="441" spans="2:21" s="2" customFormat="1">
      <c r="B441" s="48"/>
      <c r="L441" s="20"/>
      <c r="N441" s="20"/>
      <c r="O441" s="20"/>
      <c r="Q441" s="20"/>
      <c r="R441" s="20"/>
      <c r="T441" s="20"/>
      <c r="U441" s="20"/>
    </row>
    <row r="442" spans="2:21" s="2" customFormat="1">
      <c r="B442" s="48"/>
      <c r="L442" s="20"/>
      <c r="N442" s="20"/>
      <c r="O442" s="20"/>
      <c r="Q442" s="20"/>
      <c r="R442" s="20"/>
      <c r="T442" s="20"/>
      <c r="U442" s="20"/>
    </row>
    <row r="443" spans="2:21" s="2" customFormat="1">
      <c r="B443" s="48"/>
      <c r="L443" s="20"/>
      <c r="N443" s="20"/>
      <c r="O443" s="20"/>
      <c r="Q443" s="20"/>
      <c r="R443" s="20"/>
      <c r="T443" s="20"/>
      <c r="U443" s="20"/>
    </row>
    <row r="444" spans="2:21" s="2" customFormat="1">
      <c r="B444" s="48"/>
      <c r="L444" s="20"/>
      <c r="N444" s="20"/>
      <c r="O444" s="20"/>
      <c r="Q444" s="20"/>
      <c r="R444" s="20"/>
      <c r="T444" s="20"/>
      <c r="U444" s="20"/>
    </row>
    <row r="445" spans="2:21" s="2" customFormat="1">
      <c r="B445" s="48"/>
      <c r="L445" s="20"/>
      <c r="N445" s="20"/>
      <c r="O445" s="20"/>
      <c r="Q445" s="20"/>
      <c r="R445" s="20"/>
      <c r="T445" s="20"/>
      <c r="U445" s="20"/>
    </row>
    <row r="446" spans="2:21" s="2" customFormat="1">
      <c r="B446" s="48"/>
      <c r="L446" s="20"/>
      <c r="N446" s="20"/>
      <c r="O446" s="20"/>
      <c r="Q446" s="20"/>
      <c r="R446" s="20"/>
      <c r="T446" s="20"/>
      <c r="U446" s="20"/>
    </row>
    <row r="447" spans="2:21" s="2" customFormat="1">
      <c r="B447" s="48"/>
      <c r="L447" s="20"/>
      <c r="N447" s="20"/>
      <c r="O447" s="20"/>
      <c r="Q447" s="20"/>
      <c r="R447" s="20"/>
      <c r="T447" s="20"/>
      <c r="U447" s="20"/>
    </row>
    <row r="448" spans="2:21" s="2" customFormat="1">
      <c r="B448" s="48"/>
      <c r="L448" s="20"/>
      <c r="N448" s="20"/>
      <c r="O448" s="20"/>
      <c r="Q448" s="20"/>
      <c r="R448" s="20"/>
      <c r="T448" s="20"/>
      <c r="U448" s="20"/>
    </row>
    <row r="449" spans="2:21" s="2" customFormat="1">
      <c r="B449" s="48"/>
      <c r="L449" s="20"/>
      <c r="N449" s="20"/>
      <c r="O449" s="20"/>
      <c r="Q449" s="20"/>
      <c r="R449" s="20"/>
      <c r="T449" s="20"/>
      <c r="U449" s="20"/>
    </row>
    <row r="450" spans="2:21" s="2" customFormat="1">
      <c r="B450" s="48"/>
      <c r="L450" s="20"/>
      <c r="N450" s="20"/>
      <c r="O450" s="20"/>
      <c r="Q450" s="20"/>
      <c r="R450" s="20"/>
      <c r="T450" s="20"/>
      <c r="U450" s="20"/>
    </row>
    <row r="451" spans="2:21" s="2" customFormat="1">
      <c r="B451" s="48"/>
      <c r="L451" s="20"/>
      <c r="N451" s="20"/>
      <c r="O451" s="20"/>
      <c r="Q451" s="20"/>
      <c r="R451" s="20"/>
      <c r="T451" s="20"/>
      <c r="U451" s="20"/>
    </row>
    <row r="452" spans="2:21" s="2" customFormat="1">
      <c r="B452" s="48"/>
      <c r="L452" s="20"/>
      <c r="N452" s="20"/>
      <c r="O452" s="20"/>
      <c r="Q452" s="20"/>
      <c r="R452" s="20"/>
      <c r="T452" s="20"/>
      <c r="U452" s="20"/>
    </row>
    <row r="453" spans="2:21" s="2" customFormat="1">
      <c r="B453" s="48"/>
      <c r="L453" s="20"/>
      <c r="N453" s="20"/>
      <c r="O453" s="20"/>
      <c r="Q453" s="20"/>
      <c r="R453" s="20"/>
      <c r="T453" s="20"/>
      <c r="U453" s="20"/>
    </row>
    <row r="454" spans="2:21" s="2" customFormat="1">
      <c r="B454" s="48"/>
      <c r="L454" s="20"/>
      <c r="N454" s="20"/>
      <c r="O454" s="20"/>
      <c r="Q454" s="20"/>
      <c r="R454" s="20"/>
      <c r="T454" s="20"/>
      <c r="U454" s="20"/>
    </row>
    <row r="455" spans="2:21" s="2" customFormat="1">
      <c r="B455" s="48"/>
      <c r="L455" s="20"/>
      <c r="N455" s="20"/>
      <c r="O455" s="20"/>
      <c r="Q455" s="20"/>
      <c r="R455" s="20"/>
      <c r="T455" s="20"/>
      <c r="U455" s="20"/>
    </row>
    <row r="456" spans="2:21" s="2" customFormat="1">
      <c r="B456" s="48"/>
      <c r="L456" s="20"/>
      <c r="N456" s="20"/>
      <c r="O456" s="20"/>
      <c r="Q456" s="20"/>
      <c r="R456" s="20"/>
      <c r="T456" s="20"/>
      <c r="U456" s="20"/>
    </row>
    <row r="457" spans="2:21" s="2" customFormat="1">
      <c r="B457" s="48"/>
      <c r="L457" s="20"/>
      <c r="N457" s="20"/>
      <c r="O457" s="20"/>
      <c r="Q457" s="20"/>
      <c r="R457" s="20"/>
      <c r="T457" s="20"/>
      <c r="U457" s="20"/>
    </row>
    <row r="458" spans="2:21" s="2" customFormat="1">
      <c r="B458" s="48"/>
      <c r="L458" s="20"/>
      <c r="N458" s="20"/>
      <c r="O458" s="20"/>
      <c r="Q458" s="20"/>
      <c r="R458" s="20"/>
      <c r="T458" s="20"/>
      <c r="U458" s="20"/>
    </row>
    <row r="459" spans="2:21" s="2" customFormat="1">
      <c r="B459" s="48"/>
      <c r="L459" s="20"/>
      <c r="N459" s="20"/>
      <c r="O459" s="20"/>
      <c r="Q459" s="20"/>
      <c r="R459" s="20"/>
      <c r="T459" s="20"/>
      <c r="U459" s="20"/>
    </row>
    <row r="460" spans="2:21" s="2" customFormat="1">
      <c r="B460" s="48"/>
      <c r="L460" s="20"/>
      <c r="N460" s="20"/>
      <c r="O460" s="20"/>
      <c r="Q460" s="20"/>
      <c r="R460" s="20"/>
      <c r="T460" s="20"/>
      <c r="U460" s="20"/>
    </row>
    <row r="461" spans="2:21" s="2" customFormat="1">
      <c r="B461" s="48"/>
      <c r="L461" s="20"/>
      <c r="N461" s="20"/>
      <c r="O461" s="20"/>
      <c r="Q461" s="20"/>
      <c r="R461" s="20"/>
      <c r="T461" s="20"/>
      <c r="U461" s="20"/>
    </row>
    <row r="462" spans="2:21" s="2" customFormat="1">
      <c r="B462" s="48"/>
      <c r="L462" s="20"/>
      <c r="N462" s="20"/>
      <c r="O462" s="20"/>
      <c r="Q462" s="20"/>
      <c r="R462" s="20"/>
      <c r="T462" s="20"/>
      <c r="U462" s="20"/>
    </row>
    <row r="463" spans="2:21" s="2" customFormat="1">
      <c r="B463" s="48"/>
      <c r="L463" s="20"/>
      <c r="N463" s="20"/>
      <c r="O463" s="20"/>
      <c r="Q463" s="20"/>
      <c r="R463" s="20"/>
      <c r="T463" s="20"/>
      <c r="U463" s="20"/>
    </row>
    <row r="464" spans="2:21" s="2" customFormat="1">
      <c r="B464" s="48"/>
      <c r="L464" s="20"/>
      <c r="N464" s="20"/>
      <c r="O464" s="20"/>
      <c r="Q464" s="20"/>
      <c r="R464" s="20"/>
      <c r="T464" s="20"/>
      <c r="U464" s="20"/>
    </row>
    <row r="465" spans="2:21" s="2" customFormat="1">
      <c r="B465" s="48"/>
      <c r="L465" s="20"/>
      <c r="N465" s="20"/>
      <c r="O465" s="20"/>
      <c r="Q465" s="20"/>
      <c r="R465" s="20"/>
      <c r="T465" s="20"/>
      <c r="U465" s="20"/>
    </row>
    <row r="466" spans="2:21" s="2" customFormat="1">
      <c r="B466" s="48"/>
      <c r="L466" s="20"/>
      <c r="N466" s="20"/>
      <c r="O466" s="20"/>
      <c r="Q466" s="20"/>
      <c r="R466" s="20"/>
      <c r="T466" s="20"/>
      <c r="U466" s="20"/>
    </row>
    <row r="467" spans="2:21" s="2" customFormat="1">
      <c r="B467" s="48"/>
      <c r="L467" s="20"/>
      <c r="N467" s="20"/>
      <c r="O467" s="20"/>
      <c r="Q467" s="20"/>
      <c r="R467" s="20"/>
      <c r="T467" s="20"/>
      <c r="U467" s="20"/>
    </row>
    <row r="468" spans="2:21" s="2" customFormat="1">
      <c r="B468" s="48"/>
      <c r="L468" s="20"/>
      <c r="N468" s="20"/>
      <c r="O468" s="20"/>
      <c r="Q468" s="20"/>
      <c r="R468" s="20"/>
      <c r="T468" s="20"/>
      <c r="U468" s="20"/>
    </row>
    <row r="469" spans="2:21" s="2" customFormat="1">
      <c r="B469" s="48"/>
      <c r="L469" s="20"/>
      <c r="N469" s="20"/>
      <c r="O469" s="20"/>
      <c r="Q469" s="20"/>
      <c r="R469" s="20"/>
      <c r="T469" s="20"/>
      <c r="U469" s="20"/>
    </row>
    <row r="470" spans="2:21" s="2" customFormat="1">
      <c r="B470" s="48"/>
      <c r="L470" s="20"/>
      <c r="N470" s="20"/>
      <c r="O470" s="20"/>
      <c r="Q470" s="20"/>
      <c r="R470" s="20"/>
      <c r="T470" s="20"/>
      <c r="U470" s="20"/>
    </row>
    <row r="471" spans="2:21" s="2" customFormat="1">
      <c r="B471" s="48"/>
      <c r="L471" s="20"/>
      <c r="N471" s="20"/>
      <c r="O471" s="20"/>
      <c r="Q471" s="20"/>
      <c r="R471" s="20"/>
      <c r="T471" s="20"/>
      <c r="U471" s="20"/>
    </row>
    <row r="472" spans="2:21" s="2" customFormat="1">
      <c r="B472" s="48"/>
      <c r="L472" s="20"/>
      <c r="N472" s="20"/>
      <c r="O472" s="20"/>
      <c r="Q472" s="20"/>
      <c r="R472" s="20"/>
      <c r="T472" s="20"/>
      <c r="U472" s="20"/>
    </row>
    <row r="473" spans="2:21" s="2" customFormat="1">
      <c r="B473" s="48"/>
      <c r="L473" s="20"/>
      <c r="N473" s="20"/>
      <c r="O473" s="20"/>
      <c r="Q473" s="20"/>
      <c r="R473" s="20"/>
      <c r="T473" s="20"/>
      <c r="U473" s="20"/>
    </row>
    <row r="474" spans="2:21" s="2" customFormat="1">
      <c r="B474" s="48"/>
      <c r="L474" s="20"/>
      <c r="N474" s="20"/>
      <c r="O474" s="20"/>
      <c r="Q474" s="20"/>
      <c r="R474" s="20"/>
      <c r="T474" s="20"/>
      <c r="U474" s="20"/>
    </row>
    <row r="475" spans="2:21" s="2" customFormat="1">
      <c r="B475" s="48"/>
      <c r="L475" s="20"/>
      <c r="N475" s="20"/>
      <c r="O475" s="20"/>
      <c r="Q475" s="20"/>
      <c r="R475" s="20"/>
      <c r="T475" s="20"/>
      <c r="U475" s="20"/>
    </row>
    <row r="476" spans="2:21" s="2" customFormat="1">
      <c r="B476" s="48"/>
      <c r="L476" s="20"/>
      <c r="N476" s="20"/>
      <c r="O476" s="20"/>
      <c r="Q476" s="20"/>
      <c r="R476" s="20"/>
      <c r="T476" s="20"/>
      <c r="U476" s="20"/>
    </row>
    <row r="477" spans="2:21" s="2" customFormat="1">
      <c r="B477" s="48"/>
      <c r="L477" s="20"/>
      <c r="N477" s="20"/>
      <c r="O477" s="20"/>
      <c r="Q477" s="20"/>
      <c r="R477" s="20"/>
      <c r="T477" s="20"/>
      <c r="U477" s="20"/>
    </row>
    <row r="478" spans="2:21" s="2" customFormat="1">
      <c r="B478" s="48"/>
      <c r="L478" s="20"/>
      <c r="N478" s="20"/>
      <c r="O478" s="20"/>
      <c r="Q478" s="20"/>
      <c r="R478" s="20"/>
      <c r="T478" s="20"/>
      <c r="U478" s="20"/>
    </row>
    <row r="479" spans="2:21" s="2" customFormat="1">
      <c r="B479" s="48"/>
      <c r="L479" s="20"/>
      <c r="N479" s="20"/>
      <c r="O479" s="20"/>
      <c r="Q479" s="20"/>
      <c r="R479" s="20"/>
      <c r="T479" s="20"/>
      <c r="U479" s="20"/>
    </row>
    <row r="480" spans="2:21" s="2" customFormat="1">
      <c r="B480" s="48"/>
      <c r="L480" s="20"/>
      <c r="N480" s="20"/>
      <c r="O480" s="20"/>
      <c r="Q480" s="20"/>
      <c r="R480" s="20"/>
      <c r="T480" s="20"/>
      <c r="U480" s="20"/>
    </row>
    <row r="481" spans="2:21" s="2" customFormat="1">
      <c r="B481" s="48"/>
      <c r="L481" s="20"/>
      <c r="N481" s="20"/>
      <c r="O481" s="20"/>
      <c r="Q481" s="20"/>
      <c r="R481" s="20"/>
      <c r="T481" s="20"/>
      <c r="U481" s="20"/>
    </row>
    <row r="482" spans="2:21" s="2" customFormat="1">
      <c r="B482" s="48"/>
      <c r="L482" s="20"/>
      <c r="N482" s="20"/>
      <c r="O482" s="20"/>
      <c r="Q482" s="20"/>
      <c r="R482" s="20"/>
      <c r="T482" s="20"/>
      <c r="U482" s="20"/>
    </row>
    <row r="483" spans="2:21" s="2" customFormat="1">
      <c r="B483" s="48"/>
      <c r="L483" s="20"/>
      <c r="N483" s="20"/>
      <c r="O483" s="20"/>
      <c r="Q483" s="20"/>
      <c r="R483" s="20"/>
      <c r="T483" s="20"/>
      <c r="U483" s="20"/>
    </row>
    <row r="484" spans="2:21" s="2" customFormat="1">
      <c r="B484" s="48"/>
      <c r="L484" s="20"/>
      <c r="N484" s="20"/>
      <c r="O484" s="20"/>
      <c r="Q484" s="20"/>
      <c r="R484" s="20"/>
      <c r="T484" s="20"/>
      <c r="U484" s="20"/>
    </row>
    <row r="485" spans="2:21" s="2" customFormat="1">
      <c r="B485" s="48"/>
      <c r="L485" s="20"/>
      <c r="N485" s="20"/>
      <c r="O485" s="20"/>
      <c r="Q485" s="20"/>
      <c r="R485" s="20"/>
      <c r="T485" s="20"/>
      <c r="U485" s="20"/>
    </row>
    <row r="486" spans="2:21" s="2" customFormat="1">
      <c r="B486" s="48"/>
      <c r="L486" s="20"/>
      <c r="N486" s="20"/>
      <c r="O486" s="20"/>
      <c r="Q486" s="20"/>
      <c r="R486" s="20"/>
      <c r="T486" s="20"/>
      <c r="U486" s="20"/>
    </row>
    <row r="487" spans="2:21" s="2" customFormat="1">
      <c r="B487" s="48"/>
      <c r="L487" s="20"/>
      <c r="N487" s="20"/>
      <c r="O487" s="20"/>
      <c r="Q487" s="20"/>
      <c r="R487" s="20"/>
      <c r="T487" s="20"/>
      <c r="U487" s="20"/>
    </row>
    <row r="488" spans="2:21" s="2" customFormat="1">
      <c r="B488" s="48"/>
      <c r="L488" s="20"/>
      <c r="N488" s="20"/>
      <c r="O488" s="20"/>
      <c r="Q488" s="20"/>
      <c r="R488" s="20"/>
      <c r="T488" s="20"/>
      <c r="U488" s="20"/>
    </row>
    <row r="489" spans="2:21" s="2" customFormat="1">
      <c r="B489" s="48"/>
      <c r="L489" s="20"/>
      <c r="N489" s="20"/>
      <c r="O489" s="20"/>
      <c r="Q489" s="20"/>
      <c r="R489" s="20"/>
      <c r="T489" s="20"/>
      <c r="U489" s="20"/>
    </row>
    <row r="490" spans="2:21" s="2" customFormat="1">
      <c r="B490" s="48"/>
      <c r="L490" s="20"/>
      <c r="N490" s="20"/>
      <c r="O490" s="20"/>
      <c r="Q490" s="20"/>
      <c r="R490" s="20"/>
      <c r="T490" s="20"/>
      <c r="U490" s="20"/>
    </row>
    <row r="491" spans="2:21" s="2" customFormat="1">
      <c r="B491" s="48"/>
      <c r="L491" s="20"/>
      <c r="N491" s="20"/>
      <c r="O491" s="20"/>
      <c r="Q491" s="20"/>
      <c r="R491" s="20"/>
      <c r="T491" s="20"/>
      <c r="U491" s="20"/>
    </row>
    <row r="492" spans="2:21" s="2" customFormat="1">
      <c r="B492" s="48"/>
      <c r="L492" s="20"/>
      <c r="N492" s="20"/>
      <c r="O492" s="20"/>
      <c r="Q492" s="20"/>
      <c r="R492" s="20"/>
      <c r="T492" s="20"/>
      <c r="U492" s="20"/>
    </row>
    <row r="493" spans="2:21" s="2" customFormat="1">
      <c r="B493" s="48"/>
      <c r="L493" s="20"/>
      <c r="N493" s="20"/>
      <c r="O493" s="20"/>
      <c r="Q493" s="20"/>
      <c r="R493" s="20"/>
      <c r="T493" s="20"/>
      <c r="U493" s="20"/>
    </row>
    <row r="494" spans="2:21" s="2" customFormat="1">
      <c r="B494" s="48"/>
      <c r="L494" s="20"/>
      <c r="N494" s="20"/>
      <c r="O494" s="20"/>
      <c r="Q494" s="20"/>
      <c r="R494" s="20"/>
      <c r="T494" s="20"/>
      <c r="U494" s="20"/>
    </row>
    <row r="495" spans="2:21" s="2" customFormat="1">
      <c r="B495" s="48"/>
      <c r="L495" s="20"/>
      <c r="N495" s="20"/>
      <c r="O495" s="20"/>
      <c r="Q495" s="20"/>
      <c r="R495" s="20"/>
      <c r="T495" s="20"/>
      <c r="U495" s="20"/>
    </row>
    <row r="496" spans="2:21" s="2" customFormat="1">
      <c r="B496" s="48"/>
      <c r="L496" s="20"/>
      <c r="N496" s="20"/>
      <c r="O496" s="20"/>
      <c r="Q496" s="20"/>
      <c r="R496" s="20"/>
      <c r="T496" s="20"/>
      <c r="U496" s="20"/>
    </row>
    <row r="497" spans="2:21" s="2" customFormat="1">
      <c r="B497" s="48"/>
      <c r="L497" s="20"/>
      <c r="N497" s="20"/>
      <c r="O497" s="20"/>
      <c r="Q497" s="20"/>
      <c r="R497" s="20"/>
      <c r="T497" s="20"/>
      <c r="U497" s="20"/>
    </row>
    <row r="498" spans="2:21" s="2" customFormat="1">
      <c r="B498" s="48"/>
      <c r="L498" s="20"/>
      <c r="N498" s="20"/>
      <c r="O498" s="20"/>
      <c r="Q498" s="20"/>
      <c r="R498" s="20"/>
      <c r="T498" s="20"/>
      <c r="U498" s="20"/>
    </row>
    <row r="499" spans="2:21" s="2" customFormat="1">
      <c r="B499" s="48"/>
      <c r="L499" s="20"/>
      <c r="N499" s="20"/>
      <c r="O499" s="20"/>
      <c r="Q499" s="20"/>
      <c r="R499" s="20"/>
      <c r="T499" s="20"/>
      <c r="U499" s="20"/>
    </row>
    <row r="500" spans="2:21" s="2" customFormat="1">
      <c r="B500" s="48"/>
      <c r="L500" s="20"/>
      <c r="N500" s="20"/>
      <c r="O500" s="20"/>
      <c r="Q500" s="20"/>
      <c r="R500" s="20"/>
      <c r="T500" s="20"/>
      <c r="U500" s="20"/>
    </row>
    <row r="501" spans="2:21" s="2" customFormat="1">
      <c r="B501" s="48"/>
      <c r="L501" s="20"/>
      <c r="N501" s="20"/>
      <c r="O501" s="20"/>
      <c r="Q501" s="20"/>
      <c r="R501" s="20"/>
      <c r="T501" s="20"/>
      <c r="U501" s="20"/>
    </row>
    <row r="502" spans="2:21" s="2" customFormat="1">
      <c r="B502" s="48"/>
      <c r="L502" s="20"/>
      <c r="N502" s="20"/>
      <c r="O502" s="20"/>
      <c r="Q502" s="20"/>
      <c r="R502" s="20"/>
      <c r="T502" s="20"/>
      <c r="U502" s="20"/>
    </row>
    <row r="503" spans="2:21" s="2" customFormat="1">
      <c r="B503" s="48"/>
      <c r="L503" s="20"/>
      <c r="N503" s="20"/>
      <c r="O503" s="20"/>
      <c r="Q503" s="20"/>
      <c r="R503" s="20"/>
      <c r="T503" s="20"/>
      <c r="U503" s="20"/>
    </row>
    <row r="504" spans="2:21" s="2" customFormat="1">
      <c r="B504" s="48"/>
      <c r="L504" s="20"/>
      <c r="N504" s="20"/>
      <c r="O504" s="20"/>
      <c r="Q504" s="20"/>
      <c r="R504" s="20"/>
      <c r="T504" s="20"/>
      <c r="U504" s="20"/>
    </row>
    <row r="505" spans="2:21" s="2" customFormat="1">
      <c r="B505" s="48"/>
      <c r="L505" s="20"/>
      <c r="N505" s="20"/>
      <c r="O505" s="20"/>
      <c r="Q505" s="20"/>
      <c r="R505" s="20"/>
      <c r="T505" s="20"/>
      <c r="U505" s="20"/>
    </row>
    <row r="506" spans="2:21" s="2" customFormat="1">
      <c r="B506" s="48"/>
      <c r="L506" s="20"/>
      <c r="N506" s="20"/>
      <c r="O506" s="20"/>
      <c r="Q506" s="20"/>
      <c r="R506" s="20"/>
      <c r="T506" s="20"/>
      <c r="U506" s="20"/>
    </row>
    <row r="507" spans="2:21" s="2" customFormat="1">
      <c r="B507" s="48"/>
      <c r="L507" s="20"/>
      <c r="N507" s="20"/>
      <c r="O507" s="20"/>
      <c r="Q507" s="20"/>
      <c r="R507" s="20"/>
      <c r="T507" s="20"/>
      <c r="U507" s="20"/>
    </row>
    <row r="508" spans="2:21" s="2" customFormat="1">
      <c r="B508" s="48"/>
      <c r="L508" s="20"/>
      <c r="N508" s="20"/>
      <c r="O508" s="20"/>
      <c r="Q508" s="20"/>
      <c r="R508" s="20"/>
      <c r="T508" s="20"/>
      <c r="U508" s="20"/>
    </row>
    <row r="509" spans="2:21" s="2" customFormat="1">
      <c r="B509" s="48"/>
      <c r="L509" s="20"/>
      <c r="N509" s="20"/>
      <c r="O509" s="20"/>
      <c r="Q509" s="20"/>
      <c r="R509" s="20"/>
      <c r="T509" s="20"/>
      <c r="U509" s="20"/>
    </row>
    <row r="510" spans="2:21" s="2" customFormat="1">
      <c r="B510" s="48"/>
      <c r="L510" s="20"/>
      <c r="N510" s="20"/>
      <c r="O510" s="20"/>
      <c r="Q510" s="20"/>
      <c r="R510" s="20"/>
      <c r="T510" s="20"/>
      <c r="U510" s="20"/>
    </row>
    <row r="511" spans="2:21" s="2" customFormat="1">
      <c r="B511" s="48"/>
      <c r="L511" s="20"/>
      <c r="N511" s="20"/>
      <c r="O511" s="20"/>
      <c r="Q511" s="20"/>
      <c r="R511" s="20"/>
      <c r="T511" s="20"/>
      <c r="U511" s="20"/>
    </row>
    <row r="512" spans="2:21" s="2" customFormat="1">
      <c r="B512" s="48"/>
      <c r="L512" s="20"/>
      <c r="N512" s="20"/>
      <c r="O512" s="20"/>
      <c r="Q512" s="20"/>
      <c r="R512" s="20"/>
      <c r="T512" s="20"/>
      <c r="U512" s="20"/>
    </row>
    <row r="513" spans="2:21" s="2" customFormat="1">
      <c r="B513" s="48"/>
      <c r="L513" s="20"/>
      <c r="N513" s="20"/>
      <c r="O513" s="20"/>
      <c r="Q513" s="20"/>
      <c r="R513" s="20"/>
      <c r="T513" s="20"/>
      <c r="U513" s="20"/>
    </row>
    <row r="514" spans="2:21" s="2" customFormat="1">
      <c r="B514" s="48"/>
      <c r="L514" s="20"/>
      <c r="N514" s="20"/>
      <c r="O514" s="20"/>
      <c r="Q514" s="20"/>
      <c r="R514" s="20"/>
      <c r="T514" s="20"/>
      <c r="U514" s="20"/>
    </row>
    <row r="515" spans="2:21" s="2" customFormat="1">
      <c r="B515" s="48"/>
      <c r="L515" s="20"/>
      <c r="N515" s="20"/>
      <c r="O515" s="20"/>
      <c r="Q515" s="20"/>
      <c r="R515" s="20"/>
      <c r="T515" s="20"/>
      <c r="U515" s="20"/>
    </row>
    <row r="516" spans="2:21" s="2" customFormat="1">
      <c r="B516" s="48"/>
      <c r="L516" s="20"/>
      <c r="N516" s="20"/>
      <c r="O516" s="20"/>
      <c r="Q516" s="20"/>
      <c r="R516" s="20"/>
      <c r="T516" s="20"/>
      <c r="U516" s="20"/>
    </row>
    <row r="517" spans="2:21" s="2" customFormat="1">
      <c r="B517" s="48"/>
      <c r="L517" s="20"/>
      <c r="N517" s="20"/>
      <c r="O517" s="20"/>
      <c r="Q517" s="20"/>
      <c r="R517" s="20"/>
      <c r="T517" s="20"/>
      <c r="U517" s="20"/>
    </row>
    <row r="518" spans="2:21" s="2" customFormat="1">
      <c r="B518" s="48"/>
      <c r="L518" s="20"/>
      <c r="N518" s="20"/>
      <c r="O518" s="20"/>
      <c r="Q518" s="20"/>
      <c r="R518" s="20"/>
      <c r="T518" s="20"/>
      <c r="U518" s="20"/>
    </row>
    <row r="519" spans="2:21" s="2" customFormat="1">
      <c r="B519" s="48"/>
      <c r="L519" s="20"/>
      <c r="N519" s="20"/>
      <c r="O519" s="20"/>
      <c r="Q519" s="20"/>
      <c r="R519" s="20"/>
      <c r="T519" s="20"/>
      <c r="U519" s="20"/>
    </row>
    <row r="520" spans="2:21" s="2" customFormat="1">
      <c r="B520" s="48"/>
      <c r="L520" s="20"/>
      <c r="N520" s="20"/>
      <c r="O520" s="20"/>
      <c r="Q520" s="20"/>
      <c r="R520" s="20"/>
      <c r="T520" s="20"/>
      <c r="U520" s="20"/>
    </row>
    <row r="521" spans="2:21" s="2" customFormat="1">
      <c r="B521" s="48"/>
      <c r="L521" s="20"/>
      <c r="N521" s="20"/>
      <c r="O521" s="20"/>
      <c r="Q521" s="20"/>
      <c r="R521" s="20"/>
      <c r="T521" s="20"/>
      <c r="U521" s="20"/>
    </row>
    <row r="522" spans="2:21" s="2" customFormat="1">
      <c r="B522" s="48"/>
      <c r="L522" s="20"/>
      <c r="N522" s="20"/>
      <c r="O522" s="20"/>
      <c r="Q522" s="20"/>
      <c r="R522" s="20"/>
      <c r="T522" s="20"/>
      <c r="U522" s="20"/>
    </row>
    <row r="523" spans="2:21" s="2" customFormat="1">
      <c r="B523" s="48"/>
      <c r="L523" s="20"/>
      <c r="N523" s="20"/>
      <c r="O523" s="20"/>
      <c r="Q523" s="20"/>
      <c r="R523" s="20"/>
      <c r="T523" s="20"/>
      <c r="U523" s="20"/>
    </row>
    <row r="524" spans="2:21" s="2" customFormat="1">
      <c r="B524" s="48"/>
      <c r="L524" s="20"/>
      <c r="N524" s="20"/>
      <c r="O524" s="20"/>
      <c r="Q524" s="20"/>
      <c r="R524" s="20"/>
      <c r="T524" s="20"/>
      <c r="U524" s="20"/>
    </row>
    <row r="525" spans="2:21" s="2" customFormat="1">
      <c r="B525" s="48"/>
      <c r="L525" s="20"/>
      <c r="N525" s="20"/>
      <c r="O525" s="20"/>
      <c r="Q525" s="20"/>
      <c r="R525" s="20"/>
      <c r="T525" s="20"/>
      <c r="U525" s="20"/>
    </row>
    <row r="526" spans="2:21" s="2" customFormat="1">
      <c r="B526" s="48"/>
      <c r="L526" s="20"/>
      <c r="N526" s="20"/>
      <c r="O526" s="20"/>
      <c r="Q526" s="20"/>
      <c r="R526" s="20"/>
      <c r="T526" s="20"/>
      <c r="U526" s="20"/>
    </row>
    <row r="527" spans="2:21" s="2" customFormat="1">
      <c r="B527" s="48"/>
      <c r="L527" s="20"/>
      <c r="N527" s="20"/>
      <c r="O527" s="20"/>
      <c r="Q527" s="20"/>
      <c r="R527" s="20"/>
      <c r="T527" s="20"/>
      <c r="U527" s="20"/>
    </row>
    <row r="528" spans="2:21" s="2" customFormat="1">
      <c r="B528" s="48"/>
      <c r="L528" s="20"/>
      <c r="N528" s="20"/>
      <c r="O528" s="20"/>
      <c r="Q528" s="20"/>
      <c r="R528" s="20"/>
      <c r="T528" s="20"/>
      <c r="U528" s="20"/>
    </row>
    <row r="529" spans="2:21" s="2" customFormat="1">
      <c r="B529" s="48"/>
      <c r="L529" s="20"/>
      <c r="N529" s="20"/>
      <c r="O529" s="20"/>
      <c r="Q529" s="20"/>
      <c r="R529" s="20"/>
      <c r="T529" s="20"/>
      <c r="U529" s="20"/>
    </row>
    <row r="530" spans="2:21" s="2" customFormat="1">
      <c r="B530" s="48"/>
      <c r="L530" s="20"/>
      <c r="N530" s="20"/>
      <c r="O530" s="20"/>
      <c r="Q530" s="20"/>
      <c r="R530" s="20"/>
      <c r="T530" s="20"/>
      <c r="U530" s="20"/>
    </row>
    <row r="531" spans="2:21" s="2" customFormat="1">
      <c r="B531" s="48"/>
      <c r="L531" s="20"/>
      <c r="N531" s="20"/>
      <c r="O531" s="20"/>
      <c r="Q531" s="20"/>
      <c r="R531" s="20"/>
      <c r="T531" s="20"/>
      <c r="U531" s="20"/>
    </row>
    <row r="532" spans="2:21" s="2" customFormat="1">
      <c r="B532" s="48"/>
      <c r="L532" s="20"/>
      <c r="N532" s="20"/>
      <c r="O532" s="20"/>
      <c r="Q532" s="20"/>
      <c r="R532" s="20"/>
      <c r="T532" s="20"/>
      <c r="U532" s="20"/>
    </row>
    <row r="533" spans="2:21" s="2" customFormat="1">
      <c r="B533" s="48"/>
      <c r="L533" s="20"/>
      <c r="N533" s="20"/>
      <c r="O533" s="20"/>
      <c r="Q533" s="20"/>
      <c r="R533" s="20"/>
      <c r="T533" s="20"/>
      <c r="U533" s="20"/>
    </row>
    <row r="534" spans="2:21" s="2" customFormat="1">
      <c r="B534" s="48"/>
      <c r="L534" s="20"/>
      <c r="N534" s="20"/>
      <c r="O534" s="20"/>
      <c r="Q534" s="20"/>
      <c r="R534" s="20"/>
      <c r="T534" s="20"/>
      <c r="U534" s="20"/>
    </row>
    <row r="535" spans="2:21" s="2" customFormat="1">
      <c r="B535" s="48"/>
      <c r="L535" s="20"/>
      <c r="N535" s="20"/>
      <c r="O535" s="20"/>
      <c r="Q535" s="20"/>
      <c r="R535" s="20"/>
      <c r="T535" s="20"/>
      <c r="U535" s="20"/>
    </row>
    <row r="536" spans="2:21" s="2" customFormat="1">
      <c r="B536" s="48"/>
      <c r="L536" s="20"/>
      <c r="N536" s="20"/>
      <c r="O536" s="20"/>
      <c r="Q536" s="20"/>
      <c r="R536" s="20"/>
      <c r="T536" s="20"/>
      <c r="U536" s="20"/>
    </row>
    <row r="537" spans="2:21" s="2" customFormat="1">
      <c r="B537" s="48"/>
      <c r="L537" s="20"/>
      <c r="N537" s="20"/>
      <c r="O537" s="20"/>
      <c r="Q537" s="20"/>
      <c r="R537" s="20"/>
      <c r="T537" s="20"/>
      <c r="U537" s="20"/>
    </row>
    <row r="538" spans="2:21" s="2" customFormat="1">
      <c r="B538" s="48"/>
      <c r="L538" s="20"/>
      <c r="N538" s="20"/>
      <c r="O538" s="20"/>
      <c r="Q538" s="20"/>
      <c r="R538" s="20"/>
      <c r="T538" s="20"/>
      <c r="U538" s="20"/>
    </row>
    <row r="539" spans="2:21" s="2" customFormat="1">
      <c r="B539" s="48"/>
      <c r="L539" s="20"/>
      <c r="N539" s="20"/>
      <c r="O539" s="20"/>
      <c r="Q539" s="20"/>
      <c r="R539" s="20"/>
      <c r="T539" s="20"/>
      <c r="U539" s="20"/>
    </row>
    <row r="540" spans="2:21" s="2" customFormat="1">
      <c r="B540" s="48"/>
      <c r="L540" s="20"/>
      <c r="N540" s="20"/>
      <c r="O540" s="20"/>
      <c r="Q540" s="20"/>
      <c r="R540" s="20"/>
      <c r="T540" s="20"/>
      <c r="U540" s="20"/>
    </row>
    <row r="541" spans="2:21" s="2" customFormat="1">
      <c r="B541" s="48"/>
      <c r="L541" s="20"/>
      <c r="N541" s="20"/>
      <c r="O541" s="20"/>
      <c r="Q541" s="20"/>
      <c r="R541" s="20"/>
      <c r="T541" s="20"/>
      <c r="U541" s="20"/>
    </row>
    <row r="542" spans="2:21" s="2" customFormat="1">
      <c r="B542" s="48"/>
      <c r="L542" s="20"/>
      <c r="N542" s="20"/>
      <c r="O542" s="20"/>
      <c r="Q542" s="20"/>
      <c r="R542" s="20"/>
      <c r="T542" s="20"/>
      <c r="U542" s="20"/>
    </row>
    <row r="543" spans="2:21" s="2" customFormat="1">
      <c r="B543" s="48"/>
      <c r="L543" s="20"/>
      <c r="N543" s="20"/>
      <c r="O543" s="20"/>
      <c r="Q543" s="20"/>
      <c r="R543" s="20"/>
      <c r="T543" s="20"/>
      <c r="U543" s="20"/>
    </row>
    <row r="544" spans="2:21" s="2" customFormat="1">
      <c r="B544" s="48"/>
      <c r="L544" s="20"/>
      <c r="N544" s="20"/>
      <c r="O544" s="20"/>
      <c r="Q544" s="20"/>
      <c r="R544" s="20"/>
      <c r="T544" s="20"/>
      <c r="U544" s="20"/>
    </row>
    <row r="545" spans="2:21" s="2" customFormat="1">
      <c r="B545" s="48"/>
      <c r="L545" s="20"/>
      <c r="N545" s="20"/>
      <c r="O545" s="20"/>
      <c r="Q545" s="20"/>
      <c r="R545" s="20"/>
      <c r="T545" s="20"/>
      <c r="U545" s="20"/>
    </row>
    <row r="546" spans="2:21" s="2" customFormat="1">
      <c r="B546" s="48"/>
      <c r="L546" s="20"/>
      <c r="N546" s="20"/>
      <c r="O546" s="20"/>
      <c r="Q546" s="20"/>
      <c r="R546" s="20"/>
      <c r="T546" s="20"/>
      <c r="U546" s="20"/>
    </row>
    <row r="547" spans="2:21" s="2" customFormat="1">
      <c r="B547" s="48"/>
      <c r="L547" s="20"/>
      <c r="N547" s="20"/>
      <c r="O547" s="20"/>
      <c r="Q547" s="20"/>
      <c r="R547" s="20"/>
      <c r="T547" s="20"/>
      <c r="U547" s="20"/>
    </row>
    <row r="548" spans="2:21" s="2" customFormat="1">
      <c r="B548" s="48"/>
      <c r="L548" s="20"/>
      <c r="N548" s="20"/>
      <c r="O548" s="20"/>
      <c r="Q548" s="20"/>
      <c r="R548" s="20"/>
      <c r="T548" s="20"/>
      <c r="U548" s="20"/>
    </row>
    <row r="549" spans="2:21" s="2" customFormat="1">
      <c r="B549" s="48"/>
      <c r="L549" s="20"/>
      <c r="N549" s="20"/>
      <c r="O549" s="20"/>
      <c r="Q549" s="20"/>
      <c r="R549" s="20"/>
      <c r="T549" s="20"/>
      <c r="U549" s="20"/>
    </row>
    <row r="550" spans="2:21" s="2" customFormat="1">
      <c r="B550" s="48"/>
      <c r="L550" s="20"/>
      <c r="N550" s="20"/>
      <c r="O550" s="20"/>
      <c r="Q550" s="20"/>
      <c r="R550" s="20"/>
      <c r="T550" s="20"/>
      <c r="U550" s="20"/>
    </row>
    <row r="551" spans="2:21" s="2" customFormat="1">
      <c r="B551" s="48"/>
      <c r="L551" s="20"/>
      <c r="N551" s="20"/>
      <c r="O551" s="20"/>
      <c r="Q551" s="20"/>
      <c r="R551" s="20"/>
      <c r="T551" s="20"/>
      <c r="U551" s="20"/>
    </row>
    <row r="552" spans="2:21" s="2" customFormat="1">
      <c r="B552" s="48"/>
      <c r="L552" s="20"/>
      <c r="N552" s="20"/>
      <c r="O552" s="20"/>
      <c r="Q552" s="20"/>
      <c r="R552" s="20"/>
      <c r="T552" s="20"/>
      <c r="U552" s="20"/>
    </row>
    <row r="553" spans="2:21" s="2" customFormat="1">
      <c r="B553" s="48"/>
      <c r="L553" s="20"/>
      <c r="N553" s="20"/>
      <c r="O553" s="20"/>
      <c r="Q553" s="20"/>
      <c r="R553" s="20"/>
      <c r="T553" s="20"/>
      <c r="U553" s="20"/>
    </row>
    <row r="554" spans="2:21" s="2" customFormat="1">
      <c r="B554" s="48"/>
      <c r="L554" s="20"/>
      <c r="N554" s="20"/>
      <c r="O554" s="20"/>
      <c r="Q554" s="20"/>
      <c r="R554" s="20"/>
      <c r="T554" s="20"/>
      <c r="U554" s="20"/>
    </row>
    <row r="555" spans="2:21" s="2" customFormat="1">
      <c r="B555" s="48"/>
      <c r="L555" s="20"/>
      <c r="N555" s="20"/>
      <c r="O555" s="20"/>
      <c r="Q555" s="20"/>
      <c r="R555" s="20"/>
      <c r="T555" s="20"/>
      <c r="U555" s="20"/>
    </row>
    <row r="556" spans="2:21" s="2" customFormat="1">
      <c r="B556" s="48"/>
      <c r="L556" s="20"/>
      <c r="N556" s="20"/>
      <c r="O556" s="20"/>
      <c r="Q556" s="20"/>
      <c r="R556" s="20"/>
      <c r="T556" s="20"/>
      <c r="U556" s="20"/>
    </row>
    <row r="557" spans="2:21" s="2" customFormat="1">
      <c r="B557" s="48"/>
      <c r="L557" s="20"/>
      <c r="N557" s="20"/>
      <c r="O557" s="20"/>
      <c r="Q557" s="20"/>
      <c r="R557" s="20"/>
      <c r="T557" s="20"/>
      <c r="U557" s="20"/>
    </row>
    <row r="558" spans="2:21" s="2" customFormat="1">
      <c r="B558" s="48"/>
      <c r="L558" s="20"/>
      <c r="N558" s="20"/>
      <c r="O558" s="20"/>
      <c r="Q558" s="20"/>
      <c r="R558" s="20"/>
      <c r="T558" s="20"/>
      <c r="U558" s="20"/>
    </row>
    <row r="559" spans="2:21" s="2" customFormat="1">
      <c r="B559" s="48"/>
      <c r="L559" s="20"/>
      <c r="N559" s="20"/>
      <c r="O559" s="20"/>
      <c r="Q559" s="20"/>
      <c r="R559" s="20"/>
      <c r="T559" s="20"/>
      <c r="U559" s="20"/>
    </row>
    <row r="560" spans="2:21" s="2" customFormat="1">
      <c r="B560" s="48"/>
      <c r="L560" s="20"/>
      <c r="N560" s="20"/>
      <c r="O560" s="20"/>
      <c r="Q560" s="20"/>
      <c r="R560" s="20"/>
      <c r="T560" s="20"/>
      <c r="U560" s="20"/>
    </row>
    <row r="561" spans="2:21" s="2" customFormat="1">
      <c r="B561" s="48"/>
      <c r="L561" s="20"/>
      <c r="N561" s="20"/>
      <c r="O561" s="20"/>
      <c r="Q561" s="20"/>
      <c r="R561" s="20"/>
      <c r="T561" s="20"/>
      <c r="U561" s="20"/>
    </row>
    <row r="562" spans="2:21" s="2" customFormat="1">
      <c r="B562" s="48"/>
      <c r="L562" s="20"/>
      <c r="N562" s="20"/>
      <c r="O562" s="20"/>
      <c r="Q562" s="20"/>
      <c r="R562" s="20"/>
      <c r="T562" s="20"/>
      <c r="U562" s="20"/>
    </row>
    <row r="563" spans="2:21" s="2" customFormat="1">
      <c r="B563" s="48"/>
      <c r="L563" s="20"/>
      <c r="N563" s="20"/>
      <c r="O563" s="20"/>
      <c r="Q563" s="20"/>
      <c r="R563" s="20"/>
      <c r="T563" s="20"/>
      <c r="U563" s="20"/>
    </row>
    <row r="564" spans="2:21" s="2" customFormat="1">
      <c r="B564" s="48"/>
      <c r="L564" s="20"/>
      <c r="N564" s="20"/>
      <c r="O564" s="20"/>
      <c r="Q564" s="20"/>
      <c r="R564" s="20"/>
      <c r="T564" s="20"/>
      <c r="U564" s="20"/>
    </row>
    <row r="565" spans="2:21" s="2" customFormat="1">
      <c r="B565" s="48"/>
      <c r="L565" s="20"/>
      <c r="N565" s="20"/>
      <c r="O565" s="20"/>
      <c r="Q565" s="20"/>
      <c r="R565" s="20"/>
      <c r="T565" s="20"/>
      <c r="U565" s="20"/>
    </row>
    <row r="566" spans="2:21" s="2" customFormat="1">
      <c r="B566" s="48"/>
      <c r="L566" s="20"/>
      <c r="N566" s="20"/>
      <c r="O566" s="20"/>
      <c r="Q566" s="20"/>
      <c r="R566" s="20"/>
      <c r="T566" s="20"/>
      <c r="U566" s="20"/>
    </row>
    <row r="567" spans="2:21" s="2" customFormat="1">
      <c r="B567" s="48"/>
      <c r="L567" s="20"/>
      <c r="N567" s="20"/>
      <c r="O567" s="20"/>
      <c r="Q567" s="20"/>
      <c r="R567" s="20"/>
      <c r="T567" s="20"/>
      <c r="U567" s="20"/>
    </row>
    <row r="568" spans="2:21" s="2" customFormat="1">
      <c r="B568" s="48"/>
      <c r="L568" s="20"/>
      <c r="N568" s="20"/>
      <c r="O568" s="20"/>
      <c r="Q568" s="20"/>
      <c r="R568" s="20"/>
      <c r="T568" s="20"/>
      <c r="U568" s="20"/>
    </row>
    <row r="569" spans="2:21" s="2" customFormat="1">
      <c r="B569" s="48"/>
      <c r="L569" s="20"/>
      <c r="N569" s="20"/>
      <c r="O569" s="20"/>
      <c r="Q569" s="20"/>
      <c r="R569" s="20"/>
      <c r="T569" s="20"/>
      <c r="U569" s="20"/>
    </row>
    <row r="570" spans="2:21" s="2" customFormat="1">
      <c r="B570" s="48"/>
      <c r="L570" s="20"/>
      <c r="N570" s="20"/>
      <c r="O570" s="20"/>
      <c r="Q570" s="20"/>
      <c r="R570" s="20"/>
      <c r="T570" s="20"/>
      <c r="U570" s="20"/>
    </row>
    <row r="571" spans="2:21" s="2" customFormat="1">
      <c r="B571" s="48"/>
      <c r="L571" s="20"/>
      <c r="N571" s="20"/>
      <c r="O571" s="20"/>
      <c r="Q571" s="20"/>
      <c r="R571" s="20"/>
      <c r="T571" s="20"/>
      <c r="U571" s="20"/>
    </row>
    <row r="572" spans="2:21" s="2" customFormat="1">
      <c r="B572" s="48"/>
      <c r="L572" s="20"/>
      <c r="N572" s="20"/>
      <c r="O572" s="20"/>
      <c r="Q572" s="20"/>
      <c r="R572" s="20"/>
      <c r="T572" s="20"/>
      <c r="U572" s="20"/>
    </row>
    <row r="573" spans="2:21" s="2" customFormat="1">
      <c r="B573" s="48"/>
      <c r="L573" s="20"/>
      <c r="N573" s="20"/>
      <c r="O573" s="20"/>
      <c r="Q573" s="20"/>
      <c r="R573" s="20"/>
      <c r="T573" s="20"/>
      <c r="U573" s="20"/>
    </row>
    <row r="574" spans="2:21" s="2" customFormat="1">
      <c r="B574" s="48"/>
      <c r="L574" s="20"/>
      <c r="N574" s="20"/>
      <c r="O574" s="20"/>
      <c r="Q574" s="20"/>
      <c r="R574" s="20"/>
      <c r="T574" s="20"/>
      <c r="U574" s="20"/>
    </row>
    <row r="575" spans="2:21" s="2" customFormat="1">
      <c r="B575" s="48"/>
      <c r="L575" s="20"/>
      <c r="N575" s="20"/>
      <c r="O575" s="20"/>
      <c r="Q575" s="20"/>
      <c r="R575" s="20"/>
      <c r="T575" s="20"/>
      <c r="U575" s="20"/>
    </row>
    <row r="576" spans="2:21" s="2" customFormat="1">
      <c r="B576" s="48"/>
      <c r="L576" s="20"/>
      <c r="N576" s="20"/>
      <c r="O576" s="20"/>
      <c r="Q576" s="20"/>
      <c r="R576" s="20"/>
      <c r="T576" s="20"/>
      <c r="U576" s="20"/>
    </row>
    <row r="577" spans="2:21" s="2" customFormat="1">
      <c r="B577" s="48"/>
      <c r="L577" s="20"/>
      <c r="N577" s="20"/>
      <c r="O577" s="20"/>
      <c r="Q577" s="20"/>
      <c r="R577" s="20"/>
      <c r="T577" s="20"/>
      <c r="U577" s="20"/>
    </row>
    <row r="578" spans="2:21" s="2" customFormat="1">
      <c r="B578" s="48"/>
      <c r="L578" s="20"/>
      <c r="N578" s="20"/>
      <c r="O578" s="20"/>
      <c r="Q578" s="20"/>
      <c r="R578" s="20"/>
      <c r="T578" s="20"/>
      <c r="U578" s="20"/>
    </row>
    <row r="579" spans="2:21" s="2" customFormat="1">
      <c r="B579" s="48"/>
      <c r="L579" s="20"/>
      <c r="N579" s="20"/>
      <c r="O579" s="20"/>
      <c r="Q579" s="20"/>
      <c r="R579" s="20"/>
      <c r="T579" s="20"/>
      <c r="U579" s="20"/>
    </row>
    <row r="580" spans="2:21" s="2" customFormat="1">
      <c r="B580" s="48"/>
      <c r="L580" s="20"/>
      <c r="N580" s="20"/>
      <c r="O580" s="20"/>
      <c r="Q580" s="20"/>
      <c r="R580" s="20"/>
      <c r="T580" s="20"/>
      <c r="U580" s="20"/>
    </row>
    <row r="581" spans="2:21" s="2" customFormat="1">
      <c r="B581" s="48"/>
      <c r="L581" s="20"/>
      <c r="N581" s="20"/>
      <c r="O581" s="20"/>
      <c r="Q581" s="20"/>
      <c r="R581" s="20"/>
      <c r="T581" s="20"/>
      <c r="U581" s="20"/>
    </row>
    <row r="582" spans="2:21" s="2" customFormat="1">
      <c r="B582" s="48"/>
      <c r="L582" s="20"/>
      <c r="N582" s="20"/>
      <c r="O582" s="20"/>
      <c r="Q582" s="20"/>
      <c r="R582" s="20"/>
      <c r="T582" s="20"/>
      <c r="U582" s="20"/>
    </row>
    <row r="583" spans="2:21" s="2" customFormat="1">
      <c r="B583" s="48"/>
      <c r="L583" s="20"/>
      <c r="N583" s="20"/>
      <c r="O583" s="20"/>
      <c r="Q583" s="20"/>
      <c r="R583" s="20"/>
      <c r="T583" s="20"/>
      <c r="U583" s="20"/>
    </row>
    <row r="584" spans="2:21" s="2" customFormat="1">
      <c r="B584" s="48"/>
      <c r="L584" s="20"/>
      <c r="N584" s="20"/>
      <c r="O584" s="20"/>
      <c r="Q584" s="20"/>
      <c r="R584" s="20"/>
      <c r="T584" s="20"/>
      <c r="U584" s="20"/>
    </row>
    <row r="585" spans="2:21" s="2" customFormat="1">
      <c r="B585" s="48"/>
      <c r="L585" s="20"/>
      <c r="N585" s="20"/>
      <c r="O585" s="20"/>
      <c r="Q585" s="20"/>
      <c r="R585" s="20"/>
      <c r="T585" s="20"/>
      <c r="U585" s="20"/>
    </row>
    <row r="586" spans="2:21" s="2" customFormat="1">
      <c r="B586" s="48"/>
      <c r="L586" s="20"/>
      <c r="N586" s="20"/>
      <c r="O586" s="20"/>
      <c r="Q586" s="20"/>
      <c r="R586" s="20"/>
      <c r="T586" s="20"/>
      <c r="U586" s="20"/>
    </row>
    <row r="587" spans="2:21" s="2" customFormat="1">
      <c r="B587" s="48"/>
      <c r="L587" s="20"/>
      <c r="N587" s="20"/>
      <c r="O587" s="20"/>
      <c r="Q587" s="20"/>
      <c r="R587" s="20"/>
      <c r="T587" s="20"/>
      <c r="U587" s="20"/>
    </row>
    <row r="588" spans="2:21" s="2" customFormat="1">
      <c r="B588" s="48"/>
      <c r="L588" s="20"/>
      <c r="N588" s="20"/>
      <c r="O588" s="20"/>
      <c r="Q588" s="20"/>
      <c r="R588" s="20"/>
      <c r="T588" s="20"/>
      <c r="U588" s="20"/>
    </row>
    <row r="589" spans="2:21" s="2" customFormat="1">
      <c r="B589" s="48"/>
      <c r="L589" s="20"/>
      <c r="N589" s="20"/>
      <c r="O589" s="20"/>
      <c r="Q589" s="20"/>
      <c r="R589" s="20"/>
      <c r="T589" s="20"/>
      <c r="U589" s="20"/>
    </row>
    <row r="590" spans="2:21" s="2" customFormat="1">
      <c r="B590" s="48"/>
      <c r="L590" s="20"/>
      <c r="N590" s="20"/>
      <c r="O590" s="20"/>
      <c r="Q590" s="20"/>
      <c r="R590" s="20"/>
      <c r="T590" s="20"/>
      <c r="U590" s="20"/>
    </row>
    <row r="591" spans="2:21" s="2" customFormat="1">
      <c r="B591" s="48"/>
      <c r="L591" s="20"/>
      <c r="N591" s="20"/>
      <c r="O591" s="20"/>
      <c r="Q591" s="20"/>
      <c r="R591" s="20"/>
      <c r="T591" s="20"/>
      <c r="U591" s="20"/>
    </row>
    <row r="592" spans="2:21" s="2" customFormat="1">
      <c r="B592" s="48"/>
      <c r="L592" s="20"/>
      <c r="N592" s="20"/>
      <c r="O592" s="20"/>
      <c r="Q592" s="20"/>
      <c r="R592" s="20"/>
      <c r="T592" s="20"/>
      <c r="U592" s="20"/>
    </row>
    <row r="593" spans="2:21" s="2" customFormat="1">
      <c r="B593" s="48"/>
      <c r="L593" s="20"/>
      <c r="N593" s="20"/>
      <c r="O593" s="20"/>
      <c r="Q593" s="20"/>
      <c r="R593" s="20"/>
      <c r="T593" s="20"/>
      <c r="U593" s="20"/>
    </row>
    <row r="594" spans="2:21" s="2" customFormat="1">
      <c r="B594" s="48"/>
      <c r="L594" s="20"/>
      <c r="N594" s="20"/>
      <c r="O594" s="20"/>
      <c r="Q594" s="20"/>
      <c r="R594" s="20"/>
      <c r="T594" s="20"/>
      <c r="U594" s="20"/>
    </row>
    <row r="595" spans="2:21" s="2" customFormat="1">
      <c r="B595" s="48"/>
      <c r="L595" s="20"/>
      <c r="N595" s="20"/>
      <c r="O595" s="20"/>
      <c r="Q595" s="20"/>
      <c r="R595" s="20"/>
      <c r="T595" s="20"/>
      <c r="U595" s="20"/>
    </row>
    <row r="596" spans="2:21" s="2" customFormat="1">
      <c r="B596" s="48"/>
      <c r="L596" s="20"/>
      <c r="N596" s="20"/>
      <c r="O596" s="20"/>
      <c r="Q596" s="20"/>
      <c r="R596" s="20"/>
      <c r="T596" s="20"/>
      <c r="U596" s="20"/>
    </row>
    <row r="597" spans="2:21" s="2" customFormat="1">
      <c r="B597" s="48"/>
      <c r="L597" s="20"/>
      <c r="N597" s="20"/>
      <c r="O597" s="20"/>
      <c r="Q597" s="20"/>
      <c r="R597" s="20"/>
      <c r="T597" s="20"/>
      <c r="U597" s="20"/>
    </row>
    <row r="598" spans="2:21" s="2" customFormat="1">
      <c r="B598" s="48"/>
      <c r="L598" s="20"/>
      <c r="N598" s="20"/>
      <c r="O598" s="20"/>
      <c r="Q598" s="20"/>
      <c r="R598" s="20"/>
      <c r="T598" s="20"/>
      <c r="U598" s="20"/>
    </row>
    <row r="599" spans="2:21" s="2" customFormat="1">
      <c r="B599" s="48"/>
      <c r="L599" s="20"/>
      <c r="N599" s="20"/>
      <c r="O599" s="20"/>
      <c r="Q599" s="20"/>
      <c r="R599" s="20"/>
      <c r="T599" s="20"/>
      <c r="U599" s="20"/>
    </row>
    <row r="600" spans="2:21" s="2" customFormat="1">
      <c r="B600" s="48"/>
      <c r="L600" s="20"/>
      <c r="N600" s="20"/>
      <c r="O600" s="20"/>
      <c r="Q600" s="20"/>
      <c r="R600" s="20"/>
      <c r="T600" s="20"/>
      <c r="U600" s="20"/>
    </row>
    <row r="601" spans="2:21" s="2" customFormat="1">
      <c r="B601" s="48"/>
      <c r="L601" s="20"/>
      <c r="N601" s="20"/>
      <c r="O601" s="20"/>
      <c r="Q601" s="20"/>
      <c r="R601" s="20"/>
      <c r="T601" s="20"/>
      <c r="U601" s="20"/>
    </row>
    <row r="602" spans="2:21" s="2" customFormat="1">
      <c r="B602" s="48"/>
      <c r="L602" s="20"/>
      <c r="N602" s="20"/>
      <c r="O602" s="20"/>
      <c r="Q602" s="20"/>
      <c r="R602" s="20"/>
      <c r="T602" s="20"/>
      <c r="U602" s="20"/>
    </row>
    <row r="603" spans="2:21" s="2" customFormat="1">
      <c r="B603" s="48"/>
      <c r="L603" s="20"/>
      <c r="N603" s="20"/>
      <c r="O603" s="20"/>
      <c r="Q603" s="20"/>
      <c r="R603" s="20"/>
      <c r="T603" s="20"/>
      <c r="U603" s="20"/>
    </row>
    <row r="604" spans="2:21" s="2" customFormat="1">
      <c r="B604" s="48"/>
      <c r="L604" s="20"/>
      <c r="N604" s="20"/>
      <c r="O604" s="20"/>
      <c r="Q604" s="20"/>
      <c r="R604" s="20"/>
      <c r="T604" s="20"/>
      <c r="U604" s="20"/>
    </row>
    <row r="605" spans="2:21" s="2" customFormat="1">
      <c r="B605" s="48"/>
      <c r="L605" s="20"/>
      <c r="N605" s="20"/>
      <c r="O605" s="20"/>
      <c r="Q605" s="20"/>
      <c r="R605" s="20"/>
      <c r="T605" s="20"/>
      <c r="U605" s="20"/>
    </row>
    <row r="606" spans="2:21" s="2" customFormat="1">
      <c r="B606" s="48"/>
      <c r="L606" s="20"/>
      <c r="N606" s="20"/>
      <c r="O606" s="20"/>
      <c r="Q606" s="20"/>
      <c r="R606" s="20"/>
      <c r="T606" s="20"/>
      <c r="U606" s="20"/>
    </row>
    <row r="607" spans="2:21" s="2" customFormat="1">
      <c r="B607" s="48"/>
      <c r="L607" s="20"/>
      <c r="N607" s="20"/>
      <c r="O607" s="20"/>
      <c r="Q607" s="20"/>
      <c r="R607" s="20"/>
      <c r="T607" s="20"/>
      <c r="U607" s="20"/>
    </row>
    <row r="608" spans="2:21" s="2" customFormat="1">
      <c r="B608" s="48"/>
      <c r="L608" s="20"/>
      <c r="N608" s="20"/>
      <c r="O608" s="20"/>
      <c r="Q608" s="20"/>
      <c r="R608" s="20"/>
      <c r="T608" s="20"/>
      <c r="U608" s="20"/>
    </row>
    <row r="609" spans="2:21" s="2" customFormat="1">
      <c r="B609" s="48"/>
      <c r="L609" s="20"/>
      <c r="N609" s="20"/>
      <c r="O609" s="20"/>
      <c r="Q609" s="20"/>
      <c r="R609" s="20"/>
      <c r="T609" s="20"/>
      <c r="U609" s="20"/>
    </row>
    <row r="610" spans="2:21" s="2" customFormat="1">
      <c r="B610" s="48"/>
      <c r="L610" s="20"/>
      <c r="N610" s="20"/>
      <c r="O610" s="20"/>
      <c r="Q610" s="20"/>
      <c r="R610" s="20"/>
      <c r="T610" s="20"/>
      <c r="U610" s="20"/>
    </row>
    <row r="611" spans="2:21" s="2" customFormat="1">
      <c r="B611" s="48"/>
      <c r="L611" s="20"/>
      <c r="N611" s="20"/>
      <c r="O611" s="20"/>
      <c r="Q611" s="20"/>
      <c r="R611" s="20"/>
      <c r="T611" s="20"/>
      <c r="U611" s="20"/>
    </row>
    <row r="612" spans="2:21" s="2" customFormat="1">
      <c r="B612" s="48"/>
      <c r="L612" s="20"/>
      <c r="N612" s="20"/>
      <c r="O612" s="20"/>
      <c r="Q612" s="20"/>
      <c r="R612" s="20"/>
      <c r="T612" s="20"/>
      <c r="U612" s="20"/>
    </row>
    <row r="613" spans="2:21" s="2" customFormat="1">
      <c r="B613" s="48"/>
      <c r="L613" s="20"/>
      <c r="N613" s="20"/>
      <c r="O613" s="20"/>
      <c r="Q613" s="20"/>
      <c r="R613" s="20"/>
      <c r="T613" s="20"/>
      <c r="U613" s="20"/>
    </row>
    <row r="614" spans="2:21" s="2" customFormat="1">
      <c r="B614" s="48"/>
      <c r="L614" s="20"/>
      <c r="N614" s="20"/>
      <c r="O614" s="20"/>
      <c r="Q614" s="20"/>
      <c r="R614" s="20"/>
      <c r="T614" s="20"/>
      <c r="U614" s="20"/>
    </row>
    <row r="615" spans="2:21" s="2" customFormat="1">
      <c r="B615" s="48"/>
      <c r="L615" s="20"/>
      <c r="N615" s="20"/>
      <c r="O615" s="20"/>
      <c r="Q615" s="20"/>
      <c r="R615" s="20"/>
      <c r="T615" s="20"/>
      <c r="U615" s="20"/>
    </row>
    <row r="616" spans="2:21" s="2" customFormat="1">
      <c r="B616" s="48"/>
      <c r="L616" s="20"/>
      <c r="N616" s="20"/>
      <c r="O616" s="20"/>
      <c r="Q616" s="20"/>
      <c r="R616" s="20"/>
      <c r="T616" s="20"/>
      <c r="U616" s="20"/>
    </row>
    <row r="617" spans="2:21" s="2" customFormat="1">
      <c r="B617" s="48"/>
      <c r="L617" s="20"/>
      <c r="N617" s="20"/>
      <c r="O617" s="20"/>
      <c r="Q617" s="20"/>
      <c r="R617" s="20"/>
      <c r="T617" s="20"/>
      <c r="U617" s="20"/>
    </row>
    <row r="618" spans="2:21" s="2" customFormat="1">
      <c r="B618" s="48"/>
      <c r="L618" s="20"/>
      <c r="N618" s="20"/>
      <c r="O618" s="20"/>
      <c r="Q618" s="20"/>
      <c r="R618" s="20"/>
      <c r="T618" s="20"/>
      <c r="U618" s="20"/>
    </row>
    <row r="619" spans="2:21" s="2" customFormat="1">
      <c r="B619" s="48"/>
      <c r="L619" s="20"/>
      <c r="N619" s="20"/>
      <c r="O619" s="20"/>
      <c r="Q619" s="20"/>
      <c r="R619" s="20"/>
      <c r="T619" s="20"/>
      <c r="U619" s="20"/>
    </row>
    <row r="620" spans="2:21" s="2" customFormat="1">
      <c r="B620" s="48"/>
      <c r="L620" s="20"/>
      <c r="N620" s="20"/>
      <c r="O620" s="20"/>
      <c r="Q620" s="20"/>
      <c r="R620" s="20"/>
      <c r="T620" s="20"/>
      <c r="U620" s="20"/>
    </row>
    <row r="621" spans="2:21" s="2" customFormat="1">
      <c r="B621" s="48"/>
      <c r="L621" s="20"/>
      <c r="N621" s="20"/>
      <c r="O621" s="20"/>
      <c r="Q621" s="20"/>
      <c r="R621" s="20"/>
      <c r="T621" s="20"/>
      <c r="U621" s="20"/>
    </row>
    <row r="622" spans="2:21" s="2" customFormat="1">
      <c r="B622" s="48"/>
      <c r="L622" s="20"/>
      <c r="N622" s="20"/>
      <c r="O622" s="20"/>
      <c r="Q622" s="20"/>
      <c r="R622" s="20"/>
      <c r="T622" s="20"/>
      <c r="U622" s="20"/>
    </row>
    <row r="623" spans="2:21" s="2" customFormat="1">
      <c r="B623" s="48"/>
      <c r="L623" s="20"/>
      <c r="N623" s="20"/>
      <c r="O623" s="20"/>
      <c r="Q623" s="20"/>
      <c r="R623" s="20"/>
      <c r="T623" s="20"/>
      <c r="U623" s="20"/>
    </row>
    <row r="624" spans="2:21" s="2" customFormat="1">
      <c r="B624" s="48"/>
      <c r="L624" s="20"/>
      <c r="N624" s="20"/>
      <c r="O624" s="20"/>
      <c r="Q624" s="20"/>
      <c r="R624" s="20"/>
      <c r="T624" s="20"/>
      <c r="U624" s="20"/>
    </row>
    <row r="625" spans="2:21" s="2" customFormat="1">
      <c r="B625" s="48"/>
      <c r="L625" s="20"/>
      <c r="N625" s="20"/>
      <c r="O625" s="20"/>
      <c r="Q625" s="20"/>
      <c r="R625" s="20"/>
      <c r="T625" s="20"/>
      <c r="U625" s="20"/>
    </row>
    <row r="626" spans="2:21" s="2" customFormat="1">
      <c r="B626" s="48"/>
      <c r="L626" s="20"/>
      <c r="N626" s="20"/>
      <c r="O626" s="20"/>
      <c r="Q626" s="20"/>
      <c r="R626" s="20"/>
      <c r="T626" s="20"/>
      <c r="U626" s="20"/>
    </row>
    <row r="627" spans="2:21" s="2" customFormat="1">
      <c r="B627" s="48"/>
      <c r="L627" s="20"/>
      <c r="N627" s="20"/>
      <c r="O627" s="20"/>
      <c r="Q627" s="20"/>
      <c r="R627" s="20"/>
      <c r="T627" s="20"/>
      <c r="U627" s="20"/>
    </row>
    <row r="628" spans="2:21" s="2" customFormat="1">
      <c r="B628" s="48"/>
      <c r="L628" s="20"/>
      <c r="N628" s="20"/>
      <c r="O628" s="20"/>
      <c r="Q628" s="20"/>
      <c r="R628" s="20"/>
      <c r="T628" s="20"/>
      <c r="U628" s="20"/>
    </row>
    <row r="629" spans="2:21" s="2" customFormat="1">
      <c r="B629" s="48"/>
      <c r="L629" s="20"/>
      <c r="N629" s="20"/>
      <c r="O629" s="20"/>
      <c r="Q629" s="20"/>
      <c r="R629" s="20"/>
      <c r="T629" s="20"/>
      <c r="U629" s="20"/>
    </row>
    <row r="630" spans="2:21" s="2" customFormat="1">
      <c r="B630" s="48"/>
      <c r="L630" s="20"/>
      <c r="N630" s="20"/>
      <c r="O630" s="20"/>
      <c r="Q630" s="20"/>
      <c r="R630" s="20"/>
      <c r="T630" s="20"/>
      <c r="U630" s="20"/>
    </row>
    <row r="631" spans="2:21" s="2" customFormat="1">
      <c r="B631" s="48"/>
      <c r="L631" s="20"/>
      <c r="N631" s="20"/>
      <c r="O631" s="20"/>
      <c r="Q631" s="20"/>
      <c r="R631" s="20"/>
      <c r="T631" s="20"/>
      <c r="U631" s="20"/>
    </row>
    <row r="632" spans="2:21" s="2" customFormat="1">
      <c r="B632" s="48"/>
      <c r="L632" s="20"/>
      <c r="N632" s="20"/>
      <c r="O632" s="20"/>
      <c r="Q632" s="20"/>
      <c r="R632" s="20"/>
      <c r="T632" s="20"/>
      <c r="U632" s="20"/>
    </row>
    <row r="633" spans="2:21" s="2" customFormat="1">
      <c r="B633" s="48"/>
      <c r="L633" s="20"/>
      <c r="N633" s="20"/>
      <c r="O633" s="20"/>
      <c r="Q633" s="20"/>
      <c r="R633" s="20"/>
      <c r="T633" s="20"/>
      <c r="U633" s="20"/>
    </row>
    <row r="634" spans="2:21" s="2" customFormat="1">
      <c r="B634" s="48"/>
      <c r="L634" s="20"/>
      <c r="N634" s="20"/>
      <c r="O634" s="20"/>
      <c r="Q634" s="20"/>
      <c r="R634" s="20"/>
      <c r="T634" s="20"/>
      <c r="U634" s="20"/>
    </row>
    <row r="635" spans="2:21" s="2" customFormat="1">
      <c r="B635" s="48"/>
      <c r="L635" s="20"/>
      <c r="N635" s="20"/>
      <c r="O635" s="20"/>
      <c r="Q635" s="20"/>
      <c r="R635" s="20"/>
      <c r="T635" s="20"/>
      <c r="U635" s="20"/>
    </row>
    <row r="636" spans="2:21" s="2" customFormat="1">
      <c r="B636" s="48"/>
      <c r="L636" s="20"/>
      <c r="N636" s="20"/>
      <c r="O636" s="20"/>
      <c r="Q636" s="20"/>
      <c r="R636" s="20"/>
      <c r="T636" s="20"/>
      <c r="U636" s="20"/>
    </row>
    <row r="637" spans="2:21" s="2" customFormat="1">
      <c r="B637" s="48"/>
      <c r="L637" s="20"/>
      <c r="N637" s="20"/>
      <c r="O637" s="20"/>
      <c r="Q637" s="20"/>
      <c r="R637" s="20"/>
      <c r="T637" s="20"/>
      <c r="U637" s="20"/>
    </row>
    <row r="638" spans="2:21" s="2" customFormat="1">
      <c r="B638" s="48"/>
      <c r="L638" s="20"/>
      <c r="N638" s="20"/>
      <c r="O638" s="20"/>
      <c r="Q638" s="20"/>
      <c r="R638" s="20"/>
      <c r="T638" s="20"/>
      <c r="U638" s="20"/>
    </row>
    <row r="639" spans="2:21" s="2" customFormat="1">
      <c r="B639" s="48"/>
      <c r="L639" s="20"/>
      <c r="N639" s="20"/>
      <c r="O639" s="20"/>
      <c r="Q639" s="20"/>
      <c r="R639" s="20"/>
      <c r="T639" s="20"/>
      <c r="U639" s="20"/>
    </row>
    <row r="640" spans="2:21" s="2" customFormat="1">
      <c r="B640" s="48"/>
      <c r="L640" s="20"/>
      <c r="N640" s="20"/>
      <c r="O640" s="20"/>
      <c r="Q640" s="20"/>
      <c r="R640" s="20"/>
      <c r="T640" s="20"/>
      <c r="U640" s="20"/>
    </row>
    <row r="641" spans="2:21" s="2" customFormat="1">
      <c r="B641" s="48"/>
      <c r="L641" s="20"/>
      <c r="N641" s="20"/>
      <c r="O641" s="20"/>
      <c r="Q641" s="20"/>
      <c r="R641" s="20"/>
      <c r="T641" s="20"/>
      <c r="U641" s="20"/>
    </row>
    <row r="642" spans="2:21" s="2" customFormat="1">
      <c r="B642" s="48"/>
      <c r="L642" s="20"/>
      <c r="N642" s="20"/>
      <c r="O642" s="20"/>
      <c r="Q642" s="20"/>
      <c r="R642" s="20"/>
      <c r="T642" s="20"/>
      <c r="U642" s="20"/>
    </row>
    <row r="643" spans="2:21" s="2" customFormat="1">
      <c r="B643" s="48"/>
      <c r="L643" s="20"/>
      <c r="N643" s="20"/>
      <c r="O643" s="20"/>
      <c r="Q643" s="20"/>
      <c r="R643" s="20"/>
      <c r="T643" s="20"/>
      <c r="U643" s="20"/>
    </row>
    <row r="644" spans="2:21" s="2" customFormat="1">
      <c r="B644" s="48"/>
      <c r="L644" s="20"/>
      <c r="N644" s="20"/>
      <c r="O644" s="20"/>
      <c r="Q644" s="20"/>
      <c r="R644" s="20"/>
      <c r="T644" s="20"/>
      <c r="U644" s="20"/>
    </row>
    <row r="645" spans="2:21" s="2" customFormat="1">
      <c r="B645" s="48"/>
      <c r="L645" s="20"/>
      <c r="N645" s="20"/>
      <c r="O645" s="20"/>
      <c r="Q645" s="20"/>
      <c r="R645" s="20"/>
      <c r="T645" s="20"/>
      <c r="U645" s="20"/>
    </row>
    <row r="646" spans="2:21" s="2" customFormat="1">
      <c r="B646" s="48"/>
      <c r="L646" s="20"/>
      <c r="N646" s="20"/>
      <c r="O646" s="20"/>
      <c r="Q646" s="20"/>
      <c r="R646" s="20"/>
      <c r="T646" s="20"/>
      <c r="U646" s="20"/>
    </row>
    <row r="647" spans="2:21" s="2" customFormat="1">
      <c r="B647" s="48"/>
      <c r="L647" s="20"/>
      <c r="N647" s="20"/>
      <c r="O647" s="20"/>
      <c r="Q647" s="20"/>
      <c r="R647" s="20"/>
      <c r="T647" s="20"/>
      <c r="U647" s="20"/>
    </row>
    <row r="648" spans="2:21" s="2" customFormat="1">
      <c r="B648" s="48"/>
      <c r="L648" s="20"/>
      <c r="N648" s="20"/>
      <c r="O648" s="20"/>
      <c r="Q648" s="20"/>
      <c r="R648" s="20"/>
      <c r="T648" s="20"/>
      <c r="U648" s="20"/>
    </row>
    <row r="649" spans="2:21" s="2" customFormat="1">
      <c r="B649" s="48"/>
      <c r="L649" s="20"/>
      <c r="N649" s="20"/>
      <c r="O649" s="20"/>
      <c r="Q649" s="20"/>
      <c r="R649" s="20"/>
      <c r="T649" s="20"/>
      <c r="U649" s="20"/>
    </row>
    <row r="650" spans="2:21" s="2" customFormat="1">
      <c r="B650" s="48"/>
      <c r="L650" s="20"/>
      <c r="N650" s="20"/>
      <c r="O650" s="20"/>
      <c r="Q650" s="20"/>
      <c r="R650" s="20"/>
      <c r="T650" s="20"/>
      <c r="U650" s="20"/>
    </row>
    <row r="651" spans="2:21" s="2" customFormat="1">
      <c r="B651" s="48"/>
      <c r="L651" s="20"/>
      <c r="N651" s="20"/>
      <c r="O651" s="20"/>
      <c r="Q651" s="20"/>
      <c r="R651" s="20"/>
      <c r="T651" s="20"/>
      <c r="U651" s="20"/>
    </row>
    <row r="652" spans="2:21" s="2" customFormat="1">
      <c r="B652" s="48"/>
      <c r="L652" s="20"/>
      <c r="N652" s="20"/>
      <c r="O652" s="20"/>
      <c r="Q652" s="20"/>
      <c r="R652" s="20"/>
      <c r="T652" s="20"/>
      <c r="U652" s="20"/>
    </row>
    <row r="653" spans="2:21" s="2" customFormat="1">
      <c r="B653" s="48"/>
      <c r="L653" s="20"/>
      <c r="N653" s="20"/>
      <c r="O653" s="20"/>
      <c r="Q653" s="20"/>
      <c r="R653" s="20"/>
      <c r="T653" s="20"/>
      <c r="U653" s="20"/>
    </row>
    <row r="654" spans="2:21" s="2" customFormat="1">
      <c r="B654" s="48"/>
      <c r="L654" s="20"/>
      <c r="N654" s="20"/>
      <c r="O654" s="20"/>
      <c r="Q654" s="20"/>
      <c r="R654" s="20"/>
      <c r="T654" s="20"/>
      <c r="U654" s="20"/>
    </row>
    <row r="655" spans="2:21" s="2" customFormat="1">
      <c r="B655" s="48"/>
      <c r="L655" s="20"/>
      <c r="N655" s="20"/>
      <c r="O655" s="20"/>
      <c r="Q655" s="20"/>
      <c r="R655" s="20"/>
      <c r="T655" s="20"/>
      <c r="U655" s="20"/>
    </row>
    <row r="656" spans="2:21" s="2" customFormat="1">
      <c r="B656" s="48"/>
      <c r="L656" s="20"/>
      <c r="N656" s="20"/>
      <c r="O656" s="20"/>
      <c r="Q656" s="20"/>
      <c r="R656" s="20"/>
      <c r="T656" s="20"/>
      <c r="U656" s="20"/>
    </row>
    <row r="657" spans="2:21" s="2" customFormat="1">
      <c r="B657" s="48"/>
      <c r="L657" s="20"/>
      <c r="N657" s="20"/>
      <c r="O657" s="20"/>
      <c r="Q657" s="20"/>
      <c r="R657" s="20"/>
      <c r="T657" s="20"/>
      <c r="U657" s="20"/>
    </row>
    <row r="658" spans="2:21" s="2" customFormat="1">
      <c r="B658" s="48"/>
      <c r="L658" s="20"/>
      <c r="N658" s="20"/>
      <c r="O658" s="20"/>
      <c r="Q658" s="20"/>
      <c r="R658" s="20"/>
      <c r="T658" s="20"/>
      <c r="U658" s="20"/>
    </row>
    <row r="659" spans="2:21" s="2" customFormat="1">
      <c r="B659" s="48"/>
      <c r="L659" s="20"/>
      <c r="N659" s="20"/>
      <c r="O659" s="20"/>
      <c r="Q659" s="20"/>
      <c r="R659" s="20"/>
      <c r="T659" s="20"/>
      <c r="U659" s="20"/>
    </row>
    <row r="660" spans="2:21" s="2" customFormat="1">
      <c r="B660" s="48"/>
      <c r="L660" s="20"/>
      <c r="N660" s="20"/>
      <c r="O660" s="20"/>
      <c r="Q660" s="20"/>
      <c r="R660" s="20"/>
      <c r="T660" s="20"/>
      <c r="U660" s="20"/>
    </row>
    <row r="661" spans="2:21" s="2" customFormat="1">
      <c r="B661" s="48"/>
      <c r="L661" s="20"/>
      <c r="N661" s="20"/>
      <c r="O661" s="20"/>
      <c r="Q661" s="20"/>
      <c r="R661" s="20"/>
      <c r="T661" s="20"/>
      <c r="U661" s="20"/>
    </row>
    <row r="662" spans="2:21" s="2" customFormat="1">
      <c r="B662" s="48"/>
      <c r="L662" s="20"/>
      <c r="N662" s="20"/>
      <c r="O662" s="20"/>
      <c r="Q662" s="20"/>
      <c r="R662" s="20"/>
      <c r="T662" s="20"/>
      <c r="U662" s="20"/>
    </row>
    <row r="663" spans="2:21" s="2" customFormat="1">
      <c r="B663" s="48"/>
      <c r="L663" s="20"/>
      <c r="N663" s="20"/>
      <c r="O663" s="20"/>
      <c r="Q663" s="20"/>
      <c r="R663" s="20"/>
      <c r="T663" s="20"/>
      <c r="U663" s="20"/>
    </row>
    <row r="664" spans="2:21" s="2" customFormat="1">
      <c r="B664" s="48"/>
      <c r="L664" s="20"/>
      <c r="N664" s="20"/>
      <c r="O664" s="20"/>
      <c r="Q664" s="20"/>
      <c r="R664" s="20"/>
      <c r="T664" s="20"/>
      <c r="U664" s="20"/>
    </row>
    <row r="665" spans="2:21" s="2" customFormat="1">
      <c r="B665" s="48"/>
      <c r="L665" s="20"/>
      <c r="N665" s="20"/>
      <c r="O665" s="20"/>
      <c r="Q665" s="20"/>
      <c r="R665" s="20"/>
      <c r="T665" s="20"/>
      <c r="U665" s="20"/>
    </row>
    <row r="666" spans="2:21" s="2" customFormat="1">
      <c r="B666" s="48"/>
      <c r="L666" s="20"/>
      <c r="N666" s="20"/>
      <c r="O666" s="20"/>
      <c r="Q666" s="20"/>
      <c r="R666" s="20"/>
      <c r="T666" s="20"/>
      <c r="U666" s="20"/>
    </row>
    <row r="667" spans="2:21" s="2" customFormat="1">
      <c r="B667" s="48"/>
      <c r="L667" s="20"/>
      <c r="N667" s="20"/>
      <c r="O667" s="20"/>
      <c r="Q667" s="20"/>
      <c r="R667" s="20"/>
      <c r="T667" s="20"/>
      <c r="U667" s="20"/>
    </row>
    <row r="668" spans="2:21" s="2" customFormat="1">
      <c r="B668" s="48"/>
      <c r="L668" s="20"/>
      <c r="N668" s="20"/>
      <c r="O668" s="20"/>
      <c r="Q668" s="20"/>
      <c r="R668" s="20"/>
      <c r="T668" s="20"/>
      <c r="U668" s="20"/>
    </row>
    <row r="669" spans="2:21" s="2" customFormat="1">
      <c r="B669" s="48"/>
      <c r="L669" s="20"/>
      <c r="N669" s="20"/>
      <c r="O669" s="20"/>
      <c r="Q669" s="20"/>
      <c r="R669" s="20"/>
      <c r="T669" s="20"/>
      <c r="U669" s="20"/>
    </row>
    <row r="670" spans="2:21" s="2" customFormat="1">
      <c r="B670" s="48"/>
      <c r="L670" s="20"/>
      <c r="N670" s="20"/>
      <c r="O670" s="20"/>
      <c r="Q670" s="20"/>
      <c r="R670" s="20"/>
      <c r="T670" s="20"/>
      <c r="U670" s="20"/>
    </row>
    <row r="671" spans="2:21" s="2" customFormat="1">
      <c r="B671" s="48"/>
      <c r="L671" s="20"/>
      <c r="N671" s="20"/>
      <c r="O671" s="20"/>
      <c r="Q671" s="20"/>
      <c r="R671" s="20"/>
      <c r="T671" s="20"/>
      <c r="U671" s="20"/>
    </row>
    <row r="672" spans="2:21" s="2" customFormat="1">
      <c r="B672" s="48"/>
      <c r="L672" s="20"/>
      <c r="N672" s="20"/>
      <c r="O672" s="20"/>
      <c r="Q672" s="20"/>
      <c r="R672" s="20"/>
      <c r="T672" s="20"/>
      <c r="U672" s="20"/>
    </row>
    <row r="673" spans="2:21" s="2" customFormat="1">
      <c r="B673" s="48"/>
      <c r="L673" s="20"/>
      <c r="N673" s="20"/>
      <c r="O673" s="20"/>
      <c r="Q673" s="20"/>
      <c r="R673" s="20"/>
      <c r="T673" s="20"/>
      <c r="U673" s="20"/>
    </row>
  </sheetData>
  <mergeCells count="98">
    <mergeCell ref="A226:F226"/>
    <mergeCell ref="M5:O6"/>
    <mergeCell ref="M7:M8"/>
    <mergeCell ref="N7:O7"/>
    <mergeCell ref="P5:R6"/>
    <mergeCell ref="P7:P8"/>
    <mergeCell ref="Q7:R7"/>
    <mergeCell ref="A209:F209"/>
    <mergeCell ref="A213:F213"/>
    <mergeCell ref="A207:F207"/>
    <mergeCell ref="A208:F208"/>
    <mergeCell ref="A178:F178"/>
    <mergeCell ref="A179:F179"/>
    <mergeCell ref="A180:F180"/>
    <mergeCell ref="A181:F181"/>
    <mergeCell ref="A189:F189"/>
    <mergeCell ref="A230:F230"/>
    <mergeCell ref="A231:F231"/>
    <mergeCell ref="B5:B8"/>
    <mergeCell ref="C5:C8"/>
    <mergeCell ref="F5:F8"/>
    <mergeCell ref="A215:F215"/>
    <mergeCell ref="A216:F216"/>
    <mergeCell ref="A223:F223"/>
    <mergeCell ref="A195:F195"/>
    <mergeCell ref="A196:F196"/>
    <mergeCell ref="A197:F197"/>
    <mergeCell ref="A198:F198"/>
    <mergeCell ref="A228:F228"/>
    <mergeCell ref="A229:F229"/>
    <mergeCell ref="A205:F205"/>
    <mergeCell ref="A206:F206"/>
    <mergeCell ref="A190:F190"/>
    <mergeCell ref="A156:F156"/>
    <mergeCell ref="A157:F157"/>
    <mergeCell ref="A158:F158"/>
    <mergeCell ref="A159:F159"/>
    <mergeCell ref="A160:F160"/>
    <mergeCell ref="A177:F177"/>
    <mergeCell ref="A154:F154"/>
    <mergeCell ref="A146:F146"/>
    <mergeCell ref="A147:F147"/>
    <mergeCell ref="A134:F134"/>
    <mergeCell ref="A135:F135"/>
    <mergeCell ref="A137:F137"/>
    <mergeCell ref="A138:F138"/>
    <mergeCell ref="A139:F139"/>
    <mergeCell ref="A140:F140"/>
    <mergeCell ref="A141:F141"/>
    <mergeCell ref="A150:F150"/>
    <mergeCell ref="A151:F151"/>
    <mergeCell ref="A152:F152"/>
    <mergeCell ref="A153:F153"/>
    <mergeCell ref="A133:F133"/>
    <mergeCell ref="A85:F85"/>
    <mergeCell ref="A86:F86"/>
    <mergeCell ref="A87:F87"/>
    <mergeCell ref="A90:F90"/>
    <mergeCell ref="A91:F91"/>
    <mergeCell ref="A92:F92"/>
    <mergeCell ref="A93:F93"/>
    <mergeCell ref="A94:F94"/>
    <mergeCell ref="A106:F106"/>
    <mergeCell ref="A131:F131"/>
    <mergeCell ref="A132:F132"/>
    <mergeCell ref="A84:F84"/>
    <mergeCell ref="A13:F13"/>
    <mergeCell ref="A5:A8"/>
    <mergeCell ref="A14:F14"/>
    <mergeCell ref="A15:F15"/>
    <mergeCell ref="A16:F16"/>
    <mergeCell ref="A17:F17"/>
    <mergeCell ref="A12:F12"/>
    <mergeCell ref="A49:F49"/>
    <mergeCell ref="A50:F50"/>
    <mergeCell ref="A51:F51"/>
    <mergeCell ref="A52:F52"/>
    <mergeCell ref="A53:F53"/>
    <mergeCell ref="A10:F10"/>
    <mergeCell ref="A11:F11"/>
    <mergeCell ref="Q4:R4"/>
    <mergeCell ref="V4:W4"/>
    <mergeCell ref="D5:D8"/>
    <mergeCell ref="E5:E8"/>
    <mergeCell ref="G7:G8"/>
    <mergeCell ref="H7:I7"/>
    <mergeCell ref="J5:L6"/>
    <mergeCell ref="S5:U6"/>
    <mergeCell ref="S7:S8"/>
    <mergeCell ref="T7:U7"/>
    <mergeCell ref="V5:W5"/>
    <mergeCell ref="V6:V8"/>
    <mergeCell ref="W6:W8"/>
    <mergeCell ref="J7:J8"/>
    <mergeCell ref="K7:L7"/>
    <mergeCell ref="G5:I6"/>
    <mergeCell ref="I1:L1"/>
    <mergeCell ref="A2:L2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colBreaks count="2" manualBreakCount="2">
    <brk id="12" max="242" man="1"/>
    <brk id="18" max="2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2021-08-02T11:55:27Z</cp:lastPrinted>
  <dcterms:created xsi:type="dcterms:W3CDTF">2021-04-14T13:41:03Z</dcterms:created>
  <dcterms:modified xsi:type="dcterms:W3CDTF">2021-08-24T09:32:38Z</dcterms:modified>
</cp:coreProperties>
</file>