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3250" windowHeight="13170"/>
  </bookViews>
  <sheets>
    <sheet name="Лист2" sheetId="2" r:id="rId1"/>
  </sheets>
  <definedNames>
    <definedName name="_xlnm.Print_Area" localSheetId="0">Лист2!$A$1:$O$17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" i="2"/>
  <c r="L11" l="1"/>
  <c r="N11" s="1"/>
  <c r="L10"/>
  <c r="N10" l="1"/>
  <c r="J11" l="1"/>
  <c r="H11"/>
  <c r="I11" s="1"/>
  <c r="C11"/>
  <c r="J10"/>
  <c r="H10"/>
  <c r="J7"/>
  <c r="K11" l="1"/>
  <c r="O11"/>
  <c r="J12"/>
  <c r="O10"/>
  <c r="K7"/>
  <c r="O7"/>
  <c r="K10"/>
  <c r="K12" l="1"/>
  <c r="O12"/>
  <c r="O13" s="1"/>
  <c r="O16" s="1"/>
  <c r="I10"/>
  <c r="G12"/>
  <c r="H12"/>
  <c r="H7"/>
  <c r="I7" s="1"/>
  <c r="I12" l="1"/>
  <c r="K13" l="1"/>
</calcChain>
</file>

<file path=xl/sharedStrings.xml><?xml version="1.0" encoding="utf-8"?>
<sst xmlns="http://schemas.openxmlformats.org/spreadsheetml/2006/main" count="30" uniqueCount="30">
  <si>
    <t>Направление</t>
  </si>
  <si>
    <t>Количество мест в салоне</t>
  </si>
  <si>
    <t>Смартавиа</t>
  </si>
  <si>
    <t>Руслайн</t>
  </si>
  <si>
    <t>Расчет объема субсидий на выполнение межрегиональных авиарейсов из аэропорта "Архангельск" в 2021 году</t>
  </si>
  <si>
    <t>АО "Нордавиа-региональные линии"</t>
  </si>
  <si>
    <t>АО АК "РусЛайн"</t>
  </si>
  <si>
    <t>ИТОГО</t>
  </si>
  <si>
    <t>Расстояние</t>
  </si>
  <si>
    <t>Архангельск - Казань (Казань - Архангельск)</t>
  </si>
  <si>
    <t xml:space="preserve">Авиакомпания </t>
  </si>
  <si>
    <t>Предельный размер субсидии (ФБ и ОБ), руб.</t>
  </si>
  <si>
    <t>Субсидия на рейс (федеральный бюджет 39%), руб.</t>
  </si>
  <si>
    <t>Субсидия на рейс (областной бюджет 61%), руб.</t>
  </si>
  <si>
    <t>Итого субсидия на 2021 год (федеральный бюджет), руб.</t>
  </si>
  <si>
    <t>Итого субсидия на 2021 год (областной бюджет), руб.</t>
  </si>
  <si>
    <t>Архангельск - Сочи (Сочи - Архангельск)</t>
  </si>
  <si>
    <t>Краснодар - Архангельск (Краснодар - Архангельск)</t>
  </si>
  <si>
    <t xml:space="preserve">Итого по всем линиям </t>
  </si>
  <si>
    <t>Предусмотрено в бюджете</t>
  </si>
  <si>
    <t>Дополнительная потребность</t>
  </si>
  <si>
    <t xml:space="preserve"> </t>
  </si>
  <si>
    <t>Фактически выполнено  рейсов за 6 мес</t>
  </si>
  <si>
    <t>План на 2 п/г (рейсов)</t>
  </si>
  <si>
    <t>Плановое количество рейсов по договору</t>
  </si>
  <si>
    <t>Итого 2021 год рейсов</t>
  </si>
  <si>
    <t>Потребность субсидии областного бюджета на год, руб</t>
  </si>
  <si>
    <t>декабрь</t>
  </si>
  <si>
    <t>к пояснительной записке</t>
  </si>
  <si>
    <t>Приложение № 26</t>
  </si>
</sst>
</file>

<file path=xl/styles.xml><?xml version="1.0" encoding="utf-8"?>
<styleSheet xmlns="http://schemas.openxmlformats.org/spreadsheetml/2006/main">
  <numFmts count="3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.00_р_._-;\-* #,##0.00_р_._-;_-* &quot;-&quot;??_р_.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horizont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5" xfId="0" applyFill="1" applyBorder="1"/>
    <xf numFmtId="0" fontId="0" fillId="0" borderId="6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/>
    </xf>
    <xf numFmtId="0" fontId="0" fillId="0" borderId="16" xfId="0" applyFill="1" applyBorder="1" applyAlignment="1">
      <alignment wrapText="1"/>
    </xf>
    <xf numFmtId="0" fontId="0" fillId="0" borderId="16" xfId="0" applyFill="1" applyBorder="1" applyAlignment="1">
      <alignment horizontal="center"/>
    </xf>
    <xf numFmtId="0" fontId="0" fillId="0" borderId="16" xfId="0" applyFill="1" applyBorder="1"/>
    <xf numFmtId="164" fontId="0" fillId="0" borderId="16" xfId="2" applyFont="1" applyFill="1" applyBorder="1"/>
    <xf numFmtId="164" fontId="0" fillId="0" borderId="21" xfId="2" applyFont="1" applyFill="1" applyBorder="1"/>
    <xf numFmtId="164" fontId="2" fillId="0" borderId="14" xfId="0" applyNumberFormat="1" applyFont="1" applyFill="1" applyBorder="1"/>
    <xf numFmtId="0" fontId="0" fillId="0" borderId="10" xfId="0" applyFill="1" applyBorder="1"/>
    <xf numFmtId="0" fontId="0" fillId="0" borderId="0" xfId="0" applyFill="1" applyBorder="1"/>
    <xf numFmtId="44" fontId="0" fillId="0" borderId="0" xfId="1" applyFont="1" applyFill="1" applyBorder="1"/>
    <xf numFmtId="0" fontId="0" fillId="0" borderId="1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2" fillId="0" borderId="11" xfId="0" applyNumberFormat="1" applyFont="1" applyFill="1" applyBorder="1"/>
    <xf numFmtId="0" fontId="0" fillId="0" borderId="8" xfId="0" applyFill="1" applyBorder="1" applyAlignment="1">
      <alignment horizontal="center" vertical="top"/>
    </xf>
    <xf numFmtId="0" fontId="0" fillId="0" borderId="1" xfId="0" applyFill="1" applyBorder="1" applyAlignment="1">
      <alignment vertical="top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164" fontId="0" fillId="0" borderId="1" xfId="2" applyFont="1" applyFill="1" applyBorder="1"/>
    <xf numFmtId="164" fontId="0" fillId="0" borderId="3" xfId="2" applyFont="1" applyFill="1" applyBorder="1"/>
    <xf numFmtId="0" fontId="0" fillId="0" borderId="8" xfId="0" applyFill="1" applyBorder="1" applyAlignment="1">
      <alignment horizontal="center"/>
    </xf>
    <xf numFmtId="164" fontId="2" fillId="0" borderId="9" xfId="0" applyNumberFormat="1" applyFont="1" applyFill="1" applyBorder="1"/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/>
    <xf numFmtId="164" fontId="3" fillId="0" borderId="1" xfId="0" applyNumberFormat="1" applyFont="1" applyFill="1" applyBorder="1"/>
    <xf numFmtId="0" fontId="0" fillId="0" borderId="8" xfId="0" applyFill="1" applyBorder="1"/>
    <xf numFmtId="164" fontId="1" fillId="0" borderId="1" xfId="2" applyFont="1" applyFill="1" applyBorder="1"/>
    <xf numFmtId="164" fontId="2" fillId="0" borderId="3" xfId="2" applyFont="1" applyFill="1" applyBorder="1"/>
    <xf numFmtId="164" fontId="0" fillId="0" borderId="9" xfId="0" applyNumberFormat="1" applyFill="1" applyBorder="1"/>
    <xf numFmtId="164" fontId="2" fillId="0" borderId="22" xfId="2" applyFont="1" applyFill="1" applyBorder="1"/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164" fontId="0" fillId="0" borderId="19" xfId="0" applyNumberFormat="1" applyFill="1" applyBorder="1"/>
    <xf numFmtId="44" fontId="0" fillId="0" borderId="0" xfId="0" applyNumberFormat="1" applyFill="1" applyBorder="1"/>
    <xf numFmtId="164" fontId="2" fillId="0" borderId="0" xfId="2" applyFont="1" applyFill="1" applyBorder="1"/>
    <xf numFmtId="43" fontId="0" fillId="0" borderId="0" xfId="0" applyNumberFormat="1" applyFill="1"/>
    <xf numFmtId="164" fontId="0" fillId="0" borderId="0" xfId="0" applyNumberFormat="1" applyFill="1" applyBorder="1"/>
    <xf numFmtId="164" fontId="2" fillId="0" borderId="4" xfId="0" applyNumberFormat="1" applyFont="1" applyFill="1" applyBorder="1"/>
    <xf numFmtId="0" fontId="0" fillId="0" borderId="0" xfId="0" applyFill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</cellXfs>
  <cellStyles count="3">
    <cellStyle name="Денежный" xfId="1" builtinId="4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6"/>
  <sheetViews>
    <sheetView tabSelected="1" view="pageBreakPreview" zoomScale="80" zoomScaleNormal="90" zoomScaleSheetLayoutView="80" workbookViewId="0">
      <selection activeCell="O2" sqref="O2"/>
    </sheetView>
  </sheetViews>
  <sheetFormatPr defaultRowHeight="15"/>
  <cols>
    <col min="1" max="1" width="5.85546875" customWidth="1"/>
    <col min="2" max="2" width="27.85546875" customWidth="1"/>
    <col min="3" max="3" width="14.5703125" customWidth="1"/>
    <col min="4" max="4" width="12.140625" customWidth="1"/>
    <col min="5" max="5" width="13.7109375" customWidth="1"/>
    <col min="6" max="6" width="14.7109375" customWidth="1"/>
    <col min="7" max="7" width="19.140625" customWidth="1"/>
    <col min="8" max="8" width="18.85546875" bestFit="1" customWidth="1"/>
    <col min="9" max="9" width="18.85546875" customWidth="1"/>
    <col min="10" max="10" width="19.7109375" customWidth="1"/>
    <col min="11" max="11" width="22.5703125" hidden="1" customWidth="1"/>
    <col min="12" max="12" width="16.7109375" style="1" bestFit="1" customWidth="1"/>
    <col min="13" max="13" width="13" style="1" customWidth="1"/>
    <col min="14" max="14" width="12.85546875" style="1" customWidth="1"/>
    <col min="15" max="15" width="21.7109375" customWidth="1"/>
  </cols>
  <sheetData>
    <row r="1" spans="1:15" s="6" customFormat="1" ht="15.75">
      <c r="L1" s="7"/>
      <c r="M1" s="7"/>
      <c r="N1" s="7"/>
      <c r="O1" s="5" t="s">
        <v>29</v>
      </c>
    </row>
    <row r="2" spans="1:15" s="6" customFormat="1" ht="15.75">
      <c r="L2" s="7"/>
      <c r="M2" s="7"/>
      <c r="N2" s="7"/>
      <c r="O2" s="5" t="s">
        <v>28</v>
      </c>
    </row>
    <row r="3" spans="1:15" s="6" customFormat="1">
      <c r="L3" s="7"/>
      <c r="M3" s="7"/>
      <c r="N3" s="7"/>
    </row>
    <row r="4" spans="1:15" s="6" customFormat="1" ht="18.75">
      <c r="A4" s="53" t="s">
        <v>4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</row>
    <row r="5" spans="1:15" s="6" customFormat="1" ht="30" customHeight="1" thickBot="1">
      <c r="A5" s="54" t="s">
        <v>5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</row>
    <row r="6" spans="1:15" s="6" customFormat="1" ht="69.75" customHeight="1">
      <c r="A6" s="8"/>
      <c r="B6" s="9" t="s">
        <v>0</v>
      </c>
      <c r="C6" s="10" t="s">
        <v>10</v>
      </c>
      <c r="D6" s="10" t="s">
        <v>8</v>
      </c>
      <c r="E6" s="10" t="s">
        <v>1</v>
      </c>
      <c r="F6" s="10" t="s">
        <v>24</v>
      </c>
      <c r="G6" s="10" t="s">
        <v>11</v>
      </c>
      <c r="H6" s="2" t="s">
        <v>12</v>
      </c>
      <c r="I6" s="2" t="s">
        <v>14</v>
      </c>
      <c r="J6" s="2" t="s">
        <v>13</v>
      </c>
      <c r="K6" s="11" t="s">
        <v>15</v>
      </c>
      <c r="L6" s="4" t="s">
        <v>22</v>
      </c>
      <c r="M6" s="2" t="s">
        <v>23</v>
      </c>
      <c r="N6" s="2" t="s">
        <v>25</v>
      </c>
      <c r="O6" s="3" t="s">
        <v>26</v>
      </c>
    </row>
    <row r="7" spans="1:15" s="6" customFormat="1" ht="30.75" thickBot="1">
      <c r="A7" s="12">
        <v>1</v>
      </c>
      <c r="B7" s="13" t="s">
        <v>16</v>
      </c>
      <c r="C7" s="14" t="s">
        <v>2</v>
      </c>
      <c r="D7" s="15">
        <v>2492</v>
      </c>
      <c r="E7" s="15">
        <v>148</v>
      </c>
      <c r="F7" s="15">
        <v>106</v>
      </c>
      <c r="G7" s="16">
        <v>403871</v>
      </c>
      <c r="H7" s="16">
        <f>G7/100*39</f>
        <v>157509.69</v>
      </c>
      <c r="I7" s="16">
        <f>F7*H7</f>
        <v>16696027.140000001</v>
      </c>
      <c r="J7" s="16">
        <f>G7/100*61</f>
        <v>246361.31</v>
      </c>
      <c r="K7" s="17">
        <f>J7*F7</f>
        <v>26114298.859999999</v>
      </c>
      <c r="L7" s="12">
        <v>42</v>
      </c>
      <c r="M7" s="14">
        <v>54</v>
      </c>
      <c r="N7" s="14">
        <f>L7+M7</f>
        <v>96</v>
      </c>
      <c r="O7" s="18">
        <f>J7*N7</f>
        <v>23650685.759999998</v>
      </c>
    </row>
    <row r="8" spans="1:15" s="6" customFormat="1">
      <c r="A8" s="19"/>
      <c r="B8" s="20"/>
      <c r="C8" s="20"/>
      <c r="D8" s="20"/>
      <c r="E8" s="20"/>
      <c r="F8" s="20"/>
      <c r="G8" s="21"/>
      <c r="H8" s="21"/>
      <c r="I8" s="21"/>
      <c r="J8" s="21"/>
      <c r="K8" s="20"/>
      <c r="L8" s="22"/>
      <c r="M8" s="23"/>
      <c r="N8" s="23"/>
      <c r="O8" s="24"/>
    </row>
    <row r="9" spans="1:15" s="6" customFormat="1" ht="32.25" customHeight="1">
      <c r="A9" s="55" t="s">
        <v>6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7"/>
    </row>
    <row r="10" spans="1:15" s="6" customFormat="1" ht="30">
      <c r="A10" s="25">
        <v>2</v>
      </c>
      <c r="B10" s="26" t="s">
        <v>9</v>
      </c>
      <c r="C10" s="27" t="s">
        <v>3</v>
      </c>
      <c r="D10" s="28">
        <v>1107</v>
      </c>
      <c r="E10" s="28">
        <v>50</v>
      </c>
      <c r="F10" s="28">
        <v>208</v>
      </c>
      <c r="G10" s="29">
        <v>247335</v>
      </c>
      <c r="H10" s="29">
        <f>G10/100*39.9</f>
        <v>98686.664999999994</v>
      </c>
      <c r="I10" s="29">
        <f>F10*H10</f>
        <v>20526826.32</v>
      </c>
      <c r="J10" s="29">
        <f>G10/100*60.1</f>
        <v>148648.33499999999</v>
      </c>
      <c r="K10" s="30">
        <f>J10*F10</f>
        <v>30918853.68</v>
      </c>
      <c r="L10" s="31">
        <f>16+16+18+18+17+17</f>
        <v>102</v>
      </c>
      <c r="M10" s="27">
        <v>106</v>
      </c>
      <c r="N10" s="27">
        <f t="shared" ref="N10:N11" si="0">L10+M10</f>
        <v>208</v>
      </c>
      <c r="O10" s="32">
        <f>J10*N10</f>
        <v>30918853.68</v>
      </c>
    </row>
    <row r="11" spans="1:15" s="6" customFormat="1" ht="33" customHeight="1">
      <c r="A11" s="25">
        <v>3</v>
      </c>
      <c r="B11" s="33" t="s">
        <v>17</v>
      </c>
      <c r="C11" s="34" t="str">
        <f>C10</f>
        <v>Руслайн</v>
      </c>
      <c r="D11" s="35">
        <v>2180</v>
      </c>
      <c r="E11" s="35">
        <v>50</v>
      </c>
      <c r="F11" s="35">
        <v>208</v>
      </c>
      <c r="G11" s="36">
        <v>366125</v>
      </c>
      <c r="H11" s="36">
        <f>G11/100*39.9</f>
        <v>146083.875</v>
      </c>
      <c r="I11" s="29">
        <f>F11*H11</f>
        <v>30385446</v>
      </c>
      <c r="J11" s="36">
        <f>G11/100*60.1</f>
        <v>220041.125</v>
      </c>
      <c r="K11" s="30">
        <f>J11*F11</f>
        <v>45768554</v>
      </c>
      <c r="L11" s="31">
        <f>16+16+18+18+17+17</f>
        <v>102</v>
      </c>
      <c r="M11" s="27">
        <v>106</v>
      </c>
      <c r="N11" s="27">
        <f t="shared" si="0"/>
        <v>208</v>
      </c>
      <c r="O11" s="32">
        <f>J11*N11</f>
        <v>45768554</v>
      </c>
    </row>
    <row r="12" spans="1:15" s="6" customFormat="1">
      <c r="A12" s="37"/>
      <c r="B12" s="28" t="s">
        <v>7</v>
      </c>
      <c r="C12" s="28"/>
      <c r="D12" s="28"/>
      <c r="E12" s="28"/>
      <c r="F12" s="28"/>
      <c r="G12" s="38">
        <f>SUM(G10:G11)</f>
        <v>613460</v>
      </c>
      <c r="H12" s="38">
        <f>SUM(H10:H11)</f>
        <v>244770.53999999998</v>
      </c>
      <c r="I12" s="38">
        <f>SUM(I10:I11)</f>
        <v>50912272.32</v>
      </c>
      <c r="J12" s="38">
        <f>SUM(J10:J11)</f>
        <v>368689.45999999996</v>
      </c>
      <c r="K12" s="39">
        <f>SUM(K10:K11)</f>
        <v>76687407.680000007</v>
      </c>
      <c r="L12" s="31"/>
      <c r="M12" s="27"/>
      <c r="N12" s="27"/>
      <c r="O12" s="40">
        <f>O10+O11</f>
        <v>76687407.680000007</v>
      </c>
    </row>
    <row r="13" spans="1:15" s="6" customFormat="1" ht="25.5" customHeight="1" thickBot="1">
      <c r="A13" s="51" t="s">
        <v>18</v>
      </c>
      <c r="B13" s="52"/>
      <c r="C13" s="52"/>
      <c r="D13" s="52"/>
      <c r="E13" s="52"/>
      <c r="F13" s="52"/>
      <c r="G13" s="52"/>
      <c r="H13" s="52"/>
      <c r="I13" s="52"/>
      <c r="J13" s="52"/>
      <c r="K13" s="41" t="e">
        <f>K12+#REF!</f>
        <v>#REF!</v>
      </c>
      <c r="L13" s="42"/>
      <c r="M13" s="43"/>
      <c r="N13" s="43"/>
      <c r="O13" s="44">
        <f>O7+O12</f>
        <v>100338093.44</v>
      </c>
    </row>
    <row r="14" spans="1:15" s="6" customFormat="1">
      <c r="A14" s="20"/>
      <c r="B14" s="20"/>
      <c r="C14" s="20"/>
      <c r="D14" s="20"/>
      <c r="E14" s="20"/>
      <c r="F14" s="20"/>
      <c r="G14" s="20"/>
      <c r="H14" s="20"/>
      <c r="I14" s="20"/>
      <c r="J14" s="45"/>
      <c r="K14" s="46"/>
      <c r="L14" s="7"/>
      <c r="M14" s="7"/>
      <c r="N14" s="7"/>
    </row>
    <row r="15" spans="1:15" s="6" customFormat="1" ht="15.75" thickBot="1">
      <c r="K15" s="47"/>
      <c r="L15" s="50" t="s">
        <v>19</v>
      </c>
      <c r="M15" s="50"/>
      <c r="N15" s="7"/>
      <c r="O15" s="47">
        <v>97856000</v>
      </c>
    </row>
    <row r="16" spans="1:15" s="6" customFormat="1" ht="15.75" thickBot="1">
      <c r="K16" s="48"/>
      <c r="L16" s="50" t="s">
        <v>20</v>
      </c>
      <c r="M16" s="50"/>
      <c r="N16" s="7" t="s">
        <v>27</v>
      </c>
      <c r="O16" s="49">
        <f>O13-O15</f>
        <v>2482093.4399999976</v>
      </c>
    </row>
    <row r="17" spans="12:14" s="6" customFormat="1">
      <c r="L17" s="7"/>
      <c r="M17" s="7"/>
      <c r="N17" s="7"/>
    </row>
    <row r="26" spans="12:14">
      <c r="L26" s="1" t="s">
        <v>21</v>
      </c>
    </row>
  </sheetData>
  <mergeCells count="6">
    <mergeCell ref="L16:M16"/>
    <mergeCell ref="A13:J13"/>
    <mergeCell ref="L15:M15"/>
    <mergeCell ref="A4:O4"/>
    <mergeCell ref="A5:O5"/>
    <mergeCell ref="A9:O9"/>
  </mergeCells>
  <pageMargins left="0.70866141732283472" right="0.70866141732283472" top="0.94488188976377963" bottom="0.74803149606299213" header="0.31496062992125984" footer="0.31496062992125984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Лист2</vt:lpstr>
      <vt:lpstr>Лист2!Область_печати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Носырев Николай Сергеевич</dc:creator>
  <cp:lastModifiedBy>minfin user</cp:lastModifiedBy>
  <cp:lastPrinted>2021-09-15T11:28:46Z</cp:lastPrinted>
  <dcterms:created xsi:type="dcterms:W3CDTF">2020-08-18T14:47:37Z</dcterms:created>
  <dcterms:modified xsi:type="dcterms:W3CDTF">2021-09-15T11:28:49Z</dcterms:modified>
</cp:coreProperties>
</file>