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8800" windowHeight="12285"/>
  </bookViews>
  <sheets>
    <sheet name="таблица 43 испр." sheetId="1" r:id="rId1"/>
    <sheet name="расчет субвенции" sheetId="2" state="hidden" r:id="rId2"/>
  </sheets>
  <definedNames>
    <definedName name="_xlnm.Print_Area" localSheetId="1">'расчет субвенции'!$A$1:$G$41</definedName>
    <definedName name="_xlnm.Print_Area" localSheetId="0">'таблица 43 испр.'!$A$1:$M$25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/>
  <c r="E12"/>
  <c r="E13"/>
  <c r="E14"/>
  <c r="E15"/>
  <c r="E16"/>
  <c r="E17"/>
  <c r="E18"/>
  <c r="E19"/>
  <c r="E20"/>
  <c r="E21"/>
  <c r="F22"/>
  <c r="G22"/>
  <c r="M22"/>
  <c r="L22"/>
  <c r="K21"/>
  <c r="K20"/>
  <c r="K19"/>
  <c r="K18"/>
  <c r="K17"/>
  <c r="K16"/>
  <c r="K15"/>
  <c r="K14"/>
  <c r="K13"/>
  <c r="K12"/>
  <c r="K11"/>
  <c r="E22" l="1"/>
  <c r="K22"/>
  <c r="H12"/>
  <c r="I12"/>
  <c r="J12"/>
  <c r="H13"/>
  <c r="I13"/>
  <c r="J13"/>
  <c r="H14"/>
  <c r="I14"/>
  <c r="J14"/>
  <c r="H15"/>
  <c r="I15"/>
  <c r="J15"/>
  <c r="H16"/>
  <c r="I16"/>
  <c r="J16"/>
  <c r="H17"/>
  <c r="I17"/>
  <c r="J17"/>
  <c r="H18"/>
  <c r="I18"/>
  <c r="J18"/>
  <c r="H19"/>
  <c r="I19"/>
  <c r="J19"/>
  <c r="H20"/>
  <c r="I20"/>
  <c r="J20"/>
  <c r="H21"/>
  <c r="I21"/>
  <c r="J21"/>
  <c r="C22" l="1"/>
  <c r="D22"/>
  <c r="B22"/>
  <c r="I11"/>
  <c r="J11"/>
  <c r="H11" l="1"/>
  <c r="G15" i="2"/>
  <c r="E15"/>
  <c r="C15"/>
  <c r="E17"/>
  <c r="C17"/>
  <c r="E18"/>
  <c r="C18"/>
  <c r="C13"/>
  <c r="E13"/>
  <c r="E11"/>
  <c r="C11"/>
  <c r="E14"/>
  <c r="C14"/>
  <c r="E8"/>
  <c r="C8"/>
  <c r="H22" i="1" l="1"/>
  <c r="J22" l="1"/>
  <c r="I22"/>
  <c r="G9" i="2" l="1"/>
  <c r="G10"/>
  <c r="G11"/>
  <c r="G12"/>
  <c r="G13"/>
  <c r="G14"/>
  <c r="G16"/>
  <c r="G17"/>
  <c r="G18"/>
  <c r="G8"/>
  <c r="G19" l="1"/>
</calcChain>
</file>

<file path=xl/sharedStrings.xml><?xml version="1.0" encoding="utf-8"?>
<sst xmlns="http://schemas.openxmlformats.org/spreadsheetml/2006/main" count="74" uniqueCount="51">
  <si>
    <t>Наименование муниципального образования</t>
  </si>
  <si>
    <t>Вельский муниципальный район Архангельской области</t>
  </si>
  <si>
    <t>Виноградовский муниципальный район Архангельской области</t>
  </si>
  <si>
    <t>Красноборский муниципальный район Архангельской области</t>
  </si>
  <si>
    <t>Няндомский муниципальный район Архангельской области</t>
  </si>
  <si>
    <t>Холмогорский муниципальный район Архангельской области</t>
  </si>
  <si>
    <t>Итого</t>
  </si>
  <si>
    <t>Каргопольский муниципальный район Архангельской области</t>
  </si>
  <si>
    <t>Городской округ "Город Архангельск"</t>
  </si>
  <si>
    <t>Городской округ Архангельской области "Северодвинск"</t>
  </si>
  <si>
    <t>Городской округ Архангельской области "Котлас"</t>
  </si>
  <si>
    <t>Городской округ "Город Новодвинск"</t>
  </si>
  <si>
    <t>Городское поселение "Плесецкое" Плесецкого муниципального района Архангельской области</t>
  </si>
  <si>
    <t>на выполнение государственных полномочий по предоставлению лицам, являющимся собственниками жилых помещений в многоквартирных домах, расположенных на территории Архангельской области и признанных в установленном порядке аварийными и подлежащими сносу или реконструкции, дополнительных мер поддержки по обеспечению жилыми помещениями на 2021 год и на плановый период 2022 и 2023 годов</t>
  </si>
  <si>
    <t>Министр ТЭК и ЖКХ АО</t>
  </si>
  <si>
    <t>Д.Н. Поташев</t>
  </si>
  <si>
    <t>РАСЧЕТ СУБВЕНЦИИ</t>
  </si>
  <si>
    <t>С = SUM Ni х (Д х S х Ц - В), где:</t>
  </si>
  <si>
    <t>С - объем субвенции местному бюджету i-го муниципального образования на осуществление государственных полномочий;</t>
  </si>
  <si>
    <t>Ni - количество собственников жилых помещений в многоквартирных домах, расположенных на территории Архангельской области и признанных в установленном порядке аварийными и подлежащими сносу или реконструкции, которые обратились за получением субсидии, указанной в пункте 1 статьи 159 настоящего закона, и которым данная субсидия может быть предоставлена в порядке очередности в пределах средств финансовой поддержки, предоставляемой Архангельской области государственной корпорацией - Фондом содействия реформированию жилищно-коммунального хозяйства на переселение граждан из аварийного жилищного фонда в рамках соответствующего этапа адресной программы Архангельской области "Переселение граждан из аварийного жилищного фонда на 2019 - 2025 годы", утвержденной постановлением Правительства Архангельской области от 26 марта 2019 года N 153-пп, в соответствии с порядком принятия решений о предоставлении финансовой поддержки, установленным статьей 19 Федерального закона от 21 июля 2007 года N 185-ФЗ "О Фонде содействия реформированию жилищно-коммунального хозяйства";</t>
  </si>
  <si>
    <t>Д - доля в праве собственности на жилое помещение в многоквартирном доме, расположенном на территории Архангельской области и признанном в установленном порядке аварийным и подлежащим сносу или реконструкции (в случае нахождения такого жилого помещения в совместной собственности доля в праве общей собственности на указанное жилое помещение считается равной 1);</t>
  </si>
  <si>
    <t>S - общая площадь жилого помещения в многоквартирном доме, расположенном на территории Архангельской области и признанном в установленном порядке аварийным и подлежащим сносу или реконструкции;</t>
  </si>
  <si>
    <t>Ц - стоимость одного квадратного метра общей площади жилого помещения в Архангельской области, определяемая по субъектам Российской Федерации федеральным органом исполнительной власти, осуществляющим функции по выработке государственной политики и нормативно-правовому регулированию в сфере строительства, архитектуры, градостроительства и жилищно-коммунального хозяйства, на первый квартал года, в котором принимается решение о предоставлении субвенции;</t>
  </si>
  <si>
    <t>В - размер возмещения, предоставляемого собственнику жилого помещения в многоквартирном доме, расположенном на территории Архангельской области и признанном в установленном порядке аварийным и подлежащим сносу или реконструкции, и рассчитанного в порядке, установленном частью 7 статьи 32 Жилищного кодекса Российской Федерации;</t>
  </si>
  <si>
    <t>SUM - знак суммирования.</t>
  </si>
  <si>
    <t>2. Общий объем субвенций местным бюджетам муниципальных образований на осуществление государственных полномочий рассчитывается по формуле:</t>
  </si>
  <si>
    <t>S = SUM Si, где:</t>
  </si>
  <si>
    <t>S - общий объем субвенций местным бюджетам муниципальных образований на осуществление государственных полномочий;</t>
  </si>
  <si>
    <t>Si - объем субвенции местному бюджету i-го муниципального образования на осуществление государственных полномочий;</t>
  </si>
  <si>
    <t>В</t>
  </si>
  <si>
    <t>Д</t>
  </si>
  <si>
    <t>S</t>
  </si>
  <si>
    <t>Ц</t>
  </si>
  <si>
    <t>С</t>
  </si>
  <si>
    <t>Расчетные показатели*</t>
  </si>
  <si>
    <t>*1. Объем субвенции местному бюджету i-го муниципального образования на осуществление государственных полномочий рассчитывается по формуле:</t>
  </si>
  <si>
    <t>в том числе:</t>
  </si>
  <si>
    <t>Сумма на 2021 год, рублей</t>
  </si>
  <si>
    <t>всего (действующая редакция)</t>
  </si>
  <si>
    <t>средства государственной корпорации - Фонда содействия реформированию жилищно-коммунального хозяйства (действующая редакция)</t>
  </si>
  <si>
    <t>средства областного бюджета (действующая редакция)</t>
  </si>
  <si>
    <t>всего (предлагаемая редакция)</t>
  </si>
  <si>
    <t>средства государственной корпорации - Фонда содействия реформированию жилищно-коммунального хозяйства (предлагаемая редакция)</t>
  </si>
  <si>
    <t>средства областного бюджета (предлагаемая редакция)</t>
  </si>
  <si>
    <t>Изменения</t>
  </si>
  <si>
    <t>всего (предлагаемые изменения)</t>
  </si>
  <si>
    <t>средства государственной корпорации - Фонда содействия реформированию жилищно-коммунального хозяйства (предлагаемые изменения)</t>
  </si>
  <si>
    <t>средства областного бюджета (предлагаемые изменения)</t>
  </si>
  <si>
    <t xml:space="preserve">Предлагаемое изменение распределения субвенций бюджетам муниципальных образований Архангельской области на осуществление государственных полномочий по предоставлению лицам, являющимся собственниками жилых помещений в многоквартирных домах, расположенных на территории Архангельской области и признанных в установленном порядке аварийными и подлежащими сносу или реконструкции, дополнительных мер поддержки по обеспечению жилыми помещениями на 2021 год </t>
  </si>
  <si>
    <t xml:space="preserve">                   к пояснительной записке</t>
  </si>
  <si>
    <t xml:space="preserve">                         Приложение № 39</t>
  </si>
</sst>
</file>

<file path=xl/styles.xml><?xml version="1.0" encoding="utf-8"?>
<styleSheet xmlns="http://schemas.openxmlformats.org/spreadsheetml/2006/main">
  <numFmts count="1">
    <numFmt numFmtId="164" formatCode="#,##0.00_ ;\-#,##0.00\ "/>
  </numFmts>
  <fonts count="6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4" fillId="0" borderId="0"/>
    <xf numFmtId="0" fontId="3" fillId="0" borderId="0"/>
    <xf numFmtId="0" fontId="5" fillId="0" borderId="0"/>
  </cellStyleXfs>
  <cellXfs count="4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4" fontId="1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wrapText="1"/>
    </xf>
    <xf numFmtId="3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0" fontId="2" fillId="0" borderId="0" xfId="0" applyFont="1"/>
    <xf numFmtId="4" fontId="2" fillId="0" borderId="1" xfId="0" applyNumberFormat="1" applyFont="1" applyBorder="1"/>
    <xf numFmtId="4" fontId="2" fillId="0" borderId="1" xfId="0" applyNumberFormat="1" applyFont="1" applyBorder="1" applyAlignment="1">
      <alignment horizontal="center" vertical="center"/>
    </xf>
    <xf numFmtId="164" fontId="1" fillId="0" borderId="1" xfId="4" applyNumberFormat="1" applyFont="1" applyFill="1" applyBorder="1" applyAlignment="1">
      <alignment horizontal="center" vertical="center" wrapText="1"/>
    </xf>
    <xf numFmtId="4" fontId="1" fillId="0" borderId="0" xfId="0" applyNumberFormat="1" applyFont="1"/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wrapText="1"/>
    </xf>
    <xf numFmtId="4" fontId="1" fillId="0" borderId="1" xfId="4" applyNumberFormat="1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/>
    </xf>
    <xf numFmtId="4" fontId="1" fillId="0" borderId="1" xfId="0" applyNumberFormat="1" applyFont="1" applyBorder="1"/>
    <xf numFmtId="0" fontId="1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</cellXfs>
  <cellStyles count="5">
    <cellStyle name="Обычный" xfId="0" builtinId="0"/>
    <cellStyle name="Обычный 2" xfId="2"/>
    <cellStyle name="Обычный 3" xfId="3"/>
    <cellStyle name="Обычный 4" xfId="1"/>
    <cellStyle name="Обычный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40"/>
  <sheetViews>
    <sheetView tabSelected="1" view="pageBreakPreview" zoomScale="80" zoomScaleSheetLayoutView="80" workbookViewId="0">
      <selection activeCell="A5" sqref="A5:M5"/>
    </sheetView>
  </sheetViews>
  <sheetFormatPr defaultRowHeight="15"/>
  <cols>
    <col min="1" max="1" width="43" style="1" customWidth="1"/>
    <col min="2" max="2" width="16.85546875" style="1" customWidth="1"/>
    <col min="3" max="3" width="24.7109375" style="1" customWidth="1"/>
    <col min="4" max="4" width="18.42578125" style="1" customWidth="1"/>
    <col min="5" max="5" width="29.85546875" style="1" hidden="1" customWidth="1"/>
    <col min="6" max="6" width="30.85546875" style="1" hidden="1" customWidth="1"/>
    <col min="7" max="7" width="22.85546875" style="1" hidden="1" customWidth="1"/>
    <col min="8" max="8" width="18" style="1" customWidth="1"/>
    <col min="9" max="9" width="14.28515625" style="1" customWidth="1"/>
    <col min="10" max="10" width="20" style="1" customWidth="1"/>
    <col min="11" max="11" width="18.5703125" style="1" customWidth="1"/>
    <col min="12" max="12" width="20.7109375" style="1" customWidth="1"/>
    <col min="13" max="13" width="17.42578125" style="1" customWidth="1"/>
    <col min="14" max="14" width="9.140625" style="1"/>
    <col min="15" max="15" width="18.28515625" style="1" customWidth="1"/>
    <col min="16" max="16" width="9.140625" style="1"/>
    <col min="17" max="17" width="21.28515625" style="1" customWidth="1"/>
    <col min="18" max="16384" width="9.140625" style="1"/>
  </cols>
  <sheetData>
    <row r="1" spans="1:17">
      <c r="L1" s="23" t="s">
        <v>50</v>
      </c>
      <c r="M1" s="2"/>
    </row>
    <row r="2" spans="1:17">
      <c r="L2" s="23" t="s">
        <v>49</v>
      </c>
      <c r="M2" s="2"/>
    </row>
    <row r="4" spans="1:17" hidden="1">
      <c r="B4" s="25"/>
      <c r="C4" s="25"/>
      <c r="D4" s="25"/>
      <c r="E4" s="25"/>
      <c r="F4" s="25"/>
      <c r="G4" s="25"/>
      <c r="H4" s="25"/>
    </row>
    <row r="5" spans="1:17" ht="88.5" customHeight="1">
      <c r="A5" s="24" t="s">
        <v>48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</row>
    <row r="6" spans="1:17" hidden="1">
      <c r="E6" s="3"/>
      <c r="K6" s="3"/>
    </row>
    <row r="7" spans="1:17" ht="28.5" customHeight="1">
      <c r="A7" s="33" t="s">
        <v>0</v>
      </c>
      <c r="B7" s="26" t="s">
        <v>37</v>
      </c>
      <c r="C7" s="27"/>
      <c r="D7" s="28"/>
      <c r="E7" s="26" t="s">
        <v>37</v>
      </c>
      <c r="F7" s="27"/>
      <c r="G7" s="28"/>
      <c r="H7" s="26" t="s">
        <v>44</v>
      </c>
      <c r="I7" s="27"/>
      <c r="J7" s="28"/>
      <c r="K7" s="26" t="s">
        <v>37</v>
      </c>
      <c r="L7" s="27"/>
      <c r="M7" s="28"/>
    </row>
    <row r="8" spans="1:17" ht="15" customHeight="1">
      <c r="A8" s="34"/>
      <c r="B8" s="29" t="s">
        <v>38</v>
      </c>
      <c r="C8" s="31" t="s">
        <v>36</v>
      </c>
      <c r="D8" s="32"/>
      <c r="E8" s="29" t="s">
        <v>41</v>
      </c>
      <c r="F8" s="31" t="s">
        <v>36</v>
      </c>
      <c r="G8" s="32"/>
      <c r="H8" s="29" t="s">
        <v>45</v>
      </c>
      <c r="I8" s="31" t="s">
        <v>36</v>
      </c>
      <c r="J8" s="32"/>
      <c r="K8" s="29" t="s">
        <v>41</v>
      </c>
      <c r="L8" s="31" t="s">
        <v>36</v>
      </c>
      <c r="M8" s="32"/>
    </row>
    <row r="9" spans="1:17" ht="189" customHeight="1">
      <c r="A9" s="35"/>
      <c r="B9" s="30"/>
      <c r="C9" s="5" t="s">
        <v>39</v>
      </c>
      <c r="D9" s="5" t="s">
        <v>40</v>
      </c>
      <c r="E9" s="30"/>
      <c r="F9" s="5" t="s">
        <v>42</v>
      </c>
      <c r="G9" s="5" t="s">
        <v>43</v>
      </c>
      <c r="H9" s="30"/>
      <c r="I9" s="5" t="s">
        <v>46</v>
      </c>
      <c r="J9" s="5" t="s">
        <v>47</v>
      </c>
      <c r="K9" s="30"/>
      <c r="L9" s="5" t="s">
        <v>42</v>
      </c>
      <c r="M9" s="5" t="s">
        <v>43</v>
      </c>
    </row>
    <row r="10" spans="1:17">
      <c r="A10" s="5">
        <v>1</v>
      </c>
      <c r="B10" s="17"/>
      <c r="C10" s="17"/>
      <c r="D10" s="17"/>
      <c r="E10" s="16">
        <v>2</v>
      </c>
      <c r="F10" s="16">
        <v>3</v>
      </c>
      <c r="G10" s="16">
        <v>4</v>
      </c>
      <c r="K10" s="22">
        <v>2</v>
      </c>
      <c r="L10" s="22">
        <v>3</v>
      </c>
      <c r="M10" s="22">
        <v>4</v>
      </c>
    </row>
    <row r="11" spans="1:17" ht="30">
      <c r="A11" s="6" t="s">
        <v>1</v>
      </c>
      <c r="B11" s="19">
        <v>20388911.400000002</v>
      </c>
      <c r="C11" s="19">
        <v>19981133.170000002</v>
      </c>
      <c r="D11" s="19">
        <v>407778.23</v>
      </c>
      <c r="E11" s="19">
        <f>F11+G11</f>
        <v>12281339.000000002</v>
      </c>
      <c r="F11" s="19">
        <v>12035712.220000003</v>
      </c>
      <c r="G11" s="19">
        <v>245626.78000000003</v>
      </c>
      <c r="H11" s="19">
        <f t="shared" ref="H11:H22" si="0">E11-B11</f>
        <v>-8107572.4000000004</v>
      </c>
      <c r="I11" s="19">
        <f t="shared" ref="I11:I22" si="1">F11-C11</f>
        <v>-7945420.9499999993</v>
      </c>
      <c r="J11" s="19">
        <f t="shared" ref="J11:J22" si="2">G11-D11</f>
        <v>-162151.44999999995</v>
      </c>
      <c r="K11" s="19">
        <f>L11+M11</f>
        <v>12281339.000000002</v>
      </c>
      <c r="L11" s="19">
        <v>12035712.220000003</v>
      </c>
      <c r="M11" s="19">
        <v>245626.78000000003</v>
      </c>
      <c r="O11" s="15"/>
      <c r="Q11" s="15"/>
    </row>
    <row r="12" spans="1:17" ht="30">
      <c r="A12" s="6" t="s">
        <v>2</v>
      </c>
      <c r="B12" s="19">
        <v>5047337.4000000004</v>
      </c>
      <c r="C12" s="19">
        <v>4946390.6500000004</v>
      </c>
      <c r="D12" s="19">
        <v>100946.75</v>
      </c>
      <c r="E12" s="19">
        <f t="shared" ref="E12:E21" si="3">F12+G12</f>
        <v>5047337.4000000004</v>
      </c>
      <c r="F12" s="19">
        <v>4946390.6500000004</v>
      </c>
      <c r="G12" s="19">
        <v>100946.75</v>
      </c>
      <c r="H12" s="19">
        <f t="shared" si="0"/>
        <v>0</v>
      </c>
      <c r="I12" s="19">
        <f t="shared" si="1"/>
        <v>0</v>
      </c>
      <c r="J12" s="19">
        <f t="shared" si="2"/>
        <v>0</v>
      </c>
      <c r="K12" s="19">
        <f t="shared" ref="K12:K21" si="4">L12+M12</f>
        <v>5047337.4000000004</v>
      </c>
      <c r="L12" s="19">
        <v>4946390.6500000004</v>
      </c>
      <c r="M12" s="19">
        <v>100946.75</v>
      </c>
      <c r="O12" s="15"/>
      <c r="Q12" s="15"/>
    </row>
    <row r="13" spans="1:17" ht="30">
      <c r="A13" s="6" t="s">
        <v>7</v>
      </c>
      <c r="B13" s="19">
        <v>1416642</v>
      </c>
      <c r="C13" s="19">
        <v>1388309.16</v>
      </c>
      <c r="D13" s="19">
        <v>28332.84</v>
      </c>
      <c r="E13" s="19">
        <f t="shared" si="3"/>
        <v>1416642</v>
      </c>
      <c r="F13" s="19">
        <v>1388309.16</v>
      </c>
      <c r="G13" s="19">
        <v>28332.84</v>
      </c>
      <c r="H13" s="19">
        <f t="shared" si="0"/>
        <v>0</v>
      </c>
      <c r="I13" s="19">
        <f t="shared" si="1"/>
        <v>0</v>
      </c>
      <c r="J13" s="19">
        <f t="shared" si="2"/>
        <v>0</v>
      </c>
      <c r="K13" s="19">
        <f t="shared" si="4"/>
        <v>1416642</v>
      </c>
      <c r="L13" s="19">
        <v>1388309.16</v>
      </c>
      <c r="M13" s="19">
        <v>28332.84</v>
      </c>
      <c r="O13" s="15"/>
      <c r="Q13" s="15"/>
    </row>
    <row r="14" spans="1:17" ht="30">
      <c r="A14" s="6" t="s">
        <v>3</v>
      </c>
      <c r="B14" s="19">
        <v>3994200</v>
      </c>
      <c r="C14" s="19">
        <v>3914316</v>
      </c>
      <c r="D14" s="19">
        <v>79884</v>
      </c>
      <c r="E14" s="19">
        <f t="shared" si="3"/>
        <v>19971000</v>
      </c>
      <c r="F14" s="19">
        <v>19571580</v>
      </c>
      <c r="G14" s="19">
        <v>399420</v>
      </c>
      <c r="H14" s="19">
        <f t="shared" si="0"/>
        <v>15976800</v>
      </c>
      <c r="I14" s="19">
        <f t="shared" si="1"/>
        <v>15657264</v>
      </c>
      <c r="J14" s="19">
        <f t="shared" si="2"/>
        <v>319536</v>
      </c>
      <c r="K14" s="19">
        <f t="shared" si="4"/>
        <v>19971000</v>
      </c>
      <c r="L14" s="19">
        <v>19571580</v>
      </c>
      <c r="M14" s="19">
        <v>399420</v>
      </c>
      <c r="O14" s="15"/>
      <c r="Q14" s="15"/>
    </row>
    <row r="15" spans="1:17" ht="30">
      <c r="A15" s="6" t="s">
        <v>4</v>
      </c>
      <c r="B15" s="19">
        <v>2662800</v>
      </c>
      <c r="C15" s="19">
        <v>2609544</v>
      </c>
      <c r="D15" s="19">
        <v>53256</v>
      </c>
      <c r="E15" s="19">
        <f t="shared" si="3"/>
        <v>2662800</v>
      </c>
      <c r="F15" s="19">
        <v>2609544</v>
      </c>
      <c r="G15" s="19">
        <v>53256</v>
      </c>
      <c r="H15" s="19">
        <f t="shared" si="0"/>
        <v>0</v>
      </c>
      <c r="I15" s="19">
        <f t="shared" si="1"/>
        <v>0</v>
      </c>
      <c r="J15" s="19">
        <f t="shared" si="2"/>
        <v>0</v>
      </c>
      <c r="K15" s="19">
        <f t="shared" si="4"/>
        <v>2662800</v>
      </c>
      <c r="L15" s="19">
        <v>2609544</v>
      </c>
      <c r="M15" s="19">
        <v>53256</v>
      </c>
      <c r="O15" s="15"/>
      <c r="Q15" s="15"/>
    </row>
    <row r="16" spans="1:17" ht="45">
      <c r="A16" s="8" t="s">
        <v>12</v>
      </c>
      <c r="B16" s="19">
        <v>13843017.4</v>
      </c>
      <c r="C16" s="19">
        <v>13566157.050000001</v>
      </c>
      <c r="D16" s="19">
        <v>276860.34999999998</v>
      </c>
      <c r="E16" s="19">
        <f t="shared" si="3"/>
        <v>20764526.099999998</v>
      </c>
      <c r="F16" s="19">
        <v>20349235.579999998</v>
      </c>
      <c r="G16" s="19">
        <v>415290.52</v>
      </c>
      <c r="H16" s="19">
        <f t="shared" si="0"/>
        <v>6921508.6999999974</v>
      </c>
      <c r="I16" s="19">
        <f t="shared" si="1"/>
        <v>6783078.5299999975</v>
      </c>
      <c r="J16" s="19">
        <f t="shared" si="2"/>
        <v>138430.17000000004</v>
      </c>
      <c r="K16" s="19">
        <f t="shared" si="4"/>
        <v>20764526.099999998</v>
      </c>
      <c r="L16" s="19">
        <v>20349235.579999998</v>
      </c>
      <c r="M16" s="19">
        <v>415290.52</v>
      </c>
      <c r="O16" s="15"/>
      <c r="Q16" s="15"/>
    </row>
    <row r="17" spans="1:17" ht="30">
      <c r="A17" s="6" t="s">
        <v>5</v>
      </c>
      <c r="B17" s="19">
        <v>16314000</v>
      </c>
      <c r="C17" s="19">
        <v>15987720</v>
      </c>
      <c r="D17" s="19">
        <v>326280</v>
      </c>
      <c r="E17" s="19">
        <f t="shared" si="3"/>
        <v>16314000</v>
      </c>
      <c r="F17" s="19">
        <v>15987720</v>
      </c>
      <c r="G17" s="19">
        <v>326280</v>
      </c>
      <c r="H17" s="19">
        <f t="shared" si="0"/>
        <v>0</v>
      </c>
      <c r="I17" s="19">
        <f t="shared" si="1"/>
        <v>0</v>
      </c>
      <c r="J17" s="19">
        <f t="shared" si="2"/>
        <v>0</v>
      </c>
      <c r="K17" s="19">
        <f t="shared" si="4"/>
        <v>16314000</v>
      </c>
      <c r="L17" s="19">
        <v>15987720</v>
      </c>
      <c r="M17" s="19">
        <v>326280</v>
      </c>
      <c r="O17" s="15"/>
      <c r="Q17" s="15"/>
    </row>
    <row r="18" spans="1:17">
      <c r="A18" s="6" t="s">
        <v>8</v>
      </c>
      <c r="B18" s="19">
        <v>33409118.079999998</v>
      </c>
      <c r="C18" s="19">
        <v>32740935.719999999</v>
      </c>
      <c r="D18" s="19">
        <v>668182.36</v>
      </c>
      <c r="E18" s="19">
        <f t="shared" si="3"/>
        <v>29264917.5</v>
      </c>
      <c r="F18" s="19">
        <v>28679619.149999999</v>
      </c>
      <c r="G18" s="19">
        <v>585298.35</v>
      </c>
      <c r="H18" s="19">
        <f t="shared" si="0"/>
        <v>-4144200.5799999982</v>
      </c>
      <c r="I18" s="19">
        <f t="shared" si="1"/>
        <v>-4061316.5700000003</v>
      </c>
      <c r="J18" s="19">
        <f t="shared" si="2"/>
        <v>-82884.010000000009</v>
      </c>
      <c r="K18" s="19">
        <f t="shared" si="4"/>
        <v>29264917.5</v>
      </c>
      <c r="L18" s="19">
        <v>28679619.149999999</v>
      </c>
      <c r="M18" s="19">
        <v>585298.35</v>
      </c>
      <c r="O18" s="15"/>
      <c r="Q18" s="15"/>
    </row>
    <row r="19" spans="1:17" ht="30">
      <c r="A19" s="6" t="s">
        <v>9</v>
      </c>
      <c r="B19" s="19">
        <v>41965200</v>
      </c>
      <c r="C19" s="19">
        <v>41125896</v>
      </c>
      <c r="D19" s="19">
        <v>839304</v>
      </c>
      <c r="E19" s="19">
        <f t="shared" si="3"/>
        <v>37819384.620000005</v>
      </c>
      <c r="F19" s="19">
        <v>37062996.920000002</v>
      </c>
      <c r="G19" s="19">
        <v>756387.7</v>
      </c>
      <c r="H19" s="19">
        <f t="shared" si="0"/>
        <v>-4145815.3799999952</v>
      </c>
      <c r="I19" s="19">
        <f t="shared" si="1"/>
        <v>-4062899.0799999982</v>
      </c>
      <c r="J19" s="19">
        <f t="shared" si="2"/>
        <v>-82916.300000000047</v>
      </c>
      <c r="K19" s="19">
        <f t="shared" si="4"/>
        <v>37819384.620000005</v>
      </c>
      <c r="L19" s="19">
        <v>37062996.920000002</v>
      </c>
      <c r="M19" s="19">
        <v>756387.7</v>
      </c>
      <c r="O19" s="15"/>
      <c r="Q19" s="15"/>
    </row>
    <row r="20" spans="1:17" ht="30">
      <c r="A20" s="6" t="s">
        <v>10</v>
      </c>
      <c r="B20" s="19">
        <v>36149750</v>
      </c>
      <c r="C20" s="19">
        <v>35426755</v>
      </c>
      <c r="D20" s="19">
        <v>722995</v>
      </c>
      <c r="E20" s="19">
        <f t="shared" si="3"/>
        <v>36149750</v>
      </c>
      <c r="F20" s="19">
        <v>35426755</v>
      </c>
      <c r="G20" s="19">
        <v>722995</v>
      </c>
      <c r="H20" s="19">
        <f t="shared" si="0"/>
        <v>0</v>
      </c>
      <c r="I20" s="19">
        <f t="shared" si="1"/>
        <v>0</v>
      </c>
      <c r="J20" s="19">
        <f t="shared" si="2"/>
        <v>0</v>
      </c>
      <c r="K20" s="19">
        <f t="shared" si="4"/>
        <v>36149750</v>
      </c>
      <c r="L20" s="19">
        <v>35426755</v>
      </c>
      <c r="M20" s="19">
        <v>722995</v>
      </c>
      <c r="O20" s="15"/>
      <c r="Q20" s="15"/>
    </row>
    <row r="21" spans="1:17">
      <c r="A21" s="6" t="s">
        <v>11</v>
      </c>
      <c r="B21" s="19">
        <v>39004322</v>
      </c>
      <c r="C21" s="19">
        <v>38224235.560000002</v>
      </c>
      <c r="D21" s="19">
        <v>780086.44000000006</v>
      </c>
      <c r="E21" s="19">
        <f t="shared" si="3"/>
        <v>32503601.66</v>
      </c>
      <c r="F21" s="19">
        <v>31853529.629999999</v>
      </c>
      <c r="G21" s="19">
        <v>650072.03</v>
      </c>
      <c r="H21" s="19">
        <f t="shared" si="0"/>
        <v>-6500720.3399999999</v>
      </c>
      <c r="I21" s="19">
        <f t="shared" si="1"/>
        <v>-6370705.9300000034</v>
      </c>
      <c r="J21" s="19">
        <f t="shared" si="2"/>
        <v>-130014.41000000003</v>
      </c>
      <c r="K21" s="19">
        <f t="shared" si="4"/>
        <v>32503601.66</v>
      </c>
      <c r="L21" s="19">
        <v>31853529.629999999</v>
      </c>
      <c r="M21" s="19">
        <v>650072.03</v>
      </c>
      <c r="O21" s="15"/>
      <c r="Q21" s="15"/>
    </row>
    <row r="22" spans="1:17">
      <c r="A22" s="6" t="s">
        <v>6</v>
      </c>
      <c r="B22" s="18">
        <f t="shared" ref="B22:G22" si="5">SUM(B11:B21)</f>
        <v>214195298.28</v>
      </c>
      <c r="C22" s="18">
        <f t="shared" si="5"/>
        <v>209911392.31</v>
      </c>
      <c r="D22" s="18">
        <f t="shared" si="5"/>
        <v>4283905.97</v>
      </c>
      <c r="E22" s="20">
        <f t="shared" si="5"/>
        <v>214195298.28</v>
      </c>
      <c r="F22" s="20">
        <f t="shared" si="5"/>
        <v>209911392.31</v>
      </c>
      <c r="G22" s="20">
        <f t="shared" si="5"/>
        <v>4283905.9700000007</v>
      </c>
      <c r="H22" s="21">
        <f t="shared" si="0"/>
        <v>0</v>
      </c>
      <c r="I22" s="21">
        <f t="shared" si="1"/>
        <v>0</v>
      </c>
      <c r="J22" s="21">
        <f t="shared" si="2"/>
        <v>0</v>
      </c>
      <c r="K22" s="20">
        <f t="shared" ref="K22:M22" si="6">SUM(K11:K21)</f>
        <v>214195298.28</v>
      </c>
      <c r="L22" s="20">
        <f t="shared" si="6"/>
        <v>209911392.31</v>
      </c>
      <c r="M22" s="20">
        <f t="shared" si="6"/>
        <v>4283905.9700000007</v>
      </c>
      <c r="O22" s="15"/>
    </row>
    <row r="27" spans="1:17">
      <c r="G27" s="1" t="s">
        <v>15</v>
      </c>
    </row>
    <row r="30" spans="1:17" hidden="1"/>
    <row r="31" spans="1:17" hidden="1"/>
    <row r="32" spans="1:17" hidden="1"/>
    <row r="33" spans="5:13" hidden="1">
      <c r="E33" s="14">
        <v>20388911.400000002</v>
      </c>
      <c r="F33" s="14">
        <v>19981133.170000002</v>
      </c>
      <c r="G33" s="14">
        <v>407778.23</v>
      </c>
      <c r="K33" s="14"/>
      <c r="L33" s="14"/>
      <c r="M33" s="14"/>
    </row>
    <row r="34" spans="5:13" hidden="1">
      <c r="E34" s="14">
        <v>5047337.4000000004</v>
      </c>
      <c r="F34" s="14">
        <v>4946390.6500000004</v>
      </c>
      <c r="G34" s="14">
        <v>100946.75</v>
      </c>
      <c r="K34" s="14"/>
      <c r="L34" s="14"/>
      <c r="M34" s="14"/>
    </row>
    <row r="35" spans="5:13" hidden="1">
      <c r="E35" s="14">
        <v>1416642</v>
      </c>
      <c r="F35" s="14">
        <v>1388309.16</v>
      </c>
      <c r="G35" s="14">
        <v>28332.84</v>
      </c>
      <c r="K35" s="14"/>
      <c r="L35" s="14"/>
      <c r="M35" s="14"/>
    </row>
    <row r="36" spans="5:13" hidden="1">
      <c r="E36" s="14">
        <v>3994200</v>
      </c>
      <c r="F36" s="14">
        <v>3914316</v>
      </c>
      <c r="G36" s="14">
        <v>79884</v>
      </c>
      <c r="K36" s="14"/>
      <c r="L36" s="14"/>
      <c r="M36" s="14"/>
    </row>
    <row r="37" spans="5:13" hidden="1">
      <c r="E37" s="14">
        <v>2662800</v>
      </c>
      <c r="F37" s="14">
        <v>2609544</v>
      </c>
      <c r="G37" s="14">
        <v>53256</v>
      </c>
      <c r="K37" s="14"/>
      <c r="L37" s="14"/>
      <c r="M37" s="14"/>
    </row>
    <row r="38" spans="5:13" hidden="1">
      <c r="E38" s="14">
        <v>13843017.4</v>
      </c>
      <c r="F38" s="14">
        <v>13566157.050000001</v>
      </c>
      <c r="G38" s="14">
        <v>276860.34999999998</v>
      </c>
      <c r="K38" s="14"/>
      <c r="L38" s="14"/>
      <c r="M38" s="14"/>
    </row>
    <row r="39" spans="5:13" hidden="1">
      <c r="E39" s="14">
        <v>16314000</v>
      </c>
      <c r="F39" s="14">
        <v>15987720</v>
      </c>
      <c r="G39" s="14">
        <v>326280</v>
      </c>
      <c r="K39" s="14"/>
      <c r="L39" s="14"/>
      <c r="M39" s="14"/>
    </row>
    <row r="40" spans="5:13" hidden="1"/>
  </sheetData>
  <mergeCells count="15">
    <mergeCell ref="A5:M5"/>
    <mergeCell ref="B4:H4"/>
    <mergeCell ref="K7:M7"/>
    <mergeCell ref="K8:K9"/>
    <mergeCell ref="L8:M8"/>
    <mergeCell ref="H7:J7"/>
    <mergeCell ref="H8:H9"/>
    <mergeCell ref="I8:J8"/>
    <mergeCell ref="E7:G7"/>
    <mergeCell ref="E8:E9"/>
    <mergeCell ref="F8:G8"/>
    <mergeCell ref="A7:A9"/>
    <mergeCell ref="B7:D7"/>
    <mergeCell ref="B8:B9"/>
    <mergeCell ref="C8:D8"/>
  </mergeCells>
  <pageMargins left="0.7" right="0.25" top="0.75" bottom="0.75" header="0.3" footer="0.3"/>
  <pageSetup paperSize="9" scale="6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H41"/>
  <sheetViews>
    <sheetView view="pageBreakPreview" zoomScaleSheetLayoutView="100" workbookViewId="0">
      <selection activeCell="G15" sqref="G15"/>
    </sheetView>
  </sheetViews>
  <sheetFormatPr defaultRowHeight="15"/>
  <cols>
    <col min="1" max="1" width="35.140625" style="1" customWidth="1"/>
    <col min="2" max="2" width="0" style="1" hidden="1" customWidth="1"/>
    <col min="3" max="4" width="9.140625" style="1"/>
    <col min="5" max="5" width="15.5703125" style="1" customWidth="1"/>
    <col min="6" max="6" width="5.85546875" style="1" customWidth="1"/>
    <col min="7" max="7" width="16.5703125" style="1" customWidth="1"/>
    <col min="8" max="8" width="15.28515625" style="1" customWidth="1"/>
    <col min="9" max="16384" width="9.140625" style="1"/>
  </cols>
  <sheetData>
    <row r="2" spans="1:7">
      <c r="C2" s="3" t="s">
        <v>16</v>
      </c>
    </row>
    <row r="3" spans="1:7" ht="71.25" customHeight="1">
      <c r="A3" s="24" t="s">
        <v>13</v>
      </c>
      <c r="B3" s="24"/>
      <c r="C3" s="24"/>
      <c r="D3" s="24"/>
      <c r="E3" s="24"/>
      <c r="F3" s="24"/>
      <c r="G3" s="24"/>
    </row>
    <row r="4" spans="1:7" ht="2.25" customHeight="1"/>
    <row r="5" spans="1:7" ht="15" customHeight="1">
      <c r="A5" s="29" t="s">
        <v>0</v>
      </c>
      <c r="C5" s="37" t="s">
        <v>34</v>
      </c>
      <c r="D5" s="38"/>
      <c r="E5" s="38"/>
      <c r="F5" s="38"/>
      <c r="G5" s="39"/>
    </row>
    <row r="6" spans="1:7" ht="2.25" hidden="1" customHeight="1">
      <c r="A6" s="43"/>
      <c r="C6" s="40"/>
      <c r="D6" s="41"/>
      <c r="E6" s="41"/>
      <c r="F6" s="41"/>
      <c r="G6" s="42"/>
    </row>
    <row r="7" spans="1:7">
      <c r="A7" s="30"/>
      <c r="C7" s="4" t="s">
        <v>31</v>
      </c>
      <c r="D7" s="4" t="s">
        <v>32</v>
      </c>
      <c r="E7" s="4" t="s">
        <v>29</v>
      </c>
      <c r="F7" s="4" t="s">
        <v>30</v>
      </c>
      <c r="G7" s="4" t="s">
        <v>33</v>
      </c>
    </row>
    <row r="8" spans="1:7" ht="30">
      <c r="A8" s="6" t="s">
        <v>1</v>
      </c>
      <c r="B8" s="1">
        <v>25000</v>
      </c>
      <c r="C8" s="7">
        <f>720.1/2</f>
        <v>360.05</v>
      </c>
      <c r="D8" s="7">
        <v>53314</v>
      </c>
      <c r="E8" s="7">
        <f>18002500/2</f>
        <v>9001250</v>
      </c>
      <c r="F8" s="9">
        <v>1</v>
      </c>
      <c r="G8" s="7">
        <f>F8*C8*D8-E8</f>
        <v>10194455.699999999</v>
      </c>
    </row>
    <row r="9" spans="1:7" ht="30">
      <c r="A9" s="6" t="s">
        <v>2</v>
      </c>
      <c r="B9" s="1">
        <v>40000</v>
      </c>
      <c r="C9" s="7">
        <v>379.1</v>
      </c>
      <c r="D9" s="7">
        <v>53314</v>
      </c>
      <c r="E9" s="7">
        <v>15164000</v>
      </c>
      <c r="F9" s="9">
        <v>1</v>
      </c>
      <c r="G9" s="7">
        <f t="shared" ref="G9:G18" si="0">F9*C9*D9-E9</f>
        <v>5047337.4000000022</v>
      </c>
    </row>
    <row r="10" spans="1:7" ht="30">
      <c r="A10" s="6" t="s">
        <v>7</v>
      </c>
      <c r="B10" s="1">
        <v>26584.91</v>
      </c>
      <c r="C10" s="7">
        <v>53</v>
      </c>
      <c r="D10" s="7">
        <v>53314</v>
      </c>
      <c r="E10" s="7">
        <v>1409000</v>
      </c>
      <c r="F10" s="9">
        <v>1</v>
      </c>
      <c r="G10" s="7">
        <f t="shared" si="0"/>
        <v>1416642</v>
      </c>
    </row>
    <row r="11" spans="1:7" ht="30">
      <c r="A11" s="6" t="s">
        <v>3</v>
      </c>
      <c r="B11" s="1">
        <v>40000</v>
      </c>
      <c r="C11" s="7">
        <f>300*5</f>
        <v>1500</v>
      </c>
      <c r="D11" s="7">
        <v>53314</v>
      </c>
      <c r="E11" s="7">
        <f>12000000*5</f>
        <v>60000000</v>
      </c>
      <c r="F11" s="9">
        <v>1</v>
      </c>
      <c r="G11" s="7">
        <f t="shared" si="0"/>
        <v>19971000</v>
      </c>
    </row>
    <row r="12" spans="1:7" ht="30">
      <c r="A12" s="6" t="s">
        <v>4</v>
      </c>
      <c r="B12" s="1">
        <v>40000</v>
      </c>
      <c r="C12" s="7">
        <v>200</v>
      </c>
      <c r="D12" s="7">
        <v>53314</v>
      </c>
      <c r="E12" s="7">
        <v>8000000</v>
      </c>
      <c r="F12" s="9">
        <v>1</v>
      </c>
      <c r="G12" s="7">
        <f t="shared" si="0"/>
        <v>2662800</v>
      </c>
    </row>
    <row r="13" spans="1:7" ht="45">
      <c r="A13" s="8" t="s">
        <v>12</v>
      </c>
      <c r="B13" s="1">
        <v>25578.04</v>
      </c>
      <c r="C13" s="7">
        <f>499.1*1.5</f>
        <v>748.65000000000009</v>
      </c>
      <c r="D13" s="7">
        <v>53314</v>
      </c>
      <c r="E13" s="7">
        <f>12766000*1.5</f>
        <v>19149000</v>
      </c>
      <c r="F13" s="9">
        <v>1</v>
      </c>
      <c r="G13" s="7">
        <f t="shared" si="0"/>
        <v>20764526.100000001</v>
      </c>
    </row>
    <row r="14" spans="1:7" ht="30">
      <c r="A14" s="6" t="s">
        <v>5</v>
      </c>
      <c r="B14" s="1">
        <v>37000</v>
      </c>
      <c r="C14" s="7">
        <f>1000/2</f>
        <v>500</v>
      </c>
      <c r="D14" s="7">
        <v>53314</v>
      </c>
      <c r="E14" s="7">
        <f>37000000/2</f>
        <v>18500000</v>
      </c>
      <c r="F14" s="9">
        <v>1</v>
      </c>
      <c r="G14" s="7">
        <f t="shared" si="0"/>
        <v>8157000</v>
      </c>
    </row>
    <row r="15" spans="1:7" ht="13.5" customHeight="1">
      <c r="A15" s="6" t="s">
        <v>8</v>
      </c>
      <c r="B15" s="1">
        <v>27187</v>
      </c>
      <c r="C15" s="7">
        <f>1278.72</f>
        <v>1278.72</v>
      </c>
      <c r="D15" s="7">
        <v>53314</v>
      </c>
      <c r="E15" s="7">
        <f>34764560</f>
        <v>34764560</v>
      </c>
      <c r="F15" s="9">
        <v>1</v>
      </c>
      <c r="G15" s="7">
        <f>F15*C15*D15-E15-350333</f>
        <v>33058785.079999998</v>
      </c>
    </row>
    <row r="16" spans="1:7" ht="30">
      <c r="A16" s="6" t="s">
        <v>10</v>
      </c>
      <c r="B16" s="1">
        <v>12000</v>
      </c>
      <c r="C16" s="7">
        <v>875</v>
      </c>
      <c r="D16" s="7">
        <v>53314</v>
      </c>
      <c r="E16" s="7">
        <v>10500000</v>
      </c>
      <c r="F16" s="9">
        <v>1</v>
      </c>
      <c r="G16" s="7">
        <f t="shared" si="0"/>
        <v>36149750</v>
      </c>
    </row>
    <row r="17" spans="1:8" ht="16.5" customHeight="1">
      <c r="A17" s="6" t="s">
        <v>11</v>
      </c>
      <c r="B17" s="1">
        <v>30000</v>
      </c>
      <c r="C17" s="7">
        <f>1673</f>
        <v>1673</v>
      </c>
      <c r="D17" s="7">
        <v>53314</v>
      </c>
      <c r="E17" s="7">
        <f>50190000</f>
        <v>50190000</v>
      </c>
      <c r="F17" s="9">
        <v>1</v>
      </c>
      <c r="G17" s="7">
        <f t="shared" si="0"/>
        <v>39004322</v>
      </c>
    </row>
    <row r="18" spans="1:8" ht="30">
      <c r="A18" s="6" t="s">
        <v>9</v>
      </c>
      <c r="B18" s="1">
        <v>30000</v>
      </c>
      <c r="C18" s="7">
        <f>1800/2*1.8</f>
        <v>1620</v>
      </c>
      <c r="D18" s="7">
        <v>53314</v>
      </c>
      <c r="E18" s="7">
        <f>54000000/2*1.8</f>
        <v>48600000</v>
      </c>
      <c r="F18" s="9">
        <v>1</v>
      </c>
      <c r="G18" s="7">
        <f t="shared" si="0"/>
        <v>37768680</v>
      </c>
    </row>
    <row r="19" spans="1:8">
      <c r="A19" s="10" t="s">
        <v>6</v>
      </c>
      <c r="B19" s="11"/>
      <c r="C19" s="12"/>
      <c r="D19" s="12"/>
      <c r="E19" s="12"/>
      <c r="F19" s="12"/>
      <c r="G19" s="13">
        <f>SUM(G8:G18)</f>
        <v>214195298.28</v>
      </c>
    </row>
    <row r="21" spans="1:8">
      <c r="A21" s="36" t="s">
        <v>35</v>
      </c>
      <c r="B21" s="36"/>
      <c r="C21" s="36"/>
      <c r="D21" s="36"/>
      <c r="E21" s="36"/>
      <c r="F21" s="36"/>
      <c r="G21" s="36"/>
    </row>
    <row r="22" spans="1:8" ht="6" customHeight="1">
      <c r="G22" s="15"/>
      <c r="H22" s="15"/>
    </row>
    <row r="23" spans="1:8">
      <c r="A23" s="1" t="s">
        <v>17</v>
      </c>
    </row>
    <row r="25" spans="1:8">
      <c r="A25" s="36" t="s">
        <v>18</v>
      </c>
      <c r="B25" s="36"/>
      <c r="C25" s="36"/>
      <c r="D25" s="36"/>
      <c r="E25" s="36"/>
      <c r="F25" s="36"/>
      <c r="G25" s="36"/>
    </row>
    <row r="26" spans="1:8">
      <c r="A26" s="36" t="s">
        <v>19</v>
      </c>
      <c r="B26" s="36"/>
      <c r="C26" s="36"/>
      <c r="D26" s="36"/>
      <c r="E26" s="36"/>
      <c r="F26" s="36"/>
      <c r="G26" s="36"/>
    </row>
    <row r="27" spans="1:8">
      <c r="A27" s="36" t="s">
        <v>20</v>
      </c>
      <c r="B27" s="36"/>
      <c r="C27" s="36"/>
      <c r="D27" s="36"/>
      <c r="E27" s="36"/>
      <c r="F27" s="36"/>
      <c r="G27" s="36"/>
    </row>
    <row r="28" spans="1:8">
      <c r="A28" s="36" t="s">
        <v>21</v>
      </c>
      <c r="B28" s="36"/>
      <c r="C28" s="36"/>
      <c r="D28" s="36"/>
      <c r="E28" s="36"/>
      <c r="F28" s="36"/>
      <c r="G28" s="36"/>
    </row>
    <row r="29" spans="1:8">
      <c r="A29" s="36" t="s">
        <v>22</v>
      </c>
      <c r="B29" s="36"/>
      <c r="C29" s="36"/>
      <c r="D29" s="36"/>
      <c r="E29" s="36"/>
      <c r="F29" s="36"/>
      <c r="G29" s="36"/>
    </row>
    <row r="30" spans="1:8">
      <c r="A30" s="36" t="s">
        <v>23</v>
      </c>
      <c r="B30" s="36"/>
      <c r="C30" s="36"/>
      <c r="D30" s="36"/>
      <c r="E30" s="36"/>
      <c r="F30" s="36"/>
      <c r="G30" s="36"/>
    </row>
    <row r="31" spans="1:8">
      <c r="A31" s="1" t="s">
        <v>24</v>
      </c>
    </row>
    <row r="32" spans="1:8">
      <c r="A32" s="36" t="s">
        <v>25</v>
      </c>
      <c r="B32" s="36"/>
      <c r="C32" s="36"/>
      <c r="D32" s="36"/>
      <c r="E32" s="36"/>
      <c r="F32" s="36"/>
      <c r="G32" s="36"/>
    </row>
    <row r="33" spans="1:7" ht="5.25" customHeight="1"/>
    <row r="34" spans="1:7">
      <c r="A34" s="1" t="s">
        <v>26</v>
      </c>
    </row>
    <row r="35" spans="1:7" ht="6.75" customHeight="1"/>
    <row r="36" spans="1:7">
      <c r="A36" s="36" t="s">
        <v>27</v>
      </c>
      <c r="B36" s="36"/>
      <c r="C36" s="36"/>
      <c r="D36" s="36"/>
      <c r="E36" s="36"/>
      <c r="F36" s="36"/>
      <c r="G36" s="36"/>
    </row>
    <row r="37" spans="1:7">
      <c r="A37" s="36" t="s">
        <v>28</v>
      </c>
      <c r="B37" s="36"/>
      <c r="C37" s="36"/>
      <c r="D37" s="36"/>
      <c r="E37" s="36"/>
      <c r="F37" s="36"/>
      <c r="G37" s="36"/>
    </row>
    <row r="38" spans="1:7">
      <c r="A38" s="1" t="s">
        <v>24</v>
      </c>
    </row>
    <row r="40" spans="1:7" ht="33" customHeight="1"/>
    <row r="41" spans="1:7">
      <c r="A41" s="1" t="s">
        <v>14</v>
      </c>
      <c r="G41" s="1" t="s">
        <v>15</v>
      </c>
    </row>
  </sheetData>
  <mergeCells count="13">
    <mergeCell ref="A3:G3"/>
    <mergeCell ref="C5:G6"/>
    <mergeCell ref="A5:A7"/>
    <mergeCell ref="A30:G30"/>
    <mergeCell ref="A32:G32"/>
    <mergeCell ref="A36:G36"/>
    <mergeCell ref="A37:G37"/>
    <mergeCell ref="A21:G21"/>
    <mergeCell ref="A25:G25"/>
    <mergeCell ref="A26:G26"/>
    <mergeCell ref="A27:G27"/>
    <mergeCell ref="A28:G28"/>
    <mergeCell ref="A29:G29"/>
  </mergeCells>
  <pageMargins left="0.7" right="0.17" top="0.34" bottom="0.34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таблица 43 испр.</vt:lpstr>
      <vt:lpstr>расчет субвенции</vt:lpstr>
      <vt:lpstr>'расчет субвенции'!Область_печати</vt:lpstr>
      <vt:lpstr>'таблица 43 испр.'!Область_печати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Ляшко Инесса Сергеевна</dc:creator>
  <cp:lastModifiedBy>minfin user</cp:lastModifiedBy>
  <cp:lastPrinted>2021-10-01T06:55:44Z</cp:lastPrinted>
  <dcterms:created xsi:type="dcterms:W3CDTF">2021-04-23T08:26:23Z</dcterms:created>
  <dcterms:modified xsi:type="dcterms:W3CDTF">2021-10-04T07:40:23Z</dcterms:modified>
</cp:coreProperties>
</file>