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360" yWindow="15" windowWidth="20955" windowHeight="9720"/>
  </bookViews>
  <sheets>
    <sheet name="Прогноз субсидии" sheetId="1" r:id="rId1"/>
    <sheet name="Рачет загрузки и выручки" sheetId="2" state="hidden" r:id="rId2"/>
  </sheets>
  <definedNames>
    <definedName name="_2__xlnm._FilterDatabase" localSheetId="1" hidden="1">'Рачет загрузки и выручки'!$A$3:$B$12</definedName>
  </definedNames>
  <calcPr calcId="125725"/>
</workbook>
</file>

<file path=xl/calcChain.xml><?xml version="1.0" encoding="utf-8"?>
<calcChain xmlns="http://schemas.openxmlformats.org/spreadsheetml/2006/main">
  <c r="T36" i="2"/>
  <c r="S36"/>
  <c r="T35"/>
  <c r="S35"/>
  <c r="T34"/>
  <c r="S34"/>
  <c r="T33"/>
  <c r="S33"/>
  <c r="T32"/>
  <c r="S32"/>
  <c r="T31"/>
  <c r="T30"/>
  <c r="S30"/>
  <c r="T29"/>
  <c r="S29"/>
  <c r="T28"/>
  <c r="S28"/>
  <c r="T27"/>
  <c r="T26"/>
  <c r="S26"/>
  <c r="T25"/>
  <c r="S25"/>
  <c r="T24"/>
  <c r="S24"/>
  <c r="T23"/>
  <c r="T22"/>
  <c r="S22"/>
  <c r="T21"/>
  <c r="S21"/>
  <c r="T20"/>
  <c r="T19"/>
  <c r="S19"/>
  <c r="T18"/>
  <c r="S18"/>
  <c r="T17"/>
  <c r="S17"/>
  <c r="T16"/>
  <c r="S16"/>
  <c r="T15"/>
  <c r="S15"/>
  <c r="T14"/>
  <c r="S14"/>
  <c r="T13"/>
  <c r="T12"/>
  <c r="S12"/>
  <c r="T11"/>
  <c r="S11"/>
  <c r="T10"/>
  <c r="S10"/>
  <c r="T9"/>
  <c r="S9"/>
  <c r="T8"/>
  <c r="S8"/>
  <c r="T7"/>
  <c r="S7"/>
  <c r="T6"/>
  <c r="S6"/>
  <c r="T5"/>
  <c r="S5"/>
  <c r="T4"/>
  <c r="S4"/>
  <c r="AO43" i="1"/>
  <c r="AF37"/>
  <c r="AJ37" s="1"/>
  <c r="AN37" s="1"/>
  <c r="E37"/>
  <c r="D37"/>
  <c r="AF36"/>
  <c r="AJ36" s="1"/>
  <c r="AN36" s="1"/>
  <c r="E36"/>
  <c r="D36"/>
  <c r="AF35"/>
  <c r="AJ35" s="1"/>
  <c r="AN35" s="1"/>
  <c r="E35"/>
  <c r="D35"/>
  <c r="AI34"/>
  <c r="AF34"/>
  <c r="AJ34" s="1"/>
  <c r="AN34" s="1"/>
  <c r="E34"/>
  <c r="AL34" s="1"/>
  <c r="AO34" s="1"/>
  <c r="D34"/>
  <c r="AK34" s="1"/>
  <c r="AJ33"/>
  <c r="AN33" s="1"/>
  <c r="AI33"/>
  <c r="AF33"/>
  <c r="E33"/>
  <c r="AL33" s="1"/>
  <c r="D33"/>
  <c r="AK33" s="1"/>
  <c r="AL31"/>
  <c r="AJ31"/>
  <c r="AN31" s="1"/>
  <c r="AI31"/>
  <c r="AF31"/>
  <c r="E31"/>
  <c r="D31"/>
  <c r="AK31" s="1"/>
  <c r="AI30"/>
  <c r="AF30"/>
  <c r="AJ30" s="1"/>
  <c r="E30"/>
  <c r="D30"/>
  <c r="AK30" s="1"/>
  <c r="AN29"/>
  <c r="AJ29"/>
  <c r="AI29"/>
  <c r="AF29"/>
  <c r="E29"/>
  <c r="AL29" s="1"/>
  <c r="AO29" s="1"/>
  <c r="D29"/>
  <c r="AK29" s="1"/>
  <c r="AI27"/>
  <c r="AF27"/>
  <c r="AJ27" s="1"/>
  <c r="AN27" s="1"/>
  <c r="E27"/>
  <c r="D27"/>
  <c r="AI26"/>
  <c r="AF26"/>
  <c r="AJ26" s="1"/>
  <c r="AN26" s="1"/>
  <c r="E26"/>
  <c r="D26"/>
  <c r="AJ24"/>
  <c r="AN24" s="1"/>
  <c r="AI24"/>
  <c r="AF24"/>
  <c r="E24"/>
  <c r="AL24" s="1"/>
  <c r="D24"/>
  <c r="AK24" s="1"/>
  <c r="AI23"/>
  <c r="AJ23" s="1"/>
  <c r="AF23"/>
  <c r="E23"/>
  <c r="D23"/>
  <c r="AJ22"/>
  <c r="AI22"/>
  <c r="AF22"/>
  <c r="E22"/>
  <c r="AL22" s="1"/>
  <c r="D22"/>
  <c r="AN21"/>
  <c r="AJ21"/>
  <c r="AI21"/>
  <c r="AF21"/>
  <c r="E21"/>
  <c r="AL21" s="1"/>
  <c r="AO21" s="1"/>
  <c r="D21"/>
  <c r="AK21" s="1"/>
  <c r="AN20"/>
  <c r="AJ20"/>
  <c r="AI20"/>
  <c r="AF20"/>
  <c r="E20"/>
  <c r="AL20" s="1"/>
  <c r="AO20" s="1"/>
  <c r="D20"/>
  <c r="AK20" s="1"/>
  <c r="AJ19"/>
  <c r="AN19" s="1"/>
  <c r="AI19"/>
  <c r="AF19"/>
  <c r="E19"/>
  <c r="AL19" s="1"/>
  <c r="D19"/>
  <c r="AK19" s="1"/>
  <c r="AI17"/>
  <c r="AJ17" s="1"/>
  <c r="AF17"/>
  <c r="E17"/>
  <c r="D17"/>
  <c r="AL16"/>
  <c r="AJ16"/>
  <c r="AI16"/>
  <c r="AF16"/>
  <c r="E16"/>
  <c r="D16"/>
  <c r="AN15"/>
  <c r="AJ15"/>
  <c r="AI15"/>
  <c r="AF15"/>
  <c r="E15"/>
  <c r="AL15" s="1"/>
  <c r="AO15" s="1"/>
  <c r="D15"/>
  <c r="AK15" s="1"/>
  <c r="AN14"/>
  <c r="AJ14"/>
  <c r="AI14"/>
  <c r="AF14"/>
  <c r="E14"/>
  <c r="AL14" s="1"/>
  <c r="AO14" s="1"/>
  <c r="D14"/>
  <c r="AK14" s="1"/>
  <c r="AN13"/>
  <c r="AJ13"/>
  <c r="AI13"/>
  <c r="AF13"/>
  <c r="E13"/>
  <c r="AL13" s="1"/>
  <c r="AO13" s="1"/>
  <c r="D13"/>
  <c r="AK13" s="1"/>
  <c r="AI12"/>
  <c r="AF12"/>
  <c r="AJ12" s="1"/>
  <c r="AN12" s="1"/>
  <c r="E12"/>
  <c r="D12"/>
  <c r="AI11"/>
  <c r="AF11"/>
  <c r="AJ11" s="1"/>
  <c r="AN11" s="1"/>
  <c r="E11"/>
  <c r="D11"/>
  <c r="AN10"/>
  <c r="AK10"/>
  <c r="AJ10"/>
  <c r="AI10"/>
  <c r="AF10"/>
  <c r="E10"/>
  <c r="AL10" s="1"/>
  <c r="AO10" s="1"/>
  <c r="D10"/>
  <c r="AN9"/>
  <c r="AJ9"/>
  <c r="AI9"/>
  <c r="AF9"/>
  <c r="E9"/>
  <c r="AL9" s="1"/>
  <c r="AO9" s="1"/>
  <c r="D9"/>
  <c r="AK9" s="1"/>
  <c r="D4"/>
  <c r="D3"/>
  <c r="D2"/>
  <c r="AK16" l="1"/>
  <c r="AK22"/>
  <c r="AO19"/>
  <c r="AK17"/>
  <c r="AN17"/>
  <c r="AU10" s="1"/>
  <c r="AK23"/>
  <c r="AN23"/>
  <c r="AO33"/>
  <c r="AL30"/>
  <c r="AN30"/>
  <c r="AO16"/>
  <c r="AO22"/>
  <c r="AL36"/>
  <c r="AO36" s="1"/>
  <c r="AL11"/>
  <c r="AO11" s="1"/>
  <c r="AL27"/>
  <c r="AO27" s="1"/>
  <c r="AW33"/>
  <c r="AK36"/>
  <c r="AK38"/>
  <c r="AK11"/>
  <c r="AO24"/>
  <c r="AK27"/>
  <c r="AL35"/>
  <c r="AO35" s="1"/>
  <c r="AK35"/>
  <c r="AL12"/>
  <c r="AO12" s="1"/>
  <c r="AL17"/>
  <c r="AO17" s="1"/>
  <c r="AL26"/>
  <c r="AO26" s="1"/>
  <c r="AL37"/>
  <c r="AO37" s="1"/>
  <c r="AJ38"/>
  <c r="AK12"/>
  <c r="AL23"/>
  <c r="AO23" s="1"/>
  <c r="AK26"/>
  <c r="AO31"/>
  <c r="AK37"/>
  <c r="AN16"/>
  <c r="AN38" s="1"/>
  <c r="AN22"/>
  <c r="AU19" s="1"/>
  <c r="AW19" l="1"/>
  <c r="AL38"/>
  <c r="AV19"/>
  <c r="AV10"/>
  <c r="AW10" s="1"/>
  <c r="AX33"/>
  <c r="AO30"/>
  <c r="AO38" s="1"/>
  <c r="AO44" s="1"/>
</calcChain>
</file>

<file path=xl/sharedStrings.xml><?xml version="1.0" encoding="utf-8"?>
<sst xmlns="http://schemas.openxmlformats.org/spreadsheetml/2006/main" count="295" uniqueCount="130">
  <si>
    <t>Согласованный плановый уровень себестоимости ЛЧ</t>
  </si>
  <si>
    <t>Л-410</t>
  </si>
  <si>
    <t>Ан-2</t>
  </si>
  <si>
    <t>Ми-8</t>
  </si>
  <si>
    <t>№ п/п</t>
  </si>
  <si>
    <t>Маршрут</t>
  </si>
  <si>
    <t>Тип ВС</t>
  </si>
  <si>
    <t>1 рейс</t>
  </si>
  <si>
    <t>Январь</t>
  </si>
  <si>
    <t>Февраль</t>
  </si>
  <si>
    <t>Март</t>
  </si>
  <si>
    <t>Апрель</t>
  </si>
  <si>
    <t xml:space="preserve">Май 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</si>
  <si>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</si>
  <si>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</si>
  <si>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</si>
  <si>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</si>
  <si>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</si>
  <si>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</si>
  <si>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</si>
  <si>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ИТОГО</t>
  </si>
  <si>
    <t>Расходы</t>
  </si>
  <si>
    <t>Убыток</t>
  </si>
  <si>
    <t>Кол-во пассажиров</t>
  </si>
  <si>
    <t>Плановая выручка от билетов</t>
  </si>
  <si>
    <t>Частота в неделю</t>
  </si>
  <si>
    <t>Кол-во рейсов в месяц</t>
  </si>
  <si>
    <t>Кол-во доп. рейсов</t>
  </si>
  <si>
    <t>Кол-во рейсов</t>
  </si>
  <si>
    <t xml:space="preserve">Перевезено пассажиров </t>
  </si>
  <si>
    <t>Выручка</t>
  </si>
  <si>
    <t>Налет на 1 рейс</t>
  </si>
  <si>
    <t>по плановой себестоимости ЛЧ</t>
  </si>
  <si>
    <t>чел</t>
  </si>
  <si>
    <t>руб</t>
  </si>
  <si>
    <t>чел.</t>
  </si>
  <si>
    <t>руб.</t>
  </si>
  <si>
    <t>час.</t>
  </si>
  <si>
    <t>1.</t>
  </si>
  <si>
    <t>Архангельск (Васьково)-Мезень-Архангельск (Васьково)</t>
  </si>
  <si>
    <t>2.</t>
  </si>
  <si>
    <t>Архангельск (Васьково)-Мезень-Каменка-Мезень-Архангельск (Васьково)</t>
  </si>
  <si>
    <t>АН-2</t>
  </si>
  <si>
    <t>3.</t>
  </si>
  <si>
    <t>Архангельск (Васьково)-Ручьи-Койда-Ручьи-Архангельск (Васьково)</t>
  </si>
  <si>
    <t>4.</t>
  </si>
  <si>
    <t>Архангельск (Васьково)-Койда-Долгощелье-Койда-Архангельск (Васьково)</t>
  </si>
  <si>
    <t>5.</t>
  </si>
  <si>
    <t>Архангельск (Васьково)-Сояна-Долгощелье-Каменка-Мезень-Каменка-Долгощелье-Сояна-Архангельск (Васьково)</t>
  </si>
  <si>
    <t>6.</t>
  </si>
  <si>
    <t>Архангельск (Васьково)-Мезень-Сафоново-Мезень-Архангельск (Васьково)</t>
  </si>
  <si>
    <t>7.</t>
  </si>
  <si>
    <t>Архангельск (Васьково)-Мезень-Мосеево-Мезень-Архангельск (Васьково)</t>
  </si>
  <si>
    <t>8.</t>
  </si>
  <si>
    <t>Архангельск (Васьково)-Ручьи-Койда-Долгощелье-Мезень-Долгощелье-Койда-Ручьи-Архангельск (Васьково)</t>
  </si>
  <si>
    <t>9.</t>
  </si>
  <si>
    <t>Архангельск (Васьково)-Мезень-Мосеево-Сафоново- Мосеево-Мезень-Архангельск (Васьково)</t>
  </si>
  <si>
    <t>10.</t>
  </si>
  <si>
    <t>Архангельск (Васьково)-Лешуконское-Архангельск (Васьково)</t>
  </si>
  <si>
    <t>11.</t>
  </si>
  <si>
    <t>Архангельск (Васьково)-Койнас - Архангельск (Васьково)</t>
  </si>
  <si>
    <t>12.</t>
  </si>
  <si>
    <t>Архангельск (Васьково)-Лешуконское- Олема - Ценогора-Лешуконское- Архангельск (Васьково)</t>
  </si>
  <si>
    <t>13.</t>
  </si>
  <si>
    <t>Архангельск (Васьково)-Лешуконское-Койнас- Вожгора-Лешуконское-Архангельск (Васьково)</t>
  </si>
  <si>
    <t>14.</t>
  </si>
  <si>
    <t>Архангельск (Васьково)-Лешуконское-Вожгора-Лешуконское-Архангельск (Васьково)</t>
  </si>
  <si>
    <t>15.</t>
  </si>
  <si>
    <t>Архангельск (Васьково)-Лешуконское-Койнас-Лешуконское-Архангельск (Васьково)</t>
  </si>
  <si>
    <t>16.</t>
  </si>
  <si>
    <t>Архангельск (Васьково)-Пертоминск-Лопшеньга-Л.Золотица-Лопшеньга-Пероминск-Архангельск (Васьково)</t>
  </si>
  <si>
    <t>17.</t>
  </si>
  <si>
    <t>Архангельск (Васьково)-В.Золотица-Архангельск (Васьково)</t>
  </si>
  <si>
    <t>Архангельск (Васьково)-Соловки- (Васьково)</t>
  </si>
  <si>
    <t>Архангельск (Васьково)-Котлас- (Васьково)</t>
  </si>
  <si>
    <t>Архангельск (Васьково)-Вельск- (Васьково)</t>
  </si>
  <si>
    <t>Архангельск(Васьково)-Патракеевка-В.Золотица-Ручьи-В.Золотица-Архангельск(Васьково)</t>
  </si>
  <si>
    <t xml:space="preserve">МИ-8 </t>
  </si>
  <si>
    <t>Архангельск(Васьково)-Ручьи-Мегра-Майда-Койда-Мезень-Койда-Майда-Мегра-Ручьи-Архангельск(Васьково)</t>
  </si>
  <si>
    <t>МИ-8</t>
  </si>
  <si>
    <t>Архангельск(Васьково)-Каменка-Мезень-Мосеево-Сафоново-Мосеево-Мезень-Каменка-Архангельск(Васьково)</t>
  </si>
  <si>
    <t>Архангельск(Васьково)-Сояна-Долгощелье-Каменка-Мезень-Каменка-Долгощелье-Сояна-Архангельск(Васьково)</t>
  </si>
  <si>
    <t>Архангельск(Васьково)-Пертоминск-Лопшеньга-Л.Золотица-Лопшеньга-Пертоминск-Архангельск(Васьково)</t>
  </si>
  <si>
    <t>Выплачено за 10 мес. 2021 года</t>
  </si>
  <si>
    <t>Предусмотрено на 2021 год всего</t>
  </si>
  <si>
    <t>Остаток средств  на 2 ноябрь-декабрь</t>
  </si>
  <si>
    <t>Экономия по 2021 году</t>
  </si>
  <si>
    <t>Расчет загрузки воздушых судов и выручки в разрезе маршрутов перевозок пассажиров воздушным транспортом</t>
  </si>
  <si>
    <t>Загрузка</t>
  </si>
  <si>
    <t>Цена билета</t>
  </si>
  <si>
    <t>Выручка от билетов</t>
  </si>
  <si>
    <t>Васьково-Каменка</t>
  </si>
  <si>
    <t>Каменка-Мезень</t>
  </si>
  <si>
    <t>Васьково-Ручьи</t>
  </si>
  <si>
    <t>Васьково-Койда</t>
  </si>
  <si>
    <t>Васьково-Долгощелье-</t>
  </si>
  <si>
    <t>Васьково-Сояна</t>
  </si>
  <si>
    <t>Васьково-Долгощелье</t>
  </si>
  <si>
    <t>Сояна-Мезень</t>
  </si>
  <si>
    <t>Долгощелье-Мезень</t>
  </si>
  <si>
    <t>Долгощелье-Каменка</t>
  </si>
  <si>
    <t>Васьково-Сафоново</t>
  </si>
  <si>
    <t>Сафоново-Мезень</t>
  </si>
  <si>
    <t>Васьково-Мосеево</t>
  </si>
  <si>
    <t>Мосеево-Мезень</t>
  </si>
  <si>
    <t>Ручьи-Мезень</t>
  </si>
  <si>
    <t>Койда-Мезень</t>
  </si>
  <si>
    <t>Мезень-Мосеево</t>
  </si>
  <si>
    <t>Мезень-Сафоново</t>
  </si>
  <si>
    <t>Васьково-Олема</t>
  </si>
  <si>
    <t>Васьково-Ценогора</t>
  </si>
  <si>
    <t>Лешуконское- Олема</t>
  </si>
  <si>
    <t>Лешуконское- Ценогора</t>
  </si>
  <si>
    <t>Васьково-Койнас</t>
  </si>
  <si>
    <t>Васьково-Вожгора</t>
  </si>
  <si>
    <t>Лешуконское-Койнас</t>
  </si>
  <si>
    <t>Лешуконское-Вожгора</t>
  </si>
  <si>
    <t>Васьково-Лешуконское</t>
  </si>
  <si>
    <t>Васьково-Пертоминск</t>
  </si>
  <si>
    <t>Васьково-Лопшеньга</t>
  </si>
  <si>
    <t>Васьково-Л.Золотица</t>
  </si>
  <si>
    <t>Архангельск(Васьково)-Пертоминск-Лопшеньга-Пертоминск-Архангельск(Васьково)</t>
  </si>
  <si>
    <t>Архангельск(Васьково)-Ручьи-Архангельск(Васьково)</t>
  </si>
  <si>
    <t>Архангельск(Васьково)-Койда-Архангельск(Васьково)</t>
  </si>
  <si>
    <t>Васьково-В.Золотица</t>
  </si>
  <si>
    <t>Мезень-Долгощелье</t>
  </si>
  <si>
    <t>Васьково-Мегра</t>
  </si>
  <si>
    <t>Васьково-Майда</t>
  </si>
  <si>
    <t>Архангельск(Васьково)-Сафоново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</si>
  <si>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Приложение № 26
                                                                                                                                                                                                                                             к пояснительной записке
Предварительный расчет субсидий на возмещение недополученных доходов АО "2-ой объединенный авиаотряд",
возникающих в результате государственного регулирования тарифов на перевозку пассажиров и багажа, на 2021 год
</t>
  </si>
</sst>
</file>

<file path=xl/styles.xml><?xml version="1.0" encoding="utf-8"?>
<styleSheet xmlns="http://schemas.openxmlformats.org/spreadsheetml/2006/main">
  <numFmts count="1">
    <numFmt numFmtId="164" formatCode="0.0"/>
  </numFmts>
  <fonts count="16">
    <font>
      <sz val="10"/>
      <color theme="1"/>
      <name val="Arial"/>
    </font>
    <font>
      <sz val="10"/>
      <name val="Peterburg"/>
    </font>
    <font>
      <u/>
      <sz val="10"/>
      <color theme="11"/>
      <name val="Arial"/>
    </font>
    <font>
      <sz val="10"/>
      <name val="Arial"/>
    </font>
    <font>
      <sz val="12"/>
      <name val="Times New Roman"/>
    </font>
    <font>
      <sz val="10"/>
      <name val="Times New Roman"/>
    </font>
    <font>
      <sz val="10"/>
      <color theme="0"/>
      <name val="Arial"/>
    </font>
    <font>
      <b/>
      <sz val="12"/>
      <name val="Times New Roman"/>
    </font>
    <font>
      <b/>
      <sz val="14"/>
      <name val="Arial"/>
    </font>
    <font>
      <b/>
      <sz val="10"/>
      <name val="Arial"/>
    </font>
    <font>
      <b/>
      <sz val="13"/>
      <name val="Times New Roman"/>
    </font>
    <font>
      <sz val="14"/>
      <name val="Arial"/>
      <family val="2"/>
      <charset val="204"/>
    </font>
    <font>
      <sz val="14"/>
      <name val="Times New Roman"/>
      <family val="1"/>
      <charset val="204"/>
    </font>
    <font>
      <b/>
      <sz val="14"/>
      <name val="Arial"/>
      <family val="2"/>
      <charset val="204"/>
    </font>
    <font>
      <b/>
      <sz val="14"/>
      <name val="Times New Roman"/>
      <family val="1"/>
      <charset val="204"/>
    </font>
    <font>
      <sz val="14"/>
      <color theme="0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theme="0" tint="-0.14996795556505021"/>
        <bgColor theme="0" tint="-0.14996795556505021"/>
      </patternFill>
    </fill>
    <fill>
      <patternFill patternType="solid">
        <fgColor indexed="5"/>
        <bgColor indexed="5"/>
      </patternFill>
    </fill>
    <fill>
      <patternFill patternType="solid">
        <fgColor theme="0"/>
        <bgColor theme="0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5" tint="0.79998168889431442"/>
        <bgColor theme="5" tint="0.79998168889431442"/>
      </patternFill>
    </fill>
    <fill>
      <patternFill patternType="solid">
        <fgColor theme="0"/>
        <bgColor theme="0" tint="-0.24994659260841701"/>
      </patternFill>
    </fill>
    <fill>
      <patternFill patternType="solid">
        <fgColor theme="0"/>
        <bgColor indexed="5"/>
      </patternFill>
    </fill>
  </fills>
  <borders count="67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246">
    <xf numFmtId="0" fontId="0" fillId="0" borderId="0" xfId="0"/>
    <xf numFmtId="0" fontId="3" fillId="0" borderId="0" xfId="0" applyFont="1"/>
    <xf numFmtId="0" fontId="6" fillId="0" borderId="0" xfId="0" applyFont="1"/>
    <xf numFmtId="3" fontId="3" fillId="0" borderId="0" xfId="0" applyNumberFormat="1" applyFont="1"/>
    <xf numFmtId="0" fontId="3" fillId="0" borderId="0" xfId="0" applyFont="1" applyAlignment="1">
      <alignment vertical="center"/>
    </xf>
    <xf numFmtId="4" fontId="8" fillId="3" borderId="0" xfId="0" applyNumberFormat="1" applyFont="1" applyFill="1" applyAlignment="1">
      <alignment horizontal="center" vertical="center"/>
    </xf>
    <xf numFmtId="3" fontId="3" fillId="4" borderId="0" xfId="0" applyNumberFormat="1" applyFont="1" applyFill="1" applyAlignment="1">
      <alignment horizontal="center" vertical="center"/>
    </xf>
    <xf numFmtId="0" fontId="3" fillId="4" borderId="0" xfId="0" applyFont="1" applyFill="1" applyAlignment="1">
      <alignment horizontal="center" vertical="center"/>
    </xf>
    <xf numFmtId="3" fontId="4" fillId="4" borderId="0" xfId="0" applyNumberFormat="1" applyFont="1" applyFill="1" applyAlignment="1">
      <alignment horizontal="center" vertical="center"/>
    </xf>
    <xf numFmtId="0" fontId="9" fillId="0" borderId="0" xfId="0" applyFont="1"/>
    <xf numFmtId="0" fontId="5" fillId="0" borderId="0" xfId="0" applyFont="1"/>
    <xf numFmtId="0" fontId="4" fillId="0" borderId="55" xfId="0" applyFont="1" applyBorder="1" applyAlignment="1">
      <alignment horizontal="center" vertical="center" wrapText="1"/>
    </xf>
    <xf numFmtId="0" fontId="5" fillId="0" borderId="58" xfId="0" applyFont="1" applyBorder="1" applyAlignment="1">
      <alignment horizontal="center" vertical="center" wrapText="1"/>
    </xf>
    <xf numFmtId="0" fontId="5" fillId="0" borderId="59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wrapText="1"/>
    </xf>
    <xf numFmtId="0" fontId="4" fillId="0" borderId="31" xfId="0" applyFont="1" applyBorder="1" applyAlignment="1">
      <alignment horizontal="left" vertical="center" wrapText="1"/>
    </xf>
    <xf numFmtId="0" fontId="4" fillId="0" borderId="60" xfId="0" applyFont="1" applyBorder="1" applyAlignment="1">
      <alignment horizontal="center" vertical="center" wrapText="1"/>
    </xf>
    <xf numFmtId="0" fontId="5" fillId="0" borderId="28" xfId="0" applyFont="1" applyBorder="1" applyAlignment="1">
      <alignment vertical="center"/>
    </xf>
    <xf numFmtId="0" fontId="5" fillId="0" borderId="29" xfId="0" applyFont="1" applyBorder="1" applyAlignment="1">
      <alignment horizontal="center" vertical="center"/>
    </xf>
    <xf numFmtId="0" fontId="5" fillId="0" borderId="61" xfId="0" applyFont="1" applyBorder="1" applyAlignment="1">
      <alignment horizontal="center" vertical="center"/>
    </xf>
    <xf numFmtId="0" fontId="5" fillId="0" borderId="32" xfId="0" applyFont="1" applyBorder="1" applyAlignment="1">
      <alignment vertical="center"/>
    </xf>
    <xf numFmtId="0" fontId="5" fillId="0" borderId="33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5" fillId="0" borderId="29" xfId="0" applyFont="1" applyBorder="1" applyAlignment="1">
      <alignment vertical="center"/>
    </xf>
    <xf numFmtId="0" fontId="5" fillId="0" borderId="31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3" fontId="5" fillId="0" borderId="61" xfId="0" applyNumberFormat="1" applyFont="1" applyBorder="1" applyAlignment="1">
      <alignment vertical="center"/>
    </xf>
    <xf numFmtId="0" fontId="4" fillId="0" borderId="34" xfId="0" applyFont="1" applyBorder="1" applyAlignment="1">
      <alignment horizontal="center" wrapText="1"/>
    </xf>
    <xf numFmtId="0" fontId="4" fillId="0" borderId="36" xfId="0" applyFont="1" applyBorder="1" applyAlignment="1">
      <alignment horizontal="left" vertical="center" wrapText="1"/>
    </xf>
    <xf numFmtId="0" fontId="4" fillId="0" borderId="62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0" fontId="4" fillId="0" borderId="35" xfId="0" applyFont="1" applyBorder="1" applyAlignment="1">
      <alignment horizontal="left" vertical="center" wrapText="1"/>
    </xf>
    <xf numFmtId="0" fontId="5" fillId="0" borderId="63" xfId="0" applyFont="1" applyBorder="1" applyAlignment="1">
      <alignment horizontal="center" vertical="center"/>
    </xf>
    <xf numFmtId="0" fontId="5" fillId="0" borderId="34" xfId="0" applyFont="1" applyBorder="1" applyAlignment="1">
      <alignment vertical="center"/>
    </xf>
    <xf numFmtId="0" fontId="5" fillId="0" borderId="35" xfId="0" applyFont="1" applyBorder="1" applyAlignment="1">
      <alignment vertical="center"/>
    </xf>
    <xf numFmtId="0" fontId="5" fillId="0" borderId="11" xfId="0" applyFont="1" applyBorder="1" applyAlignment="1">
      <alignment horizontal="center" vertical="center"/>
    </xf>
    <xf numFmtId="0" fontId="5" fillId="0" borderId="10" xfId="0" applyFont="1" applyBorder="1" applyAlignment="1">
      <alignment vertical="center"/>
    </xf>
    <xf numFmtId="0" fontId="5" fillId="0" borderId="36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0" fillId="5" borderId="0" xfId="0" applyFill="1"/>
    <xf numFmtId="0" fontId="4" fillId="5" borderId="34" xfId="0" applyFont="1" applyFill="1" applyBorder="1" applyAlignment="1">
      <alignment horizontal="center" wrapText="1"/>
    </xf>
    <xf numFmtId="0" fontId="4" fillId="5" borderId="36" xfId="0" applyFont="1" applyFill="1" applyBorder="1" applyAlignment="1">
      <alignment horizontal="left" vertical="center" wrapText="1"/>
    </xf>
    <xf numFmtId="0" fontId="4" fillId="5" borderId="62" xfId="0" applyFont="1" applyFill="1" applyBorder="1" applyAlignment="1">
      <alignment horizontal="center" vertical="center" wrapText="1"/>
    </xf>
    <xf numFmtId="0" fontId="5" fillId="5" borderId="34" xfId="0" applyFont="1" applyFill="1" applyBorder="1" applyAlignment="1">
      <alignment vertical="center"/>
    </xf>
    <xf numFmtId="0" fontId="5" fillId="5" borderId="10" xfId="0" applyFont="1" applyFill="1" applyBorder="1" applyAlignment="1">
      <alignment horizontal="center" vertical="center"/>
    </xf>
    <xf numFmtId="0" fontId="5" fillId="5" borderId="37" xfId="0" applyFont="1" applyFill="1" applyBorder="1" applyAlignment="1">
      <alignment horizontal="center" vertical="center"/>
    </xf>
    <xf numFmtId="0" fontId="5" fillId="5" borderId="35" xfId="0" applyFont="1" applyFill="1" applyBorder="1" applyAlignment="1">
      <alignment vertical="center"/>
    </xf>
    <xf numFmtId="0" fontId="5" fillId="5" borderId="63" xfId="0" applyFont="1" applyFill="1" applyBorder="1" applyAlignment="1">
      <alignment horizontal="center" vertical="center"/>
    </xf>
    <xf numFmtId="0" fontId="5" fillId="5" borderId="11" xfId="0" applyFont="1" applyFill="1" applyBorder="1" applyAlignment="1">
      <alignment horizontal="center" vertical="center"/>
    </xf>
    <xf numFmtId="0" fontId="5" fillId="5" borderId="10" xfId="0" applyFont="1" applyFill="1" applyBorder="1" applyAlignment="1">
      <alignment vertical="center"/>
    </xf>
    <xf numFmtId="0" fontId="5" fillId="5" borderId="36" xfId="0" applyFont="1" applyFill="1" applyBorder="1" applyAlignment="1">
      <alignment horizontal="center" vertical="center"/>
    </xf>
    <xf numFmtId="0" fontId="5" fillId="5" borderId="34" xfId="0" applyFont="1" applyFill="1" applyBorder="1" applyAlignment="1">
      <alignment horizontal="center" vertical="center"/>
    </xf>
    <xf numFmtId="0" fontId="0" fillId="0" borderId="0" xfId="0"/>
    <xf numFmtId="0" fontId="5" fillId="5" borderId="34" xfId="0" applyFont="1" applyFill="1" applyBorder="1"/>
    <xf numFmtId="0" fontId="5" fillId="5" borderId="64" xfId="0" applyFont="1" applyFill="1" applyBorder="1" applyAlignment="1">
      <alignment vertical="center"/>
    </xf>
    <xf numFmtId="0" fontId="4" fillId="5" borderId="65" xfId="0" applyFont="1" applyFill="1" applyBorder="1" applyAlignment="1">
      <alignment vertical="center"/>
    </xf>
    <xf numFmtId="0" fontId="5" fillId="5" borderId="12" xfId="0" applyFont="1" applyFill="1" applyBorder="1" applyAlignment="1">
      <alignment vertical="center"/>
    </xf>
    <xf numFmtId="0" fontId="5" fillId="5" borderId="17" xfId="0" applyFont="1" applyFill="1" applyBorder="1" applyAlignment="1">
      <alignment horizontal="center" vertical="center"/>
    </xf>
    <xf numFmtId="0" fontId="5" fillId="5" borderId="18" xfId="0" applyFont="1" applyFill="1" applyBorder="1" applyAlignment="1">
      <alignment horizontal="center" vertical="center"/>
    </xf>
    <xf numFmtId="0" fontId="5" fillId="5" borderId="14" xfId="0" applyFont="1" applyFill="1" applyBorder="1" applyAlignment="1">
      <alignment vertical="center"/>
    </xf>
    <xf numFmtId="0" fontId="5" fillId="5" borderId="16" xfId="0" applyFont="1" applyFill="1" applyBorder="1" applyAlignment="1">
      <alignment horizontal="center" vertical="center"/>
    </xf>
    <xf numFmtId="0" fontId="5" fillId="5" borderId="15" xfId="0" applyFont="1" applyFill="1" applyBorder="1" applyAlignment="1">
      <alignment horizontal="center" vertical="center"/>
    </xf>
    <xf numFmtId="0" fontId="5" fillId="5" borderId="17" xfId="0" applyFont="1" applyFill="1" applyBorder="1" applyAlignment="1">
      <alignment vertical="center"/>
    </xf>
    <xf numFmtId="0" fontId="5" fillId="5" borderId="13" xfId="0" applyFont="1" applyFill="1" applyBorder="1" applyAlignment="1">
      <alignment horizontal="center" vertical="center"/>
    </xf>
    <xf numFmtId="0" fontId="4" fillId="6" borderId="36" xfId="0" applyFont="1" applyFill="1" applyBorder="1" applyAlignment="1">
      <alignment horizontal="left" vertical="center" wrapText="1"/>
    </xf>
    <xf numFmtId="0" fontId="4" fillId="0" borderId="58" xfId="0" applyFont="1" applyBorder="1" applyAlignment="1">
      <alignment horizontal="center" wrapText="1"/>
    </xf>
    <xf numFmtId="0" fontId="4" fillId="0" borderId="66" xfId="0" applyFont="1" applyBorder="1" applyAlignment="1">
      <alignment horizontal="left" vertical="center" wrapText="1"/>
    </xf>
    <xf numFmtId="0" fontId="4" fillId="0" borderId="58" xfId="0" applyFont="1" applyBorder="1" applyAlignment="1">
      <alignment horizontal="left" vertical="center" wrapText="1"/>
    </xf>
    <xf numFmtId="0" fontId="5" fillId="0" borderId="20" xfId="0" applyFont="1" applyBorder="1" applyAlignment="1">
      <alignment horizontal="center" vertical="center"/>
    </xf>
    <xf numFmtId="0" fontId="5" fillId="0" borderId="59" xfId="0" applyFont="1" applyBorder="1" applyAlignment="1">
      <alignment horizontal="center" vertical="center"/>
    </xf>
    <xf numFmtId="0" fontId="5" fillId="0" borderId="66" xfId="0" applyFont="1" applyBorder="1" applyAlignment="1">
      <alignment horizontal="center" vertical="center"/>
    </xf>
    <xf numFmtId="0" fontId="5" fillId="0" borderId="20" xfId="0" applyFont="1" applyBorder="1" applyAlignment="1">
      <alignment vertical="center"/>
    </xf>
    <xf numFmtId="0" fontId="5" fillId="0" borderId="58" xfId="0" applyFont="1" applyBorder="1" applyAlignment="1">
      <alignment horizontal="center" vertical="center"/>
    </xf>
    <xf numFmtId="3" fontId="5" fillId="0" borderId="27" xfId="0" applyNumberFormat="1" applyFont="1" applyBorder="1" applyAlignment="1">
      <alignment vertical="center"/>
    </xf>
    <xf numFmtId="4" fontId="12" fillId="7" borderId="0" xfId="0" applyNumberFormat="1" applyFont="1" applyFill="1" applyAlignment="1">
      <alignment horizontal="center" vertical="center"/>
    </xf>
    <xf numFmtId="4" fontId="13" fillId="8" borderId="0" xfId="0" applyNumberFormat="1" applyFont="1" applyFill="1" applyAlignment="1">
      <alignment horizontal="center" vertical="center"/>
    </xf>
    <xf numFmtId="0" fontId="12" fillId="0" borderId="0" xfId="0" applyFont="1" applyAlignment="1">
      <alignment horizontal="right"/>
    </xf>
    <xf numFmtId="0" fontId="12" fillId="0" borderId="0" xfId="0" applyFont="1" applyAlignment="1">
      <alignment horizontal="center" vertical="center"/>
    </xf>
    <xf numFmtId="3" fontId="12" fillId="0" borderId="0" xfId="0" applyNumberFormat="1" applyFont="1" applyAlignment="1">
      <alignment horizontal="center" vertical="center"/>
    </xf>
    <xf numFmtId="0" fontId="12" fillId="0" borderId="0" xfId="0" applyFont="1" applyAlignment="1">
      <alignment horizontal="center" wrapText="1"/>
    </xf>
    <xf numFmtId="3" fontId="12" fillId="0" borderId="0" xfId="0" applyNumberFormat="1" applyFont="1" applyAlignment="1">
      <alignment horizontal="right"/>
    </xf>
    <xf numFmtId="0" fontId="12" fillId="0" borderId="0" xfId="0" applyFont="1" applyAlignment="1">
      <alignment horizontal="center"/>
    </xf>
    <xf numFmtId="0" fontId="12" fillId="0" borderId="0" xfId="0" applyFont="1"/>
    <xf numFmtId="3" fontId="12" fillId="0" borderId="0" xfId="0" applyNumberFormat="1" applyFont="1" applyAlignment="1">
      <alignment horizontal="center"/>
    </xf>
    <xf numFmtId="0" fontId="14" fillId="0" borderId="0" xfId="2" applyFont="1"/>
    <xf numFmtId="3" fontId="14" fillId="0" borderId="0" xfId="2" applyNumberFormat="1" applyFont="1"/>
    <xf numFmtId="0" fontId="15" fillId="0" borderId="0" xfId="0" applyFont="1"/>
    <xf numFmtId="0" fontId="14" fillId="0" borderId="8" xfId="0" applyFont="1" applyBorder="1" applyAlignment="1">
      <alignment horizontal="center"/>
    </xf>
    <xf numFmtId="0" fontId="12" fillId="0" borderId="12" xfId="0" applyFont="1" applyBorder="1" applyAlignment="1">
      <alignment horizontal="center" vertical="top" wrapText="1"/>
    </xf>
    <xf numFmtId="0" fontId="12" fillId="0" borderId="13" xfId="0" applyFont="1" applyBorder="1" applyAlignment="1">
      <alignment horizontal="center" vertical="top" wrapText="1"/>
    </xf>
    <xf numFmtId="0" fontId="12" fillId="0" borderId="14" xfId="0" applyFont="1" applyBorder="1" applyAlignment="1">
      <alignment horizontal="center" vertical="top" wrapText="1"/>
    </xf>
    <xf numFmtId="0" fontId="12" fillId="0" borderId="15" xfId="0" applyFont="1" applyBorder="1" applyAlignment="1">
      <alignment horizontal="center" vertical="top" wrapText="1"/>
    </xf>
    <xf numFmtId="0" fontId="12" fillId="0" borderId="16" xfId="0" applyFont="1" applyBorder="1" applyAlignment="1">
      <alignment horizontal="center" vertical="top" wrapText="1"/>
    </xf>
    <xf numFmtId="0" fontId="12" fillId="0" borderId="17" xfId="0" applyFont="1" applyBorder="1" applyAlignment="1">
      <alignment horizontal="center" vertical="top" wrapText="1"/>
    </xf>
    <xf numFmtId="0" fontId="12" fillId="0" borderId="18" xfId="0" applyFont="1" applyBorder="1" applyAlignment="1">
      <alignment horizontal="center" vertical="top" wrapText="1"/>
    </xf>
    <xf numFmtId="0" fontId="12" fillId="0" borderId="19" xfId="0" applyFont="1" applyBorder="1" applyAlignment="1">
      <alignment horizontal="center" vertical="top" wrapText="1"/>
    </xf>
    <xf numFmtId="0" fontId="12" fillId="0" borderId="22" xfId="0" applyFont="1" applyBorder="1" applyAlignment="1">
      <alignment horizontal="center" vertical="top" wrapText="1"/>
    </xf>
    <xf numFmtId="0" fontId="12" fillId="0" borderId="23" xfId="0" applyFont="1" applyBorder="1" applyAlignment="1">
      <alignment horizontal="center" vertical="top" wrapText="1"/>
    </xf>
    <xf numFmtId="0" fontId="14" fillId="0" borderId="22" xfId="0" applyFont="1" applyBorder="1" applyAlignment="1">
      <alignment horizontal="center" vertical="top" wrapText="1"/>
    </xf>
    <xf numFmtId="0" fontId="14" fillId="0" borderId="24" xfId="0" applyFont="1" applyBorder="1" applyAlignment="1">
      <alignment horizontal="center" vertical="top" wrapText="1"/>
    </xf>
    <xf numFmtId="0" fontId="12" fillId="0" borderId="25" xfId="0" applyFont="1" applyBorder="1" applyAlignment="1">
      <alignment horizontal="center" vertical="top" wrapText="1"/>
    </xf>
    <xf numFmtId="0" fontId="14" fillId="0" borderId="23" xfId="0" applyFont="1" applyBorder="1" applyAlignment="1">
      <alignment horizontal="center" vertical="top" wrapText="1"/>
    </xf>
    <xf numFmtId="0" fontId="12" fillId="0" borderId="26" xfId="0" applyFont="1" applyBorder="1" applyAlignment="1">
      <alignment horizontal="center" vertical="top" wrapText="1"/>
    </xf>
    <xf numFmtId="0" fontId="12" fillId="0" borderId="19" xfId="0" applyFont="1" applyBorder="1" applyAlignment="1">
      <alignment horizontal="center"/>
    </xf>
    <xf numFmtId="0" fontId="12" fillId="0" borderId="22" xfId="0" applyFont="1" applyBorder="1" applyAlignment="1">
      <alignment horizontal="center"/>
    </xf>
    <xf numFmtId="0" fontId="12" fillId="0" borderId="27" xfId="0" applyFont="1" applyBorder="1" applyAlignment="1">
      <alignment horizontal="center"/>
    </xf>
    <xf numFmtId="0" fontId="12" fillId="0" borderId="28" xfId="0" applyFont="1" applyBorder="1" applyAlignment="1">
      <alignment horizontal="center" vertical="center" wrapText="1"/>
    </xf>
    <xf numFmtId="0" fontId="12" fillId="0" borderId="29" xfId="0" applyFont="1" applyBorder="1" applyAlignment="1">
      <alignment horizontal="left" vertical="center" wrapText="1"/>
    </xf>
    <xf numFmtId="0" fontId="12" fillId="0" borderId="30" xfId="0" applyFont="1" applyBorder="1" applyAlignment="1">
      <alignment horizontal="center" vertical="center" wrapText="1"/>
    </xf>
    <xf numFmtId="1" fontId="12" fillId="0" borderId="28" xfId="0" applyNumberFormat="1" applyFont="1" applyBorder="1" applyAlignment="1">
      <alignment horizontal="center" vertical="center"/>
    </xf>
    <xf numFmtId="3" fontId="12" fillId="0" borderId="31" xfId="0" applyNumberFormat="1" applyFont="1" applyBorder="1" applyAlignment="1">
      <alignment vertical="center"/>
    </xf>
    <xf numFmtId="1" fontId="14" fillId="0" borderId="32" xfId="0" applyNumberFormat="1" applyFont="1" applyBorder="1" applyAlignment="1">
      <alignment horizontal="center" vertical="center" wrapText="1"/>
    </xf>
    <xf numFmtId="1" fontId="14" fillId="0" borderId="31" xfId="0" applyNumberFormat="1" applyFont="1" applyBorder="1" applyAlignment="1">
      <alignment horizontal="center" vertical="center" wrapText="1"/>
    </xf>
    <xf numFmtId="1" fontId="14" fillId="0" borderId="30" xfId="0" applyNumberFormat="1" applyFont="1" applyBorder="1" applyAlignment="1">
      <alignment horizontal="center" vertical="center" wrapText="1"/>
    </xf>
    <xf numFmtId="1" fontId="14" fillId="0" borderId="28" xfId="0" applyNumberFormat="1" applyFont="1" applyBorder="1" applyAlignment="1">
      <alignment horizontal="center" vertical="center" wrapText="1"/>
    </xf>
    <xf numFmtId="1" fontId="14" fillId="0" borderId="33" xfId="0" applyNumberFormat="1" applyFont="1" applyBorder="1" applyAlignment="1">
      <alignment horizontal="center" vertical="center" wrapText="1"/>
    </xf>
    <xf numFmtId="1" fontId="12" fillId="0" borderId="32" xfId="0" applyNumberFormat="1" applyFont="1" applyBorder="1" applyAlignment="1">
      <alignment horizontal="center" vertical="center" wrapText="1"/>
    </xf>
    <xf numFmtId="1" fontId="12" fillId="0" borderId="29" xfId="0" applyNumberFormat="1" applyFont="1" applyBorder="1" applyAlignment="1">
      <alignment horizontal="center" vertical="center" wrapText="1"/>
    </xf>
    <xf numFmtId="3" fontId="12" fillId="0" borderId="33" xfId="0" applyNumberFormat="1" applyFont="1" applyBorder="1" applyAlignment="1">
      <alignment vertical="center"/>
    </xf>
    <xf numFmtId="2" fontId="12" fillId="0" borderId="28" xfId="0" applyNumberFormat="1" applyFont="1" applyBorder="1" applyAlignment="1">
      <alignment horizontal="center" vertical="center"/>
    </xf>
    <xf numFmtId="3" fontId="12" fillId="0" borderId="8" xfId="0" applyNumberFormat="1" applyFont="1" applyBorder="1" applyAlignment="1">
      <alignment vertical="center"/>
    </xf>
    <xf numFmtId="0" fontId="12" fillId="0" borderId="34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left" vertical="center" wrapText="1"/>
    </xf>
    <xf numFmtId="0" fontId="12" fillId="0" borderId="11" xfId="0" applyFont="1" applyBorder="1" applyAlignment="1">
      <alignment horizontal="center" vertical="center" wrapText="1"/>
    </xf>
    <xf numFmtId="1" fontId="14" fillId="0" borderId="35" xfId="0" applyNumberFormat="1" applyFont="1" applyBorder="1" applyAlignment="1">
      <alignment horizontal="center" vertical="center" wrapText="1"/>
    </xf>
    <xf numFmtId="1" fontId="14" fillId="0" borderId="34" xfId="0" applyNumberFormat="1" applyFont="1" applyBorder="1" applyAlignment="1">
      <alignment horizontal="center" vertical="center" wrapText="1"/>
    </xf>
    <xf numFmtId="2" fontId="12" fillId="0" borderId="34" xfId="0" applyNumberFormat="1" applyFont="1" applyBorder="1" applyAlignment="1">
      <alignment horizontal="center" vertical="center"/>
    </xf>
    <xf numFmtId="3" fontId="12" fillId="0" borderId="36" xfId="0" applyNumberFormat="1" applyFont="1" applyBorder="1" applyAlignment="1">
      <alignment vertical="center"/>
    </xf>
    <xf numFmtId="3" fontId="12" fillId="0" borderId="37" xfId="0" applyNumberFormat="1" applyFont="1" applyBorder="1" applyAlignment="1">
      <alignment vertical="center"/>
    </xf>
    <xf numFmtId="164" fontId="14" fillId="0" borderId="34" xfId="0" applyNumberFormat="1" applyFont="1" applyBorder="1" applyAlignment="1">
      <alignment horizontal="center" vertical="center" wrapText="1"/>
    </xf>
    <xf numFmtId="164" fontId="14" fillId="0" borderId="35" xfId="0" applyNumberFormat="1" applyFont="1" applyBorder="1" applyAlignment="1">
      <alignment horizontal="center" vertical="center" wrapText="1"/>
    </xf>
    <xf numFmtId="0" fontId="12" fillId="2" borderId="34" xfId="0" applyFont="1" applyFill="1" applyBorder="1" applyAlignment="1">
      <alignment horizontal="center" vertical="center" wrapText="1"/>
    </xf>
    <xf numFmtId="0" fontId="12" fillId="2" borderId="10" xfId="0" applyFont="1" applyFill="1" applyBorder="1" applyAlignment="1">
      <alignment horizontal="left" vertical="center" wrapText="1"/>
    </xf>
    <xf numFmtId="0" fontId="12" fillId="2" borderId="11" xfId="0" applyFont="1" applyFill="1" applyBorder="1" applyAlignment="1">
      <alignment horizontal="center" vertical="center" wrapText="1"/>
    </xf>
    <xf numFmtId="0" fontId="12" fillId="2" borderId="38" xfId="0" applyFont="1" applyFill="1" applyBorder="1" applyAlignment="1">
      <alignment horizontal="center" vertical="center" wrapText="1"/>
    </xf>
    <xf numFmtId="3" fontId="12" fillId="2" borderId="36" xfId="0" applyNumberFormat="1" applyFont="1" applyFill="1" applyBorder="1" applyAlignment="1">
      <alignment horizontal="center" vertical="center" wrapText="1"/>
    </xf>
    <xf numFmtId="1" fontId="14" fillId="2" borderId="35" xfId="0" applyNumberFormat="1" applyFont="1" applyFill="1" applyBorder="1" applyAlignment="1">
      <alignment horizontal="center" vertical="center" wrapText="1"/>
    </xf>
    <xf numFmtId="1" fontId="14" fillId="2" borderId="31" xfId="0" applyNumberFormat="1" applyFont="1" applyFill="1" applyBorder="1" applyAlignment="1">
      <alignment horizontal="center" vertical="center" wrapText="1"/>
    </xf>
    <xf numFmtId="1" fontId="14" fillId="2" borderId="30" xfId="0" applyNumberFormat="1" applyFont="1" applyFill="1" applyBorder="1" applyAlignment="1">
      <alignment horizontal="center" vertical="center" wrapText="1"/>
    </xf>
    <xf numFmtId="1" fontId="14" fillId="2" borderId="34" xfId="0" applyNumberFormat="1" applyFont="1" applyFill="1" applyBorder="1" applyAlignment="1">
      <alignment horizontal="center" vertical="center" wrapText="1"/>
    </xf>
    <xf numFmtId="1" fontId="14" fillId="2" borderId="33" xfId="0" applyNumberFormat="1" applyFont="1" applyFill="1" applyBorder="1" applyAlignment="1">
      <alignment horizontal="center" vertical="center" wrapText="1"/>
    </xf>
    <xf numFmtId="1" fontId="12" fillId="2" borderId="35" xfId="0" applyNumberFormat="1" applyFont="1" applyFill="1" applyBorder="1" applyAlignment="1">
      <alignment horizontal="center" vertical="center" wrapText="1"/>
    </xf>
    <xf numFmtId="1" fontId="12" fillId="2" borderId="29" xfId="0" applyNumberFormat="1" applyFont="1" applyFill="1" applyBorder="1" applyAlignment="1">
      <alignment horizontal="center" vertical="center" wrapText="1"/>
    </xf>
    <xf numFmtId="3" fontId="12" fillId="2" borderId="33" xfId="0" applyNumberFormat="1" applyFont="1" applyFill="1" applyBorder="1" applyAlignment="1">
      <alignment vertical="center"/>
    </xf>
    <xf numFmtId="2" fontId="12" fillId="2" borderId="34" xfId="0" applyNumberFormat="1" applyFont="1" applyFill="1" applyBorder="1" applyAlignment="1">
      <alignment horizontal="center" vertical="center"/>
    </xf>
    <xf numFmtId="3" fontId="12" fillId="2" borderId="36" xfId="0" applyNumberFormat="1" applyFont="1" applyFill="1" applyBorder="1" applyAlignment="1">
      <alignment vertical="center"/>
    </xf>
    <xf numFmtId="3" fontId="12" fillId="2" borderId="37" xfId="0" applyNumberFormat="1" applyFont="1" applyFill="1" applyBorder="1" applyAlignment="1">
      <alignment vertical="center"/>
    </xf>
    <xf numFmtId="0" fontId="12" fillId="2" borderId="12" xfId="0" applyFont="1" applyFill="1" applyBorder="1" applyAlignment="1">
      <alignment horizontal="center" vertical="center" wrapText="1"/>
    </xf>
    <xf numFmtId="0" fontId="12" fillId="2" borderId="17" xfId="0" applyFont="1" applyFill="1" applyBorder="1" applyAlignment="1">
      <alignment horizontal="left" vertical="center" wrapText="1"/>
    </xf>
    <xf numFmtId="0" fontId="12" fillId="2" borderId="15" xfId="0" applyFont="1" applyFill="1" applyBorder="1" applyAlignment="1">
      <alignment horizontal="center" vertical="center" wrapText="1"/>
    </xf>
    <xf numFmtId="0" fontId="12" fillId="2" borderId="39" xfId="0" applyFont="1" applyFill="1" applyBorder="1" applyAlignment="1">
      <alignment horizontal="center" vertical="center" wrapText="1"/>
    </xf>
    <xf numFmtId="3" fontId="12" fillId="2" borderId="13" xfId="0" applyNumberFormat="1" applyFont="1" applyFill="1" applyBorder="1" applyAlignment="1">
      <alignment horizontal="center" vertical="center" wrapText="1"/>
    </xf>
    <xf numFmtId="1" fontId="14" fillId="2" borderId="14" xfId="0" applyNumberFormat="1" applyFont="1" applyFill="1" applyBorder="1" applyAlignment="1">
      <alignment horizontal="center" vertical="center" wrapText="1"/>
    </xf>
    <xf numFmtId="1" fontId="14" fillId="2" borderId="40" xfId="0" applyNumberFormat="1" applyFont="1" applyFill="1" applyBorder="1" applyAlignment="1">
      <alignment horizontal="center" vertical="center" wrapText="1"/>
    </xf>
    <xf numFmtId="1" fontId="14" fillId="2" borderId="41" xfId="0" applyNumberFormat="1" applyFont="1" applyFill="1" applyBorder="1" applyAlignment="1">
      <alignment horizontal="center" vertical="center" wrapText="1"/>
    </xf>
    <xf numFmtId="1" fontId="14" fillId="2" borderId="12" xfId="0" applyNumberFormat="1" applyFont="1" applyFill="1" applyBorder="1" applyAlignment="1">
      <alignment horizontal="center" vertical="center" wrapText="1"/>
    </xf>
    <xf numFmtId="1" fontId="14" fillId="2" borderId="0" xfId="0" applyNumberFormat="1" applyFont="1" applyFill="1" applyAlignment="1">
      <alignment horizontal="center" vertical="center" wrapText="1"/>
    </xf>
    <xf numFmtId="1" fontId="12" fillId="2" borderId="14" xfId="0" applyNumberFormat="1" applyFont="1" applyFill="1" applyBorder="1" applyAlignment="1">
      <alignment horizontal="center" vertical="center" wrapText="1"/>
    </xf>
    <xf numFmtId="1" fontId="12" fillId="2" borderId="42" xfId="0" applyNumberFormat="1" applyFont="1" applyFill="1" applyBorder="1" applyAlignment="1">
      <alignment horizontal="center" vertical="center" wrapText="1"/>
    </xf>
    <xf numFmtId="3" fontId="12" fillId="2" borderId="0" xfId="0" applyNumberFormat="1" applyFont="1" applyFill="1" applyAlignment="1">
      <alignment vertical="center"/>
    </xf>
    <xf numFmtId="2" fontId="12" fillId="2" borderId="12" xfId="0" applyNumberFormat="1" applyFont="1" applyFill="1" applyBorder="1" applyAlignment="1">
      <alignment horizontal="center" vertical="center"/>
    </xf>
    <xf numFmtId="3" fontId="12" fillId="2" borderId="13" xfId="0" applyNumberFormat="1" applyFont="1" applyFill="1" applyBorder="1" applyAlignment="1">
      <alignment vertical="center"/>
    </xf>
    <xf numFmtId="3" fontId="12" fillId="2" borderId="18" xfId="0" applyNumberFormat="1" applyFont="1" applyFill="1" applyBorder="1" applyAlignment="1">
      <alignment vertical="center"/>
    </xf>
    <xf numFmtId="0" fontId="12" fillId="0" borderId="4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left" vertical="center" wrapText="1"/>
    </xf>
    <xf numFmtId="0" fontId="12" fillId="0" borderId="3" xfId="0" applyFont="1" applyBorder="1" applyAlignment="1">
      <alignment horizontal="center" vertical="center" wrapText="1"/>
    </xf>
    <xf numFmtId="1" fontId="12" fillId="0" borderId="4" xfId="0" applyNumberFormat="1" applyFont="1" applyBorder="1" applyAlignment="1">
      <alignment horizontal="center" vertical="center"/>
    </xf>
    <xf numFmtId="3" fontId="12" fillId="0" borderId="5" xfId="0" applyNumberFormat="1" applyFont="1" applyBorder="1" applyAlignment="1">
      <alignment vertical="center"/>
    </xf>
    <xf numFmtId="1" fontId="14" fillId="0" borderId="6" xfId="0" applyNumberFormat="1" applyFont="1" applyBorder="1" applyAlignment="1">
      <alignment horizontal="center" vertical="center" wrapText="1"/>
    </xf>
    <xf numFmtId="1" fontId="14" fillId="0" borderId="5" xfId="0" applyNumberFormat="1" applyFont="1" applyBorder="1" applyAlignment="1">
      <alignment horizontal="center" vertical="center" wrapText="1"/>
    </xf>
    <xf numFmtId="1" fontId="14" fillId="0" borderId="3" xfId="0" applyNumberFormat="1" applyFont="1" applyBorder="1" applyAlignment="1">
      <alignment horizontal="center" vertical="center" wrapText="1"/>
    </xf>
    <xf numFmtId="1" fontId="14" fillId="0" borderId="4" xfId="0" applyNumberFormat="1" applyFont="1" applyBorder="1" applyAlignment="1">
      <alignment horizontal="center" vertical="center" wrapText="1"/>
    </xf>
    <xf numFmtId="1" fontId="14" fillId="0" borderId="7" xfId="0" applyNumberFormat="1" applyFont="1" applyBorder="1" applyAlignment="1">
      <alignment horizontal="center" vertical="center" wrapText="1"/>
    </xf>
    <xf numFmtId="1" fontId="12" fillId="0" borderId="6" xfId="0" applyNumberFormat="1" applyFont="1" applyBorder="1" applyAlignment="1">
      <alignment horizontal="center" vertical="center" wrapText="1"/>
    </xf>
    <xf numFmtId="1" fontId="12" fillId="0" borderId="2" xfId="0" applyNumberFormat="1" applyFont="1" applyBorder="1" applyAlignment="1">
      <alignment horizontal="center" vertical="center" wrapText="1"/>
    </xf>
    <xf numFmtId="3" fontId="12" fillId="0" borderId="7" xfId="0" applyNumberFormat="1" applyFont="1" applyBorder="1" applyAlignment="1">
      <alignment vertical="center"/>
    </xf>
    <xf numFmtId="2" fontId="12" fillId="0" borderId="4" xfId="0" applyNumberFormat="1" applyFont="1" applyBorder="1" applyAlignment="1">
      <alignment horizontal="center" vertical="center"/>
    </xf>
    <xf numFmtId="1" fontId="12" fillId="0" borderId="34" xfId="0" applyNumberFormat="1" applyFont="1" applyBorder="1" applyAlignment="1">
      <alignment horizontal="center" vertical="center"/>
    </xf>
    <xf numFmtId="1" fontId="14" fillId="0" borderId="10" xfId="0" applyNumberFormat="1" applyFont="1" applyBorder="1" applyAlignment="1">
      <alignment horizontal="center" vertical="center" wrapText="1"/>
    </xf>
    <xf numFmtId="1" fontId="14" fillId="0" borderId="11" xfId="0" applyNumberFormat="1" applyFont="1" applyBorder="1" applyAlignment="1">
      <alignment horizontal="center" vertical="center" wrapText="1"/>
    </xf>
    <xf numFmtId="1" fontId="14" fillId="0" borderId="36" xfId="0" applyNumberFormat="1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12" fillId="0" borderId="17" xfId="0" applyFont="1" applyBorder="1" applyAlignment="1">
      <alignment horizontal="left" vertical="center" wrapText="1"/>
    </xf>
    <xf numFmtId="0" fontId="12" fillId="0" borderId="15" xfId="0" applyFont="1" applyBorder="1" applyAlignment="1">
      <alignment horizontal="center" vertical="center" wrapText="1"/>
    </xf>
    <xf numFmtId="1" fontId="12" fillId="0" borderId="12" xfId="0" applyNumberFormat="1" applyFont="1" applyBorder="1" applyAlignment="1">
      <alignment horizontal="center" vertical="center"/>
    </xf>
    <xf numFmtId="3" fontId="12" fillId="0" borderId="13" xfId="0" applyNumberFormat="1" applyFont="1" applyBorder="1" applyAlignment="1">
      <alignment vertical="center"/>
    </xf>
    <xf numFmtId="1" fontId="14" fillId="0" borderId="14" xfId="0" applyNumberFormat="1" applyFont="1" applyBorder="1" applyAlignment="1">
      <alignment horizontal="center" vertical="center" wrapText="1"/>
    </xf>
    <xf numFmtId="1" fontId="14" fillId="0" borderId="17" xfId="0" applyNumberFormat="1" applyFont="1" applyBorder="1" applyAlignment="1">
      <alignment horizontal="center" vertical="center" wrapText="1"/>
    </xf>
    <xf numFmtId="1" fontId="14" fillId="0" borderId="15" xfId="0" applyNumberFormat="1" applyFont="1" applyBorder="1" applyAlignment="1">
      <alignment horizontal="center" vertical="center" wrapText="1"/>
    </xf>
    <xf numFmtId="1" fontId="14" fillId="0" borderId="12" xfId="0" applyNumberFormat="1" applyFont="1" applyBorder="1" applyAlignment="1">
      <alignment horizontal="center" vertical="center" wrapText="1"/>
    </xf>
    <xf numFmtId="1" fontId="14" fillId="0" borderId="13" xfId="0" applyNumberFormat="1" applyFont="1" applyBorder="1" applyAlignment="1">
      <alignment horizontal="center" vertical="center" wrapText="1"/>
    </xf>
    <xf numFmtId="0" fontId="12" fillId="0" borderId="43" xfId="0" applyFont="1" applyBorder="1" applyAlignment="1">
      <alignment vertical="center"/>
    </xf>
    <xf numFmtId="0" fontId="12" fillId="0" borderId="44" xfId="0" applyFont="1" applyBorder="1" applyAlignment="1">
      <alignment vertical="center"/>
    </xf>
    <xf numFmtId="0" fontId="12" fillId="0" borderId="45" xfId="0" applyFont="1" applyBorder="1" applyAlignment="1">
      <alignment vertical="center"/>
    </xf>
    <xf numFmtId="3" fontId="12" fillId="0" borderId="45" xfId="0" applyNumberFormat="1" applyFont="1" applyBorder="1" applyAlignment="1">
      <alignment vertical="center"/>
    </xf>
    <xf numFmtId="0" fontId="14" fillId="0" borderId="46" xfId="0" applyFont="1" applyBorder="1" applyAlignment="1">
      <alignment vertical="center"/>
    </xf>
    <xf numFmtId="0" fontId="14" fillId="0" borderId="44" xfId="0" applyFont="1" applyBorder="1" applyAlignment="1">
      <alignment vertical="center"/>
    </xf>
    <xf numFmtId="0" fontId="14" fillId="0" borderId="47" xfId="0" applyFont="1" applyBorder="1" applyAlignment="1">
      <alignment vertical="center"/>
    </xf>
    <xf numFmtId="0" fontId="14" fillId="0" borderId="43" xfId="0" applyFont="1" applyBorder="1" applyAlignment="1">
      <alignment vertical="center"/>
    </xf>
    <xf numFmtId="0" fontId="14" fillId="0" borderId="45" xfId="0" applyFont="1" applyBorder="1" applyAlignment="1">
      <alignment vertical="center"/>
    </xf>
    <xf numFmtId="3" fontId="14" fillId="0" borderId="46" xfId="0" applyNumberFormat="1" applyFont="1" applyBorder="1" applyAlignment="1">
      <alignment horizontal="center" vertical="center"/>
    </xf>
    <xf numFmtId="3" fontId="14" fillId="0" borderId="44" xfId="0" applyNumberFormat="1" applyFont="1" applyBorder="1" applyAlignment="1">
      <alignment horizontal="center" vertical="center"/>
    </xf>
    <xf numFmtId="3" fontId="14" fillId="0" borderId="47" xfId="0" applyNumberFormat="1" applyFont="1" applyBorder="1" applyAlignment="1">
      <alignment vertical="center"/>
    </xf>
    <xf numFmtId="3" fontId="14" fillId="0" borderId="43" xfId="0" applyNumberFormat="1" applyFont="1" applyBorder="1" applyAlignment="1">
      <alignment vertical="center"/>
    </xf>
    <xf numFmtId="3" fontId="14" fillId="0" borderId="45" xfId="0" applyNumberFormat="1" applyFont="1" applyBorder="1" applyAlignment="1">
      <alignment vertical="center"/>
    </xf>
    <xf numFmtId="3" fontId="14" fillId="0" borderId="48" xfId="0" applyNumberFormat="1" applyFont="1" applyBorder="1" applyAlignment="1">
      <alignment vertical="center"/>
    </xf>
    <xf numFmtId="4" fontId="3" fillId="0" borderId="0" xfId="0" applyNumberFormat="1" applyFont="1"/>
    <xf numFmtId="0" fontId="13" fillId="8" borderId="0" xfId="0" applyFont="1" applyFill="1" applyAlignment="1">
      <alignment horizontal="right" vertical="center"/>
    </xf>
    <xf numFmtId="0" fontId="3" fillId="4" borderId="0" xfId="0" applyFont="1" applyFill="1" applyAlignment="1">
      <alignment horizontal="right" vertical="center"/>
    </xf>
    <xf numFmtId="0" fontId="11" fillId="7" borderId="0" xfId="0" applyFont="1" applyFill="1" applyAlignment="1">
      <alignment horizontal="right" vertical="center"/>
    </xf>
    <xf numFmtId="0" fontId="14" fillId="0" borderId="4" xfId="0" applyFont="1" applyBorder="1" applyAlignment="1">
      <alignment horizontal="center"/>
    </xf>
    <xf numFmtId="0" fontId="14" fillId="0" borderId="5" xfId="0" applyFont="1" applyBorder="1" applyAlignment="1">
      <alignment horizontal="center"/>
    </xf>
    <xf numFmtId="0" fontId="14" fillId="0" borderId="6" xfId="0" applyFont="1" applyBorder="1" applyAlignment="1">
      <alignment horizontal="center" vertical="top" wrapText="1"/>
    </xf>
    <xf numFmtId="0" fontId="14" fillId="0" borderId="7" xfId="0" applyFont="1" applyBorder="1" applyAlignment="1">
      <alignment horizontal="center" vertical="top" wrapText="1"/>
    </xf>
    <xf numFmtId="0" fontId="14" fillId="0" borderId="3" xfId="0" applyFont="1" applyBorder="1" applyAlignment="1">
      <alignment horizontal="center" vertical="top" wrapText="1"/>
    </xf>
    <xf numFmtId="0" fontId="14" fillId="0" borderId="4" xfId="0" applyFont="1" applyBorder="1" applyAlignment="1">
      <alignment horizontal="center" vertical="top" wrapText="1"/>
    </xf>
    <xf numFmtId="0" fontId="14" fillId="0" borderId="5" xfId="0" applyFont="1" applyBorder="1" applyAlignment="1">
      <alignment horizontal="center" vertical="top" wrapText="1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/>
    </xf>
    <xf numFmtId="3" fontId="12" fillId="0" borderId="0" xfId="2" applyNumberFormat="1" applyFont="1"/>
    <xf numFmtId="0" fontId="14" fillId="0" borderId="1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0" fontId="14" fillId="0" borderId="19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14" fillId="0" borderId="20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0" fontId="14" fillId="0" borderId="21" xfId="0" applyFont="1" applyBorder="1" applyAlignment="1">
      <alignment horizontal="center" vertical="center" wrapText="1"/>
    </xf>
    <xf numFmtId="0" fontId="5" fillId="0" borderId="52" xfId="0" applyFont="1" applyBorder="1" applyAlignment="1">
      <alignment horizontal="center" vertical="center" wrapText="1"/>
    </xf>
    <xf numFmtId="0" fontId="5" fillId="0" borderId="57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53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 wrapText="1"/>
    </xf>
    <xf numFmtId="0" fontId="10" fillId="0" borderId="25" xfId="0" applyFont="1" applyBorder="1" applyAlignment="1">
      <alignment horizontal="center"/>
    </xf>
    <xf numFmtId="0" fontId="7" fillId="0" borderId="49" xfId="0" applyFont="1" applyBorder="1" applyAlignment="1">
      <alignment horizontal="center" vertical="top" wrapText="1"/>
    </xf>
    <xf numFmtId="0" fontId="7" fillId="0" borderId="54" xfId="0" applyFont="1" applyBorder="1" applyAlignment="1">
      <alignment horizontal="center" vertical="top" wrapText="1"/>
    </xf>
    <xf numFmtId="0" fontId="4" fillId="0" borderId="50" xfId="0" applyFont="1" applyBorder="1" applyAlignment="1">
      <alignment horizontal="center" vertical="center" wrapText="1"/>
    </xf>
    <xf numFmtId="0" fontId="4" fillId="0" borderId="55" xfId="0" applyFont="1" applyBorder="1" applyAlignment="1">
      <alignment horizontal="center" vertical="center" wrapText="1"/>
    </xf>
    <xf numFmtId="0" fontId="4" fillId="0" borderId="51" xfId="0" applyFont="1" applyBorder="1" applyAlignment="1">
      <alignment horizontal="center" vertical="center" wrapText="1"/>
    </xf>
    <xf numFmtId="0" fontId="4" fillId="0" borderId="56" xfId="0" applyFont="1" applyBorder="1" applyAlignment="1">
      <alignment horizontal="center" vertical="center" wrapText="1"/>
    </xf>
    <xf numFmtId="0" fontId="14" fillId="0" borderId="0" xfId="0" applyFont="1" applyAlignment="1">
      <alignment horizontal="center" wrapText="1"/>
    </xf>
    <xf numFmtId="0" fontId="14" fillId="0" borderId="0" xfId="0" applyFont="1" applyAlignment="1">
      <alignment horizontal="center"/>
    </xf>
  </cellXfs>
  <cellStyles count="3">
    <cellStyle name="Обычный" xfId="0" builtinId="0"/>
    <cellStyle name="Обычный 2" xfId="1"/>
    <cellStyle name="Открывавшаяся гиперссылка" xfId="2" builtin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published="0">
    <tabColor indexed="2"/>
    <pageSetUpPr fitToPage="1"/>
  </sheetPr>
  <dimension ref="A1:IW82"/>
  <sheetViews>
    <sheetView tabSelected="1" view="pageBreakPreview" zoomScale="60" zoomScaleNormal="60" workbookViewId="0">
      <pane xSplit="3" ySplit="8" topLeftCell="D9" activePane="bottomRight" state="frozen"/>
      <selection activeCell="AU30" sqref="AU30"/>
      <selection pane="topRight"/>
      <selection pane="bottomLeft"/>
      <selection pane="bottomRight" activeCell="E36" sqref="E36"/>
    </sheetView>
  </sheetViews>
  <sheetFormatPr defaultColWidth="8.85546875" defaultRowHeight="12.75" customHeight="1"/>
  <cols>
    <col min="1" max="1" width="4.140625" style="1" bestFit="1" customWidth="1"/>
    <col min="2" max="2" width="49.5703125" style="1" customWidth="1"/>
    <col min="3" max="3" width="9.5703125" style="1" bestFit="1" customWidth="1"/>
    <col min="4" max="4" width="10.7109375" style="1" customWidth="1"/>
    <col min="5" max="5" width="12.5703125" style="1" bestFit="1" customWidth="1"/>
    <col min="6" max="11" width="12.5703125" style="1" hidden="1" customWidth="1"/>
    <col min="12" max="17" width="10.7109375" style="1" hidden="1" customWidth="1"/>
    <col min="18" max="29" width="8.7109375" style="1" hidden="1" customWidth="1"/>
    <col min="30" max="35" width="8.7109375" style="1" bestFit="1" customWidth="1"/>
    <col min="36" max="36" width="10" style="1" customWidth="1"/>
    <col min="37" max="37" width="10.5703125" style="1" customWidth="1"/>
    <col min="38" max="38" width="14.28515625" style="1" bestFit="1" customWidth="1"/>
    <col min="39" max="39" width="11.28515625" style="1" bestFit="1" customWidth="1"/>
    <col min="40" max="40" width="14.42578125" style="1" bestFit="1" customWidth="1"/>
    <col min="41" max="41" width="20" style="1" customWidth="1"/>
    <col min="42" max="42" width="6.85546875" style="1" bestFit="1" customWidth="1"/>
    <col min="43" max="43" width="8.85546875" style="1" hidden="1" customWidth="1"/>
    <col min="44" max="44" width="9.85546875" style="1" hidden="1" customWidth="1"/>
    <col min="45" max="46" width="8.85546875" style="1" hidden="1" customWidth="1"/>
    <col min="47" max="47" width="22.85546875" style="1" hidden="1" customWidth="1"/>
    <col min="48" max="48" width="22" style="1" hidden="1" customWidth="1"/>
    <col min="49" max="49" width="21" style="1" hidden="1" customWidth="1"/>
    <col min="50" max="50" width="30" style="1" hidden="1" customWidth="1"/>
    <col min="51" max="257" width="8.85546875" style="1" bestFit="1" customWidth="1"/>
  </cols>
  <sheetData>
    <row r="1" spans="1:49" ht="119.25" customHeight="1">
      <c r="A1" s="244" t="s">
        <v>129</v>
      </c>
      <c r="B1" s="245"/>
      <c r="C1" s="245"/>
      <c r="D1" s="245"/>
      <c r="E1" s="245"/>
      <c r="F1" s="245"/>
      <c r="G1" s="245"/>
      <c r="H1" s="245"/>
      <c r="I1" s="245"/>
      <c r="J1" s="245"/>
      <c r="K1" s="245"/>
      <c r="L1" s="245"/>
      <c r="M1" s="245"/>
      <c r="N1" s="245"/>
      <c r="O1" s="245"/>
      <c r="P1" s="245"/>
      <c r="Q1" s="245"/>
      <c r="R1" s="245"/>
      <c r="S1" s="245"/>
      <c r="T1" s="245"/>
      <c r="U1" s="245"/>
      <c r="V1" s="245"/>
      <c r="W1" s="245"/>
      <c r="X1" s="245"/>
      <c r="Y1" s="245"/>
      <c r="Z1" s="245"/>
      <c r="AA1" s="245"/>
      <c r="AB1" s="245"/>
      <c r="AC1" s="245"/>
      <c r="AD1" s="245"/>
      <c r="AE1" s="245"/>
      <c r="AF1" s="245"/>
      <c r="AG1" s="245"/>
      <c r="AH1" s="245"/>
      <c r="AI1" s="245"/>
      <c r="AJ1" s="245"/>
      <c r="AK1" s="245"/>
      <c r="AL1" s="245"/>
      <c r="AM1" s="245"/>
      <c r="AN1" s="245"/>
      <c r="AO1" s="245"/>
    </row>
    <row r="2" spans="1:49" ht="16.5" customHeight="1">
      <c r="A2" s="78"/>
      <c r="B2" s="219" t="s">
        <v>0</v>
      </c>
      <c r="C2" s="79" t="s">
        <v>1</v>
      </c>
      <c r="D2" s="80">
        <f>I2</f>
        <v>180526</v>
      </c>
      <c r="E2" s="220"/>
      <c r="F2" s="220"/>
      <c r="G2" s="81"/>
      <c r="H2" s="78" t="s">
        <v>1</v>
      </c>
      <c r="I2" s="82">
        <v>180526</v>
      </c>
      <c r="J2" s="78" t="s">
        <v>2</v>
      </c>
      <c r="K2" s="82">
        <v>77293</v>
      </c>
      <c r="L2" s="78" t="s">
        <v>3</v>
      </c>
      <c r="M2" s="82">
        <v>181583</v>
      </c>
      <c r="N2" s="83"/>
      <c r="O2" s="78"/>
      <c r="P2" s="78"/>
      <c r="Q2" s="78"/>
      <c r="R2" s="78"/>
      <c r="S2" s="78"/>
      <c r="T2" s="78"/>
      <c r="U2" s="78"/>
      <c r="V2" s="78"/>
      <c r="W2" s="78"/>
      <c r="X2" s="78"/>
      <c r="Y2" s="78"/>
      <c r="Z2" s="78"/>
      <c r="AA2" s="78"/>
      <c r="AB2" s="78"/>
      <c r="AC2" s="78"/>
      <c r="AD2" s="78"/>
      <c r="AE2" s="78"/>
      <c r="AF2" s="78"/>
      <c r="AG2" s="78"/>
      <c r="AH2" s="78"/>
      <c r="AI2" s="84"/>
      <c r="AJ2" s="84"/>
      <c r="AK2" s="84"/>
      <c r="AL2" s="84"/>
      <c r="AM2" s="84"/>
      <c r="AN2" s="84"/>
      <c r="AO2" s="84"/>
    </row>
    <row r="3" spans="1:49" ht="18.75">
      <c r="A3" s="78"/>
      <c r="B3" s="219"/>
      <c r="C3" s="83" t="s">
        <v>2</v>
      </c>
      <c r="D3" s="85">
        <f>K2</f>
        <v>77293</v>
      </c>
      <c r="E3" s="84"/>
      <c r="F3" s="81"/>
      <c r="G3" s="81"/>
      <c r="H3" s="81"/>
      <c r="I3" s="81"/>
      <c r="J3" s="81"/>
      <c r="K3" s="81"/>
      <c r="L3" s="81"/>
      <c r="M3" s="81"/>
      <c r="N3" s="81"/>
      <c r="O3" s="78"/>
      <c r="P3" s="78"/>
      <c r="Q3" s="78"/>
      <c r="R3" s="78"/>
      <c r="S3" s="78"/>
      <c r="T3" s="78"/>
      <c r="U3" s="78"/>
      <c r="V3" s="78"/>
      <c r="W3" s="78"/>
      <c r="X3" s="78"/>
      <c r="Y3" s="78"/>
      <c r="Z3" s="78"/>
      <c r="AA3" s="78"/>
      <c r="AB3" s="78"/>
      <c r="AC3" s="78"/>
      <c r="AD3" s="78"/>
      <c r="AE3" s="78"/>
      <c r="AF3" s="78"/>
      <c r="AG3" s="78"/>
      <c r="AH3" s="78"/>
      <c r="AI3" s="84"/>
      <c r="AJ3" s="84"/>
      <c r="AK3" s="84"/>
      <c r="AL3" s="84"/>
      <c r="AM3" s="84"/>
      <c r="AN3" s="84"/>
      <c r="AO3" s="84"/>
    </row>
    <row r="4" spans="1:49" ht="18.75">
      <c r="A4" s="78"/>
      <c r="B4" s="219"/>
      <c r="C4" s="83" t="s">
        <v>3</v>
      </c>
      <c r="D4" s="85">
        <f>M2</f>
        <v>181583</v>
      </c>
      <c r="E4" s="84"/>
      <c r="F4" s="82"/>
      <c r="G4" s="82"/>
      <c r="H4" s="82"/>
      <c r="I4" s="82"/>
      <c r="J4" s="221"/>
      <c r="K4" s="221"/>
      <c r="L4" s="86"/>
      <c r="M4" s="87"/>
      <c r="N4" s="82"/>
      <c r="O4" s="78"/>
      <c r="P4" s="78"/>
      <c r="Q4" s="78"/>
      <c r="R4" s="78"/>
      <c r="S4" s="78"/>
      <c r="T4" s="78"/>
      <c r="U4" s="78"/>
      <c r="V4" s="78"/>
      <c r="W4" s="78"/>
      <c r="X4" s="78"/>
      <c r="Y4" s="78"/>
      <c r="Z4" s="78"/>
      <c r="AA4" s="78"/>
      <c r="AB4" s="78"/>
      <c r="AC4" s="78"/>
      <c r="AD4" s="78"/>
      <c r="AE4" s="78"/>
      <c r="AF4" s="78"/>
      <c r="AG4" s="78"/>
      <c r="AH4" s="78"/>
      <c r="AI4" s="84"/>
      <c r="AJ4" s="84"/>
      <c r="AK4" s="84"/>
      <c r="AL4" s="84"/>
      <c r="AM4" s="84"/>
      <c r="AN4" s="84"/>
      <c r="AO4" s="84"/>
    </row>
    <row r="5" spans="1:49" s="2" customFormat="1" ht="6.75" customHeight="1">
      <c r="A5" s="88"/>
      <c r="B5" s="88"/>
      <c r="C5" s="88"/>
      <c r="D5" s="88"/>
      <c r="E5" s="88"/>
      <c r="F5" s="88">
        <v>4</v>
      </c>
      <c r="G5" s="88"/>
      <c r="H5" s="88">
        <v>4</v>
      </c>
      <c r="I5" s="88"/>
      <c r="J5" s="88">
        <v>4.5</v>
      </c>
      <c r="K5" s="88"/>
      <c r="L5" s="88">
        <v>4</v>
      </c>
      <c r="M5" s="88"/>
      <c r="N5" s="88">
        <v>4.5</v>
      </c>
      <c r="O5" s="88"/>
      <c r="P5" s="88">
        <v>4.5</v>
      </c>
      <c r="Q5" s="88"/>
      <c r="R5" s="88">
        <v>4.5</v>
      </c>
      <c r="S5" s="88"/>
      <c r="T5" s="88"/>
      <c r="U5" s="88">
        <v>4</v>
      </c>
      <c r="V5" s="88"/>
      <c r="W5" s="88"/>
      <c r="X5" s="88">
        <v>4</v>
      </c>
      <c r="Y5" s="88"/>
      <c r="Z5" s="88"/>
      <c r="AA5" s="88">
        <v>4</v>
      </c>
      <c r="AB5" s="88"/>
      <c r="AC5" s="88"/>
      <c r="AD5" s="88">
        <v>4</v>
      </c>
      <c r="AE5" s="88"/>
      <c r="AF5" s="88"/>
      <c r="AG5" s="88">
        <v>4</v>
      </c>
      <c r="AH5" s="88"/>
      <c r="AI5" s="88"/>
      <c r="AJ5" s="88"/>
      <c r="AK5" s="88"/>
      <c r="AL5" s="88"/>
      <c r="AM5" s="88"/>
      <c r="AN5" s="88"/>
      <c r="AO5" s="88"/>
    </row>
    <row r="6" spans="1:49" ht="15.75" customHeight="1">
      <c r="A6" s="222" t="s">
        <v>4</v>
      </c>
      <c r="B6" s="225" t="s">
        <v>5</v>
      </c>
      <c r="C6" s="228" t="s">
        <v>6</v>
      </c>
      <c r="D6" s="217" t="s">
        <v>7</v>
      </c>
      <c r="E6" s="218"/>
      <c r="F6" s="214" t="s">
        <v>8</v>
      </c>
      <c r="G6" s="218"/>
      <c r="H6" s="214" t="s">
        <v>9</v>
      </c>
      <c r="I6" s="218"/>
      <c r="J6" s="214" t="s">
        <v>10</v>
      </c>
      <c r="K6" s="216"/>
      <c r="L6" s="217" t="s">
        <v>11</v>
      </c>
      <c r="M6" s="218"/>
      <c r="N6" s="214" t="s">
        <v>12</v>
      </c>
      <c r="O6" s="218"/>
      <c r="P6" s="214" t="s">
        <v>13</v>
      </c>
      <c r="Q6" s="216"/>
      <c r="R6" s="217" t="s">
        <v>14</v>
      </c>
      <c r="S6" s="215"/>
      <c r="T6" s="218"/>
      <c r="U6" s="217" t="s">
        <v>15</v>
      </c>
      <c r="V6" s="215"/>
      <c r="W6" s="218"/>
      <c r="X6" s="214" t="s">
        <v>16</v>
      </c>
      <c r="Y6" s="215"/>
      <c r="Z6" s="216"/>
      <c r="AA6" s="217" t="s">
        <v>17</v>
      </c>
      <c r="AB6" s="215"/>
      <c r="AC6" s="218"/>
      <c r="AD6" s="214" t="s">
        <v>18</v>
      </c>
      <c r="AE6" s="215"/>
      <c r="AF6" s="216"/>
      <c r="AG6" s="217" t="s">
        <v>19</v>
      </c>
      <c r="AH6" s="215"/>
      <c r="AI6" s="218"/>
      <c r="AJ6" s="215" t="s">
        <v>20</v>
      </c>
      <c r="AK6" s="215"/>
      <c r="AL6" s="215"/>
      <c r="AM6" s="212" t="s">
        <v>21</v>
      </c>
      <c r="AN6" s="213"/>
      <c r="AO6" s="89" t="s">
        <v>22</v>
      </c>
    </row>
    <row r="7" spans="1:49" ht="96.75" customHeight="1">
      <c r="A7" s="223"/>
      <c r="B7" s="226"/>
      <c r="C7" s="229"/>
      <c r="D7" s="90" t="s">
        <v>23</v>
      </c>
      <c r="E7" s="91" t="s">
        <v>24</v>
      </c>
      <c r="F7" s="92" t="s">
        <v>25</v>
      </c>
      <c r="G7" s="91" t="s">
        <v>26</v>
      </c>
      <c r="H7" s="92" t="s">
        <v>25</v>
      </c>
      <c r="I7" s="91" t="s">
        <v>26</v>
      </c>
      <c r="J7" s="90" t="s">
        <v>25</v>
      </c>
      <c r="K7" s="91" t="s">
        <v>26</v>
      </c>
      <c r="L7" s="90" t="s">
        <v>25</v>
      </c>
      <c r="M7" s="91" t="s">
        <v>26</v>
      </c>
      <c r="N7" s="92" t="s">
        <v>25</v>
      </c>
      <c r="O7" s="91" t="s">
        <v>26</v>
      </c>
      <c r="P7" s="90" t="s">
        <v>25</v>
      </c>
      <c r="Q7" s="93" t="s">
        <v>26</v>
      </c>
      <c r="R7" s="90" t="s">
        <v>25</v>
      </c>
      <c r="S7" s="94" t="s">
        <v>27</v>
      </c>
      <c r="T7" s="91" t="s">
        <v>26</v>
      </c>
      <c r="U7" s="90" t="s">
        <v>25</v>
      </c>
      <c r="V7" s="94" t="s">
        <v>27</v>
      </c>
      <c r="W7" s="91" t="s">
        <v>26</v>
      </c>
      <c r="X7" s="92" t="s">
        <v>25</v>
      </c>
      <c r="Y7" s="94" t="s">
        <v>27</v>
      </c>
      <c r="Z7" s="93" t="s">
        <v>26</v>
      </c>
      <c r="AA7" s="90" t="s">
        <v>25</v>
      </c>
      <c r="AB7" s="94" t="s">
        <v>27</v>
      </c>
      <c r="AC7" s="91" t="s">
        <v>26</v>
      </c>
      <c r="AD7" s="92" t="s">
        <v>25</v>
      </c>
      <c r="AE7" s="94" t="s">
        <v>27</v>
      </c>
      <c r="AF7" s="93" t="s">
        <v>26</v>
      </c>
      <c r="AG7" s="90" t="s">
        <v>25</v>
      </c>
      <c r="AH7" s="94" t="s">
        <v>27</v>
      </c>
      <c r="AI7" s="91" t="s">
        <v>26</v>
      </c>
      <c r="AJ7" s="92" t="s">
        <v>28</v>
      </c>
      <c r="AK7" s="95" t="s">
        <v>29</v>
      </c>
      <c r="AL7" s="94" t="s">
        <v>30</v>
      </c>
      <c r="AM7" s="90" t="s">
        <v>31</v>
      </c>
      <c r="AN7" s="91" t="s">
        <v>32</v>
      </c>
      <c r="AO7" s="96" t="s">
        <v>32</v>
      </c>
    </row>
    <row r="8" spans="1:49" ht="18.75">
      <c r="A8" s="224"/>
      <c r="B8" s="227"/>
      <c r="C8" s="230"/>
      <c r="D8" s="97" t="s">
        <v>33</v>
      </c>
      <c r="E8" s="98" t="s">
        <v>34</v>
      </c>
      <c r="F8" s="99"/>
      <c r="G8" s="100"/>
      <c r="H8" s="99"/>
      <c r="I8" s="100"/>
      <c r="J8" s="99"/>
      <c r="K8" s="101"/>
      <c r="L8" s="97"/>
      <c r="M8" s="100"/>
      <c r="N8" s="99"/>
      <c r="O8" s="100"/>
      <c r="P8" s="99"/>
      <c r="Q8" s="101"/>
      <c r="R8" s="97"/>
      <c r="S8" s="102"/>
      <c r="T8" s="100"/>
      <c r="U8" s="97"/>
      <c r="V8" s="102"/>
      <c r="W8" s="100"/>
      <c r="X8" s="99"/>
      <c r="Y8" s="102"/>
      <c r="Z8" s="101"/>
      <c r="AA8" s="97"/>
      <c r="AB8" s="102"/>
      <c r="AC8" s="100"/>
      <c r="AD8" s="99"/>
      <c r="AE8" s="102"/>
      <c r="AF8" s="101"/>
      <c r="AG8" s="97"/>
      <c r="AH8" s="102"/>
      <c r="AI8" s="100"/>
      <c r="AJ8" s="103"/>
      <c r="AK8" s="104" t="s">
        <v>35</v>
      </c>
      <c r="AL8" s="102" t="s">
        <v>36</v>
      </c>
      <c r="AM8" s="105" t="s">
        <v>37</v>
      </c>
      <c r="AN8" s="106" t="s">
        <v>36</v>
      </c>
      <c r="AO8" s="107" t="s">
        <v>36</v>
      </c>
    </row>
    <row r="9" spans="1:49" ht="43.5" customHeight="1">
      <c r="A9" s="108" t="s">
        <v>38</v>
      </c>
      <c r="B9" s="109" t="s">
        <v>39</v>
      </c>
      <c r="C9" s="110" t="s">
        <v>1</v>
      </c>
      <c r="D9" s="111">
        <f>'Рачет загрузки и выручки'!S4</f>
        <v>24</v>
      </c>
      <c r="E9" s="112">
        <f>'Рачет загрузки и выручки'!T4</f>
        <v>84945.600000000006</v>
      </c>
      <c r="F9" s="113"/>
      <c r="G9" s="114"/>
      <c r="H9" s="113"/>
      <c r="I9" s="114"/>
      <c r="J9" s="113"/>
      <c r="K9" s="115"/>
      <c r="L9" s="116"/>
      <c r="M9" s="114"/>
      <c r="N9" s="113"/>
      <c r="O9" s="114"/>
      <c r="P9" s="113"/>
      <c r="Q9" s="115"/>
      <c r="R9" s="116"/>
      <c r="S9" s="117"/>
      <c r="T9" s="114"/>
      <c r="U9" s="116"/>
      <c r="V9" s="117"/>
      <c r="W9" s="114"/>
      <c r="X9" s="113"/>
      <c r="Y9" s="117"/>
      <c r="Z9" s="115"/>
      <c r="AA9" s="116"/>
      <c r="AB9" s="117"/>
      <c r="AC9" s="114"/>
      <c r="AD9" s="113">
        <v>4</v>
      </c>
      <c r="AE9" s="117"/>
      <c r="AF9" s="115">
        <f>$AD$5*AD9+AE9</f>
        <v>16</v>
      </c>
      <c r="AG9" s="116">
        <v>2</v>
      </c>
      <c r="AH9" s="117"/>
      <c r="AI9" s="114">
        <f>$AG$5*AG9+AH9</f>
        <v>8</v>
      </c>
      <c r="AJ9" s="118">
        <f>G9+I9+K9+M9+O9+Q9+T9+W9+Z9+AC9+AF9+AI9</f>
        <v>24</v>
      </c>
      <c r="AK9" s="119">
        <f>D9*AJ9</f>
        <v>576</v>
      </c>
      <c r="AL9" s="120">
        <f>E9*AJ9</f>
        <v>2038694.4000000001</v>
      </c>
      <c r="AM9" s="121">
        <v>1.8</v>
      </c>
      <c r="AN9" s="112">
        <f>AJ9*AM9*$I$2</f>
        <v>7798723.2000000002</v>
      </c>
      <c r="AO9" s="122">
        <f t="shared" ref="AO9:AO17" si="0">AL9-AN9</f>
        <v>-5760028.7999999998</v>
      </c>
      <c r="AP9" s="3"/>
    </row>
    <row r="10" spans="1:49" ht="48.75" customHeight="1">
      <c r="A10" s="123" t="s">
        <v>40</v>
      </c>
      <c r="B10" s="124" t="s">
        <v>41</v>
      </c>
      <c r="C10" s="125" t="s">
        <v>42</v>
      </c>
      <c r="D10" s="111">
        <f>'Рачет загрузки и выручки'!S5</f>
        <v>20</v>
      </c>
      <c r="E10" s="112">
        <f>'Рачет загрузки и выручки'!T5</f>
        <v>51962.879999999997</v>
      </c>
      <c r="F10" s="126"/>
      <c r="G10" s="114"/>
      <c r="H10" s="126"/>
      <c r="I10" s="114"/>
      <c r="J10" s="126"/>
      <c r="K10" s="115"/>
      <c r="L10" s="127"/>
      <c r="M10" s="114"/>
      <c r="N10" s="126"/>
      <c r="O10" s="114"/>
      <c r="P10" s="126"/>
      <c r="Q10" s="115"/>
      <c r="R10" s="127"/>
      <c r="S10" s="117"/>
      <c r="T10" s="114"/>
      <c r="U10" s="127"/>
      <c r="V10" s="117"/>
      <c r="W10" s="114"/>
      <c r="X10" s="126"/>
      <c r="Y10" s="117"/>
      <c r="Z10" s="115"/>
      <c r="AA10" s="127"/>
      <c r="AB10" s="117"/>
      <c r="AC10" s="114"/>
      <c r="AD10" s="126">
        <v>2</v>
      </c>
      <c r="AE10" s="117"/>
      <c r="AF10" s="115">
        <f t="shared" ref="AF10:AF37" si="1">$AD$5*AD10+AE10</f>
        <v>8</v>
      </c>
      <c r="AG10" s="127">
        <v>2</v>
      </c>
      <c r="AH10" s="117"/>
      <c r="AI10" s="114">
        <f>$AG$5*AG10+AH10</f>
        <v>8</v>
      </c>
      <c r="AJ10" s="118">
        <f t="shared" ref="AJ10:AJ37" si="2">G10+I10+K10+M10+O10+Q10+T10+W10+Z10+AC10+AF10+AI10</f>
        <v>16</v>
      </c>
      <c r="AK10" s="119">
        <f t="shared" ref="AK10:AK37" si="3">D10*AJ10</f>
        <v>320</v>
      </c>
      <c r="AL10" s="120">
        <f t="shared" ref="AL10:AL37" si="4">E10*AJ10</f>
        <v>831406.07999999996</v>
      </c>
      <c r="AM10" s="128">
        <v>3.2</v>
      </c>
      <c r="AN10" s="129">
        <f t="shared" ref="AN10:AN17" si="5">AM10*AJ10*$K$2</f>
        <v>3957401.6000000001</v>
      </c>
      <c r="AO10" s="130">
        <f t="shared" si="0"/>
        <v>-3125995.52</v>
      </c>
      <c r="AP10" s="3"/>
      <c r="AU10" s="3">
        <f>AN9+AN10+AN11+AN12+AN13+AN14+AN15+AN16+AN17</f>
        <v>20041934.400000002</v>
      </c>
      <c r="AV10" s="3">
        <f>SUM(SUM(AL9:AL17))</f>
        <v>4909415.04</v>
      </c>
      <c r="AW10" s="3">
        <f>AU10-AV10</f>
        <v>15132519.360000003</v>
      </c>
    </row>
    <row r="11" spans="1:49" ht="48.75" customHeight="1">
      <c r="A11" s="123" t="s">
        <v>43</v>
      </c>
      <c r="B11" s="124" t="s">
        <v>44</v>
      </c>
      <c r="C11" s="125" t="s">
        <v>42</v>
      </c>
      <c r="D11" s="111">
        <f>'Рачет загрузки и выручки'!S6</f>
        <v>16</v>
      </c>
      <c r="E11" s="112">
        <f>'Рачет загрузки и выручки'!T6</f>
        <v>59160</v>
      </c>
      <c r="F11" s="126"/>
      <c r="G11" s="114"/>
      <c r="H11" s="126"/>
      <c r="I11" s="114"/>
      <c r="J11" s="126"/>
      <c r="K11" s="115"/>
      <c r="L11" s="127"/>
      <c r="M11" s="114"/>
      <c r="N11" s="126"/>
      <c r="O11" s="114"/>
      <c r="P11" s="126"/>
      <c r="Q11" s="115"/>
      <c r="R11" s="127"/>
      <c r="S11" s="117"/>
      <c r="T11" s="114"/>
      <c r="U11" s="127"/>
      <c r="V11" s="117"/>
      <c r="W11" s="114"/>
      <c r="X11" s="126"/>
      <c r="Y11" s="117"/>
      <c r="Z11" s="115"/>
      <c r="AA11" s="127"/>
      <c r="AB11" s="117"/>
      <c r="AC11" s="114"/>
      <c r="AD11" s="126">
        <v>1</v>
      </c>
      <c r="AE11" s="117"/>
      <c r="AF11" s="115">
        <f t="shared" si="1"/>
        <v>4</v>
      </c>
      <c r="AG11" s="127">
        <v>1</v>
      </c>
      <c r="AH11" s="117"/>
      <c r="AI11" s="114">
        <f t="shared" ref="AI11:AI34" si="6">$AG$5*AG11+AH11</f>
        <v>4</v>
      </c>
      <c r="AJ11" s="118">
        <f t="shared" si="2"/>
        <v>8</v>
      </c>
      <c r="AK11" s="119">
        <f t="shared" si="3"/>
        <v>128</v>
      </c>
      <c r="AL11" s="120">
        <f t="shared" si="4"/>
        <v>473280</v>
      </c>
      <c r="AM11" s="128">
        <v>3.1</v>
      </c>
      <c r="AN11" s="129">
        <f t="shared" si="5"/>
        <v>1916866.4000000001</v>
      </c>
      <c r="AO11" s="130">
        <f t="shared" si="0"/>
        <v>-1443586.4000000001</v>
      </c>
      <c r="AP11" s="3"/>
    </row>
    <row r="12" spans="1:49" ht="57" customHeight="1">
      <c r="A12" s="123" t="s">
        <v>45</v>
      </c>
      <c r="B12" s="124" t="s">
        <v>46</v>
      </c>
      <c r="C12" s="125" t="s">
        <v>42</v>
      </c>
      <c r="D12" s="111">
        <f>'Рачет загрузки и выручки'!S7</f>
        <v>18</v>
      </c>
      <c r="E12" s="112">
        <f>'Рачет загрузки и выручки'!T7</f>
        <v>74908.800000000003</v>
      </c>
      <c r="F12" s="126"/>
      <c r="G12" s="114"/>
      <c r="H12" s="126"/>
      <c r="I12" s="114"/>
      <c r="J12" s="126"/>
      <c r="K12" s="115"/>
      <c r="L12" s="127"/>
      <c r="M12" s="114"/>
      <c r="N12" s="126"/>
      <c r="O12" s="114"/>
      <c r="P12" s="126"/>
      <c r="Q12" s="115"/>
      <c r="R12" s="127"/>
      <c r="S12" s="117"/>
      <c r="T12" s="114"/>
      <c r="U12" s="127"/>
      <c r="V12" s="117"/>
      <c r="W12" s="114"/>
      <c r="X12" s="126"/>
      <c r="Y12" s="117"/>
      <c r="Z12" s="115"/>
      <c r="AA12" s="127"/>
      <c r="AB12" s="117"/>
      <c r="AC12" s="114"/>
      <c r="AD12" s="126">
        <v>0</v>
      </c>
      <c r="AE12" s="117"/>
      <c r="AF12" s="115">
        <f t="shared" si="1"/>
        <v>0</v>
      </c>
      <c r="AG12" s="127">
        <v>0</v>
      </c>
      <c r="AH12" s="117"/>
      <c r="AI12" s="114">
        <f t="shared" si="6"/>
        <v>0</v>
      </c>
      <c r="AJ12" s="118">
        <f t="shared" si="2"/>
        <v>0</v>
      </c>
      <c r="AK12" s="119">
        <f t="shared" si="3"/>
        <v>0</v>
      </c>
      <c r="AL12" s="120">
        <f t="shared" si="4"/>
        <v>0</v>
      </c>
      <c r="AM12" s="128">
        <v>3.55</v>
      </c>
      <c r="AN12" s="129">
        <f t="shared" si="5"/>
        <v>0</v>
      </c>
      <c r="AO12" s="130">
        <f t="shared" si="0"/>
        <v>0</v>
      </c>
      <c r="AP12" s="3"/>
    </row>
    <row r="13" spans="1:49" ht="76.5" customHeight="1">
      <c r="A13" s="123" t="s">
        <v>47</v>
      </c>
      <c r="B13" s="124" t="s">
        <v>48</v>
      </c>
      <c r="C13" s="125" t="s">
        <v>42</v>
      </c>
      <c r="D13" s="111">
        <f>'Рачет загрузки и выручки'!S8</f>
        <v>28</v>
      </c>
      <c r="E13" s="112">
        <f>'Рачет загрузки и выручки'!T8</f>
        <v>80322.960000000006</v>
      </c>
      <c r="F13" s="126"/>
      <c r="G13" s="114"/>
      <c r="H13" s="126"/>
      <c r="I13" s="114"/>
      <c r="J13" s="126"/>
      <c r="K13" s="115"/>
      <c r="L13" s="127"/>
      <c r="M13" s="114"/>
      <c r="N13" s="126"/>
      <c r="O13" s="114"/>
      <c r="P13" s="126"/>
      <c r="Q13" s="115"/>
      <c r="R13" s="127"/>
      <c r="S13" s="117"/>
      <c r="T13" s="114"/>
      <c r="U13" s="127"/>
      <c r="V13" s="117"/>
      <c r="W13" s="114"/>
      <c r="X13" s="126"/>
      <c r="Y13" s="117"/>
      <c r="Z13" s="115"/>
      <c r="AA13" s="127"/>
      <c r="AB13" s="117"/>
      <c r="AC13" s="114"/>
      <c r="AD13" s="126">
        <v>1</v>
      </c>
      <c r="AE13" s="117"/>
      <c r="AF13" s="115">
        <f t="shared" si="1"/>
        <v>4</v>
      </c>
      <c r="AG13" s="127">
        <v>1</v>
      </c>
      <c r="AH13" s="117"/>
      <c r="AI13" s="114">
        <f t="shared" si="6"/>
        <v>4</v>
      </c>
      <c r="AJ13" s="118">
        <f t="shared" si="2"/>
        <v>8</v>
      </c>
      <c r="AK13" s="119">
        <f t="shared" si="3"/>
        <v>224</v>
      </c>
      <c r="AL13" s="120">
        <f t="shared" si="4"/>
        <v>642583.68000000005</v>
      </c>
      <c r="AM13" s="128">
        <v>3.85</v>
      </c>
      <c r="AN13" s="129">
        <f t="shared" si="5"/>
        <v>2380624.4</v>
      </c>
      <c r="AO13" s="130">
        <f t="shared" si="0"/>
        <v>-1738040.7199999997</v>
      </c>
      <c r="AP13" s="3"/>
    </row>
    <row r="14" spans="1:49" ht="60.75" customHeight="1">
      <c r="A14" s="123" t="s">
        <v>49</v>
      </c>
      <c r="B14" s="124" t="s">
        <v>50</v>
      </c>
      <c r="C14" s="125" t="s">
        <v>42</v>
      </c>
      <c r="D14" s="111">
        <f>'Рачет загрузки и выручки'!S9</f>
        <v>15</v>
      </c>
      <c r="E14" s="112">
        <f>'Рачет загрузки и выручки'!T9</f>
        <v>81400.08</v>
      </c>
      <c r="F14" s="126"/>
      <c r="G14" s="114"/>
      <c r="H14" s="126"/>
      <c r="I14" s="114"/>
      <c r="J14" s="126"/>
      <c r="K14" s="115"/>
      <c r="L14" s="127"/>
      <c r="M14" s="114"/>
      <c r="N14" s="126"/>
      <c r="O14" s="114"/>
      <c r="P14" s="126"/>
      <c r="Q14" s="115"/>
      <c r="R14" s="127"/>
      <c r="S14" s="117"/>
      <c r="T14" s="114"/>
      <c r="U14" s="127"/>
      <c r="V14" s="117"/>
      <c r="W14" s="114"/>
      <c r="X14" s="126"/>
      <c r="Y14" s="117"/>
      <c r="Z14" s="115"/>
      <c r="AA14" s="127"/>
      <c r="AB14" s="117"/>
      <c r="AC14" s="114"/>
      <c r="AD14" s="126">
        <v>0</v>
      </c>
      <c r="AE14" s="117"/>
      <c r="AF14" s="115">
        <f t="shared" si="1"/>
        <v>0</v>
      </c>
      <c r="AG14" s="127">
        <v>0</v>
      </c>
      <c r="AH14" s="117"/>
      <c r="AI14" s="114">
        <f t="shared" si="6"/>
        <v>0</v>
      </c>
      <c r="AJ14" s="118">
        <f t="shared" si="2"/>
        <v>0</v>
      </c>
      <c r="AK14" s="119">
        <f t="shared" si="3"/>
        <v>0</v>
      </c>
      <c r="AL14" s="120">
        <f t="shared" si="4"/>
        <v>0</v>
      </c>
      <c r="AM14" s="128">
        <v>4.6500000000000004</v>
      </c>
      <c r="AN14" s="129">
        <f t="shared" si="5"/>
        <v>0</v>
      </c>
      <c r="AO14" s="130">
        <f t="shared" si="0"/>
        <v>0</v>
      </c>
      <c r="AP14" s="3"/>
    </row>
    <row r="15" spans="1:49" ht="45" customHeight="1">
      <c r="A15" s="123" t="s">
        <v>51</v>
      </c>
      <c r="B15" s="124" t="s">
        <v>52</v>
      </c>
      <c r="C15" s="125" t="s">
        <v>42</v>
      </c>
      <c r="D15" s="111">
        <f>'Рачет загрузки и выручки'!S10</f>
        <v>15</v>
      </c>
      <c r="E15" s="112">
        <f>'Рачет загрузки и выручки'!T10</f>
        <v>66251.040000000008</v>
      </c>
      <c r="F15" s="126"/>
      <c r="G15" s="114"/>
      <c r="H15" s="126"/>
      <c r="I15" s="114"/>
      <c r="J15" s="126"/>
      <c r="K15" s="115"/>
      <c r="L15" s="127"/>
      <c r="M15" s="114"/>
      <c r="N15" s="126"/>
      <c r="O15" s="114"/>
      <c r="P15" s="126"/>
      <c r="Q15" s="115"/>
      <c r="R15" s="127"/>
      <c r="S15" s="117"/>
      <c r="T15" s="114"/>
      <c r="U15" s="127"/>
      <c r="V15" s="117"/>
      <c r="W15" s="114"/>
      <c r="X15" s="126"/>
      <c r="Y15" s="117"/>
      <c r="Z15" s="115"/>
      <c r="AA15" s="127"/>
      <c r="AB15" s="117"/>
      <c r="AC15" s="114"/>
      <c r="AD15" s="126">
        <v>0</v>
      </c>
      <c r="AE15" s="117"/>
      <c r="AF15" s="115">
        <f t="shared" si="1"/>
        <v>0</v>
      </c>
      <c r="AG15" s="127">
        <v>0</v>
      </c>
      <c r="AH15" s="117"/>
      <c r="AI15" s="114">
        <f t="shared" si="6"/>
        <v>0</v>
      </c>
      <c r="AJ15" s="118">
        <f t="shared" si="2"/>
        <v>0</v>
      </c>
      <c r="AK15" s="119">
        <f t="shared" si="3"/>
        <v>0</v>
      </c>
      <c r="AL15" s="120">
        <f t="shared" si="4"/>
        <v>0</v>
      </c>
      <c r="AM15" s="128">
        <v>4.3499999999999996</v>
      </c>
      <c r="AN15" s="129">
        <f t="shared" si="5"/>
        <v>0</v>
      </c>
      <c r="AO15" s="130">
        <f t="shared" si="0"/>
        <v>0</v>
      </c>
      <c r="AP15" s="3"/>
    </row>
    <row r="16" spans="1:49" ht="69" customHeight="1">
      <c r="A16" s="123" t="s">
        <v>53</v>
      </c>
      <c r="B16" s="124" t="s">
        <v>54</v>
      </c>
      <c r="C16" s="125" t="s">
        <v>42</v>
      </c>
      <c r="D16" s="111">
        <f>'Рачет загрузки и выручки'!S11</f>
        <v>22</v>
      </c>
      <c r="E16" s="112">
        <f>'Рачет загрузки и выручки'!T11</f>
        <v>74109.119999999995</v>
      </c>
      <c r="F16" s="126"/>
      <c r="G16" s="114"/>
      <c r="H16" s="126"/>
      <c r="I16" s="114"/>
      <c r="J16" s="126"/>
      <c r="K16" s="115"/>
      <c r="L16" s="127"/>
      <c r="M16" s="114"/>
      <c r="N16" s="126"/>
      <c r="O16" s="114"/>
      <c r="P16" s="126"/>
      <c r="Q16" s="115"/>
      <c r="R16" s="127"/>
      <c r="S16" s="117"/>
      <c r="T16" s="114"/>
      <c r="U16" s="127"/>
      <c r="V16" s="117"/>
      <c r="W16" s="114"/>
      <c r="X16" s="126"/>
      <c r="Y16" s="117"/>
      <c r="Z16" s="115"/>
      <c r="AA16" s="127"/>
      <c r="AB16" s="117"/>
      <c r="AC16" s="114"/>
      <c r="AD16" s="126">
        <v>1</v>
      </c>
      <c r="AE16" s="117"/>
      <c r="AF16" s="115">
        <f t="shared" si="1"/>
        <v>4</v>
      </c>
      <c r="AG16" s="127">
        <v>1</v>
      </c>
      <c r="AH16" s="117"/>
      <c r="AI16" s="114">
        <f t="shared" si="6"/>
        <v>4</v>
      </c>
      <c r="AJ16" s="118">
        <f t="shared" si="2"/>
        <v>8</v>
      </c>
      <c r="AK16" s="119">
        <f t="shared" si="3"/>
        <v>176</v>
      </c>
      <c r="AL16" s="120">
        <f t="shared" si="4"/>
        <v>592872.95999999996</v>
      </c>
      <c r="AM16" s="128">
        <v>3.9</v>
      </c>
      <c r="AN16" s="129">
        <f t="shared" si="5"/>
        <v>2411541.6</v>
      </c>
      <c r="AO16" s="130">
        <f t="shared" si="0"/>
        <v>-1818668.6400000001</v>
      </c>
      <c r="AP16" s="3"/>
    </row>
    <row r="17" spans="1:49" ht="65.25" customHeight="1">
      <c r="A17" s="123" t="s">
        <v>55</v>
      </c>
      <c r="B17" s="124" t="s">
        <v>56</v>
      </c>
      <c r="C17" s="125" t="s">
        <v>42</v>
      </c>
      <c r="D17" s="111">
        <f>'Рачет загрузки и выручки'!S12</f>
        <v>17</v>
      </c>
      <c r="E17" s="112">
        <f>'Рачет загрузки и выручки'!T12</f>
        <v>82644.479999999996</v>
      </c>
      <c r="F17" s="126"/>
      <c r="G17" s="114"/>
      <c r="H17" s="126"/>
      <c r="I17" s="114"/>
      <c r="J17" s="126"/>
      <c r="K17" s="115"/>
      <c r="L17" s="127"/>
      <c r="M17" s="114"/>
      <c r="N17" s="126"/>
      <c r="O17" s="114"/>
      <c r="P17" s="126"/>
      <c r="Q17" s="115"/>
      <c r="R17" s="127"/>
      <c r="S17" s="117"/>
      <c r="T17" s="114"/>
      <c r="U17" s="127"/>
      <c r="V17" s="117"/>
      <c r="W17" s="114"/>
      <c r="X17" s="126"/>
      <c r="Y17" s="117"/>
      <c r="Z17" s="115"/>
      <c r="AA17" s="131"/>
      <c r="AB17" s="117"/>
      <c r="AC17" s="114"/>
      <c r="AD17" s="132">
        <v>0.5</v>
      </c>
      <c r="AE17" s="117"/>
      <c r="AF17" s="115">
        <f t="shared" si="1"/>
        <v>2</v>
      </c>
      <c r="AG17" s="131">
        <v>0.5</v>
      </c>
      <c r="AH17" s="117"/>
      <c r="AI17" s="114">
        <f t="shared" si="6"/>
        <v>2</v>
      </c>
      <c r="AJ17" s="118">
        <f t="shared" si="2"/>
        <v>4</v>
      </c>
      <c r="AK17" s="119">
        <f t="shared" si="3"/>
        <v>68</v>
      </c>
      <c r="AL17" s="120">
        <f t="shared" si="4"/>
        <v>330577.91999999998</v>
      </c>
      <c r="AM17" s="128">
        <v>5.0999999999999996</v>
      </c>
      <c r="AN17" s="129">
        <f t="shared" si="5"/>
        <v>1576777.2</v>
      </c>
      <c r="AO17" s="130">
        <f t="shared" si="0"/>
        <v>-1246199.28</v>
      </c>
      <c r="AP17" s="3"/>
    </row>
    <row r="18" spans="1:49" ht="1.5" customHeight="1">
      <c r="A18" s="133"/>
      <c r="B18" s="134"/>
      <c r="C18" s="135"/>
      <c r="D18" s="136"/>
      <c r="E18" s="137"/>
      <c r="F18" s="138"/>
      <c r="G18" s="139"/>
      <c r="H18" s="138"/>
      <c r="I18" s="139"/>
      <c r="J18" s="138"/>
      <c r="K18" s="140"/>
      <c r="L18" s="141"/>
      <c r="M18" s="139"/>
      <c r="N18" s="138"/>
      <c r="O18" s="139"/>
      <c r="P18" s="138"/>
      <c r="Q18" s="140"/>
      <c r="R18" s="141"/>
      <c r="S18" s="142"/>
      <c r="T18" s="139"/>
      <c r="U18" s="141"/>
      <c r="V18" s="142"/>
      <c r="W18" s="139"/>
      <c r="X18" s="138"/>
      <c r="Y18" s="142"/>
      <c r="Z18" s="140"/>
      <c r="AA18" s="141"/>
      <c r="AB18" s="142"/>
      <c r="AC18" s="139"/>
      <c r="AD18" s="138"/>
      <c r="AE18" s="142"/>
      <c r="AF18" s="140"/>
      <c r="AG18" s="141"/>
      <c r="AH18" s="142"/>
      <c r="AI18" s="139"/>
      <c r="AJ18" s="143"/>
      <c r="AK18" s="144"/>
      <c r="AL18" s="145"/>
      <c r="AM18" s="146"/>
      <c r="AN18" s="147"/>
      <c r="AO18" s="148"/>
      <c r="AP18" s="3"/>
    </row>
    <row r="19" spans="1:49" ht="60.75" customHeight="1">
      <c r="A19" s="123" t="s">
        <v>57</v>
      </c>
      <c r="B19" s="124" t="s">
        <v>58</v>
      </c>
      <c r="C19" s="125" t="s">
        <v>1</v>
      </c>
      <c r="D19" s="111">
        <f>'Рачет загрузки и выручки'!S14</f>
        <v>25</v>
      </c>
      <c r="E19" s="112">
        <f>'Рачет загрузки и выручки'!T14</f>
        <v>88485</v>
      </c>
      <c r="F19" s="126"/>
      <c r="G19" s="114"/>
      <c r="H19" s="126"/>
      <c r="I19" s="114"/>
      <c r="J19" s="126"/>
      <c r="K19" s="115"/>
      <c r="L19" s="127"/>
      <c r="M19" s="114"/>
      <c r="N19" s="126"/>
      <c r="O19" s="114"/>
      <c r="P19" s="126"/>
      <c r="Q19" s="115"/>
      <c r="R19" s="127"/>
      <c r="S19" s="117"/>
      <c r="T19" s="114"/>
      <c r="U19" s="127"/>
      <c r="V19" s="117"/>
      <c r="W19" s="114"/>
      <c r="X19" s="126"/>
      <c r="Y19" s="117"/>
      <c r="Z19" s="115"/>
      <c r="AA19" s="127"/>
      <c r="AB19" s="117"/>
      <c r="AC19" s="114"/>
      <c r="AD19" s="126">
        <v>4</v>
      </c>
      <c r="AE19" s="117"/>
      <c r="AF19" s="115">
        <f t="shared" si="1"/>
        <v>16</v>
      </c>
      <c r="AG19" s="127">
        <v>3</v>
      </c>
      <c r="AH19" s="117">
        <v>3</v>
      </c>
      <c r="AI19" s="114">
        <f t="shared" si="6"/>
        <v>15</v>
      </c>
      <c r="AJ19" s="118">
        <f t="shared" si="2"/>
        <v>31</v>
      </c>
      <c r="AK19" s="119">
        <f t="shared" si="3"/>
        <v>775</v>
      </c>
      <c r="AL19" s="120">
        <f t="shared" si="4"/>
        <v>2743035</v>
      </c>
      <c r="AM19" s="128">
        <v>2.1</v>
      </c>
      <c r="AN19" s="129">
        <f t="shared" ref="AN19:AN20" si="7">AJ19*AM19*$I$2</f>
        <v>11752242.600000001</v>
      </c>
      <c r="AO19" s="130">
        <f t="shared" ref="AO19:AO37" si="8">AL19-AN19</f>
        <v>-9009207.6000000015</v>
      </c>
      <c r="AP19" s="3"/>
      <c r="AU19" s="3">
        <f>AN19+AN20+AN21+AN22+AN23+AN24</f>
        <v>18047757.450000003</v>
      </c>
      <c r="AV19" s="3">
        <f>AL19+AL20+AL21+AL22+AL23+AL24</f>
        <v>3990109.4400000004</v>
      </c>
      <c r="AW19" s="3">
        <f>AU19-AV19</f>
        <v>14057648.010000002</v>
      </c>
    </row>
    <row r="20" spans="1:49" ht="48" customHeight="1">
      <c r="A20" s="123" t="s">
        <v>59</v>
      </c>
      <c r="B20" s="124" t="s">
        <v>60</v>
      </c>
      <c r="C20" s="125" t="s">
        <v>1</v>
      </c>
      <c r="D20" s="111">
        <f>'Рачет загрузки и выручки'!S15</f>
        <v>20</v>
      </c>
      <c r="E20" s="112">
        <f>'Рачет загрузки и выручки'!T15</f>
        <v>106080</v>
      </c>
      <c r="F20" s="126"/>
      <c r="G20" s="114"/>
      <c r="H20" s="126"/>
      <c r="I20" s="114"/>
      <c r="J20" s="126"/>
      <c r="K20" s="115"/>
      <c r="L20" s="127"/>
      <c r="M20" s="114"/>
      <c r="N20" s="126"/>
      <c r="O20" s="114"/>
      <c r="P20" s="126"/>
      <c r="Q20" s="115"/>
      <c r="R20" s="127"/>
      <c r="S20" s="117"/>
      <c r="T20" s="114"/>
      <c r="U20" s="127"/>
      <c r="V20" s="117"/>
      <c r="W20" s="114"/>
      <c r="X20" s="126"/>
      <c r="Y20" s="117"/>
      <c r="Z20" s="115"/>
      <c r="AA20" s="127"/>
      <c r="AB20" s="117"/>
      <c r="AC20" s="114"/>
      <c r="AD20" s="126">
        <v>0</v>
      </c>
      <c r="AE20" s="117"/>
      <c r="AF20" s="115">
        <f t="shared" si="1"/>
        <v>0</v>
      </c>
      <c r="AG20" s="127">
        <v>0</v>
      </c>
      <c r="AH20" s="117"/>
      <c r="AI20" s="114">
        <f t="shared" si="6"/>
        <v>0</v>
      </c>
      <c r="AJ20" s="118">
        <f t="shared" si="2"/>
        <v>0</v>
      </c>
      <c r="AK20" s="119">
        <f t="shared" si="3"/>
        <v>0</v>
      </c>
      <c r="AL20" s="120">
        <f t="shared" si="4"/>
        <v>0</v>
      </c>
      <c r="AM20" s="128">
        <v>2.35</v>
      </c>
      <c r="AN20" s="129">
        <f t="shared" si="7"/>
        <v>0</v>
      </c>
      <c r="AO20" s="130">
        <f t="shared" si="8"/>
        <v>0</v>
      </c>
      <c r="AP20" s="3"/>
    </row>
    <row r="21" spans="1:49" ht="64.5" customHeight="1">
      <c r="A21" s="123" t="s">
        <v>61</v>
      </c>
      <c r="B21" s="124" t="s">
        <v>62</v>
      </c>
      <c r="C21" s="125" t="s">
        <v>42</v>
      </c>
      <c r="D21" s="111">
        <f>'Рачет загрузки и выручки'!S16</f>
        <v>22</v>
      </c>
      <c r="E21" s="112">
        <f>'Рачет загрузки и выручки'!T16</f>
        <v>63737.760000000002</v>
      </c>
      <c r="F21" s="126"/>
      <c r="G21" s="114"/>
      <c r="H21" s="126"/>
      <c r="I21" s="114"/>
      <c r="J21" s="126"/>
      <c r="K21" s="115"/>
      <c r="L21" s="127"/>
      <c r="M21" s="114"/>
      <c r="N21" s="126"/>
      <c r="O21" s="114"/>
      <c r="P21" s="126"/>
      <c r="Q21" s="115"/>
      <c r="R21" s="127"/>
      <c r="S21" s="117"/>
      <c r="T21" s="114"/>
      <c r="U21" s="127"/>
      <c r="V21" s="117"/>
      <c r="W21" s="114"/>
      <c r="X21" s="126"/>
      <c r="Y21" s="117"/>
      <c r="Z21" s="115"/>
      <c r="AA21" s="127"/>
      <c r="AB21" s="117"/>
      <c r="AC21" s="114"/>
      <c r="AD21" s="126">
        <v>1</v>
      </c>
      <c r="AE21" s="117"/>
      <c r="AF21" s="115">
        <f t="shared" si="1"/>
        <v>4</v>
      </c>
      <c r="AG21" s="127">
        <v>1</v>
      </c>
      <c r="AH21" s="117"/>
      <c r="AI21" s="114">
        <f t="shared" si="6"/>
        <v>4</v>
      </c>
      <c r="AJ21" s="118">
        <f t="shared" si="2"/>
        <v>8</v>
      </c>
      <c r="AK21" s="119">
        <f t="shared" si="3"/>
        <v>176</v>
      </c>
      <c r="AL21" s="120">
        <f t="shared" si="4"/>
        <v>509902.08000000002</v>
      </c>
      <c r="AM21" s="128">
        <v>4.5</v>
      </c>
      <c r="AN21" s="129">
        <f t="shared" ref="AN21:AN23" si="9">AM21*AJ21*$K$2</f>
        <v>2782548</v>
      </c>
      <c r="AO21" s="130">
        <f t="shared" si="8"/>
        <v>-2272645.92</v>
      </c>
      <c r="AP21" s="3"/>
    </row>
    <row r="22" spans="1:49" ht="66" customHeight="1">
      <c r="A22" s="123" t="s">
        <v>63</v>
      </c>
      <c r="B22" s="124" t="s">
        <v>64</v>
      </c>
      <c r="C22" s="125" t="s">
        <v>42</v>
      </c>
      <c r="D22" s="111">
        <f>'Рачет загрузки и выручки'!S17</f>
        <v>17</v>
      </c>
      <c r="E22" s="112">
        <f>'Рачет загрузки и выручки'!T17</f>
        <v>81908.040000000008</v>
      </c>
      <c r="F22" s="126"/>
      <c r="G22" s="114"/>
      <c r="H22" s="126"/>
      <c r="I22" s="114"/>
      <c r="J22" s="126"/>
      <c r="K22" s="115"/>
      <c r="L22" s="127"/>
      <c r="M22" s="114"/>
      <c r="N22" s="126"/>
      <c r="O22" s="114"/>
      <c r="P22" s="126"/>
      <c r="Q22" s="115"/>
      <c r="R22" s="127"/>
      <c r="S22" s="117"/>
      <c r="T22" s="114"/>
      <c r="U22" s="127"/>
      <c r="V22" s="117"/>
      <c r="W22" s="114"/>
      <c r="X22" s="126"/>
      <c r="Y22" s="117"/>
      <c r="Z22" s="115"/>
      <c r="AA22" s="127"/>
      <c r="AB22" s="117"/>
      <c r="AC22" s="114"/>
      <c r="AD22" s="126">
        <v>1</v>
      </c>
      <c r="AE22" s="117"/>
      <c r="AF22" s="115">
        <f t="shared" si="1"/>
        <v>4</v>
      </c>
      <c r="AG22" s="127">
        <v>1</v>
      </c>
      <c r="AH22" s="117">
        <v>1</v>
      </c>
      <c r="AI22" s="114">
        <f t="shared" si="6"/>
        <v>5</v>
      </c>
      <c r="AJ22" s="118">
        <f t="shared" si="2"/>
        <v>9</v>
      </c>
      <c r="AK22" s="119">
        <f t="shared" si="3"/>
        <v>153</v>
      </c>
      <c r="AL22" s="120">
        <f t="shared" si="4"/>
        <v>737172.3600000001</v>
      </c>
      <c r="AM22" s="128">
        <v>5.05</v>
      </c>
      <c r="AN22" s="129">
        <f t="shared" si="9"/>
        <v>3512966.8499999996</v>
      </c>
      <c r="AO22" s="130">
        <f t="shared" si="8"/>
        <v>-2775794.4899999993</v>
      </c>
      <c r="AP22" s="3"/>
    </row>
    <row r="23" spans="1:49" ht="65.25" customHeight="1">
      <c r="A23" s="123" t="s">
        <v>65</v>
      </c>
      <c r="B23" s="124" t="s">
        <v>66</v>
      </c>
      <c r="C23" s="125" t="s">
        <v>42</v>
      </c>
      <c r="D23" s="111">
        <f>'Рачет загрузки и выручки'!S18</f>
        <v>17</v>
      </c>
      <c r="E23" s="112">
        <f>'Рачет загрузки и выручки'!T18</f>
        <v>98268.84</v>
      </c>
      <c r="F23" s="126"/>
      <c r="G23" s="114"/>
      <c r="H23" s="126"/>
      <c r="I23" s="114"/>
      <c r="J23" s="126"/>
      <c r="K23" s="115"/>
      <c r="L23" s="127"/>
      <c r="M23" s="114"/>
      <c r="N23" s="126"/>
      <c r="O23" s="114"/>
      <c r="P23" s="126"/>
      <c r="Q23" s="115"/>
      <c r="R23" s="127"/>
      <c r="S23" s="117"/>
      <c r="T23" s="114"/>
      <c r="U23" s="127"/>
      <c r="V23" s="117"/>
      <c r="W23" s="114"/>
      <c r="X23" s="126"/>
      <c r="Y23" s="117"/>
      <c r="Z23" s="115"/>
      <c r="AA23" s="127"/>
      <c r="AB23" s="117"/>
      <c r="AC23" s="114"/>
      <c r="AD23" s="126">
        <v>0</v>
      </c>
      <c r="AE23" s="117"/>
      <c r="AF23" s="115">
        <f t="shared" si="1"/>
        <v>0</v>
      </c>
      <c r="AG23" s="127">
        <v>0</v>
      </c>
      <c r="AH23" s="117"/>
      <c r="AI23" s="114">
        <f t="shared" si="6"/>
        <v>0</v>
      </c>
      <c r="AJ23" s="118">
        <f t="shared" si="2"/>
        <v>0</v>
      </c>
      <c r="AK23" s="119">
        <f t="shared" si="3"/>
        <v>0</v>
      </c>
      <c r="AL23" s="120">
        <f t="shared" si="4"/>
        <v>0</v>
      </c>
      <c r="AM23" s="128">
        <v>4.7</v>
      </c>
      <c r="AN23" s="129">
        <f t="shared" si="9"/>
        <v>0</v>
      </c>
      <c r="AO23" s="130">
        <f t="shared" si="8"/>
        <v>0</v>
      </c>
      <c r="AP23" s="3"/>
    </row>
    <row r="24" spans="1:49" ht="54" customHeight="1">
      <c r="A24" s="123" t="s">
        <v>67</v>
      </c>
      <c r="B24" s="124" t="s">
        <v>68</v>
      </c>
      <c r="C24" s="125" t="s">
        <v>1</v>
      </c>
      <c r="D24" s="111">
        <f>'Рачет загрузки и выручки'!S19</f>
        <v>29</v>
      </c>
      <c r="E24" s="112">
        <f>'Рачет загрузки и выручки'!T19</f>
        <v>104480.64</v>
      </c>
      <c r="F24" s="126"/>
      <c r="G24" s="114"/>
      <c r="H24" s="126"/>
      <c r="I24" s="114"/>
      <c r="J24" s="126"/>
      <c r="K24" s="115"/>
      <c r="L24" s="127"/>
      <c r="M24" s="114"/>
      <c r="N24" s="126"/>
      <c r="O24" s="114"/>
      <c r="P24" s="126"/>
      <c r="Q24" s="115"/>
      <c r="R24" s="127"/>
      <c r="S24" s="117"/>
      <c r="T24" s="114"/>
      <c r="U24" s="127"/>
      <c r="V24" s="117"/>
      <c r="W24" s="114"/>
      <c r="X24" s="126"/>
      <c r="Y24" s="117"/>
      <c r="Z24" s="115"/>
      <c r="AA24" s="127"/>
      <c r="AB24" s="117"/>
      <c r="AC24" s="114"/>
      <c r="AD24" s="126">
        <v>0</v>
      </c>
      <c r="AE24" s="117"/>
      <c r="AF24" s="115">
        <f t="shared" si="1"/>
        <v>0</v>
      </c>
      <c r="AG24" s="127">
        <v>0</v>
      </c>
      <c r="AH24" s="117"/>
      <c r="AI24" s="114">
        <f t="shared" si="6"/>
        <v>0</v>
      </c>
      <c r="AJ24" s="118">
        <f t="shared" si="2"/>
        <v>0</v>
      </c>
      <c r="AK24" s="119">
        <f t="shared" si="3"/>
        <v>0</v>
      </c>
      <c r="AL24" s="120">
        <f t="shared" si="4"/>
        <v>0</v>
      </c>
      <c r="AM24" s="128">
        <v>2.5499999999999998</v>
      </c>
      <c r="AN24" s="129">
        <f>AJ24*AM24*$I$2</f>
        <v>0</v>
      </c>
      <c r="AO24" s="130">
        <f t="shared" si="8"/>
        <v>0</v>
      </c>
      <c r="AP24" s="3"/>
    </row>
    <row r="25" spans="1:49" ht="2.25" customHeight="1">
      <c r="A25" s="149"/>
      <c r="B25" s="150"/>
      <c r="C25" s="151"/>
      <c r="D25" s="152"/>
      <c r="E25" s="153"/>
      <c r="F25" s="154"/>
      <c r="G25" s="155"/>
      <c r="H25" s="154"/>
      <c r="I25" s="155"/>
      <c r="J25" s="154"/>
      <c r="K25" s="156"/>
      <c r="L25" s="157"/>
      <c r="M25" s="155"/>
      <c r="N25" s="154"/>
      <c r="O25" s="155"/>
      <c r="P25" s="154"/>
      <c r="Q25" s="156"/>
      <c r="R25" s="157"/>
      <c r="S25" s="158"/>
      <c r="T25" s="155"/>
      <c r="U25" s="157"/>
      <c r="V25" s="158"/>
      <c r="W25" s="155"/>
      <c r="X25" s="154"/>
      <c r="Y25" s="158"/>
      <c r="Z25" s="156"/>
      <c r="AA25" s="157"/>
      <c r="AB25" s="158"/>
      <c r="AC25" s="155"/>
      <c r="AD25" s="154"/>
      <c r="AE25" s="158"/>
      <c r="AF25" s="156"/>
      <c r="AG25" s="157"/>
      <c r="AH25" s="158"/>
      <c r="AI25" s="155"/>
      <c r="AJ25" s="159"/>
      <c r="AK25" s="160"/>
      <c r="AL25" s="161"/>
      <c r="AM25" s="162"/>
      <c r="AN25" s="163"/>
      <c r="AO25" s="164"/>
      <c r="AP25" s="3"/>
    </row>
    <row r="26" spans="1:49" ht="69" customHeight="1">
      <c r="A26" s="165" t="s">
        <v>69</v>
      </c>
      <c r="B26" s="166" t="s">
        <v>70</v>
      </c>
      <c r="C26" s="167" t="s">
        <v>42</v>
      </c>
      <c r="D26" s="168">
        <f>'Рачет загрузки и выручки'!S21</f>
        <v>17</v>
      </c>
      <c r="E26" s="169">
        <f>'Рачет загрузки и выручки'!T21</f>
        <v>46922.04</v>
      </c>
      <c r="F26" s="170"/>
      <c r="G26" s="171"/>
      <c r="H26" s="170"/>
      <c r="I26" s="171"/>
      <c r="J26" s="170"/>
      <c r="K26" s="172"/>
      <c r="L26" s="173"/>
      <c r="M26" s="171"/>
      <c r="N26" s="170"/>
      <c r="O26" s="171"/>
      <c r="P26" s="170"/>
      <c r="Q26" s="172"/>
      <c r="R26" s="173"/>
      <c r="S26" s="174"/>
      <c r="T26" s="171"/>
      <c r="U26" s="173"/>
      <c r="V26" s="174"/>
      <c r="W26" s="171"/>
      <c r="X26" s="170"/>
      <c r="Y26" s="174"/>
      <c r="Z26" s="172"/>
      <c r="AA26" s="173"/>
      <c r="AB26" s="174"/>
      <c r="AC26" s="171"/>
      <c r="AD26" s="170">
        <v>2</v>
      </c>
      <c r="AE26" s="174"/>
      <c r="AF26" s="172">
        <f t="shared" si="1"/>
        <v>8</v>
      </c>
      <c r="AG26" s="173">
        <v>2</v>
      </c>
      <c r="AH26" s="174">
        <v>6</v>
      </c>
      <c r="AI26" s="171">
        <f t="shared" si="6"/>
        <v>14</v>
      </c>
      <c r="AJ26" s="175">
        <f t="shared" si="2"/>
        <v>22</v>
      </c>
      <c r="AK26" s="176">
        <f t="shared" si="3"/>
        <v>374</v>
      </c>
      <c r="AL26" s="177">
        <f t="shared" si="4"/>
        <v>1032284.88</v>
      </c>
      <c r="AM26" s="178">
        <v>2.2999999999999998</v>
      </c>
      <c r="AN26" s="169">
        <f t="shared" ref="AN26:AN27" si="10">AM26*AJ26*$K$2</f>
        <v>3911025.7999999993</v>
      </c>
      <c r="AO26" s="122">
        <f t="shared" si="8"/>
        <v>-2878740.9199999995</v>
      </c>
      <c r="AP26" s="3"/>
    </row>
    <row r="27" spans="1:49" ht="53.25" customHeight="1">
      <c r="A27" s="123" t="s">
        <v>71</v>
      </c>
      <c r="B27" s="124" t="s">
        <v>72</v>
      </c>
      <c r="C27" s="125" t="s">
        <v>42</v>
      </c>
      <c r="D27" s="111">
        <f>'Рачет загрузки и выручки'!S22</f>
        <v>15</v>
      </c>
      <c r="E27" s="112">
        <f>'Рачет загрузки и выручки'!T22</f>
        <v>39749.4</v>
      </c>
      <c r="F27" s="126"/>
      <c r="G27" s="114"/>
      <c r="H27" s="126"/>
      <c r="I27" s="114"/>
      <c r="J27" s="126"/>
      <c r="K27" s="115"/>
      <c r="L27" s="127"/>
      <c r="M27" s="114"/>
      <c r="N27" s="126"/>
      <c r="O27" s="114"/>
      <c r="P27" s="126"/>
      <c r="Q27" s="115"/>
      <c r="R27" s="127"/>
      <c r="S27" s="117"/>
      <c r="T27" s="114"/>
      <c r="U27" s="127"/>
      <c r="V27" s="117"/>
      <c r="W27" s="114"/>
      <c r="X27" s="126"/>
      <c r="Y27" s="117"/>
      <c r="Z27" s="115"/>
      <c r="AA27" s="127"/>
      <c r="AB27" s="117"/>
      <c r="AC27" s="114"/>
      <c r="AD27" s="126">
        <v>1</v>
      </c>
      <c r="AE27" s="117"/>
      <c r="AF27" s="115">
        <f t="shared" si="1"/>
        <v>4</v>
      </c>
      <c r="AG27" s="127">
        <v>1</v>
      </c>
      <c r="AH27" s="117"/>
      <c r="AI27" s="114">
        <f t="shared" si="6"/>
        <v>4</v>
      </c>
      <c r="AJ27" s="118">
        <f t="shared" si="2"/>
        <v>8</v>
      </c>
      <c r="AK27" s="119">
        <f t="shared" si="3"/>
        <v>120</v>
      </c>
      <c r="AL27" s="120">
        <f t="shared" si="4"/>
        <v>317995.2</v>
      </c>
      <c r="AM27" s="128">
        <v>1.8496589999999999</v>
      </c>
      <c r="AN27" s="129">
        <f t="shared" si="10"/>
        <v>1143725.5446959999</v>
      </c>
      <c r="AO27" s="130">
        <f t="shared" si="8"/>
        <v>-825730.34469599999</v>
      </c>
      <c r="AP27" s="3"/>
    </row>
    <row r="28" spans="1:49" ht="2.25" hidden="1" customHeight="1">
      <c r="A28" s="133"/>
      <c r="B28" s="134"/>
      <c r="C28" s="135"/>
      <c r="D28" s="136"/>
      <c r="E28" s="137"/>
      <c r="F28" s="138"/>
      <c r="G28" s="139"/>
      <c r="H28" s="138"/>
      <c r="I28" s="139"/>
      <c r="J28" s="138"/>
      <c r="K28" s="140"/>
      <c r="L28" s="141"/>
      <c r="M28" s="139"/>
      <c r="N28" s="138"/>
      <c r="O28" s="139"/>
      <c r="P28" s="138"/>
      <c r="Q28" s="140"/>
      <c r="R28" s="141"/>
      <c r="S28" s="142"/>
      <c r="T28" s="139"/>
      <c r="U28" s="141"/>
      <c r="V28" s="142"/>
      <c r="W28" s="139"/>
      <c r="X28" s="138"/>
      <c r="Y28" s="142"/>
      <c r="Z28" s="140"/>
      <c r="AA28" s="141"/>
      <c r="AB28" s="142"/>
      <c r="AC28" s="139"/>
      <c r="AD28" s="138"/>
      <c r="AE28" s="142"/>
      <c r="AF28" s="140"/>
      <c r="AG28" s="141"/>
      <c r="AH28" s="142"/>
      <c r="AI28" s="139"/>
      <c r="AJ28" s="143"/>
      <c r="AK28" s="144"/>
      <c r="AL28" s="145"/>
      <c r="AM28" s="146"/>
      <c r="AN28" s="147"/>
      <c r="AO28" s="148"/>
      <c r="AP28" s="3"/>
    </row>
    <row r="29" spans="1:49" ht="38.25" customHeight="1">
      <c r="A29" s="123">
        <v>18</v>
      </c>
      <c r="B29" s="124" t="s">
        <v>73</v>
      </c>
      <c r="C29" s="125" t="s">
        <v>1</v>
      </c>
      <c r="D29" s="111">
        <f>'Рачет загрузки и выручки'!S24</f>
        <v>26</v>
      </c>
      <c r="E29" s="112">
        <f>'Рачет загрузки и выручки'!T24</f>
        <v>139230</v>
      </c>
      <c r="F29" s="126"/>
      <c r="G29" s="114"/>
      <c r="H29" s="126"/>
      <c r="I29" s="114"/>
      <c r="J29" s="126"/>
      <c r="K29" s="115"/>
      <c r="L29" s="127"/>
      <c r="M29" s="114"/>
      <c r="N29" s="126"/>
      <c r="O29" s="114"/>
      <c r="P29" s="126"/>
      <c r="Q29" s="115"/>
      <c r="R29" s="127"/>
      <c r="S29" s="117"/>
      <c r="T29" s="114"/>
      <c r="U29" s="127"/>
      <c r="V29" s="117"/>
      <c r="W29" s="114"/>
      <c r="X29" s="126"/>
      <c r="Y29" s="117"/>
      <c r="Z29" s="115"/>
      <c r="AA29" s="127"/>
      <c r="AB29" s="117"/>
      <c r="AC29" s="114"/>
      <c r="AD29" s="126">
        <v>3</v>
      </c>
      <c r="AE29" s="117"/>
      <c r="AF29" s="115">
        <f t="shared" si="1"/>
        <v>12</v>
      </c>
      <c r="AG29" s="127">
        <v>3</v>
      </c>
      <c r="AH29" s="117">
        <v>3</v>
      </c>
      <c r="AI29" s="114">
        <f t="shared" si="6"/>
        <v>15</v>
      </c>
      <c r="AJ29" s="118">
        <f t="shared" si="2"/>
        <v>27</v>
      </c>
      <c r="AK29" s="119">
        <f t="shared" si="3"/>
        <v>702</v>
      </c>
      <c r="AL29" s="120">
        <f t="shared" si="4"/>
        <v>3759210</v>
      </c>
      <c r="AM29" s="128">
        <v>1.8499699999999999</v>
      </c>
      <c r="AN29" s="129">
        <f t="shared" ref="AN29:AN31" si="11">AJ29*AM29*$I$2</f>
        <v>9017127.4739399981</v>
      </c>
      <c r="AO29" s="130">
        <f t="shared" si="8"/>
        <v>-5257917.4739399981</v>
      </c>
      <c r="AV29" s="4"/>
    </row>
    <row r="30" spans="1:49" ht="42" customHeight="1">
      <c r="A30" s="123">
        <v>19</v>
      </c>
      <c r="B30" s="124" t="s">
        <v>74</v>
      </c>
      <c r="C30" s="125" t="s">
        <v>1</v>
      </c>
      <c r="D30" s="111">
        <f>'Рачет загрузки и выручки'!S25</f>
        <v>14</v>
      </c>
      <c r="E30" s="112">
        <f>'Рачет загрузки и выручки'!T25</f>
        <v>47038.32</v>
      </c>
      <c r="F30" s="126"/>
      <c r="G30" s="114"/>
      <c r="H30" s="126"/>
      <c r="I30" s="114"/>
      <c r="J30" s="126"/>
      <c r="K30" s="115"/>
      <c r="L30" s="127"/>
      <c r="M30" s="114"/>
      <c r="N30" s="126"/>
      <c r="O30" s="114"/>
      <c r="P30" s="126"/>
      <c r="Q30" s="115"/>
      <c r="R30" s="127"/>
      <c r="S30" s="117"/>
      <c r="T30" s="114"/>
      <c r="U30" s="127"/>
      <c r="V30" s="117"/>
      <c r="W30" s="114"/>
      <c r="X30" s="126"/>
      <c r="Y30" s="117"/>
      <c r="Z30" s="115"/>
      <c r="AA30" s="127"/>
      <c r="AB30" s="117"/>
      <c r="AC30" s="114"/>
      <c r="AD30" s="126">
        <v>3</v>
      </c>
      <c r="AE30" s="117"/>
      <c r="AF30" s="115">
        <f t="shared" si="1"/>
        <v>12</v>
      </c>
      <c r="AG30" s="127">
        <v>3</v>
      </c>
      <c r="AH30" s="117"/>
      <c r="AI30" s="114">
        <f t="shared" si="6"/>
        <v>12</v>
      </c>
      <c r="AJ30" s="118">
        <f t="shared" si="2"/>
        <v>24</v>
      </c>
      <c r="AK30" s="119">
        <f t="shared" si="3"/>
        <v>336</v>
      </c>
      <c r="AL30" s="120">
        <f t="shared" si="4"/>
        <v>1128919.68</v>
      </c>
      <c r="AM30" s="128">
        <v>3.4</v>
      </c>
      <c r="AN30" s="129">
        <f t="shared" si="11"/>
        <v>14730921.6</v>
      </c>
      <c r="AO30" s="130">
        <f t="shared" si="8"/>
        <v>-13602001.92</v>
      </c>
      <c r="AV30" s="4"/>
    </row>
    <row r="31" spans="1:49" ht="36" customHeight="1">
      <c r="A31" s="123">
        <v>20</v>
      </c>
      <c r="B31" s="124" t="s">
        <v>75</v>
      </c>
      <c r="C31" s="125" t="s">
        <v>1</v>
      </c>
      <c r="D31" s="111">
        <f>'Рачет загрузки и выручки'!S26</f>
        <v>10</v>
      </c>
      <c r="E31" s="112">
        <f>'Рачет загрузки и выручки'!T26</f>
        <v>34822.800000000003</v>
      </c>
      <c r="F31" s="126"/>
      <c r="G31" s="114"/>
      <c r="H31" s="126"/>
      <c r="I31" s="114"/>
      <c r="J31" s="126"/>
      <c r="K31" s="115"/>
      <c r="L31" s="127"/>
      <c r="M31" s="114"/>
      <c r="N31" s="126"/>
      <c r="O31" s="114"/>
      <c r="P31" s="126"/>
      <c r="Q31" s="115"/>
      <c r="R31" s="127"/>
      <c r="S31" s="117"/>
      <c r="T31" s="114"/>
      <c r="U31" s="127"/>
      <c r="V31" s="117"/>
      <c r="W31" s="114"/>
      <c r="X31" s="126"/>
      <c r="Y31" s="117"/>
      <c r="Z31" s="115"/>
      <c r="AA31" s="127"/>
      <c r="AB31" s="117"/>
      <c r="AC31" s="114"/>
      <c r="AD31" s="126">
        <v>2</v>
      </c>
      <c r="AE31" s="117"/>
      <c r="AF31" s="115">
        <f t="shared" si="1"/>
        <v>8</v>
      </c>
      <c r="AG31" s="127">
        <v>2</v>
      </c>
      <c r="AH31" s="117"/>
      <c r="AI31" s="114">
        <f t="shared" si="6"/>
        <v>8</v>
      </c>
      <c r="AJ31" s="118">
        <f t="shared" si="2"/>
        <v>16</v>
      </c>
      <c r="AK31" s="119">
        <f t="shared" si="3"/>
        <v>160</v>
      </c>
      <c r="AL31" s="120">
        <f t="shared" si="4"/>
        <v>557164.80000000005</v>
      </c>
      <c r="AM31" s="128">
        <v>3.1</v>
      </c>
      <c r="AN31" s="129">
        <f t="shared" si="11"/>
        <v>8954089.5999999996</v>
      </c>
      <c r="AO31" s="130">
        <f t="shared" si="8"/>
        <v>-8396924.7999999989</v>
      </c>
      <c r="AV31" s="4"/>
    </row>
    <row r="32" spans="1:49" ht="6.75" customHeight="1">
      <c r="A32" s="133"/>
      <c r="B32" s="134"/>
      <c r="C32" s="135"/>
      <c r="D32" s="136"/>
      <c r="E32" s="137"/>
      <c r="F32" s="138"/>
      <c r="G32" s="139"/>
      <c r="H32" s="138"/>
      <c r="I32" s="139"/>
      <c r="J32" s="138"/>
      <c r="K32" s="140"/>
      <c r="L32" s="141"/>
      <c r="M32" s="139"/>
      <c r="N32" s="138"/>
      <c r="O32" s="139"/>
      <c r="P32" s="138"/>
      <c r="Q32" s="140"/>
      <c r="R32" s="141"/>
      <c r="S32" s="142"/>
      <c r="T32" s="139"/>
      <c r="U32" s="141"/>
      <c r="V32" s="142"/>
      <c r="W32" s="139"/>
      <c r="X32" s="138"/>
      <c r="Y32" s="142"/>
      <c r="Z32" s="140"/>
      <c r="AA32" s="141"/>
      <c r="AB32" s="142"/>
      <c r="AC32" s="139"/>
      <c r="AD32" s="138"/>
      <c r="AE32" s="142"/>
      <c r="AF32" s="140"/>
      <c r="AG32" s="141"/>
      <c r="AH32" s="142"/>
      <c r="AI32" s="139"/>
      <c r="AJ32" s="143"/>
      <c r="AK32" s="144"/>
      <c r="AL32" s="145"/>
      <c r="AM32" s="146"/>
      <c r="AN32" s="147"/>
      <c r="AO32" s="148"/>
      <c r="AV32" s="4"/>
      <c r="AW32" s="5"/>
    </row>
    <row r="33" spans="1:50" ht="62.25" customHeight="1">
      <c r="A33" s="123">
        <v>21</v>
      </c>
      <c r="B33" s="124" t="s">
        <v>76</v>
      </c>
      <c r="C33" s="125" t="s">
        <v>77</v>
      </c>
      <c r="D33" s="111">
        <f>'Рачет загрузки и выручки'!S32</f>
        <v>19</v>
      </c>
      <c r="E33" s="112">
        <f>'Рачет загрузки и выручки'!T32</f>
        <v>56501.88</v>
      </c>
      <c r="F33" s="126"/>
      <c r="G33" s="114"/>
      <c r="H33" s="126"/>
      <c r="I33" s="114"/>
      <c r="J33" s="126"/>
      <c r="K33" s="115"/>
      <c r="L33" s="127"/>
      <c r="M33" s="114"/>
      <c r="N33" s="126"/>
      <c r="O33" s="114"/>
      <c r="P33" s="126"/>
      <c r="Q33" s="115"/>
      <c r="R33" s="127"/>
      <c r="S33" s="117"/>
      <c r="T33" s="114"/>
      <c r="U33" s="127"/>
      <c r="V33" s="117"/>
      <c r="W33" s="114"/>
      <c r="X33" s="126"/>
      <c r="Y33" s="117"/>
      <c r="Z33" s="115"/>
      <c r="AA33" s="127"/>
      <c r="AB33" s="117"/>
      <c r="AC33" s="114"/>
      <c r="AD33" s="126"/>
      <c r="AE33" s="117">
        <v>2</v>
      </c>
      <c r="AF33" s="115">
        <f t="shared" si="1"/>
        <v>2</v>
      </c>
      <c r="AG33" s="127"/>
      <c r="AH33" s="117">
        <v>2</v>
      </c>
      <c r="AI33" s="114">
        <f t="shared" si="6"/>
        <v>2</v>
      </c>
      <c r="AJ33" s="118">
        <f t="shared" si="2"/>
        <v>4</v>
      </c>
      <c r="AK33" s="119">
        <f t="shared" si="3"/>
        <v>76</v>
      </c>
      <c r="AL33" s="120">
        <f t="shared" si="4"/>
        <v>226007.52</v>
      </c>
      <c r="AM33" s="128">
        <v>2.2999999999999998</v>
      </c>
      <c r="AN33" s="129">
        <f t="shared" ref="AN33:AN37" si="12">AM33*AJ33*$M$2</f>
        <v>1670563.5999999999</v>
      </c>
      <c r="AO33" s="130">
        <f t="shared" si="8"/>
        <v>-1444556.0799999998</v>
      </c>
      <c r="AP33" s="210"/>
      <c r="AQ33" s="210"/>
      <c r="AR33" s="210"/>
      <c r="AS33" s="210"/>
      <c r="AT33" s="210"/>
      <c r="AU33" s="6"/>
      <c r="AV33" s="7"/>
      <c r="AW33" s="3">
        <f>AN33+AN34+AN35+AN36+AN37</f>
        <v>12784169.532</v>
      </c>
      <c r="AX33" s="3">
        <f>AL33+AL34+AL35+AL36+AL37</f>
        <v>1921592.3200000001</v>
      </c>
    </row>
    <row r="34" spans="1:50" ht="69" customHeight="1">
      <c r="A34" s="123">
        <v>22</v>
      </c>
      <c r="B34" s="124" t="s">
        <v>78</v>
      </c>
      <c r="C34" s="125" t="s">
        <v>79</v>
      </c>
      <c r="D34" s="111">
        <f>'Рачет загрузки и выручки'!S34</f>
        <v>32</v>
      </c>
      <c r="E34" s="112">
        <f>'Рачет загрузки и выручки'!T34</f>
        <v>126292.32</v>
      </c>
      <c r="F34" s="126"/>
      <c r="G34" s="114"/>
      <c r="H34" s="126"/>
      <c r="I34" s="114"/>
      <c r="J34" s="126"/>
      <c r="K34" s="115"/>
      <c r="L34" s="127"/>
      <c r="M34" s="114"/>
      <c r="N34" s="126"/>
      <c r="O34" s="114"/>
      <c r="P34" s="126"/>
      <c r="Q34" s="115"/>
      <c r="R34" s="127"/>
      <c r="S34" s="117"/>
      <c r="T34" s="114"/>
      <c r="U34" s="127"/>
      <c r="V34" s="117"/>
      <c r="W34" s="114"/>
      <c r="X34" s="126"/>
      <c r="Y34" s="117"/>
      <c r="Z34" s="115"/>
      <c r="AA34" s="127"/>
      <c r="AB34" s="117"/>
      <c r="AC34" s="114"/>
      <c r="AD34" s="126"/>
      <c r="AE34" s="117">
        <v>4</v>
      </c>
      <c r="AF34" s="115">
        <f t="shared" si="1"/>
        <v>4</v>
      </c>
      <c r="AG34" s="127"/>
      <c r="AH34" s="117">
        <v>2</v>
      </c>
      <c r="AI34" s="114">
        <f t="shared" si="6"/>
        <v>2</v>
      </c>
      <c r="AJ34" s="118">
        <f t="shared" si="2"/>
        <v>6</v>
      </c>
      <c r="AK34" s="119">
        <f t="shared" si="3"/>
        <v>192</v>
      </c>
      <c r="AL34" s="120">
        <f t="shared" si="4"/>
        <v>757753.92</v>
      </c>
      <c r="AM34" s="128">
        <v>4.0999999999999996</v>
      </c>
      <c r="AN34" s="129">
        <f t="shared" si="12"/>
        <v>4466941.8</v>
      </c>
      <c r="AO34" s="130">
        <f t="shared" si="8"/>
        <v>-3709187.88</v>
      </c>
      <c r="AP34" s="210"/>
      <c r="AQ34" s="210"/>
      <c r="AR34" s="210"/>
      <c r="AS34" s="210"/>
      <c r="AT34" s="210"/>
      <c r="AU34" s="8"/>
      <c r="AV34" s="8"/>
    </row>
    <row r="35" spans="1:50" ht="67.5" customHeight="1">
      <c r="A35" s="123"/>
      <c r="B35" s="124" t="s">
        <v>80</v>
      </c>
      <c r="C35" s="125" t="s">
        <v>79</v>
      </c>
      <c r="D35" s="179">
        <f>'Рачет загрузки и выручки'!S36</f>
        <v>30</v>
      </c>
      <c r="E35" s="129">
        <f>'Рачет загрузки и выручки'!T36</f>
        <v>113401.20000000001</v>
      </c>
      <c r="F35" s="126"/>
      <c r="G35" s="180"/>
      <c r="H35" s="180"/>
      <c r="I35" s="180"/>
      <c r="J35" s="180"/>
      <c r="K35" s="180"/>
      <c r="L35" s="180"/>
      <c r="M35" s="180"/>
      <c r="N35" s="180"/>
      <c r="O35" s="180"/>
      <c r="P35" s="180"/>
      <c r="Q35" s="181"/>
      <c r="R35" s="127"/>
      <c r="S35" s="180"/>
      <c r="T35" s="182"/>
      <c r="U35" s="127"/>
      <c r="V35" s="180"/>
      <c r="W35" s="182"/>
      <c r="X35" s="126"/>
      <c r="Y35" s="180"/>
      <c r="Z35" s="181"/>
      <c r="AA35" s="127"/>
      <c r="AB35" s="180"/>
      <c r="AC35" s="182"/>
      <c r="AD35" s="126"/>
      <c r="AE35" s="180">
        <v>2</v>
      </c>
      <c r="AF35" s="115">
        <f t="shared" si="1"/>
        <v>2</v>
      </c>
      <c r="AG35" s="127"/>
      <c r="AH35" s="180"/>
      <c r="AI35" s="182"/>
      <c r="AJ35" s="118">
        <f t="shared" si="2"/>
        <v>2</v>
      </c>
      <c r="AK35" s="119">
        <f t="shared" si="3"/>
        <v>60</v>
      </c>
      <c r="AL35" s="120">
        <f t="shared" si="4"/>
        <v>226802.40000000002</v>
      </c>
      <c r="AM35" s="128">
        <v>5.5</v>
      </c>
      <c r="AN35" s="129">
        <f t="shared" si="12"/>
        <v>1997413</v>
      </c>
      <c r="AO35" s="130">
        <f t="shared" si="8"/>
        <v>-1770610.6</v>
      </c>
      <c r="AP35" s="210"/>
      <c r="AQ35" s="210"/>
      <c r="AR35" s="210"/>
      <c r="AS35" s="210"/>
      <c r="AT35" s="210"/>
      <c r="AU35" s="8"/>
      <c r="AV35" s="8"/>
    </row>
    <row r="36" spans="1:50" ht="76.5" customHeight="1">
      <c r="A36" s="123"/>
      <c r="B36" s="124" t="s">
        <v>81</v>
      </c>
      <c r="C36" s="125" t="s">
        <v>79</v>
      </c>
      <c r="D36" s="179">
        <f>'Рачет загрузки и выручки'!S33</f>
        <v>40</v>
      </c>
      <c r="E36" s="129">
        <f>'Рачет загрузки и выручки'!T33</f>
        <v>106177.92</v>
      </c>
      <c r="F36" s="126"/>
      <c r="G36" s="180"/>
      <c r="H36" s="180"/>
      <c r="I36" s="180"/>
      <c r="J36" s="180"/>
      <c r="K36" s="180"/>
      <c r="L36" s="180"/>
      <c r="M36" s="180"/>
      <c r="N36" s="180"/>
      <c r="O36" s="180"/>
      <c r="P36" s="180"/>
      <c r="Q36" s="181"/>
      <c r="R36" s="127"/>
      <c r="S36" s="180"/>
      <c r="T36" s="182"/>
      <c r="U36" s="127"/>
      <c r="V36" s="180"/>
      <c r="W36" s="182"/>
      <c r="X36" s="126"/>
      <c r="Y36" s="180"/>
      <c r="Z36" s="181"/>
      <c r="AA36" s="127"/>
      <c r="AB36" s="180"/>
      <c r="AC36" s="182"/>
      <c r="AD36" s="126"/>
      <c r="AE36" s="180">
        <v>4</v>
      </c>
      <c r="AF36" s="115">
        <f t="shared" si="1"/>
        <v>4</v>
      </c>
      <c r="AG36" s="127"/>
      <c r="AH36" s="180"/>
      <c r="AI36" s="182"/>
      <c r="AJ36" s="118">
        <f t="shared" si="2"/>
        <v>4</v>
      </c>
      <c r="AK36" s="119">
        <f t="shared" si="3"/>
        <v>160</v>
      </c>
      <c r="AL36" s="120">
        <f t="shared" si="4"/>
        <v>424711.67999999999</v>
      </c>
      <c r="AM36" s="128">
        <v>4.1509999999999998</v>
      </c>
      <c r="AN36" s="129">
        <f t="shared" si="12"/>
        <v>3015004.1319999998</v>
      </c>
      <c r="AO36" s="130">
        <f t="shared" si="8"/>
        <v>-2590292.4519999996</v>
      </c>
      <c r="AP36" s="210"/>
      <c r="AQ36" s="210"/>
      <c r="AR36" s="210"/>
      <c r="AS36" s="210"/>
      <c r="AT36" s="210"/>
      <c r="AU36" s="8"/>
      <c r="AV36" s="8"/>
    </row>
    <row r="37" spans="1:50" ht="66.75" customHeight="1">
      <c r="A37" s="183"/>
      <c r="B37" s="184" t="s">
        <v>82</v>
      </c>
      <c r="C37" s="185" t="s">
        <v>79</v>
      </c>
      <c r="D37" s="186">
        <f>'Рачет загрузки и выручки'!S35</f>
        <v>24</v>
      </c>
      <c r="E37" s="187">
        <f>'Рачет загрузки и выручки'!T35</f>
        <v>71579.200000000012</v>
      </c>
      <c r="F37" s="188"/>
      <c r="G37" s="189"/>
      <c r="H37" s="189"/>
      <c r="I37" s="189"/>
      <c r="J37" s="189"/>
      <c r="K37" s="189"/>
      <c r="L37" s="189"/>
      <c r="M37" s="189"/>
      <c r="N37" s="189"/>
      <c r="O37" s="189"/>
      <c r="P37" s="189"/>
      <c r="Q37" s="190"/>
      <c r="R37" s="191"/>
      <c r="S37" s="189"/>
      <c r="T37" s="192"/>
      <c r="U37" s="191"/>
      <c r="V37" s="189"/>
      <c r="W37" s="192"/>
      <c r="X37" s="188"/>
      <c r="Y37" s="189"/>
      <c r="Z37" s="190"/>
      <c r="AA37" s="191"/>
      <c r="AB37" s="189"/>
      <c r="AC37" s="192"/>
      <c r="AD37" s="188"/>
      <c r="AE37" s="189">
        <v>4</v>
      </c>
      <c r="AF37" s="115">
        <f t="shared" si="1"/>
        <v>4</v>
      </c>
      <c r="AG37" s="191"/>
      <c r="AH37" s="189"/>
      <c r="AI37" s="192"/>
      <c r="AJ37" s="118">
        <f t="shared" si="2"/>
        <v>4</v>
      </c>
      <c r="AK37" s="119">
        <f t="shared" si="3"/>
        <v>96</v>
      </c>
      <c r="AL37" s="120">
        <f t="shared" si="4"/>
        <v>286316.80000000005</v>
      </c>
      <c r="AM37" s="128">
        <v>2.25</v>
      </c>
      <c r="AN37" s="129">
        <f t="shared" si="12"/>
        <v>1634247</v>
      </c>
      <c r="AO37" s="130">
        <f t="shared" si="8"/>
        <v>-1347930.2</v>
      </c>
      <c r="AP37" s="210"/>
      <c r="AQ37" s="210"/>
      <c r="AR37" s="210"/>
      <c r="AS37" s="210"/>
      <c r="AT37" s="210"/>
      <c r="AU37" s="8"/>
      <c r="AV37" s="8"/>
    </row>
    <row r="38" spans="1:50" ht="33.75" customHeight="1">
      <c r="A38" s="193"/>
      <c r="B38" s="194" t="s">
        <v>20</v>
      </c>
      <c r="C38" s="195"/>
      <c r="D38" s="193"/>
      <c r="E38" s="196"/>
      <c r="F38" s="197"/>
      <c r="G38" s="198"/>
      <c r="H38" s="197"/>
      <c r="I38" s="198"/>
      <c r="J38" s="198"/>
      <c r="K38" s="198"/>
      <c r="L38" s="198"/>
      <c r="M38" s="198"/>
      <c r="N38" s="197"/>
      <c r="O38" s="198"/>
      <c r="P38" s="198"/>
      <c r="Q38" s="199"/>
      <c r="R38" s="200"/>
      <c r="S38" s="198"/>
      <c r="T38" s="201"/>
      <c r="U38" s="200"/>
      <c r="V38" s="198"/>
      <c r="W38" s="201"/>
      <c r="X38" s="197"/>
      <c r="Y38" s="198"/>
      <c r="Z38" s="199"/>
      <c r="AA38" s="200"/>
      <c r="AB38" s="198"/>
      <c r="AC38" s="201"/>
      <c r="AD38" s="197"/>
      <c r="AE38" s="198"/>
      <c r="AF38" s="199"/>
      <c r="AG38" s="200"/>
      <c r="AH38" s="198"/>
      <c r="AI38" s="195"/>
      <c r="AJ38" s="202">
        <f>SUM(AJ9:AJ37)</f>
        <v>233</v>
      </c>
      <c r="AK38" s="203">
        <f>SUM(AK9:AK37)</f>
        <v>4872</v>
      </c>
      <c r="AL38" s="204">
        <f>SUM(AL9:AL37)</f>
        <v>17616691.359999999</v>
      </c>
      <c r="AM38" s="205"/>
      <c r="AN38" s="206">
        <f>SUM(AN9:AN37)</f>
        <v>88630751.400635988</v>
      </c>
      <c r="AO38" s="207">
        <f>SUM(AO9:AO37)</f>
        <v>-71014060.040636003</v>
      </c>
      <c r="AP38" s="210"/>
      <c r="AQ38" s="210"/>
      <c r="AR38" s="210"/>
      <c r="AS38" s="210"/>
      <c r="AT38" s="210"/>
      <c r="AU38" s="8"/>
      <c r="AV38" s="8"/>
    </row>
    <row r="39" spans="1:50" ht="6.75" customHeight="1"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</row>
    <row r="40" spans="1:50" ht="5.25" customHeight="1"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</row>
    <row r="41" spans="1:50" ht="27.75" customHeight="1"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J41" s="211" t="s">
        <v>83</v>
      </c>
      <c r="AK41" s="211"/>
      <c r="AL41" s="211"/>
      <c r="AM41" s="211"/>
      <c r="AN41" s="211"/>
      <c r="AO41" s="76">
        <v>293529655.47000003</v>
      </c>
    </row>
    <row r="42" spans="1:50" ht="30.75" customHeight="1"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J42" s="211" t="s">
        <v>84</v>
      </c>
      <c r="AK42" s="211"/>
      <c r="AL42" s="211"/>
      <c r="AM42" s="211"/>
      <c r="AN42" s="211"/>
      <c r="AO42" s="76">
        <v>394721495.5</v>
      </c>
    </row>
    <row r="43" spans="1:50" ht="36" customHeight="1"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J43" s="211" t="s">
        <v>85</v>
      </c>
      <c r="AK43" s="211"/>
      <c r="AL43" s="211"/>
      <c r="AM43" s="211"/>
      <c r="AN43" s="211"/>
      <c r="AO43" s="76">
        <f>AO41-AO42</f>
        <v>-101191840.02999997</v>
      </c>
    </row>
    <row r="44" spans="1:50" ht="31.5" customHeight="1"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J44" s="209" t="s">
        <v>86</v>
      </c>
      <c r="AK44" s="209"/>
      <c r="AL44" s="209"/>
      <c r="AM44" s="209"/>
      <c r="AN44" s="209"/>
      <c r="AO44" s="77">
        <f>AO38-AO43</f>
        <v>30177779.989363968</v>
      </c>
    </row>
    <row r="45" spans="1:50"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</row>
    <row r="46" spans="1:50"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</row>
    <row r="47" spans="1:50"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</row>
    <row r="48" spans="1:50"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</row>
    <row r="49" spans="12:41"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O49" s="208"/>
    </row>
    <row r="50" spans="12:41"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</row>
    <row r="51" spans="12:41"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</row>
    <row r="52" spans="12:41"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</row>
    <row r="53" spans="12:41"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</row>
    <row r="54" spans="12:41"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</row>
    <row r="55" spans="12:41"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</row>
    <row r="56" spans="12:41"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</row>
    <row r="57" spans="12:41"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</row>
    <row r="58" spans="12:41"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</row>
    <row r="59" spans="12:41"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</row>
    <row r="60" spans="12:41"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pans="12:41"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</row>
    <row r="62" spans="12:41"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pans="12:41"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</row>
    <row r="64" spans="12:41"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pans="12:31"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pans="12:31"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pans="12:31"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spans="12:31"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pans="12:31"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spans="12:31"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</row>
    <row r="71" spans="12:31"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</row>
    <row r="72" spans="12:31"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</row>
    <row r="73" spans="12:31"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</row>
    <row r="74" spans="12:31"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</row>
    <row r="75" spans="12:31"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</row>
    <row r="76" spans="12:31"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</row>
    <row r="77" spans="12:31"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</row>
    <row r="78" spans="12:31"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</row>
    <row r="79" spans="12:31"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</row>
    <row r="80" spans="12:31"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</row>
    <row r="81" spans="12:31"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</row>
    <row r="82" spans="12:31"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</row>
  </sheetData>
  <mergeCells count="32">
    <mergeCell ref="A1:AO1"/>
    <mergeCell ref="B2:B4"/>
    <mergeCell ref="E2:F2"/>
    <mergeCell ref="J4:K4"/>
    <mergeCell ref="A6:A8"/>
    <mergeCell ref="B6:B8"/>
    <mergeCell ref="C6:C8"/>
    <mergeCell ref="D6:E6"/>
    <mergeCell ref="F6:G6"/>
    <mergeCell ref="H6:I6"/>
    <mergeCell ref="J6:K6"/>
    <mergeCell ref="L6:M6"/>
    <mergeCell ref="N6:O6"/>
    <mergeCell ref="P6:Q6"/>
    <mergeCell ref="R6:T6"/>
    <mergeCell ref="U6:W6"/>
    <mergeCell ref="X6:Z6"/>
    <mergeCell ref="AA6:AC6"/>
    <mergeCell ref="AD6:AF6"/>
    <mergeCell ref="AG6:AI6"/>
    <mergeCell ref="AJ6:AL6"/>
    <mergeCell ref="AM6:AN6"/>
    <mergeCell ref="AP33:AT33"/>
    <mergeCell ref="AP34:AT34"/>
    <mergeCell ref="AP35:AT35"/>
    <mergeCell ref="AP36:AT36"/>
    <mergeCell ref="AJ44:AN44"/>
    <mergeCell ref="AP37:AT37"/>
    <mergeCell ref="AP38:AT38"/>
    <mergeCell ref="AJ41:AN41"/>
    <mergeCell ref="AJ42:AN42"/>
    <mergeCell ref="AJ43:AN43"/>
  </mergeCells>
  <pageMargins left="0.55118110236220474" right="0.35433070866141736" top="0.39370078740157483" bottom="0.39370078740157483" header="0" footer="0"/>
  <pageSetup paperSize="9" scale="4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published="0">
    <tabColor indexed="2"/>
    <pageSetUpPr fitToPage="1"/>
  </sheetPr>
  <dimension ref="A1:T36"/>
  <sheetViews>
    <sheetView zoomScale="90" workbookViewId="0">
      <selection sqref="A1:T1"/>
    </sheetView>
  </sheetViews>
  <sheetFormatPr defaultColWidth="8.85546875" defaultRowHeight="12.75" customHeight="1"/>
  <cols>
    <col min="1" max="1" width="4.140625" style="10" bestFit="1" customWidth="1"/>
    <col min="2" max="2" width="75.140625" style="10" bestFit="1" customWidth="1"/>
    <col min="3" max="3" width="13.140625" style="10" bestFit="1" customWidth="1"/>
    <col min="4" max="4" width="20" style="10" bestFit="1" customWidth="1"/>
    <col min="5" max="6" width="8.85546875" style="10" bestFit="1" customWidth="1"/>
    <col min="7" max="7" width="17.140625" style="10" bestFit="1" customWidth="1"/>
    <col min="8" max="9" width="8.85546875" style="10" bestFit="1" customWidth="1"/>
    <col min="10" max="10" width="17.140625" style="10" bestFit="1" customWidth="1"/>
    <col min="11" max="12" width="8.85546875" style="10" bestFit="1" customWidth="1"/>
    <col min="13" max="13" width="17.140625" style="10" bestFit="1" customWidth="1"/>
    <col min="14" max="15" width="8.85546875" style="10" bestFit="1" customWidth="1"/>
    <col min="16" max="16" width="17.140625" style="10" bestFit="1" customWidth="1"/>
    <col min="17" max="18" width="8.85546875" style="10" bestFit="1" customWidth="1"/>
    <col min="19" max="19" width="13.5703125" style="10" bestFit="1" customWidth="1"/>
    <col min="20" max="20" width="12.42578125" style="10" bestFit="1" customWidth="1"/>
    <col min="21" max="257" width="8.85546875" bestFit="1" customWidth="1"/>
  </cols>
  <sheetData>
    <row r="1" spans="1:20" ht="16.5">
      <c r="A1" s="237" t="s">
        <v>87</v>
      </c>
      <c r="B1" s="237"/>
      <c r="C1" s="237"/>
      <c r="D1" s="237"/>
      <c r="E1" s="237"/>
      <c r="F1" s="237"/>
      <c r="G1" s="237"/>
      <c r="H1" s="237"/>
      <c r="I1" s="237"/>
      <c r="J1" s="237"/>
      <c r="K1" s="237"/>
      <c r="L1" s="237"/>
      <c r="M1" s="237"/>
      <c r="N1" s="237"/>
      <c r="O1" s="237"/>
      <c r="P1" s="237"/>
      <c r="Q1" s="237"/>
      <c r="R1" s="237"/>
      <c r="S1" s="237"/>
      <c r="T1" s="237"/>
    </row>
    <row r="2" spans="1:20" ht="15.75" customHeight="1">
      <c r="A2" s="238" t="s">
        <v>4</v>
      </c>
      <c r="B2" s="240" t="s">
        <v>5</v>
      </c>
      <c r="C2" s="242" t="s">
        <v>6</v>
      </c>
      <c r="D2" s="231"/>
      <c r="E2" s="233" t="s">
        <v>88</v>
      </c>
      <c r="F2" s="235" t="s">
        <v>89</v>
      </c>
      <c r="G2" s="231"/>
      <c r="H2" s="233" t="s">
        <v>88</v>
      </c>
      <c r="I2" s="235" t="s">
        <v>89</v>
      </c>
      <c r="J2" s="231"/>
      <c r="K2" s="233" t="s">
        <v>88</v>
      </c>
      <c r="L2" s="235" t="s">
        <v>89</v>
      </c>
      <c r="M2" s="231"/>
      <c r="N2" s="233" t="s">
        <v>88</v>
      </c>
      <c r="O2" s="235" t="s">
        <v>89</v>
      </c>
      <c r="P2" s="231"/>
      <c r="Q2" s="233" t="s">
        <v>88</v>
      </c>
      <c r="R2" s="235" t="s">
        <v>89</v>
      </c>
      <c r="S2" s="231" t="s">
        <v>7</v>
      </c>
      <c r="T2" s="235"/>
    </row>
    <row r="3" spans="1:20" ht="25.5">
      <c r="A3" s="239"/>
      <c r="B3" s="241"/>
      <c r="C3" s="243"/>
      <c r="D3" s="232"/>
      <c r="E3" s="234"/>
      <c r="F3" s="236"/>
      <c r="G3" s="232"/>
      <c r="H3" s="234"/>
      <c r="I3" s="236"/>
      <c r="J3" s="232"/>
      <c r="K3" s="234"/>
      <c r="L3" s="236"/>
      <c r="M3" s="232"/>
      <c r="N3" s="234"/>
      <c r="O3" s="236"/>
      <c r="P3" s="232"/>
      <c r="Q3" s="234"/>
      <c r="R3" s="236"/>
      <c r="S3" s="12" t="s">
        <v>23</v>
      </c>
      <c r="T3" s="13" t="s">
        <v>90</v>
      </c>
    </row>
    <row r="4" spans="1:20" ht="32.25" customHeight="1">
      <c r="A4" s="14" t="s">
        <v>38</v>
      </c>
      <c r="B4" s="15" t="s">
        <v>39</v>
      </c>
      <c r="C4" s="16" t="s">
        <v>1</v>
      </c>
      <c r="D4" s="17"/>
      <c r="E4" s="18">
        <v>24</v>
      </c>
      <c r="F4" s="19">
        <v>3470</v>
      </c>
      <c r="G4" s="20"/>
      <c r="H4" s="18"/>
      <c r="I4" s="21"/>
      <c r="J4" s="17"/>
      <c r="K4" s="18"/>
      <c r="L4" s="19"/>
      <c r="M4" s="20"/>
      <c r="N4" s="18"/>
      <c r="O4" s="22"/>
      <c r="P4" s="17"/>
      <c r="Q4" s="23"/>
      <c r="R4" s="24"/>
      <c r="S4" s="25">
        <f t="shared" ref="S4:S12" si="0">E4+H4+K4+N4+Q4</f>
        <v>24</v>
      </c>
      <c r="T4" s="26">
        <f t="shared" ref="T4:T34" si="1">(E4*F4+H4*I4+K4*L4+N4*O4+Q4*R4)*1.02</f>
        <v>84945.600000000006</v>
      </c>
    </row>
    <row r="5" spans="1:20" ht="32.25" customHeight="1">
      <c r="A5" s="27" t="s">
        <v>40</v>
      </c>
      <c r="B5" s="28" t="s">
        <v>41</v>
      </c>
      <c r="C5" s="29" t="s">
        <v>42</v>
      </c>
      <c r="D5" s="30" t="s">
        <v>91</v>
      </c>
      <c r="E5" s="31">
        <v>14</v>
      </c>
      <c r="F5" s="32">
        <v>3470</v>
      </c>
      <c r="G5" s="33" t="s">
        <v>92</v>
      </c>
      <c r="H5" s="31">
        <v>6</v>
      </c>
      <c r="I5" s="34">
        <v>394</v>
      </c>
      <c r="J5" s="35"/>
      <c r="K5" s="31"/>
      <c r="L5" s="32"/>
      <c r="M5" s="36"/>
      <c r="N5" s="31"/>
      <c r="O5" s="37"/>
      <c r="P5" s="35"/>
      <c r="Q5" s="38"/>
      <c r="R5" s="39"/>
      <c r="S5" s="40">
        <f t="shared" si="0"/>
        <v>20</v>
      </c>
      <c r="T5" s="26">
        <f t="shared" si="1"/>
        <v>51962.879999999997</v>
      </c>
    </row>
    <row r="6" spans="1:20" ht="32.25" customHeight="1">
      <c r="A6" s="27" t="s">
        <v>43</v>
      </c>
      <c r="B6" s="28" t="s">
        <v>44</v>
      </c>
      <c r="C6" s="29" t="s">
        <v>42</v>
      </c>
      <c r="D6" s="30" t="s">
        <v>93</v>
      </c>
      <c r="E6" s="31">
        <v>10</v>
      </c>
      <c r="F6" s="32">
        <v>3352</v>
      </c>
      <c r="G6" s="33" t="s">
        <v>94</v>
      </c>
      <c r="H6" s="31">
        <v>6</v>
      </c>
      <c r="I6" s="34">
        <v>4080</v>
      </c>
      <c r="J6" s="35"/>
      <c r="K6" s="31"/>
      <c r="L6" s="32"/>
      <c r="M6" s="36"/>
      <c r="N6" s="31"/>
      <c r="O6" s="37"/>
      <c r="P6" s="35"/>
      <c r="Q6" s="38"/>
      <c r="R6" s="39"/>
      <c r="S6" s="40">
        <f t="shared" si="0"/>
        <v>16</v>
      </c>
      <c r="T6" s="26">
        <f t="shared" si="1"/>
        <v>59160</v>
      </c>
    </row>
    <row r="7" spans="1:20" ht="32.25" customHeight="1">
      <c r="A7" s="27" t="s">
        <v>45</v>
      </c>
      <c r="B7" s="28" t="s">
        <v>46</v>
      </c>
      <c r="C7" s="29" t="s">
        <v>42</v>
      </c>
      <c r="D7" s="30" t="s">
        <v>94</v>
      </c>
      <c r="E7" s="31">
        <v>10</v>
      </c>
      <c r="F7" s="32">
        <v>4080</v>
      </c>
      <c r="G7" s="33" t="s">
        <v>95</v>
      </c>
      <c r="H7" s="31">
        <v>8</v>
      </c>
      <c r="I7" s="34">
        <v>4080</v>
      </c>
      <c r="J7" s="35"/>
      <c r="K7" s="31"/>
      <c r="L7" s="32"/>
      <c r="M7" s="36"/>
      <c r="N7" s="31"/>
      <c r="O7" s="37"/>
      <c r="P7" s="35"/>
      <c r="Q7" s="38"/>
      <c r="R7" s="39"/>
      <c r="S7" s="40">
        <f t="shared" si="0"/>
        <v>18</v>
      </c>
      <c r="T7" s="26">
        <f t="shared" si="1"/>
        <v>74908.800000000003</v>
      </c>
    </row>
    <row r="8" spans="1:20" ht="32.25" customHeight="1">
      <c r="A8" s="27" t="s">
        <v>47</v>
      </c>
      <c r="B8" s="28" t="s">
        <v>48</v>
      </c>
      <c r="C8" s="29" t="s">
        <v>42</v>
      </c>
      <c r="D8" s="30" t="s">
        <v>96</v>
      </c>
      <c r="E8" s="31">
        <v>8</v>
      </c>
      <c r="F8" s="32">
        <v>3598</v>
      </c>
      <c r="G8" s="33" t="s">
        <v>97</v>
      </c>
      <c r="H8" s="31">
        <v>10</v>
      </c>
      <c r="I8" s="34">
        <v>4080</v>
      </c>
      <c r="J8" s="30" t="s">
        <v>98</v>
      </c>
      <c r="K8" s="31">
        <v>3</v>
      </c>
      <c r="L8" s="32">
        <v>870</v>
      </c>
      <c r="M8" s="33" t="s">
        <v>99</v>
      </c>
      <c r="N8" s="31">
        <v>5</v>
      </c>
      <c r="O8" s="37">
        <v>994</v>
      </c>
      <c r="P8" s="30" t="s">
        <v>100</v>
      </c>
      <c r="Q8" s="38">
        <v>2</v>
      </c>
      <c r="R8" s="39">
        <v>792</v>
      </c>
      <c r="S8" s="40">
        <f t="shared" si="0"/>
        <v>28</v>
      </c>
      <c r="T8" s="26">
        <f t="shared" si="1"/>
        <v>80322.960000000006</v>
      </c>
    </row>
    <row r="9" spans="1:20" ht="32.25" customHeight="1">
      <c r="A9" s="27" t="s">
        <v>49</v>
      </c>
      <c r="B9" s="28" t="s">
        <v>50</v>
      </c>
      <c r="C9" s="29" t="s">
        <v>42</v>
      </c>
      <c r="D9" s="30" t="s">
        <v>101</v>
      </c>
      <c r="E9" s="31">
        <v>11</v>
      </c>
      <c r="F9" s="32">
        <v>6180</v>
      </c>
      <c r="G9" s="33" t="s">
        <v>102</v>
      </c>
      <c r="H9" s="31">
        <v>4</v>
      </c>
      <c r="I9" s="34">
        <v>2956</v>
      </c>
      <c r="J9" s="35"/>
      <c r="K9" s="31"/>
      <c r="L9" s="32"/>
      <c r="M9" s="36"/>
      <c r="N9" s="31"/>
      <c r="O9" s="37"/>
      <c r="P9" s="35"/>
      <c r="Q9" s="38"/>
      <c r="R9" s="39"/>
      <c r="S9" s="40">
        <f t="shared" si="0"/>
        <v>15</v>
      </c>
      <c r="T9" s="26">
        <f t="shared" si="1"/>
        <v>81400.08</v>
      </c>
    </row>
    <row r="10" spans="1:20" ht="32.25" customHeight="1">
      <c r="A10" s="27" t="s">
        <v>51</v>
      </c>
      <c r="B10" s="28" t="s">
        <v>52</v>
      </c>
      <c r="C10" s="29" t="s">
        <v>42</v>
      </c>
      <c r="D10" s="30" t="s">
        <v>103</v>
      </c>
      <c r="E10" s="31">
        <v>11</v>
      </c>
      <c r="F10" s="32">
        <v>5200</v>
      </c>
      <c r="G10" s="33" t="s">
        <v>104</v>
      </c>
      <c r="H10" s="31">
        <v>4</v>
      </c>
      <c r="I10" s="34">
        <v>1938</v>
      </c>
      <c r="J10" s="35"/>
      <c r="K10" s="31"/>
      <c r="L10" s="32"/>
      <c r="M10" s="36"/>
      <c r="N10" s="31"/>
      <c r="O10" s="37"/>
      <c r="P10" s="35"/>
      <c r="Q10" s="38"/>
      <c r="R10" s="39"/>
      <c r="S10" s="40">
        <f t="shared" si="0"/>
        <v>15</v>
      </c>
      <c r="T10" s="26">
        <f t="shared" si="1"/>
        <v>66251.040000000008</v>
      </c>
    </row>
    <row r="11" spans="1:20" ht="32.25" customHeight="1">
      <c r="A11" s="27" t="s">
        <v>53</v>
      </c>
      <c r="B11" s="28" t="s">
        <v>54</v>
      </c>
      <c r="C11" s="29" t="s">
        <v>42</v>
      </c>
      <c r="D11" s="30" t="s">
        <v>93</v>
      </c>
      <c r="E11" s="31">
        <v>6</v>
      </c>
      <c r="F11" s="32">
        <v>3352</v>
      </c>
      <c r="G11" s="33" t="s">
        <v>97</v>
      </c>
      <c r="H11" s="31">
        <v>8</v>
      </c>
      <c r="I11" s="34">
        <v>4080</v>
      </c>
      <c r="J11" s="30" t="s">
        <v>105</v>
      </c>
      <c r="K11" s="31">
        <v>4</v>
      </c>
      <c r="L11" s="32">
        <v>3124</v>
      </c>
      <c r="M11" s="33" t="s">
        <v>106</v>
      </c>
      <c r="N11" s="31">
        <v>4</v>
      </c>
      <c r="O11" s="37">
        <v>1852</v>
      </c>
      <c r="P11" s="30"/>
      <c r="Q11" s="38"/>
      <c r="R11" s="39"/>
      <c r="S11" s="40">
        <f t="shared" si="0"/>
        <v>22</v>
      </c>
      <c r="T11" s="26">
        <f t="shared" si="1"/>
        <v>74109.119999999995</v>
      </c>
    </row>
    <row r="12" spans="1:20" ht="32.25" customHeight="1">
      <c r="A12" s="27" t="s">
        <v>55</v>
      </c>
      <c r="B12" s="28" t="s">
        <v>56</v>
      </c>
      <c r="C12" s="29" t="s">
        <v>42</v>
      </c>
      <c r="D12" s="30" t="s">
        <v>101</v>
      </c>
      <c r="E12" s="31">
        <v>6</v>
      </c>
      <c r="F12" s="32">
        <v>6180</v>
      </c>
      <c r="G12" s="33" t="s">
        <v>103</v>
      </c>
      <c r="H12" s="31">
        <v>6</v>
      </c>
      <c r="I12" s="34">
        <v>5200</v>
      </c>
      <c r="J12" s="30" t="s">
        <v>107</v>
      </c>
      <c r="K12" s="31">
        <v>2</v>
      </c>
      <c r="L12" s="32">
        <v>1938</v>
      </c>
      <c r="M12" s="33" t="s">
        <v>108</v>
      </c>
      <c r="N12" s="31">
        <v>3</v>
      </c>
      <c r="O12" s="37">
        <v>2956</v>
      </c>
      <c r="P12" s="30"/>
      <c r="Q12" s="38"/>
      <c r="R12" s="39"/>
      <c r="S12" s="40">
        <f t="shared" si="0"/>
        <v>17</v>
      </c>
      <c r="T12" s="26">
        <f t="shared" si="1"/>
        <v>82644.479999999996</v>
      </c>
    </row>
    <row r="13" spans="1:20" s="41" customFormat="1" ht="15.75">
      <c r="A13" s="42"/>
      <c r="B13" s="43"/>
      <c r="C13" s="44"/>
      <c r="D13" s="45"/>
      <c r="E13" s="46"/>
      <c r="F13" s="47"/>
      <c r="G13" s="48"/>
      <c r="H13" s="46"/>
      <c r="I13" s="49"/>
      <c r="J13" s="45"/>
      <c r="K13" s="46"/>
      <c r="L13" s="47"/>
      <c r="M13" s="48"/>
      <c r="N13" s="46"/>
      <c r="O13" s="50"/>
      <c r="P13" s="45"/>
      <c r="Q13" s="51"/>
      <c r="R13" s="52"/>
      <c r="S13" s="53"/>
      <c r="T13" s="26">
        <f t="shared" si="1"/>
        <v>0</v>
      </c>
    </row>
    <row r="14" spans="1:20" ht="32.25" customHeight="1">
      <c r="A14" s="27" t="s">
        <v>57</v>
      </c>
      <c r="B14" s="28" t="s">
        <v>58</v>
      </c>
      <c r="C14" s="29" t="s">
        <v>1</v>
      </c>
      <c r="D14" s="35"/>
      <c r="E14" s="31">
        <v>25</v>
      </c>
      <c r="F14" s="32">
        <v>3470</v>
      </c>
      <c r="G14" s="36"/>
      <c r="H14" s="31"/>
      <c r="I14" s="34"/>
      <c r="J14" s="35"/>
      <c r="K14" s="31"/>
      <c r="L14" s="32"/>
      <c r="M14" s="36"/>
      <c r="N14" s="31"/>
      <c r="O14" s="37"/>
      <c r="P14" s="35"/>
      <c r="Q14" s="38"/>
      <c r="R14" s="39"/>
      <c r="S14" s="40">
        <f t="shared" ref="S14:S36" si="2">E14+H14+K14+N14+Q14</f>
        <v>25</v>
      </c>
      <c r="T14" s="26">
        <f t="shared" si="1"/>
        <v>88485</v>
      </c>
    </row>
    <row r="15" spans="1:20" ht="32.25" customHeight="1">
      <c r="A15" s="27" t="s">
        <v>59</v>
      </c>
      <c r="B15" s="28" t="s">
        <v>60</v>
      </c>
      <c r="C15" s="29" t="s">
        <v>1</v>
      </c>
      <c r="D15" s="35"/>
      <c r="E15" s="31">
        <v>20</v>
      </c>
      <c r="F15" s="32">
        <v>5200</v>
      </c>
      <c r="G15" s="36"/>
      <c r="H15" s="31"/>
      <c r="I15" s="34"/>
      <c r="J15" s="35"/>
      <c r="K15" s="31"/>
      <c r="L15" s="32"/>
      <c r="M15" s="36"/>
      <c r="N15" s="31"/>
      <c r="O15" s="37"/>
      <c r="P15" s="35"/>
      <c r="Q15" s="38"/>
      <c r="R15" s="39"/>
      <c r="S15" s="40">
        <f t="shared" si="2"/>
        <v>20</v>
      </c>
      <c r="T15" s="26">
        <f t="shared" si="1"/>
        <v>106080</v>
      </c>
    </row>
    <row r="16" spans="1:20" ht="32.25" customHeight="1">
      <c r="A16" s="27" t="s">
        <v>61</v>
      </c>
      <c r="B16" s="28" t="s">
        <v>62</v>
      </c>
      <c r="C16" s="29" t="s">
        <v>42</v>
      </c>
      <c r="D16" s="30" t="s">
        <v>109</v>
      </c>
      <c r="E16" s="31">
        <v>5</v>
      </c>
      <c r="F16" s="32">
        <v>4984</v>
      </c>
      <c r="G16" s="33" t="s">
        <v>110</v>
      </c>
      <c r="H16" s="31">
        <v>5</v>
      </c>
      <c r="I16" s="34">
        <v>4984</v>
      </c>
      <c r="J16" s="30" t="s">
        <v>111</v>
      </c>
      <c r="K16" s="31">
        <v>6</v>
      </c>
      <c r="L16" s="32">
        <v>1054</v>
      </c>
      <c r="M16" s="33" t="s">
        <v>112</v>
      </c>
      <c r="N16" s="31">
        <v>6</v>
      </c>
      <c r="O16" s="37">
        <v>1054</v>
      </c>
      <c r="P16" s="35"/>
      <c r="Q16" s="38"/>
      <c r="R16" s="39"/>
      <c r="S16" s="40">
        <f t="shared" si="2"/>
        <v>22</v>
      </c>
      <c r="T16" s="26">
        <f t="shared" si="1"/>
        <v>63737.760000000002</v>
      </c>
    </row>
    <row r="17" spans="1:20" ht="32.25" customHeight="1">
      <c r="A17" s="27" t="s">
        <v>63</v>
      </c>
      <c r="B17" s="28" t="s">
        <v>64</v>
      </c>
      <c r="C17" s="29" t="s">
        <v>42</v>
      </c>
      <c r="D17" s="30" t="s">
        <v>113</v>
      </c>
      <c r="E17" s="31">
        <v>6</v>
      </c>
      <c r="F17" s="32">
        <v>5200</v>
      </c>
      <c r="G17" s="33" t="s">
        <v>114</v>
      </c>
      <c r="H17" s="31">
        <v>6</v>
      </c>
      <c r="I17" s="34">
        <v>6342</v>
      </c>
      <c r="J17" s="30" t="s">
        <v>115</v>
      </c>
      <c r="K17" s="31">
        <v>2</v>
      </c>
      <c r="L17" s="32">
        <v>1748</v>
      </c>
      <c r="M17" s="33" t="s">
        <v>116</v>
      </c>
      <c r="N17" s="31">
        <v>3</v>
      </c>
      <c r="O17" s="37">
        <v>2518</v>
      </c>
      <c r="P17" s="35"/>
      <c r="Q17" s="38"/>
      <c r="R17" s="39"/>
      <c r="S17" s="40">
        <f t="shared" si="2"/>
        <v>17</v>
      </c>
      <c r="T17" s="26">
        <f t="shared" si="1"/>
        <v>81908.040000000008</v>
      </c>
    </row>
    <row r="18" spans="1:20" ht="32.25" customHeight="1">
      <c r="A18" s="27" t="s">
        <v>65</v>
      </c>
      <c r="B18" s="28" t="s">
        <v>66</v>
      </c>
      <c r="C18" s="29" t="s">
        <v>42</v>
      </c>
      <c r="D18" s="30" t="s">
        <v>114</v>
      </c>
      <c r="E18" s="31">
        <v>14</v>
      </c>
      <c r="F18" s="32">
        <v>6342</v>
      </c>
      <c r="G18" s="33" t="s">
        <v>116</v>
      </c>
      <c r="H18" s="31">
        <v>3</v>
      </c>
      <c r="I18" s="34">
        <v>2518</v>
      </c>
      <c r="J18" s="35"/>
      <c r="K18" s="31"/>
      <c r="L18" s="32"/>
      <c r="M18" s="36"/>
      <c r="N18" s="31"/>
      <c r="O18" s="37"/>
      <c r="P18" s="35"/>
      <c r="Q18" s="38"/>
      <c r="R18" s="39"/>
      <c r="S18" s="40">
        <f t="shared" si="2"/>
        <v>17</v>
      </c>
      <c r="T18" s="26">
        <f t="shared" si="1"/>
        <v>98268.84</v>
      </c>
    </row>
    <row r="19" spans="1:20" ht="32.25" customHeight="1">
      <c r="A19" s="27" t="s">
        <v>67</v>
      </c>
      <c r="B19" s="28" t="s">
        <v>68</v>
      </c>
      <c r="C19" s="29" t="s">
        <v>1</v>
      </c>
      <c r="D19" s="30" t="s">
        <v>117</v>
      </c>
      <c r="E19" s="31">
        <v>10</v>
      </c>
      <c r="F19" s="32">
        <v>3470</v>
      </c>
      <c r="G19" s="33" t="s">
        <v>113</v>
      </c>
      <c r="H19" s="31">
        <v>10</v>
      </c>
      <c r="I19" s="34">
        <v>5200</v>
      </c>
      <c r="J19" s="30" t="s">
        <v>115</v>
      </c>
      <c r="K19" s="31">
        <v>9</v>
      </c>
      <c r="L19" s="32">
        <v>1748</v>
      </c>
      <c r="M19" s="33"/>
      <c r="N19" s="31"/>
      <c r="O19" s="37"/>
      <c r="P19" s="35"/>
      <c r="Q19" s="38"/>
      <c r="R19" s="39"/>
      <c r="S19" s="40">
        <f t="shared" si="2"/>
        <v>29</v>
      </c>
      <c r="T19" s="26">
        <f>(E19*F19+H19*I19+K19*L19+N19*O19+Q19*R19)*1.02</f>
        <v>104480.64</v>
      </c>
    </row>
    <row r="20" spans="1:20" s="41" customFormat="1" ht="15.75">
      <c r="A20" s="42"/>
      <c r="B20" s="43"/>
      <c r="C20" s="44"/>
      <c r="D20" s="45"/>
      <c r="E20" s="46"/>
      <c r="F20" s="47"/>
      <c r="G20" s="48"/>
      <c r="H20" s="46"/>
      <c r="I20" s="49"/>
      <c r="J20" s="45"/>
      <c r="K20" s="46"/>
      <c r="L20" s="47"/>
      <c r="M20" s="48"/>
      <c r="N20" s="46"/>
      <c r="O20" s="50"/>
      <c r="P20" s="45"/>
      <c r="Q20" s="51"/>
      <c r="R20" s="52"/>
      <c r="S20" s="53"/>
      <c r="T20" s="26">
        <f t="shared" si="1"/>
        <v>0</v>
      </c>
    </row>
    <row r="21" spans="1:20" ht="32.25" customHeight="1">
      <c r="A21" s="27" t="s">
        <v>69</v>
      </c>
      <c r="B21" s="28" t="s">
        <v>70</v>
      </c>
      <c r="C21" s="29" t="s">
        <v>42</v>
      </c>
      <c r="D21" s="30" t="s">
        <v>118</v>
      </c>
      <c r="E21" s="31">
        <v>5</v>
      </c>
      <c r="F21" s="32">
        <v>2108</v>
      </c>
      <c r="G21" s="33" t="s">
        <v>119</v>
      </c>
      <c r="H21" s="31">
        <v>7</v>
      </c>
      <c r="I21" s="34">
        <v>2666</v>
      </c>
      <c r="J21" s="30" t="s">
        <v>120</v>
      </c>
      <c r="K21" s="31">
        <v>5</v>
      </c>
      <c r="L21" s="32">
        <v>3360</v>
      </c>
      <c r="M21" s="36"/>
      <c r="N21" s="31"/>
      <c r="O21" s="37"/>
      <c r="P21" s="35"/>
      <c r="Q21" s="38"/>
      <c r="R21" s="39"/>
      <c r="S21" s="40">
        <f t="shared" si="2"/>
        <v>17</v>
      </c>
      <c r="T21" s="26">
        <f t="shared" si="1"/>
        <v>46922.04</v>
      </c>
    </row>
    <row r="22" spans="1:20" ht="32.25" customHeight="1">
      <c r="A22" s="27" t="s">
        <v>71</v>
      </c>
      <c r="B22" s="28" t="s">
        <v>72</v>
      </c>
      <c r="C22" s="29" t="s">
        <v>42</v>
      </c>
      <c r="D22" s="35"/>
      <c r="E22" s="31">
        <v>15</v>
      </c>
      <c r="F22" s="32">
        <v>2598</v>
      </c>
      <c r="G22" s="36"/>
      <c r="H22" s="31"/>
      <c r="I22" s="34"/>
      <c r="J22" s="35"/>
      <c r="K22" s="31"/>
      <c r="L22" s="32"/>
      <c r="M22" s="36"/>
      <c r="N22" s="31"/>
      <c r="O22" s="37"/>
      <c r="P22" s="35"/>
      <c r="Q22" s="38"/>
      <c r="R22" s="39"/>
      <c r="S22" s="40">
        <f t="shared" si="2"/>
        <v>15</v>
      </c>
      <c r="T22" s="26">
        <f t="shared" si="1"/>
        <v>39749.4</v>
      </c>
    </row>
    <row r="23" spans="1:20" s="41" customFormat="1" ht="15.75">
      <c r="A23" s="42"/>
      <c r="B23" s="43"/>
      <c r="C23" s="44"/>
      <c r="D23" s="45"/>
      <c r="E23" s="46"/>
      <c r="F23" s="47"/>
      <c r="G23" s="48"/>
      <c r="H23" s="46"/>
      <c r="I23" s="49"/>
      <c r="J23" s="45"/>
      <c r="K23" s="46"/>
      <c r="L23" s="47"/>
      <c r="M23" s="48"/>
      <c r="N23" s="46"/>
      <c r="O23" s="50"/>
      <c r="P23" s="45"/>
      <c r="Q23" s="51"/>
      <c r="R23" s="52"/>
      <c r="S23" s="53"/>
      <c r="T23" s="26">
        <f t="shared" si="1"/>
        <v>0</v>
      </c>
    </row>
    <row r="24" spans="1:20" s="54" customFormat="1" ht="32.25" customHeight="1">
      <c r="A24" s="27">
        <v>27</v>
      </c>
      <c r="B24" s="28" t="s">
        <v>73</v>
      </c>
      <c r="C24" s="29" t="s">
        <v>1</v>
      </c>
      <c r="D24" s="35"/>
      <c r="E24" s="31">
        <v>26</v>
      </c>
      <c r="F24" s="32">
        <v>5250</v>
      </c>
      <c r="G24" s="36"/>
      <c r="H24" s="31"/>
      <c r="I24" s="34"/>
      <c r="J24" s="35"/>
      <c r="K24" s="31"/>
      <c r="L24" s="32"/>
      <c r="M24" s="36"/>
      <c r="N24" s="31"/>
      <c r="O24" s="37"/>
      <c r="P24" s="35"/>
      <c r="Q24" s="38"/>
      <c r="R24" s="39"/>
      <c r="S24" s="40">
        <f t="shared" si="2"/>
        <v>26</v>
      </c>
      <c r="T24" s="26">
        <f t="shared" si="1"/>
        <v>139230</v>
      </c>
    </row>
    <row r="25" spans="1:20" s="54" customFormat="1" ht="32.25" customHeight="1">
      <c r="A25" s="27">
        <v>28</v>
      </c>
      <c r="B25" s="28" t="s">
        <v>74</v>
      </c>
      <c r="C25" s="29" t="s">
        <v>1</v>
      </c>
      <c r="D25" s="35"/>
      <c r="E25" s="31">
        <v>14</v>
      </c>
      <c r="F25" s="32">
        <v>3294</v>
      </c>
      <c r="G25" s="36"/>
      <c r="H25" s="31"/>
      <c r="I25" s="34"/>
      <c r="J25" s="35"/>
      <c r="K25" s="31"/>
      <c r="L25" s="32"/>
      <c r="M25" s="36"/>
      <c r="N25" s="31"/>
      <c r="O25" s="37"/>
      <c r="P25" s="35"/>
      <c r="Q25" s="38"/>
      <c r="R25" s="39"/>
      <c r="S25" s="40">
        <f t="shared" si="2"/>
        <v>14</v>
      </c>
      <c r="T25" s="26">
        <f t="shared" si="1"/>
        <v>47038.32</v>
      </c>
    </row>
    <row r="26" spans="1:20" s="54" customFormat="1" ht="32.25" customHeight="1">
      <c r="A26" s="27">
        <v>29</v>
      </c>
      <c r="B26" s="28" t="s">
        <v>75</v>
      </c>
      <c r="C26" s="29" t="s">
        <v>1</v>
      </c>
      <c r="D26" s="35"/>
      <c r="E26" s="31">
        <v>10</v>
      </c>
      <c r="F26" s="32">
        <v>3414</v>
      </c>
      <c r="G26" s="36"/>
      <c r="H26" s="31"/>
      <c r="I26" s="34"/>
      <c r="J26" s="35"/>
      <c r="K26" s="31"/>
      <c r="L26" s="32"/>
      <c r="M26" s="36"/>
      <c r="N26" s="31"/>
      <c r="O26" s="37"/>
      <c r="P26" s="35"/>
      <c r="Q26" s="38"/>
      <c r="R26" s="39"/>
      <c r="S26" s="40">
        <f t="shared" si="2"/>
        <v>10</v>
      </c>
      <c r="T26" s="26">
        <f t="shared" si="1"/>
        <v>34822.800000000003</v>
      </c>
    </row>
    <row r="27" spans="1:20" s="41" customFormat="1" ht="15.75">
      <c r="A27" s="42"/>
      <c r="B27" s="43"/>
      <c r="C27" s="44"/>
      <c r="D27" s="45"/>
      <c r="E27" s="46"/>
      <c r="F27" s="47"/>
      <c r="G27" s="48"/>
      <c r="H27" s="46"/>
      <c r="I27" s="49"/>
      <c r="J27" s="45"/>
      <c r="K27" s="46"/>
      <c r="L27" s="47"/>
      <c r="M27" s="48"/>
      <c r="N27" s="46"/>
      <c r="O27" s="50"/>
      <c r="P27" s="45"/>
      <c r="Q27" s="51"/>
      <c r="R27" s="52"/>
      <c r="S27" s="53"/>
      <c r="T27" s="26">
        <f t="shared" si="1"/>
        <v>0</v>
      </c>
    </row>
    <row r="28" spans="1:20" ht="32.25" customHeight="1">
      <c r="A28" s="27">
        <v>18</v>
      </c>
      <c r="B28" s="28" t="s">
        <v>121</v>
      </c>
      <c r="C28" s="29" t="s">
        <v>42</v>
      </c>
      <c r="D28" s="30" t="s">
        <v>118</v>
      </c>
      <c r="E28" s="31">
        <v>10</v>
      </c>
      <c r="F28" s="32">
        <v>2108</v>
      </c>
      <c r="G28" s="33" t="s">
        <v>119</v>
      </c>
      <c r="H28" s="31">
        <v>10</v>
      </c>
      <c r="I28" s="34">
        <v>2666</v>
      </c>
      <c r="J28" s="35"/>
      <c r="K28" s="31"/>
      <c r="L28" s="32"/>
      <c r="M28" s="36"/>
      <c r="N28" s="31"/>
      <c r="O28" s="37"/>
      <c r="P28" s="35"/>
      <c r="Q28" s="38"/>
      <c r="R28" s="39"/>
      <c r="S28" s="40">
        <f t="shared" si="2"/>
        <v>20</v>
      </c>
      <c r="T28" s="26">
        <f t="shared" si="1"/>
        <v>48694.8</v>
      </c>
    </row>
    <row r="29" spans="1:20" ht="32.25" customHeight="1">
      <c r="A29" s="27">
        <v>19</v>
      </c>
      <c r="B29" s="28" t="s">
        <v>122</v>
      </c>
      <c r="C29" s="29" t="s">
        <v>42</v>
      </c>
      <c r="D29" s="35"/>
      <c r="E29" s="31">
        <v>20</v>
      </c>
      <c r="F29" s="32">
        <v>3352</v>
      </c>
      <c r="G29" s="36"/>
      <c r="H29" s="31"/>
      <c r="I29" s="34"/>
      <c r="J29" s="35"/>
      <c r="K29" s="31"/>
      <c r="L29" s="32"/>
      <c r="M29" s="36"/>
      <c r="N29" s="31"/>
      <c r="O29" s="37"/>
      <c r="P29" s="35"/>
      <c r="Q29" s="38"/>
      <c r="R29" s="39"/>
      <c r="S29" s="40">
        <f t="shared" si="2"/>
        <v>20</v>
      </c>
      <c r="T29" s="26">
        <f t="shared" si="1"/>
        <v>68380.800000000003</v>
      </c>
    </row>
    <row r="30" spans="1:20" ht="32.25" customHeight="1">
      <c r="A30" s="27">
        <v>20</v>
      </c>
      <c r="B30" s="28" t="s">
        <v>123</v>
      </c>
      <c r="C30" s="29" t="s">
        <v>42</v>
      </c>
      <c r="D30" s="35"/>
      <c r="E30" s="31">
        <v>20</v>
      </c>
      <c r="F30" s="32">
        <v>4080</v>
      </c>
      <c r="G30" s="36"/>
      <c r="H30" s="31"/>
      <c r="I30" s="34"/>
      <c r="J30" s="35"/>
      <c r="K30" s="31"/>
      <c r="L30" s="32"/>
      <c r="M30" s="36"/>
      <c r="N30" s="31"/>
      <c r="O30" s="37"/>
      <c r="P30" s="35"/>
      <c r="Q30" s="38"/>
      <c r="R30" s="39"/>
      <c r="S30" s="40">
        <f t="shared" si="2"/>
        <v>20</v>
      </c>
      <c r="T30" s="26">
        <f t="shared" si="1"/>
        <v>83232</v>
      </c>
    </row>
    <row r="31" spans="1:20" s="41" customFormat="1" ht="15.75">
      <c r="A31" s="55"/>
      <c r="B31" s="56"/>
      <c r="C31" s="57"/>
      <c r="D31" s="58"/>
      <c r="E31" s="59"/>
      <c r="F31" s="60"/>
      <c r="G31" s="61"/>
      <c r="H31" s="59"/>
      <c r="I31" s="62"/>
      <c r="J31" s="58"/>
      <c r="K31" s="59"/>
      <c r="L31" s="60"/>
      <c r="M31" s="61"/>
      <c r="N31" s="59"/>
      <c r="O31" s="63"/>
      <c r="P31" s="58"/>
      <c r="Q31" s="64"/>
      <c r="R31" s="65"/>
      <c r="S31" s="53"/>
      <c r="T31" s="26">
        <f t="shared" si="1"/>
        <v>0</v>
      </c>
    </row>
    <row r="32" spans="1:20" ht="32.25" customHeight="1">
      <c r="A32" s="14">
        <v>22</v>
      </c>
      <c r="B32" s="66" t="s">
        <v>76</v>
      </c>
      <c r="C32" s="29" t="s">
        <v>77</v>
      </c>
      <c r="D32" s="30" t="s">
        <v>124</v>
      </c>
      <c r="E32" s="31">
        <v>11</v>
      </c>
      <c r="F32" s="32">
        <v>2598</v>
      </c>
      <c r="G32" s="30" t="s">
        <v>93</v>
      </c>
      <c r="H32" s="31">
        <v>8</v>
      </c>
      <c r="I32" s="32">
        <v>3352</v>
      </c>
      <c r="J32" s="35"/>
      <c r="K32" s="31"/>
      <c r="L32" s="32"/>
      <c r="M32" s="35"/>
      <c r="N32" s="31"/>
      <c r="O32" s="39"/>
      <c r="P32" s="35"/>
      <c r="Q32" s="38"/>
      <c r="R32" s="39"/>
      <c r="S32" s="40">
        <f t="shared" si="2"/>
        <v>19</v>
      </c>
      <c r="T32" s="26">
        <f t="shared" si="1"/>
        <v>56501.88</v>
      </c>
    </row>
    <row r="33" spans="1:20" ht="32.25" customHeight="1">
      <c r="A33" s="27">
        <v>23</v>
      </c>
      <c r="B33" s="28" t="s">
        <v>81</v>
      </c>
      <c r="C33" s="29" t="s">
        <v>79</v>
      </c>
      <c r="D33" s="30" t="s">
        <v>96</v>
      </c>
      <c r="E33" s="31">
        <v>8</v>
      </c>
      <c r="F33" s="32">
        <v>3598</v>
      </c>
      <c r="G33" s="30" t="s">
        <v>97</v>
      </c>
      <c r="H33" s="31">
        <v>8</v>
      </c>
      <c r="I33" s="32">
        <v>4080</v>
      </c>
      <c r="J33" s="30" t="s">
        <v>91</v>
      </c>
      <c r="K33" s="31">
        <v>8</v>
      </c>
      <c r="L33" s="32">
        <v>3470</v>
      </c>
      <c r="M33" s="30" t="s">
        <v>98</v>
      </c>
      <c r="N33" s="31">
        <v>8</v>
      </c>
      <c r="O33" s="39">
        <v>870</v>
      </c>
      <c r="P33" s="30" t="s">
        <v>125</v>
      </c>
      <c r="Q33" s="38">
        <v>8</v>
      </c>
      <c r="R33" s="39">
        <v>994</v>
      </c>
      <c r="S33" s="40">
        <f t="shared" si="2"/>
        <v>40</v>
      </c>
      <c r="T33" s="26">
        <f t="shared" si="1"/>
        <v>106177.92</v>
      </c>
    </row>
    <row r="34" spans="1:20" ht="32.25" customHeight="1">
      <c r="A34" s="27">
        <v>24</v>
      </c>
      <c r="B34" s="66" t="s">
        <v>78</v>
      </c>
      <c r="C34" s="29" t="s">
        <v>79</v>
      </c>
      <c r="D34" s="30" t="s">
        <v>93</v>
      </c>
      <c r="E34" s="31">
        <v>5</v>
      </c>
      <c r="F34" s="32">
        <v>3352</v>
      </c>
      <c r="G34" s="30" t="s">
        <v>126</v>
      </c>
      <c r="H34" s="31">
        <v>2</v>
      </c>
      <c r="I34" s="32">
        <v>3596</v>
      </c>
      <c r="J34" s="30" t="s">
        <v>127</v>
      </c>
      <c r="K34" s="31">
        <v>14</v>
      </c>
      <c r="L34" s="32">
        <v>4064</v>
      </c>
      <c r="M34" s="30" t="s">
        <v>94</v>
      </c>
      <c r="N34" s="31">
        <v>9</v>
      </c>
      <c r="O34" s="39">
        <v>4080</v>
      </c>
      <c r="P34" s="30" t="s">
        <v>105</v>
      </c>
      <c r="Q34" s="38">
        <v>2</v>
      </c>
      <c r="R34" s="39">
        <v>3124</v>
      </c>
      <c r="S34" s="40">
        <f t="shared" si="2"/>
        <v>32</v>
      </c>
      <c r="T34" s="26">
        <f t="shared" si="1"/>
        <v>126292.32</v>
      </c>
    </row>
    <row r="35" spans="1:20" ht="32.25" customHeight="1">
      <c r="A35" s="27">
        <v>25</v>
      </c>
      <c r="B35" s="28" t="s">
        <v>82</v>
      </c>
      <c r="C35" s="29" t="s">
        <v>79</v>
      </c>
      <c r="D35" s="30" t="s">
        <v>118</v>
      </c>
      <c r="E35" s="31">
        <v>8</v>
      </c>
      <c r="F35" s="32">
        <v>2108</v>
      </c>
      <c r="G35" s="30" t="s">
        <v>119</v>
      </c>
      <c r="H35" s="31">
        <v>8</v>
      </c>
      <c r="I35" s="32">
        <v>2666</v>
      </c>
      <c r="J35" s="30" t="s">
        <v>120</v>
      </c>
      <c r="K35" s="31">
        <v>8</v>
      </c>
      <c r="L35" s="32">
        <v>3360</v>
      </c>
      <c r="M35" s="35"/>
      <c r="N35" s="31"/>
      <c r="O35" s="39"/>
      <c r="P35" s="35"/>
      <c r="Q35" s="38"/>
      <c r="R35" s="39"/>
      <c r="S35" s="40">
        <f t="shared" si="2"/>
        <v>24</v>
      </c>
      <c r="T35" s="26">
        <f t="shared" ref="T35:T36" si="3">(E35*F35+H35*I35+K35*L35+N35*O35+Q35*R35)*1.1</f>
        <v>71579.200000000012</v>
      </c>
    </row>
    <row r="36" spans="1:20" ht="32.25" customHeight="1">
      <c r="A36" s="67">
        <v>26</v>
      </c>
      <c r="B36" s="68" t="s">
        <v>80</v>
      </c>
      <c r="C36" s="11" t="s">
        <v>79</v>
      </c>
      <c r="D36" s="69" t="s">
        <v>91</v>
      </c>
      <c r="E36" s="70">
        <v>6</v>
      </c>
      <c r="F36" s="71">
        <v>3470</v>
      </c>
      <c r="G36" s="69" t="s">
        <v>103</v>
      </c>
      <c r="H36" s="70">
        <v>6</v>
      </c>
      <c r="I36" s="71">
        <v>5200</v>
      </c>
      <c r="J36" s="69" t="s">
        <v>128</v>
      </c>
      <c r="K36" s="70">
        <v>6</v>
      </c>
      <c r="L36" s="71">
        <v>6180</v>
      </c>
      <c r="M36" s="69" t="s">
        <v>92</v>
      </c>
      <c r="N36" s="70">
        <v>6</v>
      </c>
      <c r="O36" s="72">
        <v>394</v>
      </c>
      <c r="P36" s="69" t="s">
        <v>107</v>
      </c>
      <c r="Q36" s="73">
        <v>6</v>
      </c>
      <c r="R36" s="72">
        <v>1938</v>
      </c>
      <c r="S36" s="74">
        <f t="shared" si="2"/>
        <v>30</v>
      </c>
      <c r="T36" s="75">
        <f t="shared" si="3"/>
        <v>113401.20000000001</v>
      </c>
    </row>
  </sheetData>
  <mergeCells count="20">
    <mergeCell ref="L2:L3"/>
    <mergeCell ref="M2:M3"/>
    <mergeCell ref="N2:N3"/>
    <mergeCell ref="O2:O3"/>
    <mergeCell ref="P2:P3"/>
    <mergeCell ref="Q2:Q3"/>
    <mergeCell ref="R2:R3"/>
    <mergeCell ref="S2:T2"/>
    <mergeCell ref="A1:T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</mergeCells>
  <pageMargins left="0.35433099999999995" right="0.35433099999999995" top="0.9842519999999999" bottom="0.9842519999999999" header="0.51181100000000002" footer="0.51181100000000002"/>
  <pageSetup paperSize="9" scale="44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Прогноз субсидии</vt:lpstr>
      <vt:lpstr>Рачет загрузки и выручки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lomteva</dc:creator>
  <cp:lastModifiedBy>minfin user</cp:lastModifiedBy>
  <cp:revision>3</cp:revision>
  <cp:lastPrinted>2021-12-02T11:26:52Z</cp:lastPrinted>
  <dcterms:created xsi:type="dcterms:W3CDTF">2021-12-02T10:00:17Z</dcterms:created>
  <dcterms:modified xsi:type="dcterms:W3CDTF">2021-12-02T11:27:44Z</dcterms:modified>
</cp:coreProperties>
</file>