
<file path=[Content_Types].xml><?xml version="1.0" encoding="utf-8"?>
<Types xmlns="http://schemas.openxmlformats.org/package/2006/content-types">
  <Override PartName="/xl/revisions/revisionLog118.xml" ContentType="application/vnd.openxmlformats-officedocument.spreadsheetml.revisionLog+xml"/>
  <Override PartName="/xl/revisions/revisionLog11911.xml" ContentType="application/vnd.openxmlformats-officedocument.spreadsheetml.revisionLog+xml"/>
  <Override PartName="/xl/revisions/revisionLog1161211.xml" ContentType="application/vnd.openxmlformats-officedocument.spreadsheetml.revisionLog+xml"/>
  <Override PartName="/xl/styles.xml" ContentType="application/vnd.openxmlformats-officedocument.spreadsheetml.styles+xml"/>
  <Override PartName="/xl/revisions/revisionLog152111.xml" ContentType="application/vnd.openxmlformats-officedocument.spreadsheetml.revisionLog+xml"/>
  <Override PartName="/xl/revisions/revisionLog130111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262.xml" ContentType="application/vnd.openxmlformats-officedocument.spreadsheetml.revisionLog+xml"/>
  <Override PartName="/xl/revisions/revisionLog143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7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8113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20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31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161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211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331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2101.xml" ContentType="application/vnd.openxmlformats-officedocument.spreadsheetml.revisionLog+xml"/>
  <Override PartName="/xl/revisions/revisionLog1143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242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21121.xml" ContentType="application/vnd.openxmlformats-officedocument.spreadsheetml.revisionLog+xml"/>
  <Override PartName="/xl/revisions/revisionLog11212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5111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33111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92.xml" ContentType="application/vnd.openxmlformats-officedocument.spreadsheetml.revisionLog+xml"/>
  <Override PartName="/xl/revisions/revisionLog11112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1141.xml" ContentType="application/vnd.openxmlformats-officedocument.spreadsheetml.revisionLog+xml"/>
  <Override PartName="/xl/revisions/revisionLog1313.xml" ContentType="application/vnd.openxmlformats-officedocument.spreadsheetml.revisionLog+xml"/>
  <Override PartName="/docProps/core.xml" ContentType="application/vnd.openxmlformats-package.core-properties+xml"/>
  <Override PartName="/xl/revisions/revisionLog11611.xml" ContentType="application/vnd.openxmlformats-officedocument.spreadsheetml.revisionLog+xml"/>
  <Override PartName="/xl/revisions/revisionLog1142111.xml" ContentType="application/vnd.openxmlformats-officedocument.spreadsheetml.revisionLog+xml"/>
  <Override PartName="/xl/revisions/revisionLog1302.xml" ContentType="application/vnd.openxmlformats-officedocument.spreadsheetml.revisionLog+xml"/>
  <Override PartName="/xl/revisions/revisionLog133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3121.xml" ContentType="application/vnd.openxmlformats-officedocument.spreadsheetml.revisionLog+xml"/>
  <Override PartName="/xl/revisions/revisionLog172111.xml" ContentType="application/vnd.openxmlformats-officedocument.spreadsheetml.revisionLog+xml"/>
  <Override PartName="/xl/revisions/revisionLog1112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4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111112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242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2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51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211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131211.xml" ContentType="application/vnd.openxmlformats-officedocument.spreadsheetml.revisionLog+xml"/>
  <Override PartName="/xl/revisions/revisionLog125111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13021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36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1131.xml" ContentType="application/vnd.openxmlformats-officedocument.spreadsheetml.revisionLog+xml"/>
  <Override PartName="/xl/revisions/revisionLog11613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332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7211.xml" ContentType="application/vnd.openxmlformats-officedocument.spreadsheetml.revisionLog+xml"/>
  <Override PartName="/xl/revisions/revisionLog182111.xml" ContentType="application/vnd.openxmlformats-officedocument.spreadsheetml.revisionLog+xml"/>
  <Override PartName="/xl/revisions/revisionLog114211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02.xml" ContentType="application/vnd.openxmlformats-officedocument.spreadsheetml.revisionLog+xml"/>
  <Override PartName="/xl/revisions/revisionLog11921.xml" ContentType="application/vnd.openxmlformats-officedocument.spreadsheetml.revisionLog+xml"/>
  <Override PartName="/xl/revisions/revisionLog1112111.xml" ContentType="application/vnd.openxmlformats-officedocument.spreadsheetml.revisionLog+xml"/>
  <Override PartName="/xl/revisions/revisionLog1242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0111.xml" ContentType="application/vnd.openxmlformats-officedocument.spreadsheetml.revisionLog+xml"/>
  <Override PartName="/xl/revisions/revisionLog1272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8111111.xml" ContentType="application/vnd.openxmlformats-officedocument.spreadsheetml.revisionLog+xml"/>
  <Override PartName="/xl/revisions/revisionLog12721.xml" ContentType="application/vnd.openxmlformats-officedocument.spreadsheetml.revisionLog+xml"/>
  <Override PartName="/xl/revisions/revisionLog142111.xml" ContentType="application/vnd.openxmlformats-officedocument.spreadsheetml.revisionLog+xml"/>
  <Override PartName="/xl/revisions/revisionLog1214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151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12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4111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18112.xml" ContentType="application/vnd.openxmlformats-officedocument.spreadsheetml.revisionLog+xml"/>
  <Override PartName="/xl/revisions/revisionLog130211.xml" ContentType="application/vnd.openxmlformats-officedocument.spreadsheetml.revisionLog+xml"/>
  <Override PartName="/xl/revisions/revisionLog111411.xml" ContentType="application/vnd.openxmlformats-officedocument.spreadsheetml.revisionLog+xml"/>
  <Override PartName="/xl/revisions/revisionLog130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1613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2312.xml" ContentType="application/vnd.openxmlformats-officedocument.spreadsheetml.revisionLog+xml"/>
  <Override PartName="/xl/revisions/revisionLog11612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14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43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412.xml" ContentType="application/vnd.openxmlformats-officedocument.spreadsheetml.revisionLog+xml"/>
  <Override PartName="/xl/revisions/revisionLog1361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11311.xml" ContentType="application/vnd.openxmlformats-officedocument.spreadsheetml.revisionLog+xml"/>
  <Override PartName="/xl/revisions/revisionLog129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5121.xml" ContentType="application/vnd.openxmlformats-officedocument.spreadsheetml.revisionLog+xml"/>
  <Override PartName="/xl/revisions/revisionLog151211.xml" ContentType="application/vnd.openxmlformats-officedocument.spreadsheetml.revisionLog+xml"/>
  <Override PartName="/xl/revisions/revisionLog1241111.xml" ContentType="application/vnd.openxmlformats-officedocument.spreadsheetml.revisionLog+xml"/>
  <Override PartName="/xl/revisions/revisionLog1102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614.xml" ContentType="application/vnd.openxmlformats-officedocument.spreadsheetml.revisionLog+xml"/>
  <Override PartName="/xl/revisions/revisionLog152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312.xml" ContentType="application/vnd.openxmlformats-officedocument.spreadsheetml.revisionLog+xml"/>
  <Override PartName="/xl/revisions/revisionLog130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3321.xml" ContentType="application/vnd.openxmlformats-officedocument.spreadsheetml.revisionLog+xml"/>
  <Override PartName="/xl/revisions/revisionLog115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Z_32AAAF0A_123E_4325_9966_5C2F7612E5DF_.wvu.PrintArea" localSheetId="0" hidden="1">Лист1!$A$1:$W$262</definedName>
    <definedName name="Z_32AAAF0A_123E_4325_9966_5C2F7612E5DF_.wvu.PrintTitles" localSheetId="0" hidden="1">Лист1!$A:$F,Лист1!$5:$9</definedName>
    <definedName name="Z_32AAAF0A_123E_4325_9966_5C2F7612E5DF_.wvu.Rows" localSheetId="0" hidden="1">Лист1!$24:$24,Лист1!$111:$111,Лист1!$162:$168</definedName>
    <definedName name="Z_D701594E_858F_4201_855B_25962822B48B_.wvu.PrintArea" localSheetId="0" hidden="1">Лист1!$A$1:$W$262</definedName>
    <definedName name="Z_D701594E_858F_4201_855B_25962822B48B_.wvu.PrintTitles" localSheetId="0" hidden="1">Лист1!$A:$F,Лист1!$5:$9</definedName>
    <definedName name="Z_D701594E_858F_4201_855B_25962822B48B_.wvu.Rows" localSheetId="0" hidden="1">Лист1!$24:$24,Лист1!$111:$111,Лист1!$162:$168</definedName>
    <definedName name="Z_DEC7EF9F_79FC_4F5C_A9F4_5511C75973A4_.wvu.PrintArea" localSheetId="0" hidden="1">Лист1!$A$1:$W$262</definedName>
    <definedName name="Z_DEC7EF9F_79FC_4F5C_A9F4_5511C75973A4_.wvu.PrintTitles" localSheetId="0" hidden="1">Лист1!$A:$F,Лист1!$5:$9</definedName>
    <definedName name="Z_DEC7EF9F_79FC_4F5C_A9F4_5511C75973A4_.wvu.Rows" localSheetId="0" hidden="1">Лист1!$24:$24,Лист1!$111:$111,Лист1!$162:$168</definedName>
    <definedName name="_xlnm.Print_Titles" localSheetId="0">Лист1!$A:$F,Лист1!$5:$9</definedName>
    <definedName name="_xlnm.Print_Area" localSheetId="0">Лист1!$A$1:$W$262</definedName>
  </definedNames>
  <calcPr calcId="124519"/>
  <customWorkbookViews>
    <customWorkbookView name="Pavlenko - Личное представление" guid="{DEC7EF9F-79FC-4F5C-A9F4-5511C75973A4}" mergeInterval="0" personalView="1" maximized="1" xWindow="1" yWindow="1" windowWidth="1920" windowHeight="850" activeSheetId="1"/>
    <customWorkbookView name="minfin user - Личное представление" guid="{D701594E-858F-4201-855B-25962822B48B}" mergeInterval="0" personalView="1" maximized="1" xWindow="1" yWindow="1" windowWidth="1916" windowHeight="850" activeSheetId="1" showComments="commIndAndComment"/>
    <customWorkbookView name="Карпова НН - Личное представление" guid="{32AAAF0A-123E-4325-9966-5C2F7612E5DF}" mergeInterval="0" personalView="1" maximized="1" xWindow="1" yWindow="1" windowWidth="1916" windowHeight="850" activeSheetId="1" showComments="commIndAndComment"/>
  </customWorkbookViews>
</workbook>
</file>

<file path=xl/calcChain.xml><?xml version="1.0" encoding="utf-8"?>
<calcChain xmlns="http://schemas.openxmlformats.org/spreadsheetml/2006/main">
  <c r="U85" i="1"/>
  <c r="R85"/>
  <c r="O85"/>
  <c r="K100"/>
  <c r="L242"/>
  <c r="K247"/>
  <c r="L248"/>
  <c r="J248" s="1"/>
  <c r="L249"/>
  <c r="J249" s="1"/>
  <c r="L250"/>
  <c r="K250"/>
  <c r="K226"/>
  <c r="J244"/>
  <c r="J243"/>
  <c r="J246"/>
  <c r="K14"/>
  <c r="U260"/>
  <c r="U250" s="1"/>
  <c r="R260"/>
  <c r="R250" s="1"/>
  <c r="O260"/>
  <c r="O250" s="1"/>
  <c r="O248"/>
  <c r="N248"/>
  <c r="G249"/>
  <c r="G248"/>
  <c r="J262"/>
  <c r="J261"/>
  <c r="O217"/>
  <c r="O214" s="1"/>
  <c r="U236"/>
  <c r="S236" s="1"/>
  <c r="T236"/>
  <c r="T235" s="1"/>
  <c r="R236"/>
  <c r="R235" s="1"/>
  <c r="Q236"/>
  <c r="Q235" s="1"/>
  <c r="N236"/>
  <c r="O236"/>
  <c r="U235"/>
  <c r="O235"/>
  <c r="N235"/>
  <c r="L236"/>
  <c r="L226" s="1"/>
  <c r="K236"/>
  <c r="K235" s="1"/>
  <c r="U246"/>
  <c r="R246"/>
  <c r="O246"/>
  <c r="S243"/>
  <c r="P243"/>
  <c r="M243"/>
  <c r="S244"/>
  <c r="P244"/>
  <c r="M244"/>
  <c r="S239"/>
  <c r="P239"/>
  <c r="M237"/>
  <c r="J237"/>
  <c r="P238"/>
  <c r="M238"/>
  <c r="J238"/>
  <c r="P236"/>
  <c r="M236"/>
  <c r="U227"/>
  <c r="T227"/>
  <c r="R227"/>
  <c r="Q227"/>
  <c r="O227"/>
  <c r="N227"/>
  <c r="S228"/>
  <c r="P228"/>
  <c r="M228"/>
  <c r="S232"/>
  <c r="P232"/>
  <c r="M232"/>
  <c r="S233"/>
  <c r="P233"/>
  <c r="M233"/>
  <c r="J232"/>
  <c r="J233"/>
  <c r="L228"/>
  <c r="L227" s="1"/>
  <c r="K228"/>
  <c r="K227" s="1"/>
  <c r="S229"/>
  <c r="P229"/>
  <c r="M229"/>
  <c r="J229"/>
  <c r="S230"/>
  <c r="P230"/>
  <c r="M230"/>
  <c r="J230"/>
  <c r="M187"/>
  <c r="J223"/>
  <c r="L235" l="1"/>
  <c r="J236"/>
  <c r="P227"/>
  <c r="L247"/>
  <c r="J247" s="1"/>
  <c r="M227"/>
  <c r="J228"/>
  <c r="J227" s="1"/>
  <c r="S227"/>
  <c r="J226"/>
  <c r="J250"/>
  <c r="O216"/>
  <c r="M185"/>
  <c r="M184"/>
  <c r="O200"/>
  <c r="O199" s="1"/>
  <c r="N200"/>
  <c r="N199" s="1"/>
  <c r="S213"/>
  <c r="P213"/>
  <c r="S202"/>
  <c r="P202"/>
  <c r="M202"/>
  <c r="J202"/>
  <c r="S206"/>
  <c r="P206"/>
  <c r="J213"/>
  <c r="M199" l="1"/>
  <c r="J150"/>
  <c r="J158"/>
  <c r="J156" s="1"/>
  <c r="L158"/>
  <c r="L156" s="1"/>
  <c r="T54"/>
  <c r="U54"/>
  <c r="N54"/>
  <c r="N55" s="1"/>
  <c r="M56"/>
  <c r="O54"/>
  <c r="O55" s="1"/>
  <c r="G101"/>
  <c r="L85"/>
  <c r="L54"/>
  <c r="J54" s="1"/>
  <c r="O118"/>
  <c r="O100" s="1"/>
  <c r="N118"/>
  <c r="S142"/>
  <c r="P142"/>
  <c r="M142"/>
  <c r="S135"/>
  <c r="P135"/>
  <c r="M135"/>
  <c r="M134"/>
  <c r="M119"/>
  <c r="S128"/>
  <c r="P128"/>
  <c r="M128"/>
  <c r="S127"/>
  <c r="P127"/>
  <c r="M127"/>
  <c r="M55" l="1"/>
  <c r="M54"/>
  <c r="M116"/>
  <c r="M115" s="1"/>
  <c r="P116"/>
  <c r="P115" s="1"/>
  <c r="S116"/>
  <c r="S115" s="1"/>
  <c r="U115"/>
  <c r="T115"/>
  <c r="R115"/>
  <c r="Q115"/>
  <c r="O115"/>
  <c r="N115"/>
  <c r="L115"/>
  <c r="L100" s="1"/>
  <c r="J100" s="1"/>
  <c r="K115"/>
  <c r="J117"/>
  <c r="J116"/>
  <c r="L99"/>
  <c r="K99"/>
  <c r="S113"/>
  <c r="P113"/>
  <c r="M113"/>
  <c r="U112"/>
  <c r="T112"/>
  <c r="R112"/>
  <c r="Q112"/>
  <c r="O112"/>
  <c r="N112"/>
  <c r="L112"/>
  <c r="J113"/>
  <c r="S114"/>
  <c r="P114"/>
  <c r="M114"/>
  <c r="J114"/>
  <c r="W244"/>
  <c r="W243"/>
  <c r="W236"/>
  <c r="V236"/>
  <c r="V233"/>
  <c r="V230"/>
  <c r="V229"/>
  <c r="W168"/>
  <c r="V168"/>
  <c r="W167"/>
  <c r="W165"/>
  <c r="V165"/>
  <c r="W164"/>
  <c r="V164"/>
  <c r="W163"/>
  <c r="W162"/>
  <c r="V155"/>
  <c r="V154"/>
  <c r="V153"/>
  <c r="V152"/>
  <c r="V150"/>
  <c r="W142"/>
  <c r="V142"/>
  <c r="V141"/>
  <c r="V137"/>
  <c r="V136"/>
  <c r="W135"/>
  <c r="V135"/>
  <c r="W134"/>
  <c r="V134"/>
  <c r="V133"/>
  <c r="V129"/>
  <c r="W128"/>
  <c r="V128"/>
  <c r="W127"/>
  <c r="V127"/>
  <c r="V120"/>
  <c r="W119"/>
  <c r="V119"/>
  <c r="V117"/>
  <c r="V116"/>
  <c r="W114"/>
  <c r="W111"/>
  <c r="J104"/>
  <c r="M105"/>
  <c r="W105" s="1"/>
  <c r="J103"/>
  <c r="J88"/>
  <c r="J89"/>
  <c r="J87"/>
  <c r="J86"/>
  <c r="J83"/>
  <c r="U82"/>
  <c r="T82"/>
  <c r="R82"/>
  <c r="Q82"/>
  <c r="O82"/>
  <c r="N82"/>
  <c r="J84"/>
  <c r="L82"/>
  <c r="K82"/>
  <c r="U79"/>
  <c r="T79"/>
  <c r="R79"/>
  <c r="Q79"/>
  <c r="O79"/>
  <c r="N79"/>
  <c r="J81"/>
  <c r="L79"/>
  <c r="K79"/>
  <c r="S94"/>
  <c r="P94"/>
  <c r="M94"/>
  <c r="J78"/>
  <c r="M77"/>
  <c r="J77"/>
  <c r="U92"/>
  <c r="U90" s="1"/>
  <c r="T92"/>
  <c r="R92"/>
  <c r="R90" s="1"/>
  <c r="Q92"/>
  <c r="O92"/>
  <c r="O90" s="1"/>
  <c r="N92"/>
  <c r="J76"/>
  <c r="J75"/>
  <c r="U93"/>
  <c r="T93"/>
  <c r="R93"/>
  <c r="Q93"/>
  <c r="O93"/>
  <c r="N93"/>
  <c r="L92"/>
  <c r="L90" s="1"/>
  <c r="L93"/>
  <c r="K93"/>
  <c r="J94"/>
  <c r="J93" s="1"/>
  <c r="V114" l="1"/>
  <c r="M93"/>
  <c r="S93"/>
  <c r="V93" s="1"/>
  <c r="J115"/>
  <c r="V115" s="1"/>
  <c r="P93"/>
  <c r="M112"/>
  <c r="J99"/>
  <c r="J98" s="1"/>
  <c r="K11"/>
  <c r="W94"/>
  <c r="W116"/>
  <c r="V94"/>
  <c r="J85"/>
  <c r="P112"/>
  <c r="J82"/>
  <c r="V113"/>
  <c r="S112"/>
  <c r="J79"/>
  <c r="W115"/>
  <c r="W113"/>
  <c r="S92"/>
  <c r="P92"/>
  <c r="M92"/>
  <c r="W93" l="1"/>
  <c r="J74"/>
  <c r="J73"/>
  <c r="T70"/>
  <c r="U70"/>
  <c r="Q70"/>
  <c r="R70"/>
  <c r="N70"/>
  <c r="O70"/>
  <c r="L70"/>
  <c r="K70"/>
  <c r="J71"/>
  <c r="J72"/>
  <c r="J69"/>
  <c r="J68"/>
  <c r="U51"/>
  <c r="T51"/>
  <c r="S51"/>
  <c r="R51"/>
  <c r="Q51"/>
  <c r="P51"/>
  <c r="O51"/>
  <c r="N51"/>
  <c r="M51"/>
  <c r="L51"/>
  <c r="K51"/>
  <c r="J52"/>
  <c r="J51" s="1"/>
  <c r="U39"/>
  <c r="R39"/>
  <c r="O39"/>
  <c r="T62"/>
  <c r="U62"/>
  <c r="Q62"/>
  <c r="R62"/>
  <c r="N62"/>
  <c r="O62"/>
  <c r="U35"/>
  <c r="R35"/>
  <c r="O35"/>
  <c r="L35"/>
  <c r="U34"/>
  <c r="R34"/>
  <c r="O34"/>
  <c r="L34"/>
  <c r="P64"/>
  <c r="M64"/>
  <c r="W64" s="1"/>
  <c r="J64"/>
  <c r="V64" s="1"/>
  <c r="U30"/>
  <c r="R30"/>
  <c r="O30"/>
  <c r="L30"/>
  <c r="L36"/>
  <c r="T59"/>
  <c r="O59"/>
  <c r="N59"/>
  <c r="U59"/>
  <c r="R59"/>
  <c r="Q59"/>
  <c r="I59"/>
  <c r="M21"/>
  <c r="P21"/>
  <c r="S21"/>
  <c r="J21"/>
  <c r="O29"/>
  <c r="U29"/>
  <c r="R29"/>
  <c r="L29"/>
  <c r="S58"/>
  <c r="P58"/>
  <c r="M58"/>
  <c r="J58"/>
  <c r="J32"/>
  <c r="V32" s="1"/>
  <c r="M25"/>
  <c r="P25"/>
  <c r="S25"/>
  <c r="J25"/>
  <c r="I12"/>
  <c r="H12"/>
  <c r="V52" l="1"/>
  <c r="V25"/>
  <c r="W58"/>
  <c r="V51"/>
  <c r="N57"/>
  <c r="N53" s="1"/>
  <c r="M53" s="1"/>
  <c r="J70"/>
  <c r="M62"/>
  <c r="W25"/>
  <c r="V58"/>
  <c r="W21"/>
  <c r="V21"/>
  <c r="G262"/>
  <c r="G261"/>
  <c r="I146"/>
  <c r="G102"/>
  <c r="I53"/>
  <c r="I55" s="1"/>
  <c r="G55" s="1"/>
  <c r="I56"/>
  <c r="H57"/>
  <c r="H53" s="1"/>
  <c r="U53"/>
  <c r="T57"/>
  <c r="T53" s="1"/>
  <c r="R53"/>
  <c r="Q57"/>
  <c r="Q53" s="1"/>
  <c r="G60"/>
  <c r="G59"/>
  <c r="U14"/>
  <c r="T14"/>
  <c r="R14"/>
  <c r="Q14"/>
  <c r="O14"/>
  <c r="N14"/>
  <c r="L14"/>
  <c r="L11" s="1"/>
  <c r="J11" s="1"/>
  <c r="I14"/>
  <c r="H14"/>
  <c r="U17"/>
  <c r="U16" s="1"/>
  <c r="U13" s="1"/>
  <c r="T17"/>
  <c r="T16" s="1"/>
  <c r="T13" s="1"/>
  <c r="R17"/>
  <c r="R16" s="1"/>
  <c r="R13" s="1"/>
  <c r="Q17"/>
  <c r="Q16" s="1"/>
  <c r="Q13" s="1"/>
  <c r="O17"/>
  <c r="O16" s="1"/>
  <c r="O13" s="1"/>
  <c r="N17"/>
  <c r="N16" s="1"/>
  <c r="N13" s="1"/>
  <c r="L17"/>
  <c r="L16" s="1"/>
  <c r="L13" s="1"/>
  <c r="K17"/>
  <c r="K16" s="1"/>
  <c r="K13" s="1"/>
  <c r="I17"/>
  <c r="H17"/>
  <c r="G32"/>
  <c r="G52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21"/>
  <c r="G19"/>
  <c r="G20"/>
  <c r="G223"/>
  <c r="G213"/>
  <c r="G171"/>
  <c r="G169" s="1"/>
  <c r="I171"/>
  <c r="I169" s="1"/>
  <c r="G161"/>
  <c r="G160" s="1"/>
  <c r="I160"/>
  <c r="I158"/>
  <c r="I156" s="1"/>
  <c r="G158"/>
  <c r="G156" s="1"/>
  <c r="I154"/>
  <c r="I153" s="1"/>
  <c r="I152" s="1"/>
  <c r="I150" s="1"/>
  <c r="G154"/>
  <c r="G153" s="1"/>
  <c r="G152" s="1"/>
  <c r="G150" s="1"/>
  <c r="I148"/>
  <c r="I144" s="1"/>
  <c r="G144" s="1"/>
  <c r="G149"/>
  <c r="G148" s="1"/>
  <c r="G146"/>
  <c r="G117"/>
  <c r="I115"/>
  <c r="H115"/>
  <c r="G116"/>
  <c r="G114"/>
  <c r="G113"/>
  <c r="G112"/>
  <c r="G107"/>
  <c r="G104"/>
  <c r="H98"/>
  <c r="G98" s="1"/>
  <c r="G100"/>
  <c r="G99"/>
  <c r="I93"/>
  <c r="H93"/>
  <c r="G94"/>
  <c r="G93" s="1"/>
  <c r="K92"/>
  <c r="G87"/>
  <c r="G85"/>
  <c r="G77"/>
  <c r="G72"/>
  <c r="G71"/>
  <c r="G64"/>
  <c r="G62"/>
  <c r="G58"/>
  <c r="I51"/>
  <c r="I16" s="1"/>
  <c r="I13" s="1"/>
  <c r="H51"/>
  <c r="G11"/>
  <c r="G14" l="1"/>
  <c r="J14"/>
  <c r="H56"/>
  <c r="S14"/>
  <c r="J13"/>
  <c r="P14"/>
  <c r="M14"/>
  <c r="J92"/>
  <c r="G17"/>
  <c r="G57"/>
  <c r="G53" s="1"/>
  <c r="H16"/>
  <c r="H13" s="1"/>
  <c r="H15" s="1"/>
  <c r="G51"/>
  <c r="I15"/>
  <c r="I147"/>
  <c r="G147" s="1"/>
  <c r="G115"/>
  <c r="T15"/>
  <c r="Q15"/>
  <c r="N15"/>
  <c r="K15"/>
  <c r="K12" s="1"/>
  <c r="U15"/>
  <c r="R15"/>
  <c r="O15"/>
  <c r="L15"/>
  <c r="J195"/>
  <c r="G15" l="1"/>
  <c r="G16"/>
  <c r="G13" s="1"/>
  <c r="G10" s="1"/>
  <c r="G12" s="1"/>
  <c r="G56"/>
  <c r="P15"/>
  <c r="S15"/>
  <c r="M15"/>
  <c r="J15"/>
  <c r="S195"/>
  <c r="S194"/>
  <c r="P195"/>
  <c r="P194"/>
  <c r="S189"/>
  <c r="P189"/>
  <c r="P188" s="1"/>
  <c r="M189"/>
  <c r="S183"/>
  <c r="P183"/>
  <c r="P182" s="1"/>
  <c r="M183"/>
  <c r="S185"/>
  <c r="P185"/>
  <c r="P184" s="1"/>
  <c r="S181"/>
  <c r="P181"/>
  <c r="P180" s="1"/>
  <c r="M181"/>
  <c r="S191"/>
  <c r="P191"/>
  <c r="P190" s="1"/>
  <c r="M191"/>
  <c r="S193"/>
  <c r="P193"/>
  <c r="P192" s="1"/>
  <c r="M193"/>
  <c r="S184" l="1"/>
  <c r="W185"/>
  <c r="S192"/>
  <c r="W193"/>
  <c r="S182"/>
  <c r="W183"/>
  <c r="S190"/>
  <c r="W191"/>
  <c r="S188"/>
  <c r="W189"/>
  <c r="V195"/>
  <c r="S180"/>
  <c r="W181"/>
  <c r="S187"/>
  <c r="P187"/>
  <c r="S139"/>
  <c r="V139" s="1"/>
  <c r="P139"/>
  <c r="M139"/>
  <c r="M118" s="1"/>
  <c r="Q54"/>
  <c r="S70"/>
  <c r="S71"/>
  <c r="P71"/>
  <c r="M71"/>
  <c r="W184" l="1"/>
  <c r="S186"/>
  <c r="W187"/>
  <c r="W139"/>
  <c r="J27"/>
  <c r="U166"/>
  <c r="T166"/>
  <c r="S166"/>
  <c r="R166"/>
  <c r="Q166"/>
  <c r="P166"/>
  <c r="O166"/>
  <c r="N166"/>
  <c r="M166"/>
  <c r="L166"/>
  <c r="K166"/>
  <c r="J167"/>
  <c r="L102"/>
  <c r="L101" s="1"/>
  <c r="S262"/>
  <c r="P262"/>
  <c r="M262"/>
  <c r="S261"/>
  <c r="P261"/>
  <c r="M261"/>
  <c r="S258"/>
  <c r="P258"/>
  <c r="M258"/>
  <c r="S256"/>
  <c r="P256"/>
  <c r="M256"/>
  <c r="J109"/>
  <c r="V109" s="1"/>
  <c r="J108"/>
  <c r="M89"/>
  <c r="S76"/>
  <c r="P76"/>
  <c r="M76"/>
  <c r="S74"/>
  <c r="P74"/>
  <c r="M74"/>
  <c r="S69"/>
  <c r="V69" s="1"/>
  <c r="P69"/>
  <c r="M69"/>
  <c r="S66"/>
  <c r="P66"/>
  <c r="M66"/>
  <c r="J66"/>
  <c r="S63"/>
  <c r="P63"/>
  <c r="M63"/>
  <c r="J63"/>
  <c r="K59"/>
  <c r="K57" s="1"/>
  <c r="K53" s="1"/>
  <c r="K56" s="1"/>
  <c r="J61"/>
  <c r="L59"/>
  <c r="L57" s="1"/>
  <c r="P60"/>
  <c r="J41"/>
  <c r="J40"/>
  <c r="P260"/>
  <c r="S260"/>
  <c r="M260"/>
  <c r="P257"/>
  <c r="S257"/>
  <c r="V257" s="1"/>
  <c r="M257"/>
  <c r="S255"/>
  <c r="P255"/>
  <c r="M255"/>
  <c r="S252"/>
  <c r="S253"/>
  <c r="S254"/>
  <c r="P252"/>
  <c r="P253"/>
  <c r="P254"/>
  <c r="M252"/>
  <c r="M248" s="1"/>
  <c r="M253"/>
  <c r="M254"/>
  <c r="S251"/>
  <c r="P251"/>
  <c r="M251"/>
  <c r="S240"/>
  <c r="M239"/>
  <c r="S237"/>
  <c r="P237"/>
  <c r="M161"/>
  <c r="M160" s="1"/>
  <c r="M159" s="1"/>
  <c r="S161"/>
  <c r="P161"/>
  <c r="P160" s="1"/>
  <c r="P159" s="1"/>
  <c r="P104"/>
  <c r="S104"/>
  <c r="M104"/>
  <c r="P70"/>
  <c r="S60"/>
  <c r="S61"/>
  <c r="S62"/>
  <c r="W62" s="1"/>
  <c r="S65"/>
  <c r="S67"/>
  <c r="S68"/>
  <c r="S72"/>
  <c r="S73"/>
  <c r="S75"/>
  <c r="S77"/>
  <c r="W77" s="1"/>
  <c r="S78"/>
  <c r="S79"/>
  <c r="S80"/>
  <c r="S81"/>
  <c r="S82"/>
  <c r="S83"/>
  <c r="S84"/>
  <c r="S86"/>
  <c r="S87"/>
  <c r="P61"/>
  <c r="P59" s="1"/>
  <c r="P62"/>
  <c r="P65"/>
  <c r="P67"/>
  <c r="P68"/>
  <c r="P72"/>
  <c r="P73"/>
  <c r="P75"/>
  <c r="P77"/>
  <c r="P78"/>
  <c r="P79"/>
  <c r="P80"/>
  <c r="P81"/>
  <c r="P82"/>
  <c r="P83"/>
  <c r="P84"/>
  <c r="P86"/>
  <c r="P87"/>
  <c r="M60"/>
  <c r="M61"/>
  <c r="M65"/>
  <c r="M67"/>
  <c r="M68"/>
  <c r="W68" s="1"/>
  <c r="M70"/>
  <c r="M72"/>
  <c r="M73"/>
  <c r="M75"/>
  <c r="M78"/>
  <c r="M79"/>
  <c r="M80"/>
  <c r="M81"/>
  <c r="M82"/>
  <c r="W82" s="1"/>
  <c r="M83"/>
  <c r="M84"/>
  <c r="M86"/>
  <c r="M87"/>
  <c r="M88"/>
  <c r="J60"/>
  <c r="J62"/>
  <c r="J65"/>
  <c r="J67"/>
  <c r="V70"/>
  <c r="S20"/>
  <c r="S22"/>
  <c r="S23"/>
  <c r="S24"/>
  <c r="S26"/>
  <c r="S27"/>
  <c r="S28"/>
  <c r="S29"/>
  <c r="S30"/>
  <c r="S31"/>
  <c r="S33"/>
  <c r="S34"/>
  <c r="S35"/>
  <c r="S36"/>
  <c r="S37"/>
  <c r="S38"/>
  <c r="S39"/>
  <c r="S40"/>
  <c r="S42"/>
  <c r="S43"/>
  <c r="S44"/>
  <c r="S45"/>
  <c r="S46"/>
  <c r="S47"/>
  <c r="S48"/>
  <c r="S49"/>
  <c r="S50"/>
  <c r="P20"/>
  <c r="P22"/>
  <c r="P23"/>
  <c r="P24"/>
  <c r="P26"/>
  <c r="P27"/>
  <c r="P28"/>
  <c r="P29"/>
  <c r="P30"/>
  <c r="P31"/>
  <c r="P33"/>
  <c r="P34"/>
  <c r="P35"/>
  <c r="P36"/>
  <c r="P37"/>
  <c r="P38"/>
  <c r="P39"/>
  <c r="P40"/>
  <c r="P42"/>
  <c r="P43"/>
  <c r="P44"/>
  <c r="P45"/>
  <c r="P46"/>
  <c r="P47"/>
  <c r="P48"/>
  <c r="P49"/>
  <c r="P50"/>
  <c r="M20"/>
  <c r="M22"/>
  <c r="M23"/>
  <c r="M24"/>
  <c r="M26"/>
  <c r="M27"/>
  <c r="M28"/>
  <c r="M29"/>
  <c r="M30"/>
  <c r="M31"/>
  <c r="M33"/>
  <c r="M34"/>
  <c r="M35"/>
  <c r="M36"/>
  <c r="M37"/>
  <c r="M38"/>
  <c r="M40"/>
  <c r="M42"/>
  <c r="M43"/>
  <c r="M44"/>
  <c r="M45"/>
  <c r="M46"/>
  <c r="M47"/>
  <c r="M48"/>
  <c r="M49"/>
  <c r="M50"/>
  <c r="J50"/>
  <c r="J49"/>
  <c r="J48"/>
  <c r="J47"/>
  <c r="J46"/>
  <c r="J45"/>
  <c r="V45" s="1"/>
  <c r="J44"/>
  <c r="J43"/>
  <c r="J42"/>
  <c r="J37"/>
  <c r="J34"/>
  <c r="I84"/>
  <c r="S246"/>
  <c r="P246"/>
  <c r="P245" s="1"/>
  <c r="M246"/>
  <c r="V244"/>
  <c r="V243"/>
  <c r="P240"/>
  <c r="M240"/>
  <c r="S241"/>
  <c r="P241"/>
  <c r="M241"/>
  <c r="S238"/>
  <c r="J241"/>
  <c r="J240"/>
  <c r="J239"/>
  <c r="V259"/>
  <c r="S223"/>
  <c r="S222"/>
  <c r="S221"/>
  <c r="S220"/>
  <c r="S218"/>
  <c r="P223"/>
  <c r="P222"/>
  <c r="P221"/>
  <c r="P220"/>
  <c r="P218"/>
  <c r="M223"/>
  <c r="M222"/>
  <c r="M221"/>
  <c r="M220"/>
  <c r="M218"/>
  <c r="S212"/>
  <c r="S211"/>
  <c r="S210"/>
  <c r="S207"/>
  <c r="S205"/>
  <c r="S204"/>
  <c r="S203"/>
  <c r="S201"/>
  <c r="P212"/>
  <c r="P211"/>
  <c r="P210"/>
  <c r="P207"/>
  <c r="P205"/>
  <c r="P204"/>
  <c r="P203"/>
  <c r="P201"/>
  <c r="M213"/>
  <c r="M212"/>
  <c r="M211"/>
  <c r="M210"/>
  <c r="M207"/>
  <c r="M206"/>
  <c r="M205"/>
  <c r="M204"/>
  <c r="M203"/>
  <c r="M201"/>
  <c r="M195"/>
  <c r="W195" s="1"/>
  <c r="M194"/>
  <c r="W194" s="1"/>
  <c r="J189"/>
  <c r="V189" s="1"/>
  <c r="J183"/>
  <c r="V183" s="1"/>
  <c r="J182"/>
  <c r="V182" s="1"/>
  <c r="J185"/>
  <c r="V185" s="1"/>
  <c r="J184"/>
  <c r="V184" s="1"/>
  <c r="J193"/>
  <c r="V193" s="1"/>
  <c r="J191"/>
  <c r="V191" s="1"/>
  <c r="J181"/>
  <c r="V181" s="1"/>
  <c r="J180"/>
  <c r="V180" s="1"/>
  <c r="J194"/>
  <c r="V194" s="1"/>
  <c r="J192"/>
  <c r="V192" s="1"/>
  <c r="J190"/>
  <c r="V190" s="1"/>
  <c r="J188"/>
  <c r="V188" s="1"/>
  <c r="J187"/>
  <c r="V187" s="1"/>
  <c r="J186"/>
  <c r="J174"/>
  <c r="J163"/>
  <c r="V163" s="1"/>
  <c r="J162"/>
  <c r="V162" s="1"/>
  <c r="J161"/>
  <c r="S149"/>
  <c r="P149"/>
  <c r="P148" s="1"/>
  <c r="P147" s="1"/>
  <c r="M149"/>
  <c r="M148" s="1"/>
  <c r="J149"/>
  <c r="J148" s="1"/>
  <c r="U99"/>
  <c r="R99"/>
  <c r="O99"/>
  <c r="O11" s="1"/>
  <c r="O102"/>
  <c r="O101" s="1"/>
  <c r="O98" s="1"/>
  <c r="J111"/>
  <c r="V111" s="1"/>
  <c r="J110"/>
  <c r="J107"/>
  <c r="V107" s="1"/>
  <c r="J105"/>
  <c r="V105" s="1"/>
  <c r="S103"/>
  <c r="V103" s="1"/>
  <c r="P103"/>
  <c r="M103"/>
  <c r="S96"/>
  <c r="S95" s="1"/>
  <c r="P96"/>
  <c r="P95" s="1"/>
  <c r="M96"/>
  <c r="M95" s="1"/>
  <c r="J96"/>
  <c r="V82"/>
  <c r="J39"/>
  <c r="J38"/>
  <c r="J36"/>
  <c r="V36" s="1"/>
  <c r="J35"/>
  <c r="J33"/>
  <c r="J31"/>
  <c r="J30"/>
  <c r="J29"/>
  <c r="J28"/>
  <c r="J26"/>
  <c r="J24"/>
  <c r="J23"/>
  <c r="J22"/>
  <c r="J20"/>
  <c r="P19"/>
  <c r="S19"/>
  <c r="M19"/>
  <c r="U118"/>
  <c r="T118"/>
  <c r="S118"/>
  <c r="R118"/>
  <c r="R100" s="1"/>
  <c r="Q118"/>
  <c r="P118"/>
  <c r="T102"/>
  <c r="Q102"/>
  <c r="N102"/>
  <c r="K112"/>
  <c r="R102"/>
  <c r="R101" s="1"/>
  <c r="M192"/>
  <c r="W192" s="1"/>
  <c r="M190"/>
  <c r="W190" s="1"/>
  <c r="M188"/>
  <c r="W188" s="1"/>
  <c r="P186"/>
  <c r="M186"/>
  <c r="M182"/>
  <c r="W182" s="1"/>
  <c r="L179"/>
  <c r="T179"/>
  <c r="T178" s="1"/>
  <c r="T175" s="1"/>
  <c r="M180"/>
  <c r="W180" s="1"/>
  <c r="K179"/>
  <c r="K175" s="1"/>
  <c r="U209"/>
  <c r="U208" s="1"/>
  <c r="T209"/>
  <c r="T208" s="1"/>
  <c r="R209"/>
  <c r="R208" s="1"/>
  <c r="Q209"/>
  <c r="Q208" s="1"/>
  <c r="O209"/>
  <c r="O208" s="1"/>
  <c r="N209"/>
  <c r="N208" s="1"/>
  <c r="U200"/>
  <c r="U199" s="1"/>
  <c r="T200"/>
  <c r="T199" s="1"/>
  <c r="R200"/>
  <c r="R199" s="1"/>
  <c r="Q200"/>
  <c r="Q199" s="1"/>
  <c r="U219"/>
  <c r="U217" s="1"/>
  <c r="T219"/>
  <c r="T217" s="1"/>
  <c r="R219"/>
  <c r="R217" s="1"/>
  <c r="Q219"/>
  <c r="Q217" s="1"/>
  <c r="U245"/>
  <c r="T245"/>
  <c r="R245"/>
  <c r="Q245"/>
  <c r="O245"/>
  <c r="N245"/>
  <c r="L245"/>
  <c r="L234" s="1"/>
  <c r="K245"/>
  <c r="U242"/>
  <c r="U234" s="1"/>
  <c r="T242"/>
  <c r="S242"/>
  <c r="R242"/>
  <c r="Q242"/>
  <c r="P242"/>
  <c r="O242"/>
  <c r="N242"/>
  <c r="M242"/>
  <c r="K242"/>
  <c r="Q250"/>
  <c r="Q247" s="1"/>
  <c r="U247"/>
  <c r="U248"/>
  <c r="T248"/>
  <c r="R248"/>
  <c r="Q248"/>
  <c r="U173"/>
  <c r="U172" s="1"/>
  <c r="T173"/>
  <c r="T172" s="1"/>
  <c r="S173"/>
  <c r="R173"/>
  <c r="R172" s="1"/>
  <c r="Q173"/>
  <c r="Q172" s="1"/>
  <c r="P173"/>
  <c r="P172" s="1"/>
  <c r="O173"/>
  <c r="O172" s="1"/>
  <c r="N173"/>
  <c r="N172" s="1"/>
  <c r="M173"/>
  <c r="M172" s="1"/>
  <c r="L173"/>
  <c r="K173"/>
  <c r="K172" s="1"/>
  <c r="U160"/>
  <c r="U159" s="1"/>
  <c r="T160"/>
  <c r="T159" s="1"/>
  <c r="S160"/>
  <c r="R160"/>
  <c r="R159" s="1"/>
  <c r="R158" s="1"/>
  <c r="Q160"/>
  <c r="Q159" s="1"/>
  <c r="O160"/>
  <c r="O159" s="1"/>
  <c r="O158" s="1"/>
  <c r="O156" s="1"/>
  <c r="N160"/>
  <c r="N159" s="1"/>
  <c r="L160"/>
  <c r="K160"/>
  <c r="K159" s="1"/>
  <c r="K156" s="1"/>
  <c r="U148"/>
  <c r="U147" s="1"/>
  <c r="T148"/>
  <c r="T147" s="1"/>
  <c r="R148"/>
  <c r="R147" s="1"/>
  <c r="Q148"/>
  <c r="Q147" s="1"/>
  <c r="O148"/>
  <c r="N148"/>
  <c r="N147" s="1"/>
  <c r="L148"/>
  <c r="K148"/>
  <c r="U95"/>
  <c r="T95"/>
  <c r="T90" s="1"/>
  <c r="R95"/>
  <c r="Q95"/>
  <c r="Q90" s="1"/>
  <c r="O95"/>
  <c r="N95"/>
  <c r="N90" s="1"/>
  <c r="L95"/>
  <c r="K95"/>
  <c r="K90" s="1"/>
  <c r="J90" s="1"/>
  <c r="T41"/>
  <c r="U102"/>
  <c r="S179"/>
  <c r="S245"/>
  <c r="L175"/>
  <c r="Q99"/>
  <c r="P99" s="1"/>
  <c r="N250"/>
  <c r="N247" s="1"/>
  <c r="N249" s="1"/>
  <c r="M219"/>
  <c r="P41"/>
  <c r="P102"/>
  <c r="M245"/>
  <c r="O247"/>
  <c r="Q179"/>
  <c r="Q178" s="1"/>
  <c r="Q175" s="1"/>
  <c r="M41"/>
  <c r="V71"/>
  <c r="R247"/>
  <c r="T250"/>
  <c r="T247" s="1"/>
  <c r="V40"/>
  <c r="V68"/>
  <c r="W71"/>
  <c r="W70"/>
  <c r="W40"/>
  <c r="V77"/>
  <c r="O144"/>
  <c r="K234" l="1"/>
  <c r="M85"/>
  <c r="P219"/>
  <c r="P217" s="1"/>
  <c r="V29"/>
  <c r="W29"/>
  <c r="V30"/>
  <c r="J59"/>
  <c r="J57" s="1"/>
  <c r="J245"/>
  <c r="S59"/>
  <c r="W83"/>
  <c r="M158"/>
  <c r="M156"/>
  <c r="M90"/>
  <c r="T101"/>
  <c r="T98" s="1"/>
  <c r="W69"/>
  <c r="M250"/>
  <c r="M247" s="1"/>
  <c r="M249" s="1"/>
  <c r="U214"/>
  <c r="U216"/>
  <c r="U101"/>
  <c r="U100"/>
  <c r="V83"/>
  <c r="P101"/>
  <c r="P98" s="1"/>
  <c r="P100" s="1"/>
  <c r="V43"/>
  <c r="O198"/>
  <c r="O196"/>
  <c r="P250"/>
  <c r="P247" s="1"/>
  <c r="O234"/>
  <c r="O224" s="1"/>
  <c r="J160"/>
  <c r="V160" s="1"/>
  <c r="V42"/>
  <c r="P90"/>
  <c r="S90"/>
  <c r="N198"/>
  <c r="N196"/>
  <c r="N234"/>
  <c r="N224" s="1"/>
  <c r="V33"/>
  <c r="M200"/>
  <c r="M217"/>
  <c r="J235"/>
  <c r="P235"/>
  <c r="W44"/>
  <c r="L224"/>
  <c r="J234"/>
  <c r="J224" s="1"/>
  <c r="O249"/>
  <c r="T176"/>
  <c r="S235"/>
  <c r="J242"/>
  <c r="V242" s="1"/>
  <c r="K224"/>
  <c r="M235"/>
  <c r="M234" s="1"/>
  <c r="M224" s="1"/>
  <c r="V118"/>
  <c r="J179"/>
  <c r="J176" s="1"/>
  <c r="L53"/>
  <c r="L55" s="1"/>
  <c r="L56"/>
  <c r="M171"/>
  <c r="M169"/>
  <c r="P169"/>
  <c r="P171"/>
  <c r="S159"/>
  <c r="S158" s="1"/>
  <c r="W160"/>
  <c r="V228"/>
  <c r="V204"/>
  <c r="W204"/>
  <c r="V210"/>
  <c r="V221"/>
  <c r="W221"/>
  <c r="V238"/>
  <c r="W238"/>
  <c r="W46"/>
  <c r="V46"/>
  <c r="V239"/>
  <c r="W239"/>
  <c r="V254"/>
  <c r="W254"/>
  <c r="V256"/>
  <c r="W256"/>
  <c r="J166"/>
  <c r="V166" s="1"/>
  <c r="V167"/>
  <c r="V186"/>
  <c r="W186"/>
  <c r="R234"/>
  <c r="R226" s="1"/>
  <c r="W49"/>
  <c r="M39"/>
  <c r="V245"/>
  <c r="W245"/>
  <c r="V203"/>
  <c r="V207"/>
  <c r="V213"/>
  <c r="W213"/>
  <c r="V241"/>
  <c r="W241"/>
  <c r="W257"/>
  <c r="V258"/>
  <c r="W258"/>
  <c r="V261"/>
  <c r="W261"/>
  <c r="S172"/>
  <c r="S169" s="1"/>
  <c r="W242"/>
  <c r="N101"/>
  <c r="N98" s="1"/>
  <c r="S148"/>
  <c r="V149"/>
  <c r="W149"/>
  <c r="J173"/>
  <c r="V202"/>
  <c r="W202"/>
  <c r="V206"/>
  <c r="W206"/>
  <c r="V212"/>
  <c r="V218"/>
  <c r="W218"/>
  <c r="V223"/>
  <c r="W223"/>
  <c r="V246"/>
  <c r="W246"/>
  <c r="V104"/>
  <c r="W104"/>
  <c r="V237"/>
  <c r="W237"/>
  <c r="V240"/>
  <c r="W240"/>
  <c r="V252"/>
  <c r="W252"/>
  <c r="V260"/>
  <c r="W260"/>
  <c r="V262"/>
  <c r="W262"/>
  <c r="V222"/>
  <c r="W222"/>
  <c r="V161"/>
  <c r="W161"/>
  <c r="V251"/>
  <c r="W251"/>
  <c r="V253"/>
  <c r="V255"/>
  <c r="W255"/>
  <c r="W166"/>
  <c r="U98"/>
  <c r="W118"/>
  <c r="W112"/>
  <c r="W103"/>
  <c r="V79"/>
  <c r="W79"/>
  <c r="P85"/>
  <c r="V84"/>
  <c r="W84"/>
  <c r="W80"/>
  <c r="V80"/>
  <c r="S85"/>
  <c r="V85" s="1"/>
  <c r="V86"/>
  <c r="W86"/>
  <c r="V81"/>
  <c r="W81"/>
  <c r="W87"/>
  <c r="V87"/>
  <c r="M59"/>
  <c r="W59" s="1"/>
  <c r="W67"/>
  <c r="V78"/>
  <c r="W78"/>
  <c r="W96"/>
  <c r="W73"/>
  <c r="V73"/>
  <c r="V75"/>
  <c r="W75"/>
  <c r="W74"/>
  <c r="V74"/>
  <c r="W76"/>
  <c r="V76"/>
  <c r="V72"/>
  <c r="W72"/>
  <c r="V66"/>
  <c r="W66"/>
  <c r="W65"/>
  <c r="V65"/>
  <c r="V67"/>
  <c r="V62"/>
  <c r="W63"/>
  <c r="V63"/>
  <c r="V59"/>
  <c r="V60"/>
  <c r="W60"/>
  <c r="W61"/>
  <c r="V61"/>
  <c r="W42"/>
  <c r="V49"/>
  <c r="W45"/>
  <c r="W43"/>
  <c r="W48"/>
  <c r="V48"/>
  <c r="W50"/>
  <c r="V50"/>
  <c r="W47"/>
  <c r="V47"/>
  <c r="V44"/>
  <c r="V35"/>
  <c r="V34"/>
  <c r="V39"/>
  <c r="S17"/>
  <c r="S16" s="1"/>
  <c r="S13" s="1"/>
  <c r="P17"/>
  <c r="P16" s="1"/>
  <c r="P13" s="1"/>
  <c r="M17"/>
  <c r="M16" s="1"/>
  <c r="M13" s="1"/>
  <c r="V37"/>
  <c r="J95"/>
  <c r="V90" s="1"/>
  <c r="P214"/>
  <c r="P216"/>
  <c r="M209"/>
  <c r="M179"/>
  <c r="W179" s="1"/>
  <c r="Q216"/>
  <c r="Q214"/>
  <c r="S209"/>
  <c r="R224"/>
  <c r="M208"/>
  <c r="M196" s="1"/>
  <c r="T99"/>
  <c r="S248"/>
  <c r="S41"/>
  <c r="P209"/>
  <c r="Q101"/>
  <c r="Q98" s="1"/>
  <c r="Q100" s="1"/>
  <c r="J178"/>
  <c r="J175" s="1"/>
  <c r="S219"/>
  <c r="R249"/>
  <c r="T249"/>
  <c r="V96"/>
  <c r="N99"/>
  <c r="S102"/>
  <c r="S101" s="1"/>
  <c r="W19"/>
  <c r="V31"/>
  <c r="V38"/>
  <c r="U249"/>
  <c r="Q249"/>
  <c r="U146"/>
  <c r="U144"/>
  <c r="T146"/>
  <c r="T144"/>
  <c r="T156"/>
  <c r="T158"/>
  <c r="P158"/>
  <c r="P156"/>
  <c r="L144"/>
  <c r="Q146"/>
  <c r="Q144"/>
  <c r="N158"/>
  <c r="N156"/>
  <c r="R171"/>
  <c r="R169"/>
  <c r="U171"/>
  <c r="U169"/>
  <c r="T214"/>
  <c r="T216"/>
  <c r="V27"/>
  <c r="V22"/>
  <c r="P234"/>
  <c r="P226" s="1"/>
  <c r="W39"/>
  <c r="W35"/>
  <c r="W30"/>
  <c r="W23"/>
  <c r="V23"/>
  <c r="S200"/>
  <c r="W31"/>
  <c r="L98"/>
  <c r="W28"/>
  <c r="V28"/>
  <c r="U226"/>
  <c r="R98"/>
  <c r="W37"/>
  <c r="W33"/>
  <c r="J112"/>
  <c r="V112" s="1"/>
  <c r="K102"/>
  <c r="V26"/>
  <c r="V20"/>
  <c r="V92"/>
  <c r="W34"/>
  <c r="V24"/>
  <c r="W24"/>
  <c r="P248"/>
  <c r="P249" s="1"/>
  <c r="S250"/>
  <c r="S234"/>
  <c r="T234"/>
  <c r="T224" s="1"/>
  <c r="Q234"/>
  <c r="Q224" s="1"/>
  <c r="S208"/>
  <c r="R198"/>
  <c r="U196"/>
  <c r="U198"/>
  <c r="Q196"/>
  <c r="Q198"/>
  <c r="P200"/>
  <c r="P199" s="1"/>
  <c r="S178"/>
  <c r="S176"/>
  <c r="P179"/>
  <c r="P176" s="1"/>
  <c r="Q176"/>
  <c r="Q11" s="1"/>
  <c r="N179"/>
  <c r="U179"/>
  <c r="U178" s="1"/>
  <c r="U175" s="1"/>
  <c r="R179"/>
  <c r="R176" s="1"/>
  <c r="O179"/>
  <c r="L169"/>
  <c r="W92"/>
  <c r="W85"/>
  <c r="S89"/>
  <c r="Q156"/>
  <c r="Q158"/>
  <c r="K169"/>
  <c r="T196"/>
  <c r="T198"/>
  <c r="J147"/>
  <c r="K144"/>
  <c r="R146"/>
  <c r="R144"/>
  <c r="U158"/>
  <c r="U156"/>
  <c r="O171"/>
  <c r="O169"/>
  <c r="O10" s="1"/>
  <c r="T169"/>
  <c r="T171"/>
  <c r="P146"/>
  <c r="P144"/>
  <c r="R54"/>
  <c r="N144"/>
  <c r="N146"/>
  <c r="N171"/>
  <c r="N169"/>
  <c r="Q169"/>
  <c r="Q171"/>
  <c r="R214"/>
  <c r="R216"/>
  <c r="R196"/>
  <c r="P208"/>
  <c r="W95"/>
  <c r="W90"/>
  <c r="P89"/>
  <c r="P54" s="1"/>
  <c r="R156"/>
  <c r="M144"/>
  <c r="J169"/>
  <c r="J171"/>
  <c r="U224"/>
  <c r="V235" l="1"/>
  <c r="P224"/>
  <c r="U10"/>
  <c r="J53"/>
  <c r="J56"/>
  <c r="W235"/>
  <c r="Q226"/>
  <c r="R11"/>
  <c r="O12"/>
  <c r="T10"/>
  <c r="Q10"/>
  <c r="N100"/>
  <c r="N12" s="1"/>
  <c r="M98"/>
  <c r="J55"/>
  <c r="L12"/>
  <c r="J12" s="1"/>
  <c r="S171"/>
  <c r="S156"/>
  <c r="V156" s="1"/>
  <c r="S99"/>
  <c r="T11"/>
  <c r="M214"/>
  <c r="M216"/>
  <c r="M99"/>
  <c r="N11"/>
  <c r="M57"/>
  <c r="M198"/>
  <c r="N10"/>
  <c r="S98"/>
  <c r="L10"/>
  <c r="V179"/>
  <c r="P11"/>
  <c r="V178"/>
  <c r="W178"/>
  <c r="V208"/>
  <c r="W208"/>
  <c r="V227"/>
  <c r="V176"/>
  <c r="W176"/>
  <c r="S226"/>
  <c r="V234"/>
  <c r="W234"/>
  <c r="S199"/>
  <c r="S198" s="1"/>
  <c r="V200"/>
  <c r="W200"/>
  <c r="V41"/>
  <c r="W41"/>
  <c r="V159"/>
  <c r="W159"/>
  <c r="P198"/>
  <c r="V158"/>
  <c r="W158"/>
  <c r="S147"/>
  <c r="V148"/>
  <c r="W148"/>
  <c r="S247"/>
  <c r="V250"/>
  <c r="W250"/>
  <c r="K101"/>
  <c r="S217"/>
  <c r="S214" s="1"/>
  <c r="V248"/>
  <c r="W248"/>
  <c r="V209"/>
  <c r="W209"/>
  <c r="J102"/>
  <c r="S54"/>
  <c r="W54" s="1"/>
  <c r="V89"/>
  <c r="W89"/>
  <c r="V95"/>
  <c r="T100"/>
  <c r="T226"/>
  <c r="M11"/>
  <c r="S224"/>
  <c r="P178"/>
  <c r="P175" s="1"/>
  <c r="U176"/>
  <c r="U11" s="1"/>
  <c r="S175"/>
  <c r="R178"/>
  <c r="R175" s="1"/>
  <c r="R10" s="1"/>
  <c r="P88"/>
  <c r="W17"/>
  <c r="T56"/>
  <c r="S88"/>
  <c r="P196"/>
  <c r="J146"/>
  <c r="J144"/>
  <c r="R55"/>
  <c r="R12" s="1"/>
  <c r="U55"/>
  <c r="U12" s="1"/>
  <c r="M100" l="1"/>
  <c r="M12" s="1"/>
  <c r="V99"/>
  <c r="W99"/>
  <c r="W156"/>
  <c r="W98"/>
  <c r="S100"/>
  <c r="S216"/>
  <c r="W216" s="1"/>
  <c r="S11"/>
  <c r="V11" s="1"/>
  <c r="S196"/>
  <c r="W196" s="1"/>
  <c r="V54"/>
  <c r="K98"/>
  <c r="J101"/>
  <c r="V214"/>
  <c r="W214"/>
  <c r="V224"/>
  <c r="W224"/>
  <c r="V226"/>
  <c r="W226"/>
  <c r="V102"/>
  <c r="V175"/>
  <c r="W175"/>
  <c r="V198"/>
  <c r="W198"/>
  <c r="S249"/>
  <c r="V247"/>
  <c r="W247"/>
  <c r="V217"/>
  <c r="W217"/>
  <c r="V147"/>
  <c r="W147"/>
  <c r="S144"/>
  <c r="S146"/>
  <c r="V199"/>
  <c r="W199"/>
  <c r="W88"/>
  <c r="V88"/>
  <c r="S57"/>
  <c r="S53" s="1"/>
  <c r="P57"/>
  <c r="P53" s="1"/>
  <c r="P55" s="1"/>
  <c r="P12" s="1"/>
  <c r="Q55"/>
  <c r="Q12" s="1"/>
  <c r="T55"/>
  <c r="T12" s="1"/>
  <c r="V14"/>
  <c r="W16"/>
  <c r="W100" l="1"/>
  <c r="V216"/>
  <c r="P10"/>
  <c r="S56"/>
  <c r="V56" s="1"/>
  <c r="V196"/>
  <c r="K10"/>
  <c r="J10" s="1"/>
  <c r="M102"/>
  <c r="V144"/>
  <c r="W144"/>
  <c r="V101"/>
  <c r="V146"/>
  <c r="W146"/>
  <c r="V249"/>
  <c r="W249"/>
  <c r="W57"/>
  <c r="V57"/>
  <c r="P56"/>
  <c r="W15"/>
  <c r="M10"/>
  <c r="W13"/>
  <c r="W56" l="1"/>
  <c r="M101"/>
  <c r="W101" s="1"/>
  <c r="W102"/>
  <c r="V100"/>
  <c r="V98"/>
  <c r="S55"/>
  <c r="S12" s="1"/>
  <c r="V53"/>
  <c r="W53"/>
  <c r="S10"/>
  <c r="W11"/>
  <c r="W14"/>
  <c r="V55" l="1"/>
  <c r="W55"/>
  <c r="W10"/>
  <c r="W12" l="1"/>
  <c r="J19" l="1"/>
  <c r="J17" s="1"/>
  <c r="V19" l="1"/>
  <c r="J16"/>
  <c r="V17" l="1"/>
  <c r="V16"/>
  <c r="V15" l="1"/>
  <c r="V12"/>
  <c r="V13"/>
  <c r="V10"/>
</calcChain>
</file>

<file path=xl/sharedStrings.xml><?xml version="1.0" encoding="utf-8"?>
<sst xmlns="http://schemas.openxmlformats.org/spreadsheetml/2006/main" count="1230" uniqueCount="486">
  <si>
    <t>Наименование заказчика по объектам государственной (муниципальной) собственности</t>
  </si>
  <si>
    <t>/окончание)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</si>
  <si>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</si>
  <si>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</si>
  <si>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</si>
  <si>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</si>
  <si>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</si>
  <si>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 xml:space="preserve">     по федеральным проектам</t>
  </si>
  <si>
    <t xml:space="preserve">     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</si>
  <si>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</si>
  <si>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</si>
  <si>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</si>
  <si>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</si>
  <si>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-</t>
  </si>
  <si>
    <t>государственное казенное учреждение Архангельской области "Главное управление капитального строительства"</t>
  </si>
  <si>
    <t>2015/2022</t>
  </si>
  <si>
    <t>Поликлиника для детского населения в г. Котлас. Строительство</t>
  </si>
  <si>
    <t>400 посещений, 20 коек</t>
  </si>
  <si>
    <t>2021/2024</t>
  </si>
  <si>
    <t>Приобретение фельдшерско-акушерского пункта в пос. Лайский Док Приморского района Архангельской области</t>
  </si>
  <si>
    <t>20 посещений в смену</t>
  </si>
  <si>
    <t>Проектирование и строительство  фельдшерско-акушерского пункта в дер. Патровская Каргопольского района Архангельской области</t>
  </si>
  <si>
    <t>2022/2022</t>
  </si>
  <si>
    <t>Проектирование и строительство  фельдшерско-акушерского пункта в пос. Приозерный Верхнетоемского района Архангельской области</t>
  </si>
  <si>
    <t>2023/2023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</si>
  <si>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</si>
  <si>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посещений в смену</t>
  </si>
  <si>
    <t>2021/2022</t>
  </si>
  <si>
    <t>Проектирование и строительство здания патологоанатомического отделения с патогистологической лабораторией ГБУЗ АО "Няндомская центральная районная больница"</t>
  </si>
  <si>
    <t>3 – 4 трупа в сутки</t>
  </si>
  <si>
    <t>2021/2023</t>
  </si>
  <si>
    <t>2020/2021</t>
  </si>
  <si>
    <t>Проектирование и строительство фельдшерско-акушерского пункта в дер. Гридино Няндомского района Архангельской области</t>
  </si>
  <si>
    <t>Проектирование и строительство фельдшерско-акушерского пункта в дер. Кощеевская Коношского района Архангельской области</t>
  </si>
  <si>
    <t>Проектирование и строительство фельдшерско-акушерского пункта в дер. Нагорская Устьянского района Архангельской области</t>
  </si>
  <si>
    <t>Проектирование и строительство фельдшерско-акушерского пункта в дер. Никифоровская Шенкурского района Архангельской области</t>
  </si>
  <si>
    <t>Проектирование и строительство фельдшерско-акушерского пункта в дер. Шиловская Вельского района Архангельской области</t>
  </si>
  <si>
    <t>Проектирование и строительство фельдшерско-акушерского пункта в пос. Квазеньга Устьянского района Архангельской области</t>
  </si>
  <si>
    <t>Проектирование и строительство фельдшерско-акушерского пункта в пос. Советский Устьянского района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</si>
  <si>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</t>
  </si>
  <si>
    <t>45 коек</t>
  </si>
  <si>
    <t>2015/2021</t>
  </si>
  <si>
    <t>Строительство больницы на 15 коек с поликлиникой на 100 посещений, Обозерский филиал ГБУЗ АО "Плесецкая ЦРБ"</t>
  </si>
  <si>
    <t>15 коек</t>
  </si>
  <si>
    <t>2017/2020</t>
  </si>
  <si>
    <t>16 коек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</si>
  <si>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</si>
  <si>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</si>
  <si>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</si>
  <si>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</si>
  <si>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</si>
  <si>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вне рамок федерального проекта</t>
  </si>
  <si>
    <t>Фельдшерско-акушерский пункт в дер. Копачево Холмогорского района Архангельской области</t>
  </si>
  <si>
    <t>2019/2020</t>
  </si>
  <si>
    <t>Фельдшерско-акушерский пункт в дер. Никольская Шенкурского района Архангельской области</t>
  </si>
  <si>
    <t>Фельдшерско-акушерский пункт в дер. Осташевская Коношского района Архангельской области</t>
  </si>
  <si>
    <t>Фельдшерско-акушерский пункт в дер. Федотовская Котласского района Архангельской области</t>
  </si>
  <si>
    <t>Фельдшерско-акушерский пункт в дер. Хомяковская Холмогорского района Архангельской области</t>
  </si>
  <si>
    <t>Фельдшерско-акушерский пункт в пос. Волошка Коношского района Архангельской области</t>
  </si>
  <si>
    <t>Фельдшерско-акушерский пункт в пос. Глубокий Устьянского района Архангельской области</t>
  </si>
  <si>
    <t>Фельдшерско-акушерский пункт в с. Лена Ленского района Архангельской области</t>
  </si>
  <si>
    <t>Государственная программа Архангельской области "Развитие образования и науки Архангельской области"</t>
  </si>
  <si>
    <t>1 768 324 700,00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</si>
  <si>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</si>
  <si>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района*</t>
  </si>
  <si>
    <t>120 мест</t>
  </si>
  <si>
    <t>администрация Онежского муниципального района Архангельской области</t>
  </si>
  <si>
    <t>2019/2021</t>
  </si>
  <si>
    <t>Федеральный проект "Содействие занятости"</t>
  </si>
  <si>
    <t>P2</t>
  </si>
  <si>
    <t>24 233 607,56</t>
  </si>
  <si>
    <t>Строительство детского сада на 220 мест в г. Мезень Архангельской области*</t>
  </si>
  <si>
    <t>220 мест</t>
  </si>
  <si>
    <t>администрация Мезенского муниципального района Архангельской области</t>
  </si>
  <si>
    <t>156 737 641,27</t>
  </si>
  <si>
    <t>153 602 888,45</t>
  </si>
  <si>
    <t>3 134 752,82</t>
  </si>
  <si>
    <t>Строительство детского сада на 220 мест в микрорайоне Южный г. Котласа*</t>
  </si>
  <si>
    <t>администрация городского округа Архангельской области "Котлас"</t>
  </si>
  <si>
    <t>513 486,00</t>
  </si>
  <si>
    <t>503 216,28</t>
  </si>
  <si>
    <t>10 269,72</t>
  </si>
  <si>
    <t>Строительство детского сада на 220 мест в пос. Урдома Ленского района</t>
  </si>
  <si>
    <t>Строительство детского сада на 280 мест в 167 квартале города Северодвинска Архангельской области*</t>
  </si>
  <si>
    <t>280 мест</t>
  </si>
  <si>
    <t>администрация городского округа Архангельской области "Северодвинск"</t>
  </si>
  <si>
    <t>287 632 653,07</t>
  </si>
  <si>
    <t>281 880 000,00</t>
  </si>
  <si>
    <t>5 752 653,07</t>
  </si>
  <si>
    <t>Строительство детского сада на 280 мест в 6 микрорайоне территориального округа Майская горка города Архангельска*</t>
  </si>
  <si>
    <t>администрация городского округа "Город Архангельск"</t>
  </si>
  <si>
    <t>2018/2021</t>
  </si>
  <si>
    <t>3 604 789,70</t>
  </si>
  <si>
    <t>Строительство детского сада на 280 мест по ул. Первомайской территориального округа Майская горка г. Архангельска*</t>
  </si>
  <si>
    <t>274 945 918,37</t>
  </si>
  <si>
    <t>269 447 000,00</t>
  </si>
  <si>
    <t>5 498 918,37</t>
  </si>
  <si>
    <t>Строительство детского сада на 60 мест в г. Няндома*</t>
  </si>
  <si>
    <t>6 325 187,38</t>
  </si>
  <si>
    <t>6 198 683,63</t>
  </si>
  <si>
    <t>126 503,75</t>
  </si>
  <si>
    <t>Строительство начальной общеобразовательной школы на 320 учащихся в с. Ильинско-Подомское Вилегодского района*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</si>
  <si>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</si>
  <si>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</si>
  <si>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</si>
  <si>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</si>
  <si>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</si>
  <si>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</si>
  <si>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</si>
  <si>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2013/2021</t>
  </si>
  <si>
    <t>122 163 328,20</t>
  </si>
  <si>
    <t>79 850 149,00</t>
  </si>
  <si>
    <t>Федеральный проект "Современная школа"</t>
  </si>
  <si>
    <t>E1</t>
  </si>
  <si>
    <t>135 736 970,47</t>
  </si>
  <si>
    <t>13 573 642,27</t>
  </si>
  <si>
    <t>66 276 506,73</t>
  </si>
  <si>
    <t>Строительство школы на 1 600 мест в территориальном округе Майская горка г. Архангельска*</t>
  </si>
  <si>
    <t>1 600 мест</t>
  </si>
  <si>
    <t>2020/2023</t>
  </si>
  <si>
    <t>616 775 900,00</t>
  </si>
  <si>
    <t>76 252 933,34</t>
  </si>
  <si>
    <t>Строительство школы на 860 мест в территориальном округе Варавино-Фактория г. Архангельска*</t>
  </si>
  <si>
    <t>860 мест</t>
  </si>
  <si>
    <t>71 483 709,85</t>
  </si>
  <si>
    <t>79 426 344,28</t>
  </si>
  <si>
    <t>7 942 634,43</t>
  </si>
  <si>
    <t>Строительство школы на 90 учащихся в с. Долгощелье Мезенского района Архангельской области*</t>
  </si>
  <si>
    <t>90 мест</t>
  </si>
  <si>
    <t>136 484 578,70</t>
  </si>
  <si>
    <t>122 836 061,95</t>
  </si>
  <si>
    <t>13 648 516,75</t>
  </si>
  <si>
    <t>Государственная программа Архангельской области "Культура Русского Севера"</t>
  </si>
  <si>
    <t>67 311 000,00</t>
  </si>
  <si>
    <t>60 580 000,00</t>
  </si>
  <si>
    <t>6 731 000,00</t>
  </si>
  <si>
    <t>Министерство транспорта Архангельской области</t>
  </si>
  <si>
    <t>Реконструкция мостового перехода через реку Вага на км 2 + 067 автомобильной дороги Вельск – Шангалы</t>
  </si>
  <si>
    <t>ДФ</t>
  </si>
  <si>
    <t>протяженность дороги – 560 м, в том числе моста – 172,77 м</t>
  </si>
  <si>
    <t>государственное казенное учреждение Архангельской области "Дорожное агентство "Архангельскавтодор"</t>
  </si>
  <si>
    <t>Строительство моста (Пентус)</t>
  </si>
  <si>
    <t>протяженность моста – 130 м</t>
  </si>
  <si>
    <t>администрация Устьянского муниципального района Архангельской области</t>
  </si>
  <si>
    <t>2022/2023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</si>
  <si>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</si>
  <si>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</si>
  <si>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</si>
  <si>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</si>
  <si>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</si>
  <si>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503 233 300,00</t>
  </si>
  <si>
    <t>55 977 700,00</t>
  </si>
  <si>
    <t>Строительство канализационного коллектора по ул. Красноармейской в г. Каргополе (от канализационной насосной станции № 2 ул. Ленинградская д. 63 стр. 1 до канализационной насосной станции ул. Ленина д. 38, стр. 1) Каргопольского района, Архангельской области</t>
  </si>
  <si>
    <t>протяженность сетей канализации – 1,3 км</t>
  </si>
  <si>
    <t>администрация Каргопольского муниципального округа Архангельской области</t>
  </si>
  <si>
    <t>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</si>
  <si>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</si>
  <si>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582 230 518,57</t>
  </si>
  <si>
    <t>Строительство коллектора ливневой канализации по ул. Октябрьская от выпуска по ул. Логинова до перспективных очистных сооружений по ул. Ричарда Ченслера в г. Северодвинске</t>
  </si>
  <si>
    <t>производительность очистных сооружений – 94,9 л/сек., протяженность сетей ливневой канализации – 1 866 п. м</t>
  </si>
  <si>
    <t xml:space="preserve">Строительство коллектора ливневой канализации с установкой для очистки ливневых стоков в районе Приморского бульвара в г. Северодвинске </t>
  </si>
  <si>
    <t>производительность 96 л/сек.</t>
  </si>
  <si>
    <t xml:space="preserve">Строительство ливневого коллектора вдоль ул. Железнодорожной, от ул. Торцева до рефулерного озера, с устройством локальных очистных сооружений в г. Северодвинске </t>
  </si>
  <si>
    <t>протяженность – 2 919 п. м</t>
  </si>
  <si>
    <t>Строительство школы на 860 мест в г. Котласе*</t>
  </si>
  <si>
    <t>Федеральный проект "Жилье"</t>
  </si>
  <si>
    <t>F1</t>
  </si>
  <si>
    <t>Министерство здравоохранения Архангельской области</t>
  </si>
  <si>
    <t>33 485 500,00</t>
  </si>
  <si>
    <t>Приобретение жилых помещений для предоставления в качестве служебного жилья медицинским работникам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</si>
  <si>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</si>
  <si>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</si>
  <si>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</si>
  <si>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автономное учреждение здравоохранения Архангельской области "Санаторий "Сольвычегодск"</t>
  </si>
  <si>
    <t>1 000 000,00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</si>
  <si>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</si>
  <si>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</si>
  <si>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</si>
  <si>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</si>
  <si>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1 924 500,00</t>
  </si>
  <si>
    <t>государственное бюджетное учреждение здравоохранения Архангельской области "Вельская центральная районная больница"</t>
  </si>
  <si>
    <t>3 400 000,00</t>
  </si>
  <si>
    <t>государственное бюджетное учреждение здравоохранения Архангельской области "Ильинская центральная районная больница"</t>
  </si>
  <si>
    <t>1 225 000,00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</si>
  <si>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</si>
  <si>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бюджетное учреждение здравоохранения Архангельской области "Коряжемская городская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</si>
  <si>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</si>
  <si>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"Мезенская центральная районная больница"</t>
  </si>
  <si>
    <t>2 700 000,00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</si>
  <si>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</si>
  <si>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2 912 000,00</t>
  </si>
  <si>
    <t>государственное бюджетное учреждение здравоохранения Архангельской области "Няндомская центральная районная больница"</t>
  </si>
  <si>
    <t>2 854 000,00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</si>
  <si>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</si>
  <si>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</si>
  <si>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1 680 000,00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</si>
  <si>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</si>
  <si>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</si>
  <si>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2 450 000,00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</si>
  <si>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</si>
  <si>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"Устьянская центральная районная больница"</t>
  </si>
  <si>
    <t>государственное бюджетное учреждение здравоохранения Архангельской области "Шенкурская центральная районная больница им Н.Н. Приорова"</t>
  </si>
  <si>
    <t>4 140 000,00</t>
  </si>
  <si>
    <t>государственное бюджетное учреждение здравоохранения Архангельской области "Яренская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</si>
  <si>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</si>
  <si>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</si>
  <si>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</si>
  <si>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</si>
  <si>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2017/2021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</si>
  <si>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</si>
  <si>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"Развитие водохозяйственного комплекса Архангельской области"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</si>
  <si>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этап)"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</si>
  <si>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подэтап)   </t>
  </si>
  <si>
    <t>0,85 км</t>
  </si>
  <si>
    <t>2011/2021</t>
  </si>
  <si>
    <t xml:space="preserve">Укрепление правого берега реки Северная Двина в Соломбальском территориальном округе г. Архангельска на участке от ул. Маяковского до ул. Кедрова (II этап)   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</si>
  <si>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</si>
  <si>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"Адресная поддержка муниципального образования "Ленский муниципальный район Архангельской области"</t>
  </si>
  <si>
    <t>Строительство начальной школы на 320 мест в с. Яренск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</si>
  <si>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</si>
  <si>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378 605 612,28</t>
  </si>
  <si>
    <t>371 033 500,00</t>
  </si>
  <si>
    <t>7 572 112,28</t>
  </si>
  <si>
    <t>Подпрограмма "Энергосбережение и повышение энергетической эффективности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</si>
  <si>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</si>
  <si>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Водоснабжение правобережной части города Каргополя Каргопольского района Архангельской области</t>
  </si>
  <si>
    <t>6,58 км</t>
  </si>
  <si>
    <t>34 919 387,76</t>
  </si>
  <si>
    <t>34 221 000,00</t>
  </si>
  <si>
    <t>698 387,76</t>
  </si>
  <si>
    <t>Федеральный проект "Чистая вода"</t>
  </si>
  <si>
    <t>F5</t>
  </si>
  <si>
    <t>Проектирование водопровода от дер. Рикасиха до пос. Лайский Док МО Приморское Приморского района Архангельской области</t>
  </si>
  <si>
    <t>4,5665 км</t>
  </si>
  <si>
    <t>администрация Приморского муниципального района Архангельской области</t>
  </si>
  <si>
    <t>15 872 448,98</t>
  </si>
  <si>
    <t>15 555 000,00</t>
  </si>
  <si>
    <t>317 448,98</t>
  </si>
  <si>
    <t>Проектирование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</si>
  <si>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</si>
  <si>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19 046 938,78</t>
  </si>
  <si>
    <t>18 666 000,00</t>
  </si>
  <si>
    <t>380 938,78</t>
  </si>
  <si>
    <t>Проектирование и строительство ВОС о. Кего</t>
  </si>
  <si>
    <t>152,64 куб. м /сутки</t>
  </si>
  <si>
    <t>108 810 816,34</t>
  </si>
  <si>
    <t>106 634 600,00</t>
  </si>
  <si>
    <t>2 176 216,34</t>
  </si>
  <si>
    <t>Реконструкция очистных сооружений водопровода в г. Котласе Архангельской области</t>
  </si>
  <si>
    <t>30 000 куб. м / сутки</t>
  </si>
  <si>
    <t>64 085 306,12</t>
  </si>
  <si>
    <t>62 803 600,00</t>
  </si>
  <si>
    <t>1 281 706,12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</si>
  <si>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</t>
  </si>
  <si>
    <t>490 куб. м / сутки</t>
  </si>
  <si>
    <t>администрация Виноградовского муниципального района Архангельской области</t>
  </si>
  <si>
    <t>21 163 265,31</t>
  </si>
  <si>
    <t>20 740 000,00</t>
  </si>
  <si>
    <t>423 265,31</t>
  </si>
  <si>
    <t>Строительство водоочистных сооружений в питьевых целях в с. Ильинско-Подомское Вилегодского района Архангельской области (Первый этап. Строительство магистральных водоводов и ВОС)</t>
  </si>
  <si>
    <t>663,67 куб. м / сутки</t>
  </si>
  <si>
    <t>77 086 938,78</t>
  </si>
  <si>
    <t>75 545 200,00</t>
  </si>
  <si>
    <t>1 541 738,78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</si>
  <si>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</si>
  <si>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408 куб. м / сутки</t>
  </si>
  <si>
    <t>администрация Холмогорского муниципального района Архангельской области</t>
  </si>
  <si>
    <t>37 620 510,21</t>
  </si>
  <si>
    <t>36 868 100,00</t>
  </si>
  <si>
    <t>752 410,21</t>
  </si>
  <si>
    <t>Государственная программа Архангельской области "Развитие транспортной системы Архангельской области"</t>
  </si>
  <si>
    <t>700 000 000,00</t>
  </si>
  <si>
    <t>Подпрограмма "Развитие общественного пассажирского транспорта и транспортной инфраструктуры Архангельской области"</t>
  </si>
  <si>
    <t>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1 650 м)</t>
  </si>
  <si>
    <t>протяженность дороги – 1 650 м</t>
  </si>
  <si>
    <t>Приобретение наплавного (понтонного) моста через реку Емца в Холмогорском муниципальном районе Архангельской области</t>
  </si>
  <si>
    <t>1 наплавной (понтонный) мост</t>
  </si>
  <si>
    <t>20 000 000,00</t>
  </si>
  <si>
    <t>Проектирование и строительство автомобильного моста (путепровода) через железнодорожные пути Северной железной дороги в городе Вельске Архангельской области в районе км 824 пк 8 (ул. Дзержинского)</t>
  </si>
  <si>
    <t>1 проектная документация</t>
  </si>
  <si>
    <t>администрация Вельского муниципального района Архангельской области</t>
  </si>
  <si>
    <t>23 715 000,00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</si>
  <si>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</si>
  <si>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моста – 185,8 пог. м</t>
  </si>
  <si>
    <t>2019/2023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</si>
  <si>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</si>
  <si>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– 1,8909 км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</si>
  <si>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</si>
  <si>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</si>
  <si>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5 433 240,00</t>
  </si>
  <si>
    <t>Строительство пр. Московский на участке от ул. Прокопия Галушина до ул. Энтузиастов в г. Архангельске</t>
  </si>
  <si>
    <t>протяженность – 669,66 м</t>
  </si>
  <si>
    <t>10 581 450,00</t>
  </si>
  <si>
    <t>Подпрограмма "Развитие и совершенствование сети автомобильных дорог общего пользования регионального значения"</t>
  </si>
  <si>
    <t>115 097 900,00</t>
  </si>
  <si>
    <t>Разработка проектной документации и реконструкция мостового перехода через реку Онега на км 12 + 977 автомобильной дороги Дениславье – Североонежск – СОБР</t>
  </si>
  <si>
    <t>4 500 000,00</t>
  </si>
  <si>
    <t>Разработка проектной документации и строительство автомобильной дороги Онега – Тамица – Кянда на участке Тамица – Кянда в Онежском районе Архангельской области</t>
  </si>
  <si>
    <t>2 проектных документации (в 2021 году – 1 проектная документация на 1 этап; в 2022 году – 1 проектная документация на 2 и 3 этапы)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</si>
  <si>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</si>
  <si>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2 560 000,00</t>
  </si>
  <si>
    <t>Строительство мостового перехода через реку Устья на км 139 + 309 автомобильной дороги Шангалы – Квазеньга – Кизема</t>
  </si>
  <si>
    <t>протяженность дороги – 5,6 км, в том числе моста – 113,6 п. м</t>
  </si>
  <si>
    <t>2020/2022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</si>
  <si>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</si>
  <si>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</si>
  <si>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</si>
  <si>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5 952 200,00</t>
  </si>
  <si>
    <t>Строительство здания средней школы на 120 мест в поселке Соловецкий Приморского района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</si>
  <si>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</si>
  <si>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</si>
  <si>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</si>
  <si>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– 14,4 км, производительность – 600 куб. м / сутки</t>
  </si>
  <si>
    <t>19 150 000,00</t>
  </si>
  <si>
    <t xml:space="preserve"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 </t>
  </si>
  <si>
    <t>протяженность – 10,97 км, производительность – до 1 000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</si>
  <si>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</si>
  <si>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</si>
  <si>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48 604 353,48</t>
  </si>
  <si>
    <t>47 010 800,00</t>
  </si>
  <si>
    <t>1 593 553,48</t>
  </si>
  <si>
    <t>18 977 900,00</t>
  </si>
  <si>
    <t>1 021 453,48</t>
  </si>
  <si>
    <t xml:space="preserve">Комплексное обустройство площадки под компактную жилищную застройку в дер. Бор Няндомского района Архангельской области </t>
  </si>
  <si>
    <t>1 проект</t>
  </si>
  <si>
    <t>администрация Няндомского муниципального района Архангельской области</t>
  </si>
  <si>
    <t>17 640 677,39</t>
  </si>
  <si>
    <t>16 739 691,00</t>
  </si>
  <si>
    <t>900 986,39</t>
  </si>
  <si>
    <t>Комплексное обустройство площадки под компактную жилищную застройку в дер. Куимиха Котласского района Архангельской области</t>
  </si>
  <si>
    <t>администрация муниципального образования "Приводинское"</t>
  </si>
  <si>
    <t>2 358 676,09</t>
  </si>
  <si>
    <t>2 238 209,00</t>
  </si>
  <si>
    <t>120 467,09</t>
  </si>
  <si>
    <t>Министерство агропромышленного комплекса и торговли Архангельской области</t>
  </si>
  <si>
    <t>28 605 000,00</t>
  </si>
  <si>
    <t>28 032 900,00</t>
  </si>
  <si>
    <t>572 100,00</t>
  </si>
  <si>
    <t>Строительство многоквартирного дома</t>
  </si>
  <si>
    <t>1 152 кв. м</t>
  </si>
  <si>
    <t>Подпрограмма "Создание и развитие инфраструктуры на сельских территориях"</t>
  </si>
  <si>
    <t>944 507 178,89</t>
  </si>
  <si>
    <t>860 510 764,00</t>
  </si>
  <si>
    <t>83 996 414,89</t>
  </si>
  <si>
    <t>Реконструкция канализационных очистных сооружений*</t>
  </si>
  <si>
    <t>3 000 куб. м / сутки</t>
  </si>
  <si>
    <t>администрация городского поселения "Октябрьское" Устьянского муниципального района Архангельской области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</si>
  <si>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</si>
  <si>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</si>
  <si>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44 121 000,00</t>
  </si>
  <si>
    <t>43 238 000,00</t>
  </si>
  <si>
    <t>883 000,00</t>
  </si>
  <si>
    <t>Строительство детского сада на 60 мест в пос. Лайский Док Приморского района Архангельской области</t>
  </si>
  <si>
    <t>60 мест</t>
  </si>
  <si>
    <t>50 387 600,00</t>
  </si>
  <si>
    <t>49 379 800,00</t>
  </si>
  <si>
    <t>1 007 800,00</t>
  </si>
  <si>
    <t>Строительство лыже-роллерной трассы "Черевковская средняя школа" в с. Черевково Красноборского района Архангельской области</t>
  </si>
  <si>
    <t>4 172 000,00</t>
  </si>
  <si>
    <t>4 088 000,00</t>
  </si>
  <si>
    <t>84 000,00</t>
  </si>
  <si>
    <t>Строительство объекта "Средняя общеобразовательная школа на 352 учащихся с интернатом на 80 мест в п. Шалакуша"*</t>
  </si>
  <si>
    <t>352 учащихся</t>
  </si>
  <si>
    <t>233 761 850,00</t>
  </si>
  <si>
    <t>210 385 650,00</t>
  </si>
  <si>
    <t>23 376 200,00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</si>
  <si>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</si>
  <si>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75 мест</t>
  </si>
  <si>
    <t>33 174 950,00</t>
  </si>
  <si>
    <t>32 511 450,00</t>
  </si>
  <si>
    <t>663 500,00</t>
  </si>
  <si>
    <t>5 072 020,00</t>
  </si>
  <si>
    <t>103 780,00</t>
  </si>
  <si>
    <t>Строительство линейного объекта: "Уличное освещение дер. Поповская улица Приозерная, дер. Макаровская улица Набережная, дер. Корехино улица Набережная, дер. Логиновская переулок Индустриальный, дер. Логиновская улица Тепличная, дер. Логиновская улица Озерная с использованием энергосберегающих технологий" в сельском поселении "Мошинское" Няндомского района Архангельской области</t>
  </si>
  <si>
    <t>1,969 км</t>
  </si>
  <si>
    <t>1 888 800,00</t>
  </si>
  <si>
    <t>1 851 020,00</t>
  </si>
  <si>
    <t>37 780,00</t>
  </si>
  <si>
    <t>Строительство линий освещения территории по проекту "Светлое будущее" с. Черевково, д. Овсянниковская Красноборского района Архангельской области</t>
  </si>
  <si>
    <t>4,75 км</t>
  </si>
  <si>
    <t>3 287 000,00</t>
  </si>
  <si>
    <t>3 221 000,00</t>
  </si>
  <si>
    <t>66 000,00</t>
  </si>
  <si>
    <t>288 310 260,00</t>
  </si>
  <si>
    <t>258 972 500,00</t>
  </si>
  <si>
    <t>29 337 760,00</t>
  </si>
  <si>
    <t xml:space="preserve">Реконструкция автомобильной дороги Усть-Ваеньга – Осиново – Фалюки на участке км 85 + 000 – км 97 + 000 в Виноградовском районе Архангельской области </t>
  </si>
  <si>
    <t>протяженность дороги – 11,211 км (2020 год – 6,358 км; 2021 год – 4,853 км), кроме того, подъездов – 0,999 км (2020 год – 0,654 км, 2021 год – 0,345 км)</t>
  </si>
  <si>
    <t>Государственная программа Архангельской области "Развитие физической культуры и спорта в Архангельской области"</t>
  </si>
  <si>
    <t>357 056 066,32</t>
  </si>
  <si>
    <t>319 396 600,00</t>
  </si>
  <si>
    <t>37 659 466,32</t>
  </si>
  <si>
    <t>Многоцелевой физкультурно-оздоровительный объект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</si>
  <si>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</si>
  <si>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2019/2022</t>
  </si>
  <si>
    <t>205 217 802,61</t>
  </si>
  <si>
    <t>195 468 586,80</t>
  </si>
  <si>
    <t>9 749 215,81</t>
  </si>
  <si>
    <t>Федеральный проект "Спорт – норма жизни"</t>
  </si>
  <si>
    <t>P5</t>
  </si>
  <si>
    <t>199 457 741,63</t>
  </si>
  <si>
    <t>3 989 154,83</t>
  </si>
  <si>
    <t>5 760 060,98</t>
  </si>
  <si>
    <t>Проектирование и строительство крытого катка с искусственным льдом в г. Архангельске</t>
  </si>
  <si>
    <t>800 мест</t>
  </si>
  <si>
    <t>8 316 500,00</t>
  </si>
  <si>
    <t>Строительство здания спортивного зала МБОУ "Илезская СОШ" по адресу: 165270, Архангельская область, Устьянский район, п. Илеза, ул. Школьная, д. 1</t>
  </si>
  <si>
    <t>165,7 кв. м</t>
  </si>
  <si>
    <t>2021/2021</t>
  </si>
  <si>
    <t>20 299 630,00</t>
  </si>
  <si>
    <t>19 893 637,40</t>
  </si>
  <si>
    <t>405 992,60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</si>
  <si>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</si>
  <si>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</si>
  <si>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55 366 710,00</t>
  </si>
  <si>
    <t>53 083 375,80</t>
  </si>
  <si>
    <t>2 283 334,20</t>
  </si>
  <si>
    <t>54 166 710,00</t>
  </si>
  <si>
    <t>1 083 334,20</t>
  </si>
  <si>
    <t>1 200 000,00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</si>
  <si>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</si>
  <si>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</si>
  <si>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67 855 423,71</t>
  </si>
  <si>
    <t>50 951 000,00</t>
  </si>
  <si>
    <t>16 904 423,71</t>
  </si>
  <si>
    <t>Прогнозная мощ-ность (прогноз-ный прирост мощно-сти)</t>
  </si>
  <si>
    <t>В рамках дорож-ного фонда</t>
  </si>
  <si>
    <t>Код федераль-ного проекета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</si>
  <si>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</si>
  <si>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всего к уточненной сводной бюджетной росписи на год</t>
  </si>
  <si>
    <t>22=19/10*100</t>
  </si>
  <si>
    <t>23=19/13*100</t>
  </si>
  <si>
    <t>рублей</t>
  </si>
  <si>
    <t>Прогноз-ный срок (начало /окончание</t>
  </si>
  <si>
    <t>Строительство объектов инженерной инфраструктуры квартала 175 в городе Северодвинске (2 этап. Автомобильные дороги)</t>
  </si>
  <si>
    <t>строительная длина – 1,793 км</t>
  </si>
  <si>
    <t>Нераспределенный остаток</t>
  </si>
  <si>
    <t>596 466 244,11</t>
  </si>
  <si>
    <t>54 554 874,91</t>
  </si>
  <si>
    <t>285 403 719,02</t>
  </si>
  <si>
    <t>256 863 344,11</t>
  </si>
  <si>
    <t>28 540 374,91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</si>
  <si>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</si>
  <si>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Строительство объекта «Пожарное депо ГКУ «ОГПС-21» на 4 автомашины в г. Сольвычегодске Котласского района</t>
  </si>
  <si>
    <t>Уточненная сводная бюджетная роспись на 2021 год по состоянию на 30.09.2021</t>
  </si>
  <si>
    <t>План кассовых выплат на 9 месяцев 2021 года</t>
  </si>
  <si>
    <t>Приложение № 6 к пояснительной записке к отчету об исполнении областного бюджета за 9 месяцев 2021 года по форме приложения № 11 к областному закону "Об областном бюджете на  2021 год и на плановый период 2022 и 2023 годов"</t>
  </si>
  <si>
    <t>Отчет об исполнении областного бюджета по реализации областной адресной инвестиционной программы за 9 месяцев  2021 года</t>
  </si>
  <si>
    <t>Исполнено на 30.09.2021</t>
  </si>
  <si>
    <t>Исполнение 9 месяцев, в процентах</t>
  </si>
  <si>
    <t>всго к плану на 9 месяцев</t>
  </si>
  <si>
    <t>298 посещений в смену</t>
  </si>
  <si>
    <t>Приобретение здания фельдшерско-акушерского пункта в пос. Зеленый Бор Вельского района Архангельской области</t>
  </si>
  <si>
    <t>Всего, 2021 год</t>
  </si>
  <si>
    <t>Проектирование и строительство больницы в пос. Березник Виноградовсокго района Архангельской области</t>
  </si>
  <si>
    <t>Фельдшерско-акушерский пункт в пос. Красная Верхнетоемского района Архангельской области. Строительство</t>
  </si>
  <si>
    <t>807,6 кв.м</t>
  </si>
  <si>
    <t xml:space="preserve">Приобретение здания для размещения структурного подразделения Шалакушской участковой больницы государственного бюджетного учреждения Архангельской области "Няндомская центральная районная больница" &lt;*&gt;
</t>
  </si>
  <si>
    <t xml:space="preserve">государственное бюджетное учреждение здравоохранения Архангельской области "Няндомская центральная районная больница"
</t>
  </si>
  <si>
    <t xml:space="preserve">Детский сад на 120 мест в п. Каменка
МО "Мезенский муниципальный район". Строительство
</t>
  </si>
  <si>
    <t>11 731 000,00</t>
  </si>
  <si>
    <t>72 311 000,00</t>
  </si>
  <si>
    <t>Министерство культуры Архангельской области</t>
  </si>
  <si>
    <t>110 учащихся</t>
  </si>
  <si>
    <t xml:space="preserve">Приобретение здания для размещения школы искусств, расположенного по адресу: Архангельская область, Приморский район, пос. Уйма, ул. Большесельская, д. 84Б
</t>
  </si>
  <si>
    <t>7 жилых помещений</t>
  </si>
  <si>
    <t xml:space="preserve">администрация Холмогорского муниципального района Архангельской области
</t>
  </si>
  <si>
    <t>13 жилых помещений</t>
  </si>
  <si>
    <t xml:space="preserve">администрация Онежского муниципального района Архангельской области
</t>
  </si>
  <si>
    <t xml:space="preserve">Приобретение жилых помещений для переселения граждан из жилого дома, расположенного по адресу: с. Холмогоры, ул. Ломоносова, д. 68, за счет средств дотации (гранта) из федерального бюджета
</t>
  </si>
  <si>
    <t xml:space="preserve">Приобретение жилых помещений для переселения граждан из жилого дома, расположенного по адресу: г. Онега,
ул. Привокзальная, д. 30, корп. А
</t>
  </si>
  <si>
    <t>1 квартира</t>
  </si>
  <si>
    <t>Государственная программа Архангельской области ""Защита населения
и территорий Архангельской области от чрезвычайных ситуаций, обеспечение пожарной безопасности и безопасности на водных объектах"
"</t>
  </si>
  <si>
    <t xml:space="preserve">Подпрограмма "Пожарная безопасность в Архангельской области"
</t>
  </si>
  <si>
    <t xml:space="preserve">Строительство объекта "Пожарное депо ГКУ "ОГПС-21" на 4 автомашины
в г. Сольвычегодске Котласского района
</t>
  </si>
  <si>
    <t>4 автомобиля</t>
  </si>
  <si>
    <t>2013/2022</t>
  </si>
  <si>
    <t>Утверждено постановлением Правительства Архангельской области от 10.06.2021 № 293-пп (в ред . от 28.09.2021 № 392-пп)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</si>
  <si>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</si>
  <si>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Проектирование и строительство фельдшерско-акушерского пункта в дер. Усачевская Каргопольского  района Архангельской области</t>
  </si>
  <si>
    <t>60             мест</t>
  </si>
  <si>
    <t>Врачебная амбулатория в п. Подюга Коношского района на 50 посещений в смену. Проектирование и строительство</t>
  </si>
  <si>
    <t>993 111 532,50</t>
  </si>
  <si>
    <t>907 521 564,11</t>
  </si>
  <si>
    <t>85 589 968,39</t>
  </si>
  <si>
    <t>2014/2022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</si>
</sst>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#,##0.00\ _₽"/>
    <numFmt numFmtId="167" formatCode="#,##0.00_ ;\-#,##0.00\ "/>
    <numFmt numFmtId="168" formatCode="_-* #,##0.00000_р_._-;\-* #,##0.000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>
      <alignment horizontal="center" vertical="center" wrapText="1"/>
    </xf>
    <xf numFmtId="49" fontId="3" fillId="0" borderId="2">
      <alignment horizontal="center" vertical="center" wrapText="1"/>
    </xf>
    <xf numFmtId="164" fontId="2" fillId="0" borderId="0" applyFont="0" applyFill="0" applyBorder="0" applyAlignment="0" applyProtection="0"/>
    <xf numFmtId="4" fontId="14" fillId="0" borderId="2">
      <alignment horizontal="right" vertical="top" shrinkToFit="1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166" fontId="0" fillId="2" borderId="0" xfId="0" applyNumberFormat="1" applyFill="1"/>
    <xf numFmtId="166" fontId="0" fillId="0" borderId="0" xfId="0" applyNumberFormat="1"/>
    <xf numFmtId="0" fontId="0" fillId="4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6" fontId="12" fillId="0" borderId="0" xfId="0" applyNumberFormat="1" applyFont="1" applyFill="1" applyAlignment="1">
      <alignment horizontal="right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3" applyFont="1" applyFill="1" applyBorder="1" applyAlignment="1">
      <alignment horizontal="center" vertical="center" wrapText="1"/>
    </xf>
    <xf numFmtId="164" fontId="9" fillId="0" borderId="1" xfId="3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4" fontId="7" fillId="0" borderId="1" xfId="3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164" fontId="1" fillId="0" borderId="1" xfId="3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7" fontId="7" fillId="0" borderId="1" xfId="3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>
      <alignment horizontal="center" vertical="center" wrapText="1"/>
    </xf>
    <xf numFmtId="167" fontId="1" fillId="0" borderId="1" xfId="3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7" fontId="9" fillId="0" borderId="1" xfId="3" applyNumberFormat="1" applyFont="1" applyFill="1" applyBorder="1" applyAlignment="1">
      <alignment horizontal="center" vertical="center" wrapText="1"/>
    </xf>
    <xf numFmtId="168" fontId="7" fillId="0" borderId="1" xfId="3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4" fontId="9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6" fontId="12" fillId="0" borderId="1" xfId="3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top" shrinkToFit="1"/>
    </xf>
    <xf numFmtId="4" fontId="1" fillId="0" borderId="1" xfId="0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vertical="center" wrapText="1"/>
    </xf>
    <xf numFmtId="0" fontId="0" fillId="0" borderId="0" xfId="0" applyFill="1" applyAlignment="1"/>
    <xf numFmtId="0" fontId="4" fillId="0" borderId="0" xfId="0" applyFont="1" applyFill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wrapText="1"/>
    </xf>
  </cellXfs>
  <cellStyles count="5">
    <cellStyle name="st60" xfId="1"/>
    <cellStyle name="xl39" xfId="4"/>
    <cellStyle name="xl55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21" Type="http://schemas.openxmlformats.org/officeDocument/2006/relationships/revisionLog" Target="revisionLog141.xml"/><Relationship Id="rId42" Type="http://schemas.openxmlformats.org/officeDocument/2006/relationships/revisionLog" Target="revisionLog16.xml"/><Relationship Id="rId63" Type="http://schemas.openxmlformats.org/officeDocument/2006/relationships/revisionLog" Target="revisionLog19.xml"/><Relationship Id="rId84" Type="http://schemas.openxmlformats.org/officeDocument/2006/relationships/revisionLog" Target="revisionLog112.xml"/><Relationship Id="rId138" Type="http://schemas.openxmlformats.org/officeDocument/2006/relationships/revisionLog" Target="revisionLog13.xml"/><Relationship Id="rId159" Type="http://schemas.openxmlformats.org/officeDocument/2006/relationships/revisionLog" Target="revisionLog18.xml"/><Relationship Id="rId170" Type="http://schemas.openxmlformats.org/officeDocument/2006/relationships/revisionLog" Target="revisionLog1141.xml"/><Relationship Id="rId191" Type="http://schemas.openxmlformats.org/officeDocument/2006/relationships/revisionLog" Target="revisionLog115.xml"/><Relationship Id="rId205" Type="http://schemas.openxmlformats.org/officeDocument/2006/relationships/revisionLog" Target="revisionLog12.xml"/><Relationship Id="rId107" Type="http://schemas.openxmlformats.org/officeDocument/2006/relationships/revisionLog" Target="revisionLog1111.xml"/><Relationship Id="rId11" Type="http://schemas.openxmlformats.org/officeDocument/2006/relationships/revisionLog" Target="revisionLog1311.xml"/><Relationship Id="rId32" Type="http://schemas.openxmlformats.org/officeDocument/2006/relationships/revisionLog" Target="revisionLog1711.xml"/><Relationship Id="rId53" Type="http://schemas.openxmlformats.org/officeDocument/2006/relationships/revisionLog" Target="revisionLog1121.xml"/><Relationship Id="rId74" Type="http://schemas.openxmlformats.org/officeDocument/2006/relationships/revisionLog" Target="revisionLog11411.xml"/><Relationship Id="rId128" Type="http://schemas.openxmlformats.org/officeDocument/2006/relationships/revisionLog" Target="revisionLog151.xml"/><Relationship Id="rId149" Type="http://schemas.openxmlformats.org/officeDocument/2006/relationships/revisionLog" Target="revisionLog1142.xml"/><Relationship Id="rId5" Type="http://schemas.openxmlformats.org/officeDocument/2006/relationships/revisionLog" Target="revisionLog12111.xml"/><Relationship Id="rId95" Type="http://schemas.openxmlformats.org/officeDocument/2006/relationships/revisionLog" Target="revisionLog118.xml"/><Relationship Id="rId160" Type="http://schemas.openxmlformats.org/officeDocument/2006/relationships/revisionLog" Target="revisionLog116.xml"/><Relationship Id="rId181" Type="http://schemas.openxmlformats.org/officeDocument/2006/relationships/revisionLog" Target="revisionLog120.xml"/><Relationship Id="rId216" Type="http://schemas.openxmlformats.org/officeDocument/2006/relationships/revisionLog" Target="revisionLog14.xml"/><Relationship Id="rId211" Type="http://schemas.openxmlformats.org/officeDocument/2006/relationships/revisionLog" Target="revisionLog142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1.xml"/><Relationship Id="rId64" Type="http://schemas.openxmlformats.org/officeDocument/2006/relationships/revisionLog" Target="revisionLog11511.xml"/><Relationship Id="rId69" Type="http://schemas.openxmlformats.org/officeDocument/2006/relationships/revisionLog" Target="revisionLog11611.xml"/><Relationship Id="rId113" Type="http://schemas.openxmlformats.org/officeDocument/2006/relationships/revisionLog" Target="revisionLog1511.xml"/><Relationship Id="rId118" Type="http://schemas.openxmlformats.org/officeDocument/2006/relationships/revisionLog" Target="revisionLog1811.xml"/><Relationship Id="rId134" Type="http://schemas.openxmlformats.org/officeDocument/2006/relationships/revisionLog" Target="revisionLog11421.xml"/><Relationship Id="rId139" Type="http://schemas.openxmlformats.org/officeDocument/2006/relationships/revisionLog" Target="revisionLog1161.xml"/><Relationship Id="rId80" Type="http://schemas.openxmlformats.org/officeDocument/2006/relationships/revisionLog" Target="revisionLog1181.xml"/><Relationship Id="rId85" Type="http://schemas.openxmlformats.org/officeDocument/2006/relationships/revisionLog" Target="revisionLog1172.xml"/><Relationship Id="rId150" Type="http://schemas.openxmlformats.org/officeDocument/2006/relationships/revisionLog" Target="revisionLog1191.xml"/><Relationship Id="rId155" Type="http://schemas.openxmlformats.org/officeDocument/2006/relationships/revisionLog" Target="revisionLog1201.xml"/><Relationship Id="rId171" Type="http://schemas.openxmlformats.org/officeDocument/2006/relationships/revisionLog" Target="revisionLog1221.xml"/><Relationship Id="rId176" Type="http://schemas.openxmlformats.org/officeDocument/2006/relationships/revisionLog" Target="revisionLog123.xml"/><Relationship Id="rId192" Type="http://schemas.openxmlformats.org/officeDocument/2006/relationships/revisionLog" Target="revisionLog124.xml"/><Relationship Id="rId197" Type="http://schemas.openxmlformats.org/officeDocument/2006/relationships/revisionLog" Target="revisionLog125.xml"/><Relationship Id="rId206" Type="http://schemas.openxmlformats.org/officeDocument/2006/relationships/revisionLog" Target="revisionLog1421.xml"/><Relationship Id="rId201" Type="http://schemas.openxmlformats.org/officeDocument/2006/relationships/revisionLog" Target="revisionLog15.xml"/><Relationship Id="rId222" Type="http://schemas.openxmlformats.org/officeDocument/2006/relationships/revisionLog" Target="revisionLog17.xml"/><Relationship Id="rId12" Type="http://schemas.openxmlformats.org/officeDocument/2006/relationships/revisionLog" Target="revisionLog131211.xml"/><Relationship Id="rId17" Type="http://schemas.openxmlformats.org/officeDocument/2006/relationships/revisionLog" Target="revisionLog14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59" Type="http://schemas.openxmlformats.org/officeDocument/2006/relationships/revisionLog" Target="revisionLog19211.xml"/><Relationship Id="rId103" Type="http://schemas.openxmlformats.org/officeDocument/2006/relationships/revisionLog" Target="revisionLog1113.xml"/><Relationship Id="rId108" Type="http://schemas.openxmlformats.org/officeDocument/2006/relationships/revisionLog" Target="revisionLog12112.xml"/><Relationship Id="rId124" Type="http://schemas.openxmlformats.org/officeDocument/2006/relationships/revisionLog" Target="revisionLog1521.xml"/><Relationship Id="rId129" Type="http://schemas.openxmlformats.org/officeDocument/2006/relationships/revisionLog" Target="revisionLog114211.xml"/><Relationship Id="rId54" Type="http://schemas.openxmlformats.org/officeDocument/2006/relationships/revisionLog" Target="revisionLog191.xml"/><Relationship Id="rId70" Type="http://schemas.openxmlformats.org/officeDocument/2006/relationships/revisionLog" Target="revisionLog117111.xml"/><Relationship Id="rId75" Type="http://schemas.openxmlformats.org/officeDocument/2006/relationships/revisionLog" Target="revisionLog11811.xml"/><Relationship Id="rId91" Type="http://schemas.openxmlformats.org/officeDocument/2006/relationships/revisionLog" Target="revisionLog12011.xml"/><Relationship Id="rId96" Type="http://schemas.openxmlformats.org/officeDocument/2006/relationships/revisionLog" Target="revisionLog12211.xml"/><Relationship Id="rId140" Type="http://schemas.openxmlformats.org/officeDocument/2006/relationships/revisionLog" Target="revisionLog1231.xml"/><Relationship Id="rId145" Type="http://schemas.openxmlformats.org/officeDocument/2006/relationships/revisionLog" Target="revisionLog1192.xml"/><Relationship Id="rId161" Type="http://schemas.openxmlformats.org/officeDocument/2006/relationships/revisionLog" Target="revisionLog1251.xml"/><Relationship Id="rId166" Type="http://schemas.openxmlformats.org/officeDocument/2006/relationships/revisionLog" Target="revisionLog1241.xml"/><Relationship Id="rId182" Type="http://schemas.openxmlformats.org/officeDocument/2006/relationships/revisionLog" Target="revisionLog126.xml"/><Relationship Id="rId187" Type="http://schemas.openxmlformats.org/officeDocument/2006/relationships/revisionLog" Target="revisionLog127.xml"/><Relationship Id="rId217" Type="http://schemas.openxmlformats.org/officeDocument/2006/relationships/revisionLog" Target="revisionLog172.xml"/><Relationship Id="rId1" Type="http://schemas.openxmlformats.org/officeDocument/2006/relationships/revisionLog" Target="revisionLog111111.xml"/><Relationship Id="rId6" Type="http://schemas.openxmlformats.org/officeDocument/2006/relationships/revisionLog" Target="revisionLog121121.xml"/><Relationship Id="rId212" Type="http://schemas.openxmlformats.org/officeDocument/2006/relationships/revisionLog" Target="revisionLog172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49" Type="http://schemas.openxmlformats.org/officeDocument/2006/relationships/revisionLog" Target="revisionLog11212.xml"/><Relationship Id="rId114" Type="http://schemas.openxmlformats.org/officeDocument/2006/relationships/revisionLog" Target="revisionLog1821.xml"/><Relationship Id="rId119" Type="http://schemas.openxmlformats.org/officeDocument/2006/relationships/revisionLog" Target="revisionLog1142111.xml"/><Relationship Id="rId44" Type="http://schemas.openxmlformats.org/officeDocument/2006/relationships/revisionLog" Target="revisionLog11011.xml"/><Relationship Id="rId60" Type="http://schemas.openxmlformats.org/officeDocument/2006/relationships/revisionLog" Target="revisionLog11412.xml"/><Relationship Id="rId65" Type="http://schemas.openxmlformats.org/officeDocument/2006/relationships/revisionLog" Target="revisionLog11512.xml"/><Relationship Id="rId81" Type="http://schemas.openxmlformats.org/officeDocument/2006/relationships/revisionLog" Target="revisionLog118211.xml"/><Relationship Id="rId86" Type="http://schemas.openxmlformats.org/officeDocument/2006/relationships/revisionLog" Target="revisionLog120111.xml"/><Relationship Id="rId130" Type="http://schemas.openxmlformats.org/officeDocument/2006/relationships/revisionLog" Target="revisionLog12411.xml"/><Relationship Id="rId135" Type="http://schemas.openxmlformats.org/officeDocument/2006/relationships/revisionLog" Target="revisionLog12511.xml"/><Relationship Id="rId151" Type="http://schemas.openxmlformats.org/officeDocument/2006/relationships/revisionLog" Target="revisionLog128.xml"/><Relationship Id="rId156" Type="http://schemas.openxmlformats.org/officeDocument/2006/relationships/revisionLog" Target="revisionLog129.xml"/><Relationship Id="rId177" Type="http://schemas.openxmlformats.org/officeDocument/2006/relationships/revisionLog" Target="revisionLog132.xml"/><Relationship Id="rId198" Type="http://schemas.openxmlformats.org/officeDocument/2006/relationships/revisionLog" Target="revisionLog130.xml"/><Relationship Id="rId172" Type="http://schemas.openxmlformats.org/officeDocument/2006/relationships/revisionLog" Target="revisionLog1321.xml"/><Relationship Id="rId193" Type="http://schemas.openxmlformats.org/officeDocument/2006/relationships/revisionLog" Target="revisionLog14211.xml"/><Relationship Id="rId202" Type="http://schemas.openxmlformats.org/officeDocument/2006/relationships/revisionLog" Target="revisionLog17211.xml"/><Relationship Id="rId207" Type="http://schemas.openxmlformats.org/officeDocument/2006/relationships/revisionLog" Target="revisionLog110.xml"/><Relationship Id="rId223" Type="http://schemas.openxmlformats.org/officeDocument/2006/relationships/revisionLog" Target="revisionLog1.xml"/><Relationship Id="rId13" Type="http://schemas.openxmlformats.org/officeDocument/2006/relationships/revisionLog" Target="revisionLog123111.xml"/><Relationship Id="rId18" Type="http://schemas.openxmlformats.org/officeDocument/2006/relationships/revisionLog" Target="revisionLog13211.xml"/><Relationship Id="rId39" Type="http://schemas.openxmlformats.org/officeDocument/2006/relationships/revisionLog" Target="revisionLog152111.xml"/><Relationship Id="rId109" Type="http://schemas.openxmlformats.org/officeDocument/2006/relationships/revisionLog" Target="revisionLog18211.xml"/><Relationship Id="rId34" Type="http://schemas.openxmlformats.org/officeDocument/2006/relationships/revisionLog" Target="revisionLog151211.xml"/><Relationship Id="rId50" Type="http://schemas.openxmlformats.org/officeDocument/2006/relationships/revisionLog" Target="revisionLog11131.xml"/><Relationship Id="rId55" Type="http://schemas.openxmlformats.org/officeDocument/2006/relationships/revisionLog" Target="revisionLog182111.xml"/><Relationship Id="rId76" Type="http://schemas.openxmlformats.org/officeDocument/2006/relationships/revisionLog" Target="revisionLog111311.xml"/><Relationship Id="rId97" Type="http://schemas.openxmlformats.org/officeDocument/2006/relationships/revisionLog" Target="revisionLog124111.xml"/><Relationship Id="rId104" Type="http://schemas.openxmlformats.org/officeDocument/2006/relationships/revisionLog" Target="revisionLog1241111.xml"/><Relationship Id="rId120" Type="http://schemas.openxmlformats.org/officeDocument/2006/relationships/revisionLog" Target="revisionLog125111.xml"/><Relationship Id="rId125" Type="http://schemas.openxmlformats.org/officeDocument/2006/relationships/revisionLog" Target="revisionLog11613.xml"/><Relationship Id="rId141" Type="http://schemas.openxmlformats.org/officeDocument/2006/relationships/revisionLog" Target="revisionLog1261.xml"/><Relationship Id="rId146" Type="http://schemas.openxmlformats.org/officeDocument/2006/relationships/revisionLog" Target="revisionLog1271.xml"/><Relationship Id="rId167" Type="http://schemas.openxmlformats.org/officeDocument/2006/relationships/revisionLog" Target="revisionLog1301.xml"/><Relationship Id="rId188" Type="http://schemas.openxmlformats.org/officeDocument/2006/relationships/revisionLog" Target="revisionLog1302.xml"/><Relationship Id="rId7" Type="http://schemas.openxmlformats.org/officeDocument/2006/relationships/revisionLog" Target="revisionLog1212.xml"/><Relationship Id="rId71" Type="http://schemas.openxmlformats.org/officeDocument/2006/relationships/revisionLog" Target="revisionLog11112.xml"/><Relationship Id="rId92" Type="http://schemas.openxmlformats.org/officeDocument/2006/relationships/revisionLog" Target="revisionLog11421111.xml"/><Relationship Id="rId162" Type="http://schemas.openxmlformats.org/officeDocument/2006/relationships/revisionLog" Target="revisionLog13011.xml"/><Relationship Id="rId183" Type="http://schemas.openxmlformats.org/officeDocument/2006/relationships/revisionLog" Target="revisionLog1272.xml"/><Relationship Id="rId213" Type="http://schemas.openxmlformats.org/officeDocument/2006/relationships/revisionLog" Target="revisionLog111.xml"/><Relationship Id="rId218" Type="http://schemas.openxmlformats.org/officeDocument/2006/relationships/revisionLog" Target="revisionLog113.xml"/><Relationship Id="rId2" Type="http://schemas.openxmlformats.org/officeDocument/2006/relationships/revisionLog" Target="revisionLog111112.xml"/><Relationship Id="rId29" Type="http://schemas.openxmlformats.org/officeDocument/2006/relationships/revisionLog" Target="revisionLog1611.xml"/><Relationship Id="rId24" Type="http://schemas.openxmlformats.org/officeDocument/2006/relationships/revisionLog" Target="revisionLog16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.xml"/><Relationship Id="rId66" Type="http://schemas.openxmlformats.org/officeDocument/2006/relationships/revisionLog" Target="revisionLog1131.xml"/><Relationship Id="rId87" Type="http://schemas.openxmlformats.org/officeDocument/2006/relationships/revisionLog" Target="revisionLog1162.xml"/><Relationship Id="rId110" Type="http://schemas.openxmlformats.org/officeDocument/2006/relationships/revisionLog" Target="revisionLog12611.xml"/><Relationship Id="rId115" Type="http://schemas.openxmlformats.org/officeDocument/2006/relationships/revisionLog" Target="revisionLog153.xml"/><Relationship Id="rId131" Type="http://schemas.openxmlformats.org/officeDocument/2006/relationships/revisionLog" Target="revisionLog12711.xml"/><Relationship Id="rId136" Type="http://schemas.openxmlformats.org/officeDocument/2006/relationships/revisionLog" Target="revisionLog1281.xml"/><Relationship Id="rId157" Type="http://schemas.openxmlformats.org/officeDocument/2006/relationships/revisionLog" Target="revisionLog130111.xml"/><Relationship Id="rId178" Type="http://schemas.openxmlformats.org/officeDocument/2006/relationships/revisionLog" Target="revisionLog1331.xml"/><Relationship Id="rId61" Type="http://schemas.openxmlformats.org/officeDocument/2006/relationships/revisionLog" Target="revisionLog1921.xml"/><Relationship Id="rId82" Type="http://schemas.openxmlformats.org/officeDocument/2006/relationships/revisionLog" Target="revisionLog116131.xml"/><Relationship Id="rId152" Type="http://schemas.openxmlformats.org/officeDocument/2006/relationships/revisionLog" Target="revisionLog1291.xml"/><Relationship Id="rId173" Type="http://schemas.openxmlformats.org/officeDocument/2006/relationships/revisionLog" Target="revisionLog13311.xml"/><Relationship Id="rId194" Type="http://schemas.openxmlformats.org/officeDocument/2006/relationships/revisionLog" Target="revisionLog133.xml"/><Relationship Id="rId199" Type="http://schemas.openxmlformats.org/officeDocument/2006/relationships/revisionLog" Target="revisionLog1210.xml"/><Relationship Id="rId203" Type="http://schemas.openxmlformats.org/officeDocument/2006/relationships/revisionLog" Target="revisionLog1102.xml"/><Relationship Id="rId208" Type="http://schemas.openxmlformats.org/officeDocument/2006/relationships/revisionLog" Target="revisionLog1114.xml"/><Relationship Id="rId19" Type="http://schemas.openxmlformats.org/officeDocument/2006/relationships/revisionLog" Target="revisionLog1511111.xml"/><Relationship Id="rId14" Type="http://schemas.openxmlformats.org/officeDocument/2006/relationships/revisionLog" Target="revisionLog141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56" Type="http://schemas.openxmlformats.org/officeDocument/2006/relationships/revisionLog" Target="revisionLog111211.xml"/><Relationship Id="rId77" Type="http://schemas.openxmlformats.org/officeDocument/2006/relationships/revisionLog" Target="revisionLog1171.xml"/><Relationship Id="rId100" Type="http://schemas.openxmlformats.org/officeDocument/2006/relationships/revisionLog" Target="revisionLog1312.xml"/><Relationship Id="rId105" Type="http://schemas.openxmlformats.org/officeDocument/2006/relationships/revisionLog" Target="revisionLog11111.xml"/><Relationship Id="rId126" Type="http://schemas.openxmlformats.org/officeDocument/2006/relationships/revisionLog" Target="revisionLog152.xml"/><Relationship Id="rId147" Type="http://schemas.openxmlformats.org/officeDocument/2006/relationships/revisionLog" Target="revisionLog12911.xml"/><Relationship Id="rId168" Type="http://schemas.openxmlformats.org/officeDocument/2006/relationships/revisionLog" Target="revisionLog133111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11.xml"/><Relationship Id="rId72" Type="http://schemas.openxmlformats.org/officeDocument/2006/relationships/revisionLog" Target="revisionLog11711.xml"/><Relationship Id="rId93" Type="http://schemas.openxmlformats.org/officeDocument/2006/relationships/revisionLog" Target="revisionLog1182.xml"/><Relationship Id="rId98" Type="http://schemas.openxmlformats.org/officeDocument/2006/relationships/revisionLog" Target="revisionLog13121.xml"/><Relationship Id="rId121" Type="http://schemas.openxmlformats.org/officeDocument/2006/relationships/revisionLog" Target="revisionLog1211.xml"/><Relationship Id="rId142" Type="http://schemas.openxmlformats.org/officeDocument/2006/relationships/revisionLog" Target="revisionLog11921.xml"/><Relationship Id="rId163" Type="http://schemas.openxmlformats.org/officeDocument/2006/relationships/revisionLog" Target="revisionLog12421.xml"/><Relationship Id="rId184" Type="http://schemas.openxmlformats.org/officeDocument/2006/relationships/revisionLog" Target="revisionLog13021.xml"/><Relationship Id="rId189" Type="http://schemas.openxmlformats.org/officeDocument/2006/relationships/revisionLog" Target="revisionLog1332.xml"/><Relationship Id="rId219" Type="http://schemas.openxmlformats.org/officeDocument/2006/relationships/revisionLog" Target="revisionLog114.xml"/><Relationship Id="rId3" Type="http://schemas.openxmlformats.org/officeDocument/2006/relationships/revisionLog" Target="revisionLog1112111.xml"/><Relationship Id="rId214" Type="http://schemas.openxmlformats.org/officeDocument/2006/relationships/revisionLog" Target="revisionLog1132.xml"/><Relationship Id="rId25" Type="http://schemas.openxmlformats.org/officeDocument/2006/relationships/revisionLog" Target="revisionLog15111.xml"/><Relationship Id="rId46" Type="http://schemas.openxmlformats.org/officeDocument/2006/relationships/revisionLog" Target="revisionLog18113.xml"/><Relationship Id="rId67" Type="http://schemas.openxmlformats.org/officeDocument/2006/relationships/revisionLog" Target="revisionLog116111.xml"/><Relationship Id="rId116" Type="http://schemas.openxmlformats.org/officeDocument/2006/relationships/revisionLog" Target="revisionLog182.xml"/><Relationship Id="rId137" Type="http://schemas.openxmlformats.org/officeDocument/2006/relationships/revisionLog" Target="revisionLog11614.xml"/><Relationship Id="rId158" Type="http://schemas.openxmlformats.org/officeDocument/2006/relationships/revisionLog" Target="revisionLog1331111.xml"/><Relationship Id="rId20" Type="http://schemas.openxmlformats.org/officeDocument/2006/relationships/revisionLog" Target="revisionLog151111.xml"/><Relationship Id="rId41" Type="http://schemas.openxmlformats.org/officeDocument/2006/relationships/revisionLog" Target="revisionLog18112.xml"/><Relationship Id="rId62" Type="http://schemas.openxmlformats.org/officeDocument/2006/relationships/revisionLog" Target="revisionLog192.xml"/><Relationship Id="rId83" Type="http://schemas.openxmlformats.org/officeDocument/2006/relationships/revisionLog" Target="revisionLog11911.xml"/><Relationship Id="rId88" Type="http://schemas.openxmlformats.org/officeDocument/2006/relationships/revisionLog" Target="revisionLog11821.xml"/><Relationship Id="rId111" Type="http://schemas.openxmlformats.org/officeDocument/2006/relationships/revisionLog" Target="revisionLog1512.xml"/><Relationship Id="rId132" Type="http://schemas.openxmlformats.org/officeDocument/2006/relationships/revisionLog" Target="revisionLog11612.xml"/><Relationship Id="rId153" Type="http://schemas.openxmlformats.org/officeDocument/2006/relationships/revisionLog" Target="revisionLog124211.xml"/><Relationship Id="rId174" Type="http://schemas.openxmlformats.org/officeDocument/2006/relationships/revisionLog" Target="revisionLog134.xml"/><Relationship Id="rId179" Type="http://schemas.openxmlformats.org/officeDocument/2006/relationships/revisionLog" Target="revisionLog135.xml"/><Relationship Id="rId195" Type="http://schemas.openxmlformats.org/officeDocument/2006/relationships/revisionLog" Target="revisionLog136.xml"/><Relationship Id="rId209" Type="http://schemas.openxmlformats.org/officeDocument/2006/relationships/revisionLog" Target="revisionLog11321.xml"/><Relationship Id="rId190" Type="http://schemas.openxmlformats.org/officeDocument/2006/relationships/revisionLog" Target="revisionLog1361.xml"/><Relationship Id="rId204" Type="http://schemas.openxmlformats.org/officeDocument/2006/relationships/revisionLog" Target="revisionLog11141.xml"/><Relationship Id="rId220" Type="http://schemas.openxmlformats.org/officeDocument/2006/relationships/revisionLog" Target="revisionLog121.xml"/><Relationship Id="rId15" Type="http://schemas.openxmlformats.org/officeDocument/2006/relationships/revisionLog" Target="revisionLog141111.xml"/><Relationship Id="rId36" Type="http://schemas.openxmlformats.org/officeDocument/2006/relationships/revisionLog" Target="revisionLog181111.xml"/><Relationship Id="rId57" Type="http://schemas.openxmlformats.org/officeDocument/2006/relationships/revisionLog" Target="revisionLog11121.xml"/><Relationship Id="rId106" Type="http://schemas.openxmlformats.org/officeDocument/2006/relationships/revisionLog" Target="revisionLog12312.xml"/><Relationship Id="rId127" Type="http://schemas.openxmlformats.org/officeDocument/2006/relationships/revisionLog" Target="revisionLog116121.xml"/><Relationship Id="rId10" Type="http://schemas.openxmlformats.org/officeDocument/2006/relationships/revisionLog" Target="revisionLog13111.xml"/><Relationship Id="rId31" Type="http://schemas.openxmlformats.org/officeDocument/2006/relationships/revisionLog" Target="revisionLog1811111.xml"/><Relationship Id="rId52" Type="http://schemas.openxmlformats.org/officeDocument/2006/relationships/revisionLog" Target="revisionLog11312.xml"/><Relationship Id="rId73" Type="http://schemas.openxmlformats.org/officeDocument/2006/relationships/revisionLog" Target="revisionLog1161211.xml"/><Relationship Id="rId78" Type="http://schemas.openxmlformats.org/officeDocument/2006/relationships/revisionLog" Target="revisionLog11721.xml"/><Relationship Id="rId94" Type="http://schemas.openxmlformats.org/officeDocument/2006/relationships/revisionLog" Target="revisionLog122111.xml"/><Relationship Id="rId99" Type="http://schemas.openxmlformats.org/officeDocument/2006/relationships/revisionLog" Target="revisionLog15121.xml"/><Relationship Id="rId101" Type="http://schemas.openxmlformats.org/officeDocument/2006/relationships/revisionLog" Target="revisionLog12311.xml"/><Relationship Id="rId122" Type="http://schemas.openxmlformats.org/officeDocument/2006/relationships/revisionLog" Target="revisionLog15211.xml"/><Relationship Id="rId143" Type="http://schemas.openxmlformats.org/officeDocument/2006/relationships/revisionLog" Target="revisionLog1262.xml"/><Relationship Id="rId148" Type="http://schemas.openxmlformats.org/officeDocument/2006/relationships/revisionLog" Target="revisionLog12721.xml"/><Relationship Id="rId164" Type="http://schemas.openxmlformats.org/officeDocument/2006/relationships/revisionLog" Target="revisionLog1242.xml"/><Relationship Id="rId169" Type="http://schemas.openxmlformats.org/officeDocument/2006/relationships/revisionLog" Target="revisionLog130211.xml"/><Relationship Id="rId185" Type="http://schemas.openxmlformats.org/officeDocument/2006/relationships/revisionLog" Target="revisionLog1361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80" Type="http://schemas.openxmlformats.org/officeDocument/2006/relationships/revisionLog" Target="revisionLog13321.xml"/><Relationship Id="rId210" Type="http://schemas.openxmlformats.org/officeDocument/2006/relationships/revisionLog" Target="revisionLog1143.xml"/><Relationship Id="rId215" Type="http://schemas.openxmlformats.org/officeDocument/2006/relationships/revisionLog" Target="revisionLog137.xml"/><Relationship Id="rId26" Type="http://schemas.openxmlformats.org/officeDocument/2006/relationships/revisionLog" Target="revisionLog142111.xml"/><Relationship Id="rId47" Type="http://schemas.openxmlformats.org/officeDocument/2006/relationships/revisionLog" Target="revisionLog172111.xml"/><Relationship Id="rId68" Type="http://schemas.openxmlformats.org/officeDocument/2006/relationships/revisionLog" Target="revisionLog11021.xml"/><Relationship Id="rId89" Type="http://schemas.openxmlformats.org/officeDocument/2006/relationships/revisionLog" Target="revisionLog113211.xml"/><Relationship Id="rId112" Type="http://schemas.openxmlformats.org/officeDocument/2006/relationships/revisionLog" Target="revisionLog111411.xml"/><Relationship Id="rId133" Type="http://schemas.openxmlformats.org/officeDocument/2006/relationships/revisionLog" Target="revisionLog12101.xml"/><Relationship Id="rId154" Type="http://schemas.openxmlformats.org/officeDocument/2006/relationships/revisionLog" Target="revisionLog154.xml"/><Relationship Id="rId175" Type="http://schemas.openxmlformats.org/officeDocument/2006/relationships/revisionLog" Target="revisionLog11431.xml"/><Relationship Id="rId196" Type="http://schemas.openxmlformats.org/officeDocument/2006/relationships/revisionLog" Target="revisionLog143.xml"/><Relationship Id="rId200" Type="http://schemas.openxmlformats.org/officeDocument/2006/relationships/revisionLog" Target="revisionLog1213.xml"/><Relationship Id="rId16" Type="http://schemas.openxmlformats.org/officeDocument/2006/relationships/revisionLog" Target="revisionLog14111.xml"/><Relationship Id="rId221" Type="http://schemas.openxmlformats.org/officeDocument/2006/relationships/revisionLog" Target="revisionLog131.xml"/><Relationship Id="rId37" Type="http://schemas.openxmlformats.org/officeDocument/2006/relationships/revisionLog" Target="revisionLog18111.xml"/><Relationship Id="rId58" Type="http://schemas.openxmlformats.org/officeDocument/2006/relationships/revisionLog" Target="revisionLog1112.xml"/><Relationship Id="rId79" Type="http://schemas.openxmlformats.org/officeDocument/2006/relationships/revisionLog" Target="revisionLog1151.xml"/><Relationship Id="rId102" Type="http://schemas.openxmlformats.org/officeDocument/2006/relationships/revisionLog" Target="revisionLog1313.xml"/><Relationship Id="rId123" Type="http://schemas.openxmlformats.org/officeDocument/2006/relationships/revisionLog" Target="revisionLog1214.xml"/><Relationship Id="rId144" Type="http://schemas.openxmlformats.org/officeDocument/2006/relationships/revisionLog" Target="revisionLog181.xml"/><Relationship Id="rId90" Type="http://schemas.openxmlformats.org/officeDocument/2006/relationships/revisionLog" Target="revisionLog117.xml"/><Relationship Id="rId165" Type="http://schemas.openxmlformats.org/officeDocument/2006/relationships/revisionLog" Target="revisionLog119.xml"/><Relationship Id="rId186" Type="http://schemas.openxmlformats.org/officeDocument/2006/relationships/revisionLog" Target="revisionLog122.xml"/></Relationships>
</file>

<file path=xl/revisions/revisionHeaders.xml><?xml version="1.0" encoding="utf-8"?>
<headers xmlns="http://schemas.openxmlformats.org/spreadsheetml/2006/main" xmlns:r="http://schemas.openxmlformats.org/officeDocument/2006/relationships" guid="{9931DFB8-46E1-40A1-89F2-7C735DF1B73B}" diskRevisions="1" revisionId="2712" version="223">
  <header guid="{56D92FE9-F1A7-462D-9D85-3CA3DDFEF244}" dateTime="2021-10-12T09:59:47" maxSheetId="4" userName="minfin user" r:id="rId1">
    <sheetIdMap count="3">
      <sheetId val="1"/>
      <sheetId val="2"/>
      <sheetId val="3"/>
    </sheetIdMap>
  </header>
  <header guid="{BD141FFC-4CCB-43FD-844D-3C9E3FA91764}" dateTime="2021-10-12T11:04:55" maxSheetId="4" userName="minfin user" r:id="rId2" minRId="1" maxRId="12">
    <sheetIdMap count="3">
      <sheetId val="1"/>
      <sheetId val="2"/>
      <sheetId val="3"/>
    </sheetIdMap>
  </header>
  <header guid="{100EDAFD-F4A9-49E5-8DA9-6B96D9E81359}" dateTime="2021-10-12T11:05:47" maxSheetId="4" userName="minfin user" r:id="rId3">
    <sheetIdMap count="3">
      <sheetId val="1"/>
      <sheetId val="2"/>
      <sheetId val="3"/>
    </sheetIdMap>
  </header>
  <header guid="{BF84BB50-813B-4816-AAA4-D8900A2D0F30}" dateTime="2021-10-12T11:07:24" maxSheetId="4" userName="minfin user" r:id="rId4" minRId="19" maxRId="22">
    <sheetIdMap count="3">
      <sheetId val="1"/>
      <sheetId val="2"/>
      <sheetId val="3"/>
    </sheetIdMap>
  </header>
  <header guid="{192AE405-AF6B-4EC4-9228-EC20C1291B34}" dateTime="2021-10-12T11:07:45" maxSheetId="4" userName="minfin user" r:id="rId5" minRId="26">
    <sheetIdMap count="3">
      <sheetId val="1"/>
      <sheetId val="2"/>
      <sheetId val="3"/>
    </sheetIdMap>
  </header>
  <header guid="{8CA8FF78-3B1B-4A9A-B08F-850156644842}" dateTime="2021-10-12T11:12:33" maxSheetId="4" userName="minfin user" r:id="rId6" minRId="30" maxRId="38">
    <sheetIdMap count="3">
      <sheetId val="1"/>
      <sheetId val="2"/>
      <sheetId val="3"/>
    </sheetIdMap>
  </header>
  <header guid="{BE3786DE-E158-4161-9BA3-0F6C28A18022}" dateTime="2021-10-12T11:12:35" maxSheetId="4" userName="minfin user" r:id="rId7">
    <sheetIdMap count="3">
      <sheetId val="1"/>
      <sheetId val="2"/>
      <sheetId val="3"/>
    </sheetIdMap>
  </header>
  <header guid="{76710A1E-EE73-4987-9EE6-34F194CDFB85}" dateTime="2021-10-12T11:13:16" maxSheetId="4" userName="minfin user" r:id="rId8" minRId="45" maxRId="46">
    <sheetIdMap count="3">
      <sheetId val="1"/>
      <sheetId val="2"/>
      <sheetId val="3"/>
    </sheetIdMap>
  </header>
  <header guid="{2D68C1DE-1A6A-4E7E-A0EA-67F2832D5908}" dateTime="2021-10-12T11:18:11" maxSheetId="4" userName="minfin user" r:id="rId9" minRId="50" maxRId="56">
    <sheetIdMap count="3">
      <sheetId val="1"/>
      <sheetId val="2"/>
      <sheetId val="3"/>
    </sheetIdMap>
  </header>
  <header guid="{0233F646-3A81-4604-A3B2-D1BE64CBFEF0}" dateTime="2021-10-12T11:20:24" maxSheetId="4" userName="minfin user" r:id="rId10" minRId="60" maxRId="62">
    <sheetIdMap count="3">
      <sheetId val="1"/>
      <sheetId val="2"/>
      <sheetId val="3"/>
    </sheetIdMap>
  </header>
  <header guid="{2D529A41-6523-4EA9-8120-AC52C4809383}" dateTime="2021-10-12T11:21:03" maxSheetId="4" userName="minfin user" r:id="rId11" minRId="66" maxRId="71">
    <sheetIdMap count="3">
      <sheetId val="1"/>
      <sheetId val="2"/>
      <sheetId val="3"/>
    </sheetIdMap>
  </header>
  <header guid="{27A941D3-A813-407A-8620-86D58074482C}" dateTime="2021-10-12T11:23:54" maxSheetId="4" userName="minfin user" r:id="rId12" minRId="75" maxRId="78">
    <sheetIdMap count="3">
      <sheetId val="1"/>
      <sheetId val="2"/>
      <sheetId val="3"/>
    </sheetIdMap>
  </header>
  <header guid="{9596D630-431F-48AF-B812-5AAF38E6AB14}" dateTime="2021-10-12T11:25:12" maxSheetId="4" userName="minfin user" r:id="rId13" minRId="82" maxRId="85">
    <sheetIdMap count="3">
      <sheetId val="1"/>
      <sheetId val="2"/>
      <sheetId val="3"/>
    </sheetIdMap>
  </header>
  <header guid="{067EFC4E-C15A-45C6-B750-9EEE2EFB716F}" dateTime="2021-10-12T11:26:03" maxSheetId="4" userName="minfin user" r:id="rId14" minRId="89" maxRId="92">
    <sheetIdMap count="3">
      <sheetId val="1"/>
      <sheetId val="2"/>
      <sheetId val="3"/>
    </sheetIdMap>
  </header>
  <header guid="{7E2D29FA-9C60-4148-A63D-B784C14EBB49}" dateTime="2021-10-12T11:29:07" maxSheetId="4" userName="minfin user" r:id="rId15" minRId="96" maxRId="131">
    <sheetIdMap count="3">
      <sheetId val="1"/>
      <sheetId val="2"/>
      <sheetId val="3"/>
    </sheetIdMap>
  </header>
  <header guid="{0E0FC092-7AC2-4BC8-A28D-C8F9AB67A0C0}" dateTime="2021-10-12T11:30:59" maxSheetId="4" userName="minfin user" r:id="rId16" minRId="135" maxRId="142">
    <sheetIdMap count="3">
      <sheetId val="1"/>
      <sheetId val="2"/>
      <sheetId val="3"/>
    </sheetIdMap>
  </header>
  <header guid="{7A51BC4B-3326-449A-94E2-FFC8792649C6}" dateTime="2021-10-12T11:32:02" maxSheetId="4" userName="minfin user" r:id="rId17" minRId="146" maxRId="149">
    <sheetIdMap count="3">
      <sheetId val="1"/>
      <sheetId val="2"/>
      <sheetId val="3"/>
    </sheetIdMap>
  </header>
  <header guid="{8DB50925-A653-48FD-BC34-00665683A149}" dateTime="2021-10-12T11:32:40" maxSheetId="4" userName="minfin user" r:id="rId18" minRId="153" maxRId="162">
    <sheetIdMap count="3">
      <sheetId val="1"/>
      <sheetId val="2"/>
      <sheetId val="3"/>
    </sheetIdMap>
  </header>
  <header guid="{C039FA22-13D4-41F7-92CD-F1648B1ABBE3}" dateTime="2021-10-12T11:32:48" maxSheetId="4" userName="minfin user" r:id="rId19" minRId="166" maxRId="169">
    <sheetIdMap count="3">
      <sheetId val="1"/>
      <sheetId val="2"/>
      <sheetId val="3"/>
    </sheetIdMap>
  </header>
  <header guid="{DDFC2932-A6BD-46EA-A100-686EA867A440}" dateTime="2021-10-12T11:34:12" maxSheetId="4" userName="minfin user" r:id="rId20" minRId="173" maxRId="176">
    <sheetIdMap count="3">
      <sheetId val="1"/>
      <sheetId val="2"/>
      <sheetId val="3"/>
    </sheetIdMap>
  </header>
  <header guid="{2F3B3D6D-0CEE-4F99-860E-6C548E514BE7}" dateTime="2021-10-12T11:35:34" maxSheetId="4" userName="minfin user" r:id="rId21" minRId="180" maxRId="183">
    <sheetIdMap count="3">
      <sheetId val="1"/>
      <sheetId val="2"/>
      <sheetId val="3"/>
    </sheetIdMap>
  </header>
  <header guid="{56A71346-44C7-4E53-8283-5FB6BF588340}" dateTime="2021-10-12T11:36:36" maxSheetId="4" userName="minfin user" r:id="rId22" minRId="193" maxRId="196">
    <sheetIdMap count="3">
      <sheetId val="1"/>
      <sheetId val="2"/>
      <sheetId val="3"/>
    </sheetIdMap>
  </header>
  <header guid="{F357D92A-1EFC-45ED-80D4-3C83AB5B07A8}" dateTime="2021-10-12T11:37:51" maxSheetId="4" userName="minfin user" r:id="rId23" minRId="200" maxRId="203">
    <sheetIdMap count="3">
      <sheetId val="1"/>
      <sheetId val="2"/>
      <sheetId val="3"/>
    </sheetIdMap>
  </header>
  <header guid="{B8E9B2DD-7988-42B5-9243-B1460B0F19D5}" dateTime="2021-10-12T11:39:09" maxSheetId="4" userName="minfin user" r:id="rId24" minRId="207" maxRId="208">
    <sheetIdMap count="3">
      <sheetId val="1"/>
      <sheetId val="2"/>
      <sheetId val="3"/>
    </sheetIdMap>
  </header>
  <header guid="{7858888C-25E8-471C-BA4B-D98A56C8185C}" dateTime="2021-10-12T11:39:44" maxSheetId="4" userName="minfin user" r:id="rId25" minRId="212">
    <sheetIdMap count="3">
      <sheetId val="1"/>
      <sheetId val="2"/>
      <sheetId val="3"/>
    </sheetIdMap>
  </header>
  <header guid="{A7585E1D-31AB-4B74-9140-3F95E7BE6C4A}" dateTime="2021-10-12T11:40:13" maxSheetId="4" userName="minfin user" r:id="rId26" minRId="216">
    <sheetIdMap count="3">
      <sheetId val="1"/>
      <sheetId val="2"/>
      <sheetId val="3"/>
    </sheetIdMap>
  </header>
  <header guid="{E9E93200-EA3D-4F51-83CB-F31FB44B1CBF}" dateTime="2021-10-12T11:42:07" maxSheetId="4" userName="minfin user" r:id="rId27" minRId="220" maxRId="223">
    <sheetIdMap count="3">
      <sheetId val="1"/>
      <sheetId val="2"/>
      <sheetId val="3"/>
    </sheetIdMap>
  </header>
  <header guid="{C63C45CE-F497-4BD4-9AD2-3EE81E2C133F}" dateTime="2021-10-12T11:43:12" maxSheetId="4" userName="minfin user" r:id="rId28" minRId="227" maxRId="252">
    <sheetIdMap count="3">
      <sheetId val="1"/>
      <sheetId val="2"/>
      <sheetId val="3"/>
    </sheetIdMap>
  </header>
  <header guid="{34E7BF0A-DEB0-4C5B-BE07-F0F5A1CAEF72}" dateTime="2021-10-12T11:43:35" maxSheetId="4" userName="minfin user" r:id="rId29" minRId="256" maxRId="263">
    <sheetIdMap count="3">
      <sheetId val="1"/>
      <sheetId val="2"/>
      <sheetId val="3"/>
    </sheetIdMap>
  </header>
  <header guid="{FF89BBEE-6B12-4D89-BD4C-C9E16EED6EC6}" dateTime="2021-10-12T11:44:38" maxSheetId="4" userName="minfin user" r:id="rId30" minRId="267" maxRId="268">
    <sheetIdMap count="3">
      <sheetId val="1"/>
      <sheetId val="2"/>
      <sheetId val="3"/>
    </sheetIdMap>
  </header>
  <header guid="{8A0E67B3-A468-43E4-B5E0-2D4A5BAB652F}" dateTime="2021-10-12T11:51:23" maxSheetId="4" userName="minfin user" r:id="rId31" minRId="272" maxRId="286">
    <sheetIdMap count="3">
      <sheetId val="1"/>
      <sheetId val="2"/>
      <sheetId val="3"/>
    </sheetIdMap>
  </header>
  <header guid="{C8272CBF-50F6-4E09-AD0D-ACF377B162CC}" dateTime="2021-10-12T11:53:13" maxSheetId="4" userName="minfin user" r:id="rId32" minRId="290" maxRId="307">
    <sheetIdMap count="3">
      <sheetId val="1"/>
      <sheetId val="2"/>
      <sheetId val="3"/>
    </sheetIdMap>
  </header>
  <header guid="{8A60ADC7-AC44-43FA-B1FF-F2BE44199405}" dateTime="2021-10-12T11:54:17" maxSheetId="4" userName="minfin user" r:id="rId33" minRId="311" maxRId="321">
    <sheetIdMap count="3">
      <sheetId val="1"/>
      <sheetId val="2"/>
      <sheetId val="3"/>
    </sheetIdMap>
  </header>
  <header guid="{A2501F10-04A4-4940-89AA-2126F4D86040}" dateTime="2021-10-12T11:55:00" maxSheetId="4" userName="minfin user" r:id="rId34" minRId="325" maxRId="327">
    <sheetIdMap count="3">
      <sheetId val="1"/>
      <sheetId val="2"/>
      <sheetId val="3"/>
    </sheetIdMap>
  </header>
  <header guid="{A12EA374-F82C-4B28-94BE-D40905DC5C0A}" dateTime="2021-10-12T11:57:01" maxSheetId="4" userName="minfin user" r:id="rId35" minRId="331" maxRId="333">
    <sheetIdMap count="3">
      <sheetId val="1"/>
      <sheetId val="2"/>
      <sheetId val="3"/>
    </sheetIdMap>
  </header>
  <header guid="{6FC7E99D-ACC8-4B20-8FC3-4BE30FBED9D8}" dateTime="2021-10-12T11:56:37" maxSheetId="4" userName="minfin user" r:id="rId36" minRId="337" maxRId="344">
    <sheetIdMap count="3">
      <sheetId val="1"/>
      <sheetId val="2"/>
      <sheetId val="3"/>
    </sheetIdMap>
  </header>
  <header guid="{A9D7A09A-557B-4C7C-B4E6-283B1CA1497F}" dateTime="2021-10-12T11:57:52" maxSheetId="4" userName="minfin user" r:id="rId37" minRId="348" maxRId="352">
    <sheetIdMap count="3">
      <sheetId val="1"/>
      <sheetId val="2"/>
      <sheetId val="3"/>
    </sheetIdMap>
  </header>
  <header guid="{B0540053-2627-44E1-AA39-ADFBD95EAACD}" dateTime="2021-10-12T11:58:35" maxSheetId="4" userName="minfin user" r:id="rId38" minRId="356" maxRId="362">
    <sheetIdMap count="3">
      <sheetId val="1"/>
      <sheetId val="2"/>
      <sheetId val="3"/>
    </sheetIdMap>
  </header>
  <header guid="{94A247F0-C25B-41D1-9D42-0BB0E605FCFE}" dateTime="2021-10-12T11:58:46" maxSheetId="4" userName="minfin user" r:id="rId39" minRId="366" maxRId="368">
    <sheetIdMap count="3">
      <sheetId val="1"/>
      <sheetId val="2"/>
      <sheetId val="3"/>
    </sheetIdMap>
  </header>
  <header guid="{DDEA57CC-30E4-42E7-BB0C-47ED7CFECB61}" dateTime="2021-10-12T12:00:48" maxSheetId="4" userName="minfin user" r:id="rId40" minRId="372" maxRId="379">
    <sheetIdMap count="3">
      <sheetId val="1"/>
      <sheetId val="2"/>
      <sheetId val="3"/>
    </sheetIdMap>
  </header>
  <header guid="{D57F10CC-AE8E-4B3D-BBE0-82ECD1C58309}" dateTime="2021-10-12T12:00:31" maxSheetId="4" userName="minfin user" r:id="rId41" minRId="383" maxRId="390">
    <sheetIdMap count="3">
      <sheetId val="1"/>
      <sheetId val="2"/>
      <sheetId val="3"/>
    </sheetIdMap>
  </header>
  <header guid="{886F3610-C709-47A1-A51B-3F2815F23C70}" dateTime="2021-10-12T12:01:17" maxSheetId="4" userName="minfin user" r:id="rId42" minRId="394" maxRId="397">
    <sheetIdMap count="3">
      <sheetId val="1"/>
      <sheetId val="2"/>
      <sheetId val="3"/>
    </sheetIdMap>
  </header>
  <header guid="{97738488-FD27-4B4D-A9D0-829DCCF5EB09}" dateTime="2021-10-12T12:02:07" maxSheetId="4" userName="minfin user" r:id="rId43" minRId="401" maxRId="413">
    <sheetIdMap count="3">
      <sheetId val="1"/>
      <sheetId val="2"/>
      <sheetId val="3"/>
    </sheetIdMap>
  </header>
  <header guid="{C1A6432B-61A3-4022-8C6B-F4DCED0257D7}" dateTime="2021-10-12T12:04:27" maxSheetId="4" userName="minfin user" r:id="rId44" minRId="417" maxRId="420">
    <sheetIdMap count="3">
      <sheetId val="1"/>
      <sheetId val="2"/>
      <sheetId val="3"/>
    </sheetIdMap>
  </header>
  <header guid="{62208842-0FA3-4879-9ADB-79A0E80935F7}" dateTime="2021-10-12T12:04:51" maxSheetId="4" userName="minfin user" r:id="rId45" minRId="424" maxRId="427">
    <sheetIdMap count="3">
      <sheetId val="1"/>
      <sheetId val="2"/>
      <sheetId val="3"/>
    </sheetIdMap>
  </header>
  <header guid="{8ADD469F-382D-4940-BC96-0884198B85AA}" dateTime="2021-10-12T12:07:33" maxSheetId="4" userName="minfin user" r:id="rId46" minRId="431" maxRId="448">
    <sheetIdMap count="3">
      <sheetId val="1"/>
      <sheetId val="2"/>
      <sheetId val="3"/>
    </sheetIdMap>
  </header>
  <header guid="{5EDAB8F4-E637-4DEC-9BF9-F57C0F5BB49E}" dateTime="2021-10-12T12:09:30" maxSheetId="4" userName="minfin user" r:id="rId47" minRId="452" maxRId="465">
    <sheetIdMap count="3">
      <sheetId val="1"/>
      <sheetId val="2"/>
      <sheetId val="3"/>
    </sheetIdMap>
  </header>
  <header guid="{1DB67D77-E041-4CFB-AE94-6580574CDB29}" dateTime="2021-10-12T12:14:11" maxSheetId="4" userName="minfin user" r:id="rId48" minRId="469" maxRId="497">
    <sheetIdMap count="3">
      <sheetId val="1"/>
      <sheetId val="2"/>
      <sheetId val="3"/>
    </sheetIdMap>
  </header>
  <header guid="{2232E9ED-6FA0-4519-A7EA-2FF7A18CB071}" dateTime="2021-10-12T12:14:26" maxSheetId="4" userName="minfin user" r:id="rId49">
    <sheetIdMap count="3">
      <sheetId val="1"/>
      <sheetId val="2"/>
      <sheetId val="3"/>
    </sheetIdMap>
  </header>
  <header guid="{29846095-BC36-435B-9E71-D2770225D122}" dateTime="2021-10-12T12:16:10" maxSheetId="4" userName="minfin user" r:id="rId50" minRId="504" maxRId="510">
    <sheetIdMap count="3">
      <sheetId val="1"/>
      <sheetId val="2"/>
      <sheetId val="3"/>
    </sheetIdMap>
  </header>
  <header guid="{CEE73AC2-FA33-49A0-91FB-0FF814057DAB}" dateTime="2021-10-12T12:15:57" maxSheetId="4" userName="minfin user" r:id="rId51">
    <sheetIdMap count="3">
      <sheetId val="1"/>
      <sheetId val="2"/>
      <sheetId val="3"/>
    </sheetIdMap>
  </header>
  <header guid="{89D81D5E-E918-41F1-B581-3D8D752D24EF}" dateTime="2021-10-12T12:16:52" maxSheetId="4" userName="minfin user" r:id="rId52" minRId="517" maxRId="520">
    <sheetIdMap count="3">
      <sheetId val="1"/>
      <sheetId val="2"/>
      <sheetId val="3"/>
    </sheetIdMap>
  </header>
  <header guid="{9319778B-149E-4379-A769-51265C0F05F5}" dateTime="2021-10-12T12:17:13" maxSheetId="4" userName="minfin user" r:id="rId53">
    <sheetIdMap count="3">
      <sheetId val="1"/>
      <sheetId val="2"/>
      <sheetId val="3"/>
    </sheetIdMap>
  </header>
  <header guid="{E7F3D14F-2BAC-41C2-858F-4DEC46244F5D}" dateTime="2021-10-12T12:18:10" maxSheetId="4" userName="minfin user" r:id="rId54" minRId="527" maxRId="538">
    <sheetIdMap count="3">
      <sheetId val="1"/>
      <sheetId val="2"/>
      <sheetId val="3"/>
    </sheetIdMap>
  </header>
  <header guid="{7C9188A5-CE04-4E72-81F0-028C68F65E20}" dateTime="2021-10-12T12:19:25" maxSheetId="4" userName="minfin user" r:id="rId55" minRId="542" maxRId="548">
    <sheetIdMap count="3">
      <sheetId val="1"/>
      <sheetId val="2"/>
      <sheetId val="3"/>
    </sheetIdMap>
  </header>
  <header guid="{85D04C7C-646C-4FBD-BD5E-6FC2FC8735C0}" dateTime="2021-10-12T12:23:16" maxSheetId="4" userName="minfin user" r:id="rId56" minRId="552" maxRId="559">
    <sheetIdMap count="3">
      <sheetId val="1"/>
      <sheetId val="2"/>
      <sheetId val="3"/>
    </sheetIdMap>
  </header>
  <header guid="{6F2AEF86-D266-40E2-A18A-A9218C463E70}" dateTime="2021-10-12T12:24:09" maxSheetId="4" userName="minfin user" r:id="rId57" minRId="563" maxRId="570">
    <sheetIdMap count="3">
      <sheetId val="1"/>
      <sheetId val="2"/>
      <sheetId val="3"/>
    </sheetIdMap>
  </header>
  <header guid="{B8A7C8DC-FF5C-43DC-A9EC-A107F8DD5C56}" dateTime="2021-10-12T12:29:04" maxSheetId="4" userName="minfin user" r:id="rId58" minRId="574" maxRId="601">
    <sheetIdMap count="3">
      <sheetId val="1"/>
      <sheetId val="2"/>
      <sheetId val="3"/>
    </sheetIdMap>
  </header>
  <header guid="{8DABA174-EB49-42E2-A2E9-AEA8643CE123}" dateTime="2021-10-12T12:30:48" maxSheetId="4" userName="minfin user" r:id="rId59" minRId="605" maxRId="618">
    <sheetIdMap count="3">
      <sheetId val="1"/>
      <sheetId val="2"/>
      <sheetId val="3"/>
    </sheetIdMap>
  </header>
  <header guid="{F3BCCC30-2F25-4EF9-A8FD-F6B536D29817}" dateTime="2021-10-12T12:32:14" maxSheetId="4" userName="minfin user" r:id="rId60" minRId="622" maxRId="651">
    <sheetIdMap count="3">
      <sheetId val="1"/>
      <sheetId val="2"/>
      <sheetId val="3"/>
    </sheetIdMap>
  </header>
  <header guid="{BB2BDB8C-CB17-416E-BC7E-1F39A81289EC}" dateTime="2021-10-12T12:33:11" maxSheetId="4" userName="minfin user" r:id="rId61" minRId="655" maxRId="661">
    <sheetIdMap count="3">
      <sheetId val="1"/>
      <sheetId val="2"/>
      <sheetId val="3"/>
    </sheetIdMap>
  </header>
  <header guid="{F5B58043-C4F7-4650-974D-5E35F87AA8A7}" dateTime="2021-10-12T12:33:46" maxSheetId="4" userName="minfin user" r:id="rId62">
    <sheetIdMap count="3">
      <sheetId val="1"/>
      <sheetId val="2"/>
      <sheetId val="3"/>
    </sheetIdMap>
  </header>
  <header guid="{712763D9-BCD9-46A2-8AC5-CDEE7C7FFE0C}" dateTime="2021-10-12T12:34:18" maxSheetId="4" userName="minfin user" r:id="rId63">
    <sheetIdMap count="3">
      <sheetId val="1"/>
      <sheetId val="2"/>
      <sheetId val="3"/>
    </sheetIdMap>
  </header>
  <header guid="{CE5A6AAA-9D1E-4E62-B8E2-342D42D715CB}" dateTime="2021-10-12T12:37:44" maxSheetId="4" userName="minfin user" r:id="rId64" minRId="671" maxRId="691">
    <sheetIdMap count="3">
      <sheetId val="1"/>
      <sheetId val="2"/>
      <sheetId val="3"/>
    </sheetIdMap>
  </header>
  <header guid="{DAFEA855-595C-4AA6-8E27-28723E071CB9}" dateTime="2021-10-12T12:38:42" maxSheetId="4" userName="minfin user" r:id="rId65" minRId="695" maxRId="702">
    <sheetIdMap count="3">
      <sheetId val="1"/>
      <sheetId val="2"/>
      <sheetId val="3"/>
    </sheetIdMap>
  </header>
  <header guid="{38E32525-31B1-42AE-A7B4-BAED2D3E972E}" dateTime="2021-10-12T12:40:00" maxSheetId="4" userName="minfin user" r:id="rId66" minRId="706" maxRId="711">
    <sheetIdMap count="3">
      <sheetId val="1"/>
      <sheetId val="2"/>
      <sheetId val="3"/>
    </sheetIdMap>
  </header>
  <header guid="{66BCB744-716C-4604-A8A5-BB5CEBD6A122}" dateTime="2021-10-12T12:41:40" maxSheetId="4" userName="minfin user" r:id="rId67" minRId="715" maxRId="726">
    <sheetIdMap count="3">
      <sheetId val="1"/>
      <sheetId val="2"/>
      <sheetId val="3"/>
    </sheetIdMap>
  </header>
  <header guid="{6F902119-C201-4B3D-B520-B1FA7B9B2A91}" dateTime="2021-10-12T12:42:10" maxSheetId="4" userName="minfin user" r:id="rId68" minRId="730">
    <sheetIdMap count="3">
      <sheetId val="1"/>
      <sheetId val="2"/>
      <sheetId val="3"/>
    </sheetIdMap>
  </header>
  <header guid="{2A52DC4C-0670-4E43-9332-69B12835DE87}" dateTime="2021-10-12T12:44:31" maxSheetId="4" userName="minfin user" r:id="rId69" minRId="734" maxRId="739">
    <sheetIdMap count="3">
      <sheetId val="1"/>
      <sheetId val="2"/>
      <sheetId val="3"/>
    </sheetIdMap>
  </header>
  <header guid="{851DE5F6-8BB2-4DB1-A453-454FBE1930F5}" dateTime="2021-10-12T12:49:57" maxSheetId="4" userName="minfin user" r:id="rId70" minRId="743" maxRId="772">
    <sheetIdMap count="3">
      <sheetId val="1"/>
      <sheetId val="2"/>
      <sheetId val="3"/>
    </sheetIdMap>
  </header>
  <header guid="{B091E4F1-5EE6-46F3-980A-8AF2DDF202D0}" dateTime="2021-10-12T12:50:57" maxSheetId="4" userName="minfin user" r:id="rId71" minRId="776" maxRId="777">
    <sheetIdMap count="3">
      <sheetId val="1"/>
      <sheetId val="2"/>
      <sheetId val="3"/>
    </sheetIdMap>
  </header>
  <header guid="{408C1C98-D722-4969-AEF9-289734EFAEE3}" dateTime="2021-10-12T12:52:51" maxSheetId="4" userName="minfin user" r:id="rId72" minRId="781" maxRId="802">
    <sheetIdMap count="3">
      <sheetId val="1"/>
      <sheetId val="2"/>
      <sheetId val="3"/>
    </sheetIdMap>
  </header>
  <header guid="{F96ECBA2-D271-4A55-8631-37B5FBFB4363}" dateTime="2021-10-12T12:57:07" maxSheetId="4" userName="minfin user" r:id="rId73" minRId="806">
    <sheetIdMap count="3">
      <sheetId val="1"/>
      <sheetId val="2"/>
      <sheetId val="3"/>
    </sheetIdMap>
  </header>
  <header guid="{DCA85D42-39A5-44EE-A785-841717B90112}" dateTime="2021-10-12T13:02:31" maxSheetId="4" userName="minfin user" r:id="rId74">
    <sheetIdMap count="3">
      <sheetId val="1"/>
      <sheetId val="2"/>
      <sheetId val="3"/>
    </sheetIdMap>
  </header>
  <header guid="{92BF6199-AE80-45CC-80C1-18919BD398FE}" dateTime="2021-10-12T13:04:30" maxSheetId="4" userName="minfin user" r:id="rId75">
    <sheetIdMap count="3">
      <sheetId val="1"/>
      <sheetId val="2"/>
      <sheetId val="3"/>
    </sheetIdMap>
  </header>
  <header guid="{26898544-837E-4CD6-AA45-7F4EF01739EB}" dateTime="2021-10-12T13:05:15" maxSheetId="4" userName="minfin user" r:id="rId76">
    <sheetIdMap count="3">
      <sheetId val="1"/>
      <sheetId val="2"/>
      <sheetId val="3"/>
    </sheetIdMap>
  </header>
  <header guid="{CD78B20A-CDED-407A-AD82-CBFE87D19B66}" dateTime="2021-10-12T14:07:42" maxSheetId="4" userName="minfin user" r:id="rId77">
    <sheetIdMap count="3">
      <sheetId val="1"/>
      <sheetId val="2"/>
      <sheetId val="3"/>
    </sheetIdMap>
  </header>
  <header guid="{D0DBFE22-7517-4217-AC1F-224CB0FE5CCF}" dateTime="2021-10-12T14:44:56" maxSheetId="4" userName="minfin user" r:id="rId78">
    <sheetIdMap count="3">
      <sheetId val="1"/>
      <sheetId val="2"/>
      <sheetId val="3"/>
    </sheetIdMap>
  </header>
  <header guid="{ECD741E0-8F65-4612-A51C-566363065E87}" dateTime="2021-10-12T14:45:38" maxSheetId="4" userName="minfin user" r:id="rId79">
    <sheetIdMap count="3">
      <sheetId val="1"/>
      <sheetId val="2"/>
      <sheetId val="3"/>
    </sheetIdMap>
  </header>
  <header guid="{81C5CF14-B660-4A84-8565-75E48CB11A23}" dateTime="2021-10-12T14:52:11" maxSheetId="4" userName="minfin user" r:id="rId80">
    <sheetIdMap count="3">
      <sheetId val="1"/>
      <sheetId val="2"/>
      <sheetId val="3"/>
    </sheetIdMap>
  </header>
  <header guid="{39F41F53-8BB6-463F-8EB6-F8B23B76AAA3}" dateTime="2021-10-12T15:29:19" maxSheetId="4" userName="minfin user" r:id="rId81" minRId="831" maxRId="839">
    <sheetIdMap count="3">
      <sheetId val="1"/>
      <sheetId val="2"/>
      <sheetId val="3"/>
    </sheetIdMap>
  </header>
  <header guid="{8973DD62-4C12-43AC-80C5-15B76F63A651}" dateTime="2021-10-12T15:34:29" maxSheetId="4" userName="minfin user" r:id="rId82" minRId="843" maxRId="849">
    <sheetIdMap count="3">
      <sheetId val="1"/>
      <sheetId val="2"/>
      <sheetId val="3"/>
    </sheetIdMap>
  </header>
  <header guid="{DD027C5A-9184-41DC-A627-69E7238DBC6A}" dateTime="2021-10-12T15:40:04" maxSheetId="4" userName="minfin user" r:id="rId83" minRId="853" maxRId="1175">
    <sheetIdMap count="3">
      <sheetId val="1"/>
      <sheetId val="2"/>
      <sheetId val="3"/>
    </sheetIdMap>
  </header>
  <header guid="{EE55AD84-4136-4F31-9F06-22A254F8C4B9}" dateTime="2021-10-12T15:42:58" maxSheetId="4" userName="minfin user" r:id="rId84" minRId="1179" maxRId="1205">
    <sheetIdMap count="3">
      <sheetId val="1"/>
      <sheetId val="2"/>
      <sheetId val="3"/>
    </sheetIdMap>
  </header>
  <header guid="{525DAC8B-E580-4249-BA26-D1F2D5A0B9CF}" dateTime="2021-10-12T15:44:35" maxSheetId="4" userName="minfin user" r:id="rId85" minRId="1209" maxRId="1212">
    <sheetIdMap count="3">
      <sheetId val="1"/>
      <sheetId val="2"/>
      <sheetId val="3"/>
    </sheetIdMap>
  </header>
  <header guid="{2A2CEC4F-17B9-41BF-A3BB-CA6970BC3F98}" dateTime="2021-10-12T15:46:47" maxSheetId="4" userName="minfin user" r:id="rId86" minRId="1216" maxRId="1223">
    <sheetIdMap count="3">
      <sheetId val="1"/>
      <sheetId val="2"/>
      <sheetId val="3"/>
    </sheetIdMap>
  </header>
  <header guid="{97F4E570-969F-4804-AA47-C29D8A9D15D4}" dateTime="2021-10-12T15:49:12" maxSheetId="4" userName="minfin user" r:id="rId87" minRId="1227" maxRId="1248">
    <sheetIdMap count="3">
      <sheetId val="1"/>
      <sheetId val="2"/>
      <sheetId val="3"/>
    </sheetIdMap>
  </header>
  <header guid="{D37531FE-DC7C-4C46-8CF5-DB49B88C65D9}" dateTime="2021-10-12T15:49:17" maxSheetId="4" userName="minfin user" r:id="rId88">
    <sheetIdMap count="3">
      <sheetId val="1"/>
      <sheetId val="2"/>
      <sheetId val="3"/>
    </sheetIdMap>
  </header>
  <header guid="{6F770385-F7F4-4E8E-BD58-D2711D6A93E6}" dateTime="2021-10-12T15:50:11" maxSheetId="4" userName="minfin user" r:id="rId89" minRId="1255" maxRId="1292">
    <sheetIdMap count="3">
      <sheetId val="1"/>
      <sheetId val="2"/>
      <sheetId val="3"/>
    </sheetIdMap>
  </header>
  <header guid="{D59B00FE-CBA6-461A-83C2-B5F7E78BF3E8}" dateTime="2021-10-12T15:52:11" maxSheetId="4" userName="minfin user" r:id="rId90" minRId="1296" maxRId="1298">
    <sheetIdMap count="3">
      <sheetId val="1"/>
      <sheetId val="2"/>
      <sheetId val="3"/>
    </sheetIdMap>
  </header>
  <header guid="{AE8F8FB2-2419-4502-AF35-E49CC6CB3DA0}" dateTime="2021-10-12T15:52:23" maxSheetId="4" userName="minfin user" r:id="rId91">
    <sheetIdMap count="3">
      <sheetId val="1"/>
      <sheetId val="2"/>
      <sheetId val="3"/>
    </sheetIdMap>
  </header>
  <header guid="{763DB4C3-6B1D-4599-99A4-3149CDE1B69A}" dateTime="2021-10-12T16:07:16" maxSheetId="4" userName="minfin user" r:id="rId92">
    <sheetIdMap count="3">
      <sheetId val="1"/>
      <sheetId val="2"/>
      <sheetId val="3"/>
    </sheetIdMap>
  </header>
  <header guid="{A1E98E4C-4A12-408C-B9E2-782E899AA22E}" dateTime="2021-10-13T10:27:01" maxSheetId="4" userName="minfin user" r:id="rId93" minRId="1308" maxRId="1319">
    <sheetIdMap count="3">
      <sheetId val="1"/>
      <sheetId val="2"/>
      <sheetId val="3"/>
    </sheetIdMap>
  </header>
  <header guid="{09F8A8DD-DE90-426F-ADF0-05CDFF7837F4}" dateTime="2021-10-13T10:27:52" maxSheetId="4" userName="minfin user" r:id="rId94" minRId="1323" maxRId="1324">
    <sheetIdMap count="3">
      <sheetId val="1"/>
      <sheetId val="2"/>
      <sheetId val="3"/>
    </sheetIdMap>
  </header>
  <header guid="{140E460A-D9EA-4609-B6F6-BD16C5F27B03}" dateTime="2021-10-13T10:27:58" maxSheetId="4" userName="minfin user" r:id="rId95">
    <sheetIdMap count="3">
      <sheetId val="1"/>
      <sheetId val="2"/>
      <sheetId val="3"/>
    </sheetIdMap>
  </header>
  <header guid="{A198A577-2395-4CA4-BDE9-33A84421A6D5}" dateTime="2021-10-13T10:30:33" maxSheetId="4" userName="minfin user" r:id="rId96" minRId="1331" maxRId="1344">
    <sheetIdMap count="3">
      <sheetId val="1"/>
      <sheetId val="2"/>
      <sheetId val="3"/>
    </sheetIdMap>
  </header>
  <header guid="{E5F2E183-9A4E-4C22-B269-DE6D0FC5D49C}" dateTime="2021-10-13T10:32:42" maxSheetId="4" userName="minfin user" r:id="rId97" minRId="1348" maxRId="1352">
    <sheetIdMap count="3">
      <sheetId val="1"/>
      <sheetId val="2"/>
      <sheetId val="3"/>
    </sheetIdMap>
  </header>
  <header guid="{937C9A62-032E-4A4C-B95D-01C9C50B0F50}" dateTime="2021-10-13T10:32:59" maxSheetId="4" userName="minfin user" r:id="rId98">
    <sheetIdMap count="3">
      <sheetId val="1"/>
      <sheetId val="2"/>
      <sheetId val="3"/>
    </sheetIdMap>
  </header>
  <header guid="{6F2F51E8-8723-4A9C-AA7F-3E95B77A3A73}" dateTime="2021-10-13T10:33:35" maxSheetId="4" userName="minfin user" r:id="rId99" minRId="1359">
    <sheetIdMap count="3">
      <sheetId val="1"/>
      <sheetId val="2"/>
      <sheetId val="3"/>
    </sheetIdMap>
  </header>
  <header guid="{2B1C48BF-678F-4BA2-BC02-AB3DD6F77FB8}" dateTime="2021-10-13T10:34:02" maxSheetId="4" userName="minfin user" r:id="rId100" minRId="1363" maxRId="1364">
    <sheetIdMap count="3">
      <sheetId val="1"/>
      <sheetId val="2"/>
      <sheetId val="3"/>
    </sheetIdMap>
  </header>
  <header guid="{901D61D2-6C86-4D7C-8198-EC1EEEEFFC0D}" dateTime="2021-10-13T10:34:50" maxSheetId="4" userName="minfin user" r:id="rId101" minRId="1368" maxRId="1369">
    <sheetIdMap count="3">
      <sheetId val="1"/>
      <sheetId val="2"/>
      <sheetId val="3"/>
    </sheetIdMap>
  </header>
  <header guid="{C021DD84-1DA1-4CEB-814D-97233BD51836}" dateTime="2021-10-13T10:36:25" maxSheetId="4" userName="minfin user" r:id="rId102" minRId="1373" maxRId="1384">
    <sheetIdMap count="3">
      <sheetId val="1"/>
      <sheetId val="2"/>
      <sheetId val="3"/>
    </sheetIdMap>
  </header>
  <header guid="{6067556A-ED05-4237-ABFC-D1EFD4B73DC9}" dateTime="2021-10-13T10:37:24" maxSheetId="4" userName="minfin user" r:id="rId103" minRId="1388" maxRId="1389">
    <sheetIdMap count="3">
      <sheetId val="1"/>
      <sheetId val="2"/>
      <sheetId val="3"/>
    </sheetIdMap>
  </header>
  <header guid="{6A706F07-67C3-4687-BB9A-38DC8D113FB1}" dateTime="2021-10-13T10:42:27" maxSheetId="4" userName="minfin user" r:id="rId104" minRId="1393" maxRId="1397">
    <sheetIdMap count="3">
      <sheetId val="1"/>
      <sheetId val="2"/>
      <sheetId val="3"/>
    </sheetIdMap>
  </header>
  <header guid="{02ABD33F-9A87-4AE8-90EB-2622F93D4B2F}" dateTime="2021-10-13T10:48:52" maxSheetId="4" userName="minfin user" r:id="rId105" minRId="1401" maxRId="1420">
    <sheetIdMap count="3">
      <sheetId val="1"/>
      <sheetId val="2"/>
      <sheetId val="3"/>
    </sheetIdMap>
  </header>
  <header guid="{D72DB4E9-6100-4C0A-BE14-C612174C5DF1}" dateTime="2021-10-13T10:49:18" maxSheetId="4" userName="minfin user" r:id="rId106">
    <sheetIdMap count="3">
      <sheetId val="1"/>
      <sheetId val="2"/>
      <sheetId val="3"/>
    </sheetIdMap>
  </header>
  <header guid="{24B40388-DF5C-4BD5-B442-B3FCB610A193}" dateTime="2021-10-13T10:49:47" maxSheetId="4" userName="minfin user" r:id="rId107" minRId="1433" maxRId="1434">
    <sheetIdMap count="3">
      <sheetId val="1"/>
      <sheetId val="2"/>
      <sheetId val="3"/>
    </sheetIdMap>
  </header>
  <header guid="{A03D6C2A-3CE7-4853-B983-488544577ADA}" dateTime="2021-10-13T10:53:05" maxSheetId="4" userName="minfin user" r:id="rId108" minRId="1438" maxRId="1441">
    <sheetIdMap count="3">
      <sheetId val="1"/>
      <sheetId val="2"/>
      <sheetId val="3"/>
    </sheetIdMap>
  </header>
  <header guid="{66220E4F-3D89-4298-AE46-19BCD68B01DD}" dateTime="2021-10-13T10:53:25" maxSheetId="4" userName="minfin user" r:id="rId109" minRId="1445">
    <sheetIdMap count="3">
      <sheetId val="1"/>
      <sheetId val="2"/>
      <sheetId val="3"/>
    </sheetIdMap>
  </header>
  <header guid="{3107A355-3519-4E43-A309-0369B1011FE7}" dateTime="2021-10-13T10:54:50" maxSheetId="4" userName="minfin user" r:id="rId110" minRId="1449" maxRId="1454">
    <sheetIdMap count="3">
      <sheetId val="1"/>
      <sheetId val="2"/>
      <sheetId val="3"/>
    </sheetIdMap>
  </header>
  <header guid="{B98293AE-DFEA-4D37-8393-D1CD0F3160CF}" dateTime="2021-10-13T10:55:41" maxSheetId="4" userName="minfin user" r:id="rId111">
    <sheetIdMap count="3">
      <sheetId val="1"/>
      <sheetId val="2"/>
      <sheetId val="3"/>
    </sheetIdMap>
  </header>
  <header guid="{6705C988-0A4E-48D1-9D34-D5A31E80E6FD}" dateTime="2021-10-13T11:02:50" maxSheetId="4" userName="minfin user" r:id="rId112" minRId="1461" maxRId="1474">
    <sheetIdMap count="3">
      <sheetId val="1"/>
      <sheetId val="2"/>
      <sheetId val="3"/>
    </sheetIdMap>
  </header>
  <header guid="{959ACCE0-23A5-4D38-A9C1-789C72F4AD7D}" dateTime="2021-10-13T11:03:15" maxSheetId="4" userName="minfin user" r:id="rId113">
    <sheetIdMap count="3">
      <sheetId val="1"/>
      <sheetId val="2"/>
      <sheetId val="3"/>
    </sheetIdMap>
  </header>
  <header guid="{3E1D263A-5894-4C05-850A-D7B9ACB3DD5F}" dateTime="2021-10-13T11:04:18" maxSheetId="4" userName="minfin user" r:id="rId114" minRId="1481" maxRId="1490">
    <sheetIdMap count="3">
      <sheetId val="1"/>
      <sheetId val="2"/>
      <sheetId val="3"/>
    </sheetIdMap>
  </header>
  <header guid="{2B982C58-DDB6-4B94-A6FF-B68EF6C8CC2E}" dateTime="2021-10-13T11:10:56" maxSheetId="4" userName="minfin user" r:id="rId115" minRId="1494" maxRId="1530">
    <sheetIdMap count="3">
      <sheetId val="1"/>
      <sheetId val="2"/>
      <sheetId val="3"/>
    </sheetIdMap>
  </header>
  <header guid="{7C45A6B4-51E9-42C5-AABD-EAFEC88C3A4B}" dateTime="2021-10-13T11:12:14" maxSheetId="4" userName="minfin user" r:id="rId116" minRId="1534" maxRId="1598">
    <sheetIdMap count="3">
      <sheetId val="1"/>
      <sheetId val="2"/>
      <sheetId val="3"/>
    </sheetIdMap>
  </header>
  <header guid="{D1E1312A-4D05-4AEC-8BF4-74F152D86863}" dateTime="2021-10-13T11:11:55" maxSheetId="4" userName="minfin user" r:id="rId117" minRId="1602" maxRId="1605">
    <sheetIdMap count="3">
      <sheetId val="1"/>
      <sheetId val="2"/>
      <sheetId val="3"/>
    </sheetIdMap>
  </header>
  <header guid="{54C75B90-4BE2-4B68-924D-8E5B1A1CBAEB}" dateTime="2021-10-13T11:12:32" maxSheetId="4" userName="minfin user" r:id="rId118">
    <sheetIdMap count="3">
      <sheetId val="1"/>
      <sheetId val="2"/>
      <sheetId val="3"/>
    </sheetIdMap>
  </header>
  <header guid="{C350F10B-0C42-4B93-966E-809376AD8408}" dateTime="2021-10-13T11:13:32" maxSheetId="4" userName="minfin user" r:id="rId119" minRId="1612" maxRId="1615">
    <sheetIdMap count="3">
      <sheetId val="1"/>
      <sheetId val="2"/>
      <sheetId val="3"/>
    </sheetIdMap>
  </header>
  <header guid="{D065883F-659F-4986-9EAD-0687C6E5CFA2}" dateTime="2021-10-13T11:13:13" maxSheetId="4" userName="minfin user" r:id="rId120" minRId="1619" maxRId="1626">
    <sheetIdMap count="3">
      <sheetId val="1"/>
      <sheetId val="2"/>
      <sheetId val="3"/>
    </sheetIdMap>
  </header>
  <header guid="{38764628-7E11-4932-A9B0-1D822E3F359D}" dateTime="2021-10-13T11:14:36" maxSheetId="4" userName="minfin user" r:id="rId121" minRId="1630" maxRId="1634">
    <sheetIdMap count="3">
      <sheetId val="1"/>
      <sheetId val="2"/>
      <sheetId val="3"/>
    </sheetIdMap>
  </header>
  <header guid="{5FA614FA-FB3D-4046-8A3E-1149D056977E}" dateTime="2021-10-13T11:15:16" maxSheetId="4" userName="minfin user" r:id="rId122" minRId="1638" maxRId="1649">
    <sheetIdMap count="3">
      <sheetId val="1"/>
      <sheetId val="2"/>
      <sheetId val="3"/>
    </sheetIdMap>
  </header>
  <header guid="{B087E031-5464-42E9-8D49-E977DF49DA27}" dateTime="2021-10-13T11:16:13" maxSheetId="4" userName="minfin user" r:id="rId123" minRId="1653" maxRId="1664">
    <sheetIdMap count="3">
      <sheetId val="1"/>
      <sheetId val="2"/>
      <sheetId val="3"/>
    </sheetIdMap>
  </header>
  <header guid="{10ED644D-0833-43CB-AFE9-D76D6E3A0B24}" dateTime="2021-10-13T11:17:52" maxSheetId="4" userName="minfin user" r:id="rId124" minRId="1668" maxRId="1670">
    <sheetIdMap count="3">
      <sheetId val="1"/>
      <sheetId val="2"/>
      <sheetId val="3"/>
    </sheetIdMap>
  </header>
  <header guid="{7110CA75-B02E-495E-9E78-DF252C801356}" dateTime="2021-10-13T11:19:20" maxSheetId="4" userName="minfin user" r:id="rId125" minRId="1674" maxRId="1707">
    <sheetIdMap count="3">
      <sheetId val="1"/>
      <sheetId val="2"/>
      <sheetId val="3"/>
    </sheetIdMap>
  </header>
  <header guid="{0116AE91-71A8-44E1-90E2-99EC9977E6D1}" dateTime="2021-10-13T11:19:08" maxSheetId="4" userName="minfin user" r:id="rId126" minRId="1711" maxRId="1712">
    <sheetIdMap count="3">
      <sheetId val="1"/>
      <sheetId val="2"/>
      <sheetId val="3"/>
    </sheetIdMap>
  </header>
  <header guid="{BACC3113-4F66-4559-B862-1B6C4B424CE3}" dateTime="2021-10-13T11:21:09" maxSheetId="4" userName="minfin user" r:id="rId127" minRId="1716" maxRId="1731">
    <sheetIdMap count="3">
      <sheetId val="1"/>
      <sheetId val="2"/>
      <sheetId val="3"/>
    </sheetIdMap>
  </header>
  <header guid="{AD889C7C-6906-4402-8963-315BB71B2DC1}" dateTime="2021-10-13T11:22:51" maxSheetId="4" userName="minfin user" r:id="rId128" minRId="1735" maxRId="1750">
    <sheetIdMap count="3">
      <sheetId val="1"/>
      <sheetId val="2"/>
      <sheetId val="3"/>
    </sheetIdMap>
  </header>
  <header guid="{54F6F728-2629-4E92-9FEA-61DFBCF833CC}" dateTime="2021-10-13T11:23:50" maxSheetId="4" userName="minfin user" r:id="rId129" minRId="1754" maxRId="1755">
    <sheetIdMap count="3">
      <sheetId val="1"/>
      <sheetId val="2"/>
      <sheetId val="3"/>
    </sheetIdMap>
  </header>
  <header guid="{C136CDB1-13A6-44C8-BA23-CB698FCB1B20}" dateTime="2021-10-13T11:26:20" maxSheetId="4" userName="minfin user" r:id="rId130" minRId="1759" maxRId="1791">
    <sheetIdMap count="3">
      <sheetId val="1"/>
      <sheetId val="2"/>
      <sheetId val="3"/>
    </sheetIdMap>
  </header>
  <header guid="{297E2AE5-FB46-46D0-B8FD-67C984CFCF2D}" dateTime="2021-10-13T11:26:31" maxSheetId="4" userName="minfin user" r:id="rId131">
    <sheetIdMap count="3">
      <sheetId val="1"/>
      <sheetId val="2"/>
      <sheetId val="3"/>
    </sheetIdMap>
  </header>
  <header guid="{74420CA5-4694-4009-982C-294AEF25AF5E}" dateTime="2021-10-13T11:27:54" maxSheetId="4" userName="minfin user" r:id="rId132" minRId="1798" maxRId="1801">
    <sheetIdMap count="3">
      <sheetId val="1"/>
      <sheetId val="2"/>
      <sheetId val="3"/>
    </sheetIdMap>
  </header>
  <header guid="{D65C25BB-177D-4B66-9C96-89CFC3953B10}" dateTime="2021-10-13T11:32:25" maxSheetId="4" userName="minfin user" r:id="rId133" minRId="1805" maxRId="1815">
    <sheetIdMap count="3">
      <sheetId val="1"/>
      <sheetId val="2"/>
      <sheetId val="3"/>
    </sheetIdMap>
  </header>
  <header guid="{4D6B4A1E-9ADE-4DD9-B906-3C0986D10E3D}" dateTime="2021-10-13T11:48:41" maxSheetId="4" userName="minfin user" r:id="rId134" minRId="1819" maxRId="1830">
    <sheetIdMap count="3">
      <sheetId val="1"/>
      <sheetId val="2"/>
      <sheetId val="3"/>
    </sheetIdMap>
  </header>
  <header guid="{2BB781A8-EAE2-4909-95B3-C3436FD8EB3A}" dateTime="2021-10-13T11:50:05" maxSheetId="4" userName="minfin user" r:id="rId135" minRId="1834" maxRId="1848">
    <sheetIdMap count="3">
      <sheetId val="1"/>
      <sheetId val="2"/>
      <sheetId val="3"/>
    </sheetIdMap>
  </header>
  <header guid="{3CB7ABED-109F-4147-80D9-24BBA2DDBF81}" dateTime="2021-10-13T11:55:36" maxSheetId="4" userName="minfin user" r:id="rId136" minRId="1852" maxRId="1908">
    <sheetIdMap count="3">
      <sheetId val="1"/>
      <sheetId val="2"/>
      <sheetId val="3"/>
    </sheetIdMap>
  </header>
  <header guid="{7C6327FA-D209-4DF1-9057-4C65FED4C478}" dateTime="2021-10-13T12:00:31" maxSheetId="4" userName="minfin user" r:id="rId137" minRId="1912" maxRId="1932">
    <sheetIdMap count="3">
      <sheetId val="1"/>
      <sheetId val="2"/>
      <sheetId val="3"/>
    </sheetIdMap>
  </header>
  <header guid="{F1733577-5B19-460D-A932-64BA78BAF1F3}" dateTime="2021-10-13T12:03:42" maxSheetId="4" userName="minfin user" r:id="rId138" minRId="1936" maxRId="1943">
    <sheetIdMap count="3">
      <sheetId val="1"/>
      <sheetId val="2"/>
      <sheetId val="3"/>
    </sheetIdMap>
  </header>
  <header guid="{1A408BB1-F61C-43C5-B001-F8156A25B60B}" dateTime="2021-10-13T12:05:56" maxSheetId="4" userName="minfin user" r:id="rId139" minRId="1947" maxRId="1954">
    <sheetIdMap count="3">
      <sheetId val="1"/>
      <sheetId val="2"/>
      <sheetId val="3"/>
    </sheetIdMap>
  </header>
  <header guid="{7D597FD2-0406-422F-8701-682E32DE1F1B}" dateTime="2021-10-13T12:08:11" maxSheetId="4" userName="minfin user" r:id="rId140" minRId="1958" maxRId="1967">
    <sheetIdMap count="3">
      <sheetId val="1"/>
      <sheetId val="2"/>
      <sheetId val="3"/>
    </sheetIdMap>
  </header>
  <header guid="{13965678-E398-4ECC-BE61-C5B59CD8BE59}" dateTime="2021-10-13T12:11:22" maxSheetId="4" userName="minfin user" r:id="rId141" minRId="1971" maxRId="1976">
    <sheetIdMap count="3">
      <sheetId val="1"/>
      <sheetId val="2"/>
      <sheetId val="3"/>
    </sheetIdMap>
  </header>
  <header guid="{3B0FF4DC-5F66-48A7-B82E-9E2BD6BB8778}" dateTime="2021-10-13T12:12:02" maxSheetId="4" userName="minfin user" r:id="rId142" minRId="1980" maxRId="1985">
    <sheetIdMap count="3">
      <sheetId val="1"/>
      <sheetId val="2"/>
      <sheetId val="3"/>
    </sheetIdMap>
  </header>
  <header guid="{41D8E0AF-E04F-4939-95C8-C306C27A8474}" dateTime="2021-10-13T12:12:28" maxSheetId="4" userName="minfin user" r:id="rId143">
    <sheetIdMap count="3">
      <sheetId val="1"/>
      <sheetId val="2"/>
      <sheetId val="3"/>
    </sheetIdMap>
  </header>
  <header guid="{957C03A4-A73A-4578-98FC-7D5597961367}" dateTime="2021-10-13T12:56:18" maxSheetId="4" userName="minfin user" r:id="rId144" minRId="1992" maxRId="2050">
    <sheetIdMap count="3">
      <sheetId val="1"/>
      <sheetId val="2"/>
      <sheetId val="3"/>
    </sheetIdMap>
  </header>
  <header guid="{E219AF08-18D3-4FDA-95AE-0F0831C750C1}" dateTime="2021-10-13T12:59:51" maxSheetId="4" userName="minfin user" r:id="rId145" minRId="2054" maxRId="2060">
    <sheetIdMap count="3">
      <sheetId val="1"/>
      <sheetId val="2"/>
      <sheetId val="3"/>
    </sheetIdMap>
  </header>
  <header guid="{1EDF9C3C-325A-4AAE-B261-D500F50370F9}" dateTime="2021-10-13T14:14:13" maxSheetId="4" userName="minfin user" r:id="rId146" minRId="2064" maxRId="2079">
    <sheetIdMap count="3">
      <sheetId val="1"/>
      <sheetId val="2"/>
      <sheetId val="3"/>
    </sheetIdMap>
  </header>
  <header guid="{F43FCAFB-DA22-48EA-9EA1-A76D9231A3C9}" dateTime="2021-10-13T14:16:01" maxSheetId="4" userName="minfin user" r:id="rId147" minRId="2083" maxRId="2088">
    <sheetIdMap count="3">
      <sheetId val="1"/>
      <sheetId val="2"/>
      <sheetId val="3"/>
    </sheetIdMap>
  </header>
  <header guid="{669B631F-B889-4E8C-BBDB-66CA3978B9C9}" dateTime="2021-10-13T14:17:28" maxSheetId="4" userName="minfin user" r:id="rId148" minRId="2092" maxRId="2094">
    <sheetIdMap count="3">
      <sheetId val="1"/>
      <sheetId val="2"/>
      <sheetId val="3"/>
    </sheetIdMap>
  </header>
  <header guid="{A451DB33-60E1-4A04-A488-1201BCADFBA9}" dateTime="2021-10-13T14:19:36" maxSheetId="4" userName="minfin user" r:id="rId149" minRId="2098" maxRId="2100">
    <sheetIdMap count="3">
      <sheetId val="1"/>
      <sheetId val="2"/>
      <sheetId val="3"/>
    </sheetIdMap>
  </header>
  <header guid="{D2E519D8-CE77-4DCB-A884-14FA76BF94E6}" dateTime="2021-10-13T14:20:53" maxSheetId="4" userName="minfin user" r:id="rId150" minRId="2104" maxRId="2112">
    <sheetIdMap count="3">
      <sheetId val="1"/>
      <sheetId val="2"/>
      <sheetId val="3"/>
    </sheetIdMap>
  </header>
  <header guid="{8898A87E-72DD-46AA-923E-B9A068B793C4}" dateTime="2021-10-13T14:32:22" maxSheetId="4" userName="minfin user" r:id="rId151">
    <sheetIdMap count="3">
      <sheetId val="1"/>
      <sheetId val="2"/>
      <sheetId val="3"/>
    </sheetIdMap>
  </header>
  <header guid="{B0EF7A68-F513-49BE-9391-5EA6A00F2867}" dateTime="2021-10-13T14:33:17" maxSheetId="4" userName="minfin user" r:id="rId152">
    <sheetIdMap count="3">
      <sheetId val="1"/>
      <sheetId val="2"/>
      <sheetId val="3"/>
    </sheetIdMap>
  </header>
  <header guid="{B4FB95B8-82A0-4FE8-968A-9B3093BAA203}" dateTime="2021-10-13T14:39:01" maxSheetId="4" userName="minfin user" r:id="rId153" minRId="2122" maxRId="2164">
    <sheetIdMap count="3">
      <sheetId val="1"/>
      <sheetId val="2"/>
      <sheetId val="3"/>
    </sheetIdMap>
  </header>
  <header guid="{836512BD-3132-41D9-ACA7-AF8CA379A589}" dateTime="2021-10-13T14:43:33" maxSheetId="4" userName="minfin user" r:id="rId154" minRId="2168" maxRId="2170">
    <sheetIdMap count="3">
      <sheetId val="1"/>
      <sheetId val="2"/>
      <sheetId val="3"/>
    </sheetIdMap>
  </header>
  <header guid="{30E3F425-DB13-4984-93B7-86F455550B01}" dateTime="2021-10-13T14:44:52" maxSheetId="4" userName="minfin user" r:id="rId155" minRId="2174" maxRId="2176">
    <sheetIdMap count="3">
      <sheetId val="1"/>
      <sheetId val="2"/>
      <sheetId val="3"/>
    </sheetIdMap>
  </header>
  <header guid="{B2F649DD-C011-4E1B-B803-1CEB6AB20317}" dateTime="2021-10-13T14:45:28" maxSheetId="4" userName="minfin user" r:id="rId156">
    <sheetIdMap count="3">
      <sheetId val="1"/>
      <sheetId val="2"/>
      <sheetId val="3"/>
    </sheetIdMap>
  </header>
  <header guid="{2E28C0DC-573F-4497-BA6A-13791E4D7C99}" dateTime="2021-10-13T14:49:14" maxSheetId="4" userName="minfin user" r:id="rId157" minRId="2183" maxRId="2188">
    <sheetIdMap count="3">
      <sheetId val="1"/>
      <sheetId val="2"/>
      <sheetId val="3"/>
    </sheetIdMap>
  </header>
  <header guid="{9BAB06DC-8DFB-4F56-8B5E-1235B666F606}" dateTime="2021-10-13T14:57:21" maxSheetId="4" userName="minfin user" r:id="rId158" minRId="2192" maxRId="2201">
    <sheetIdMap count="3">
      <sheetId val="1"/>
      <sheetId val="2"/>
      <sheetId val="3"/>
    </sheetIdMap>
  </header>
  <header guid="{4DD8E50B-41A1-4920-A514-BC9032DF8AAD}" dateTime="2021-10-13T14:57:52" maxSheetId="4" userName="minfin user" r:id="rId159">
    <sheetIdMap count="3">
      <sheetId val="1"/>
      <sheetId val="2"/>
      <sheetId val="3"/>
    </sheetIdMap>
  </header>
  <header guid="{79014A31-D91E-405A-A3F3-E3C93447A7BB}" dateTime="2021-10-13T14:58:16" maxSheetId="4" userName="minfin user" r:id="rId160">
    <sheetIdMap count="3">
      <sheetId val="1"/>
      <sheetId val="2"/>
      <sheetId val="3"/>
    </sheetIdMap>
  </header>
  <header guid="{F69EF357-2873-4B93-8BC1-FED78958D170}" dateTime="2021-10-13T15:03:10" maxSheetId="4" userName="minfin user" r:id="rId161">
    <sheetIdMap count="3">
      <sheetId val="1"/>
      <sheetId val="2"/>
      <sheetId val="3"/>
    </sheetIdMap>
  </header>
  <header guid="{FB726D1F-6D7D-475C-8A9A-72D9D96F9E39}" dateTime="2021-10-13T15:03:56" maxSheetId="4" userName="minfin user" r:id="rId162" minRId="2214" maxRId="2219">
    <sheetIdMap count="3">
      <sheetId val="1"/>
      <sheetId val="2"/>
      <sheetId val="3"/>
    </sheetIdMap>
  </header>
  <header guid="{F8E299F3-434E-4E02-8EA3-CCA2FF62B755}" dateTime="2021-10-13T15:05:58" maxSheetId="4" userName="minfin user" r:id="rId163" minRId="2223" maxRId="2226">
    <sheetIdMap count="3">
      <sheetId val="1"/>
      <sheetId val="2"/>
      <sheetId val="3"/>
    </sheetIdMap>
  </header>
  <header guid="{41651210-C71F-4289-8694-0411BE531FD0}" dateTime="2021-10-13T15:07:22" maxSheetId="4" userName="minfin user" r:id="rId164">
    <sheetIdMap count="3">
      <sheetId val="1"/>
      <sheetId val="2"/>
      <sheetId val="3"/>
    </sheetIdMap>
  </header>
  <header guid="{0FB68FCF-4C46-4661-993A-C332DD010321}" dateTime="2021-10-13T15:15:31" maxSheetId="4" userName="minfin user" r:id="rId165" minRId="2233" maxRId="2244">
    <sheetIdMap count="3">
      <sheetId val="1"/>
      <sheetId val="2"/>
      <sheetId val="3"/>
    </sheetIdMap>
  </header>
  <header guid="{E23564E4-0805-490D-B14B-537A5B6867B6}" dateTime="2021-10-13T15:22:40" maxSheetId="4" userName="minfin user" r:id="rId166">
    <sheetIdMap count="3">
      <sheetId val="1"/>
      <sheetId val="2"/>
      <sheetId val="3"/>
    </sheetIdMap>
  </header>
  <header guid="{A778EC53-A841-419D-8D44-5C687638D080}" dateTime="2021-10-13T15:41:58" maxSheetId="4" userName="minfin user" r:id="rId167" minRId="2251" maxRId="2254">
    <sheetIdMap count="3">
      <sheetId val="1"/>
      <sheetId val="2"/>
      <sheetId val="3"/>
    </sheetIdMap>
  </header>
  <header guid="{10ACBC4C-D40D-472C-97D9-C9B857C17270}" dateTime="2021-10-13T15:43:28" maxSheetId="4" userName="minfin user" r:id="rId168" minRId="2258" maxRId="2269">
    <sheetIdMap count="3">
      <sheetId val="1"/>
      <sheetId val="2"/>
      <sheetId val="3"/>
    </sheetIdMap>
  </header>
  <header guid="{C07852CA-5A9B-4965-BB8B-2B836CCF2A92}" dateTime="2021-10-13T15:45:23" maxSheetId="4" userName="minfin user" r:id="rId169" minRId="2273" maxRId="2284">
    <sheetIdMap count="3">
      <sheetId val="1"/>
      <sheetId val="2"/>
      <sheetId val="3"/>
    </sheetIdMap>
  </header>
  <header guid="{30636701-AB39-40A8-B714-A89F557E3F57}" dateTime="2021-10-13T15:50:25" maxSheetId="4" userName="minfin user" r:id="rId170" minRId="2288" maxRId="2299">
    <sheetIdMap count="3">
      <sheetId val="1"/>
      <sheetId val="2"/>
      <sheetId val="3"/>
    </sheetIdMap>
  </header>
  <header guid="{34584194-5FA0-4C72-BE92-EAA40974F426}" dateTime="2021-10-13T15:50:28" maxSheetId="4" userName="minfin user" r:id="rId171">
    <sheetIdMap count="3">
      <sheetId val="1"/>
      <sheetId val="2"/>
      <sheetId val="3"/>
    </sheetIdMap>
  </header>
  <header guid="{E36F7704-8DFA-4295-9B66-EEB65392C8D2}" dateTime="2021-10-13T15:50:48" maxSheetId="4" userName="minfin user" r:id="rId172">
    <sheetIdMap count="3">
      <sheetId val="1"/>
      <sheetId val="2"/>
      <sheetId val="3"/>
    </sheetIdMap>
  </header>
  <header guid="{1B8D4664-9859-41F6-BE90-B2CD92008948}" dateTime="2021-10-13T15:52:35" maxSheetId="4" userName="minfin user" r:id="rId173">
    <sheetIdMap count="3">
      <sheetId val="1"/>
      <sheetId val="2"/>
      <sheetId val="3"/>
    </sheetIdMap>
  </header>
  <header guid="{8AE46DB9-74BD-4FAB-B50B-43BA117D2327}" dateTime="2021-10-13T15:58:07" maxSheetId="4" userName="minfin user" r:id="rId174" minRId="2312" maxRId="2323">
    <sheetIdMap count="3">
      <sheetId val="1"/>
      <sheetId val="2"/>
      <sheetId val="3"/>
    </sheetIdMap>
  </header>
  <header guid="{37221210-1549-4D1E-AEEB-4A089BFD377E}" dateTime="2021-10-13T16:06:04" maxSheetId="4" userName="minfin user" r:id="rId175" minRId="2327" maxRId="2343">
    <sheetIdMap count="3">
      <sheetId val="1"/>
      <sheetId val="2"/>
      <sheetId val="3"/>
    </sheetIdMap>
  </header>
  <header guid="{B3B7E4D3-DE7B-483F-A438-C261AA22CB29}" dateTime="2021-10-13T16:06:47" maxSheetId="4" userName="minfin user" r:id="rId176" minRId="2347" maxRId="2352">
    <sheetIdMap count="3">
      <sheetId val="1"/>
      <sheetId val="2"/>
      <sheetId val="3"/>
    </sheetIdMap>
  </header>
  <header guid="{99063F3D-6024-47F9-807E-C52D9F5B3BF8}" dateTime="2021-10-13T16:06:56" maxSheetId="4" userName="minfin user" r:id="rId177">
    <sheetIdMap count="3">
      <sheetId val="1"/>
      <sheetId val="2"/>
      <sheetId val="3"/>
    </sheetIdMap>
  </header>
  <header guid="{EAAF6FFB-1B03-4325-B74D-A8E54BF0EDF2}" dateTime="2021-10-13T16:09:17" maxSheetId="4" userName="minfin user" r:id="rId178">
    <sheetIdMap count="3">
      <sheetId val="1"/>
      <sheetId val="2"/>
      <sheetId val="3"/>
    </sheetIdMap>
  </header>
  <header guid="{00F96620-6A35-4EF6-85EF-63724415D9FB}" dateTime="2021-10-13T16:10:10" maxSheetId="4" userName="minfin user" r:id="rId179">
    <sheetIdMap count="3">
      <sheetId val="1"/>
      <sheetId val="2"/>
      <sheetId val="3"/>
    </sheetIdMap>
  </header>
  <header guid="{2D8D7FF3-3BEC-4680-AE51-99F9033FBF52}" dateTime="2021-10-13T16:29:08" maxSheetId="4" userName="minfin user" r:id="rId180" minRId="2365" maxRId="2372">
    <sheetIdMap count="3">
      <sheetId val="1"/>
      <sheetId val="2"/>
      <sheetId val="3"/>
    </sheetIdMap>
  </header>
  <header guid="{A1FA34D5-4082-480B-80A8-6F0C4635827B}" dateTime="2021-10-13T16:47:27" maxSheetId="4" userName="minfin user" r:id="rId181" minRId="2376" maxRId="2380">
    <sheetIdMap count="3">
      <sheetId val="1"/>
      <sheetId val="2"/>
      <sheetId val="3"/>
    </sheetIdMap>
  </header>
  <header guid="{9AA3F942-637B-4914-9820-764F90DED98C}" dateTime="2021-10-13T16:49:30" maxSheetId="4" userName="minfin user" r:id="rId182" minRId="2384">
    <sheetIdMap count="3">
      <sheetId val="1"/>
      <sheetId val="2"/>
      <sheetId val="3"/>
    </sheetIdMap>
  </header>
  <header guid="{09C6AC29-11BD-4583-8CFB-B3949AD05601}" dateTime="2021-10-13T16:50:31" maxSheetId="4" userName="minfin user" r:id="rId183" minRId="2388" maxRId="2390">
    <sheetIdMap count="3">
      <sheetId val="1"/>
      <sheetId val="2"/>
      <sheetId val="3"/>
    </sheetIdMap>
  </header>
  <header guid="{4C2834AB-181A-4A6A-B032-35C5006C80FF}" dateTime="2021-10-13T16:50:59" maxSheetId="4" userName="minfin user" r:id="rId184">
    <sheetIdMap count="3">
      <sheetId val="1"/>
      <sheetId val="2"/>
      <sheetId val="3"/>
    </sheetIdMap>
  </header>
  <header guid="{3E17B2F7-E372-4743-99EF-89A90FC5DC8E}" dateTime="2021-10-13T16:52:03" maxSheetId="4" userName="minfin user" r:id="rId185" minRId="2397">
    <sheetIdMap count="3">
      <sheetId val="1"/>
      <sheetId val="2"/>
      <sheetId val="3"/>
    </sheetIdMap>
  </header>
  <header guid="{5A868780-363C-44D5-8962-CB82B1812A22}" dateTime="2021-10-13T16:57:48" maxSheetId="4" userName="minfin user" r:id="rId186" minRId="2401" maxRId="2404">
    <sheetIdMap count="3">
      <sheetId val="1"/>
      <sheetId val="2"/>
      <sheetId val="3"/>
    </sheetIdMap>
  </header>
  <header guid="{6A685C63-3CE5-4AB3-811B-1C076C9FB918}" dateTime="2021-10-13T17:00:13" maxSheetId="4" userName="minfin user" r:id="rId187" minRId="2408" maxRId="2411">
    <sheetIdMap count="3">
      <sheetId val="1"/>
      <sheetId val="2"/>
      <sheetId val="3"/>
    </sheetIdMap>
  </header>
  <header guid="{8ECCF872-F7D9-4320-BFE8-DF5A1A64822C}" dateTime="2021-10-13T17:00:55" maxSheetId="4" userName="minfin user" r:id="rId188" minRId="2415">
    <sheetIdMap count="3">
      <sheetId val="1"/>
      <sheetId val="2"/>
      <sheetId val="3"/>
    </sheetIdMap>
  </header>
  <header guid="{5477829F-7C6E-4E30-9639-8C8530853EEA}" dateTime="2021-10-13T17:01:11" maxSheetId="4" userName="minfin user" r:id="rId189" minRId="2419" maxRId="2421">
    <sheetIdMap count="3">
      <sheetId val="1"/>
      <sheetId val="2"/>
      <sheetId val="3"/>
    </sheetIdMap>
  </header>
  <header guid="{52A63663-DC23-4093-9B5C-CB8C2C65CEE3}" dateTime="2021-10-13T17:02:08" maxSheetId="4" userName="minfin user" r:id="rId190">
    <sheetIdMap count="3">
      <sheetId val="1"/>
      <sheetId val="2"/>
      <sheetId val="3"/>
    </sheetIdMap>
  </header>
  <header guid="{A35D8838-ECCB-442E-81BC-B4298E6BE038}" dateTime="2021-10-13T17:04:46" maxSheetId="4" userName="minfin user" r:id="rId191" minRId="2428" maxRId="2429">
    <sheetIdMap count="3">
      <sheetId val="1"/>
      <sheetId val="2"/>
      <sheetId val="3"/>
    </sheetIdMap>
  </header>
  <header guid="{3B2C6D0D-D2FC-47AF-8B08-CAA5D163119E}" dateTime="2021-10-13T17:12:01" maxSheetId="4" userName="minfin user" r:id="rId192" minRId="2433" maxRId="2452">
    <sheetIdMap count="3">
      <sheetId val="1"/>
      <sheetId val="2"/>
      <sheetId val="3"/>
    </sheetIdMap>
  </header>
  <header guid="{F23E1CE3-16FC-4A6C-8D72-8777F6C03380}" dateTime="2021-10-13T17:13:24" maxSheetId="4" userName="minfin user" r:id="rId193" minRId="2456" maxRId="2459">
    <sheetIdMap count="3">
      <sheetId val="1"/>
      <sheetId val="2"/>
      <sheetId val="3"/>
    </sheetIdMap>
  </header>
  <header guid="{15C12D57-7111-4803-9D9D-D0E6DA775699}" dateTime="2021-10-13T17:16:59" maxSheetId="4" userName="minfin user" r:id="rId194">
    <sheetIdMap count="3">
      <sheetId val="1"/>
      <sheetId val="2"/>
      <sheetId val="3"/>
    </sheetIdMap>
  </header>
  <header guid="{CFA0DBB8-E200-4729-87EB-BF04A6C2BBC7}" dateTime="2021-10-13T17:19:41" maxSheetId="4" userName="minfin user" r:id="rId195">
    <sheetIdMap count="3">
      <sheetId val="1"/>
      <sheetId val="2"/>
      <sheetId val="3"/>
    </sheetIdMap>
  </header>
  <header guid="{086AF26E-EC0C-407F-BDA1-815CE177D6DE}" dateTime="2021-10-13T17:24:29" maxSheetId="4" userName="minfin user" r:id="rId196" minRId="2469" maxRId="2472">
    <sheetIdMap count="3">
      <sheetId val="1"/>
      <sheetId val="2"/>
      <sheetId val="3"/>
    </sheetIdMap>
  </header>
  <header guid="{6716C5A6-E1EA-4FB4-A689-D0204D6A7C0F}" dateTime="2021-10-13T17:30:10" maxSheetId="4" userName="minfin user" r:id="rId197">
    <sheetIdMap count="3">
      <sheetId val="1"/>
      <sheetId val="2"/>
      <sheetId val="3"/>
    </sheetIdMap>
  </header>
  <header guid="{5124F343-BA22-4647-8136-57943F9E5663}" dateTime="2021-10-14T09:38:28" maxSheetId="4" userName="minfin user" r:id="rId198" minRId="2479">
    <sheetIdMap count="3">
      <sheetId val="1"/>
      <sheetId val="2"/>
      <sheetId val="3"/>
    </sheetIdMap>
  </header>
  <header guid="{1AC1338C-A588-4E9D-9CFC-4879000B4948}" dateTime="2021-10-14T09:55:07" maxSheetId="4" userName="minfin user" r:id="rId199" minRId="2483" maxRId="2524">
    <sheetIdMap count="3">
      <sheetId val="1"/>
      <sheetId val="2"/>
      <sheetId val="3"/>
    </sheetIdMap>
  </header>
  <header guid="{B55A58E4-8D87-4BBD-82FA-1288B946C579}" dateTime="2021-10-14T10:02:52" maxSheetId="4" userName="minfin user" r:id="rId200">
    <sheetIdMap count="3">
      <sheetId val="1"/>
      <sheetId val="2"/>
      <sheetId val="3"/>
    </sheetIdMap>
  </header>
  <header guid="{BAAC33A3-675F-4802-98C3-969DB85BE5DB}" dateTime="2021-10-14T17:50:19" maxSheetId="4" userName="minfin user" r:id="rId201">
    <sheetIdMap count="3">
      <sheetId val="1"/>
      <sheetId val="2"/>
      <sheetId val="3"/>
    </sheetIdMap>
  </header>
  <header guid="{35D85A38-EA8B-41D1-BFDA-10A2B4B48701}" dateTime="2021-10-15T09:25:55" maxSheetId="4" userName="minfin user" r:id="rId202">
    <sheetIdMap count="3">
      <sheetId val="1"/>
      <sheetId val="2"/>
      <sheetId val="3"/>
    </sheetIdMap>
  </header>
  <header guid="{EA5E8939-05CA-42CC-BFF6-2AE895F4DDB5}" dateTime="2021-10-15T09:25:58" maxSheetId="4" userName="minfin user" r:id="rId203">
    <sheetIdMap count="3">
      <sheetId val="1"/>
      <sheetId val="2"/>
      <sheetId val="3"/>
    </sheetIdMap>
  </header>
  <header guid="{6DC74468-988D-452E-B7A8-4CA9E1914FB9}" dateTime="2021-10-15T09:26:20" maxSheetId="4" userName="minfin user" r:id="rId204">
    <sheetIdMap count="3">
      <sheetId val="1"/>
      <sheetId val="2"/>
      <sheetId val="3"/>
    </sheetIdMap>
  </header>
  <header guid="{7F3BF37B-7772-4D2B-A171-F9E6AF570A88}" dateTime="2021-10-15T09:26:40" maxSheetId="4" userName="minfin user" r:id="rId205">
    <sheetIdMap count="3">
      <sheetId val="1"/>
      <sheetId val="2"/>
      <sheetId val="3"/>
    </sheetIdMap>
  </header>
  <header guid="{417D1E0A-B91C-476C-B097-75B4A1BAC53D}" dateTime="2021-10-15T09:35:38" maxSheetId="4" userName="minfin user" r:id="rId206" minRId="2546" maxRId="2645">
    <sheetIdMap count="3">
      <sheetId val="1"/>
      <sheetId val="2"/>
      <sheetId val="3"/>
    </sheetIdMap>
  </header>
  <header guid="{B6D50150-40A1-42D2-9BD1-6AD007206778}" dateTime="2021-10-15T09:38:58" maxSheetId="4" userName="minfin user" r:id="rId207" minRId="2649" maxRId="2656">
    <sheetIdMap count="3">
      <sheetId val="1"/>
      <sheetId val="2"/>
      <sheetId val="3"/>
    </sheetIdMap>
  </header>
  <header guid="{87645C61-5E0A-4A7B-B9AA-07D24D03898C}" dateTime="2021-10-15T09:39:36" maxSheetId="4" userName="minfin user" r:id="rId208">
    <sheetIdMap count="3">
      <sheetId val="1"/>
      <sheetId val="2"/>
      <sheetId val="3"/>
    </sheetIdMap>
  </header>
  <header guid="{843CD775-9B83-4832-B9DE-F837E3735CE3}" dateTime="2021-10-15T09:40:11" maxSheetId="4" userName="minfin user" r:id="rId209">
    <sheetIdMap count="3">
      <sheetId val="1"/>
      <sheetId val="2"/>
      <sheetId val="3"/>
    </sheetIdMap>
  </header>
  <header guid="{1009C2FC-443D-4EEA-A3AB-A4614B360441}" dateTime="2021-10-15T09:40:19" maxSheetId="4" userName="minfin user" r:id="rId210">
    <sheetIdMap count="3">
      <sheetId val="1"/>
      <sheetId val="2"/>
      <sheetId val="3"/>
    </sheetIdMap>
  </header>
  <header guid="{FE726B16-C7DF-4CB5-9EF8-E6C93129DC89}" dateTime="2021-10-15T09:40:28" maxSheetId="4" userName="minfin user" r:id="rId211">
    <sheetIdMap count="3">
      <sheetId val="1"/>
      <sheetId val="2"/>
      <sheetId val="3"/>
    </sheetIdMap>
  </header>
  <header guid="{4215D599-8256-44BF-BF6D-DEAC544AF147}" dateTime="2021-10-15T09:45:08" maxSheetId="4" userName="minfin user" r:id="rId212">
    <sheetIdMap count="3">
      <sheetId val="1"/>
      <sheetId val="2"/>
      <sheetId val="3"/>
    </sheetIdMap>
  </header>
  <header guid="{C1563CCA-8943-40F4-B792-EC4B94750F63}" dateTime="2021-10-15T10:42:54" maxSheetId="4" userName="minfin user" r:id="rId213">
    <sheetIdMap count="3">
      <sheetId val="1"/>
      <sheetId val="2"/>
      <sheetId val="3"/>
    </sheetIdMap>
  </header>
  <header guid="{FAB39156-3D3F-4A13-B69F-69D344676FE7}" dateTime="2021-10-15T10:44:19" maxSheetId="4" userName="minfin user" r:id="rId214">
    <sheetIdMap count="3">
      <sheetId val="1"/>
      <sheetId val="2"/>
      <sheetId val="3"/>
    </sheetIdMap>
  </header>
  <header guid="{5F270E63-FE37-4E07-BCB8-95B6B6D8467D}" dateTime="2021-10-15T12:30:23" maxSheetId="4" userName="minfin user" r:id="rId215">
    <sheetIdMap count="3">
      <sheetId val="1"/>
      <sheetId val="2"/>
      <sheetId val="3"/>
    </sheetIdMap>
  </header>
  <header guid="{96093264-F6D6-4DEA-A0F3-E8D8E633FD98}" dateTime="2021-10-18T16:17:29" maxSheetId="4" userName="minfin user" r:id="rId216" minRId="2684" maxRId="2686">
    <sheetIdMap count="3">
      <sheetId val="1"/>
      <sheetId val="2"/>
      <sheetId val="3"/>
    </sheetIdMap>
  </header>
  <header guid="{CEE83319-E2DF-4283-9C51-69C507A63178}" dateTime="2021-10-18T17:47:14" maxSheetId="4" userName="minfin user" r:id="rId217">
    <sheetIdMap count="3">
      <sheetId val="1"/>
      <sheetId val="2"/>
      <sheetId val="3"/>
    </sheetIdMap>
  </header>
  <header guid="{9B3756CE-A86A-4599-97F8-02690154892C}" dateTime="2021-10-19T09:06:03" maxSheetId="4" userName="minfin user" r:id="rId218">
    <sheetIdMap count="3">
      <sheetId val="1"/>
      <sheetId val="2"/>
      <sheetId val="3"/>
    </sheetIdMap>
  </header>
  <header guid="{A0F93ED5-8196-4D64-B681-2ABAE312BE28}" dateTime="2021-10-19T14:47:59" maxSheetId="4" userName="minfin user" r:id="rId219">
    <sheetIdMap count="3">
      <sheetId val="1"/>
      <sheetId val="2"/>
      <sheetId val="3"/>
    </sheetIdMap>
  </header>
  <header guid="{75723EE8-B26D-48D0-89E6-0ADA60228785}" dateTime="2021-10-19T15:12:38" maxSheetId="4" userName="minfin user" r:id="rId220">
    <sheetIdMap count="3">
      <sheetId val="1"/>
      <sheetId val="2"/>
      <sheetId val="3"/>
    </sheetIdMap>
  </header>
  <header guid="{A46EE2D8-14D3-41E2-8BD4-8592CC7F6D39}" dateTime="2021-10-25T13:00:39" maxSheetId="4" userName="Pavlenko" r:id="rId221">
    <sheetIdMap count="3">
      <sheetId val="1"/>
      <sheetId val="2"/>
      <sheetId val="3"/>
    </sheetIdMap>
  </header>
  <header guid="{9B66DD65-B599-4B73-9776-C26D925F6BD9}" dateTime="2021-10-25T15:45:33" maxSheetId="4" userName="Карпова НН" r:id="rId222" minRId="2705">
    <sheetIdMap count="3">
      <sheetId val="1"/>
      <sheetId val="2"/>
      <sheetId val="3"/>
    </sheetIdMap>
  </header>
  <header guid="{9931DFB8-46E1-40A1-89F2-7C735DF1B73B}" dateTime="2021-10-27T11:19:04" maxSheetId="4" userName="Pavlenko" r:id="rId223" minRId="270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709" sId="1">
    <oc r="F103" t="inlineStr">
      <is>
        <t>2014/2021</t>
      </is>
    </oc>
    <nc r="F103" t="inlineStr">
      <is>
        <t>2014/2022</t>
      </is>
    </nc>
  </rcc>
  <rcv guid="{DEC7EF9F-79FC-4F5C-A9F4-5511C75973A4}" action="delete"/>
  <rdn rId="0" localSheetId="1" customView="1" name="Z_DEC7EF9F_79FC_4F5C_A9F4_5511C75973A4_.wvu.PrintArea" hidden="1" oldHidden="1">
    <formula>Лист1!$A$1:$W$262</formula>
    <oldFormula>Лист1!$A$1:$W$262</oldFormula>
  </rdn>
  <rdn rId="0" localSheetId="1" customView="1" name="Z_DEC7EF9F_79FC_4F5C_A9F4_5511C75973A4_.wvu.PrintTitles" hidden="1" oldHidden="1">
    <formula>Лист1!$A:$F,Лист1!$5:$9</formula>
    <oldFormula>Лист1!$A:$F,Лист1!$5:$9</oldFormula>
  </rdn>
  <rdn rId="0" localSheetId="1" customView="1" name="Z_DEC7EF9F_79FC_4F5C_A9F4_5511C75973A4_.wvu.Rows" hidden="1" oldHidden="1">
    <formula>Лист1!$24:$24,Лист1!$111:$111,Лист1!$162:$168</formula>
    <oldFormula>Лист1!$24:$24,Лист1!$111:$111,Лист1!$162:$168</oldFormula>
  </rdn>
  <rcv guid="{DEC7EF9F-79FC-4F5C-A9F4-5511C75973A4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602" sId="1">
    <oc r="P206">
      <f>Q206+R206</f>
    </oc>
    <nc r="P206">
      <f>Q206+R206</f>
    </nc>
  </rcc>
  <rcc rId="1603" sId="1" numFmtId="4">
    <nc r="R206">
      <v>5207374.5999999996</v>
    </nc>
  </rcc>
  <rcc rId="1604" sId="1">
    <oc r="S206">
      <f>T206+U206</f>
    </oc>
    <nc r="S206">
      <f>T206+U206</f>
    </nc>
  </rcc>
  <rcc rId="1605" sId="1" odxf="1" dxf="1" numFmtId="4">
    <nc r="U206">
      <v>5207374.5999999996</v>
    </nc>
    <odxf>
      <border outline="0">
        <right/>
      </border>
    </odxf>
    <ndxf>
      <border outline="0">
        <right style="thin">
          <color rgb="FF000000"/>
        </right>
      </border>
    </ndxf>
  </rcc>
  <rfmt sheetId="1" sqref="M206:U206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fmt sheetId="1" sqref="V228:W228" start="0" length="2147483647">
    <dxf>
      <font>
        <b/>
      </font>
    </dxf>
  </rfmt>
  <rfmt sheetId="1" sqref="V214:W214" start="0" length="2147483647">
    <dxf>
      <font>
        <b/>
      </font>
    </dxf>
  </rfmt>
  <rcc rId="2649" sId="1" numFmtId="4">
    <oc r="W212">
      <f>S212/M212*100</f>
    </oc>
    <nc r="W212">
      <v>0</v>
    </nc>
  </rcc>
  <rcc rId="2650" sId="1">
    <oc r="V211">
      <f>S211/J211*100</f>
    </oc>
    <nc r="V211"/>
  </rcc>
  <rcc rId="2651" sId="1">
    <oc r="W211">
      <f>S211/M211*100</f>
    </oc>
    <nc r="W211"/>
  </rcc>
  <rcc rId="2652" sId="1" numFmtId="4">
    <oc r="W210">
      <f>S210/M210*100</f>
    </oc>
    <nc r="W210">
      <v>0</v>
    </nc>
  </rcc>
  <rfmt sheetId="1" sqref="V209:W209" start="0" length="2147483647">
    <dxf>
      <font>
        <b/>
      </font>
    </dxf>
  </rfmt>
  <rfmt sheetId="1" sqref="V179:W179" start="0" length="2147483647">
    <dxf>
      <font>
        <b/>
      </font>
    </dxf>
  </rfmt>
  <rfmt sheetId="1" sqref="V175:W175" start="0" length="2147483647">
    <dxf>
      <font>
        <b/>
      </font>
    </dxf>
  </rfmt>
  <rfmt sheetId="1" sqref="V160:W160" start="0" length="2147483647">
    <dxf>
      <font>
        <b/>
      </font>
    </dxf>
  </rfmt>
  <rfmt sheetId="1" sqref="V156:W156" start="0" length="2147483647">
    <dxf>
      <font>
        <b/>
      </font>
    </dxf>
  </rfmt>
  <rfmt sheetId="1" sqref="V148:W148" start="0" length="2147483647">
    <dxf>
      <font>
        <b/>
      </font>
    </dxf>
  </rfmt>
  <rfmt sheetId="1" sqref="V144:W144" start="0" length="2147483647">
    <dxf>
      <font>
        <b/>
      </font>
    </dxf>
  </rfmt>
  <rcc rId="2653" sId="1">
    <oc r="V143">
      <f>S143/J143*100</f>
    </oc>
    <nc r="V143"/>
  </rcc>
  <rcc rId="2654" sId="1">
    <oc r="W143">
      <f>S143/M143*100</f>
    </oc>
    <nc r="W143"/>
  </rcc>
  <rcc rId="2655" sId="1">
    <oc r="V140">
      <f>S140/J140*100</f>
    </oc>
    <nc r="V140"/>
  </rcc>
  <rcc rId="2656" sId="1">
    <oc r="W140">
      <f>S140/M140*100</f>
    </oc>
    <nc r="W140"/>
  </rcc>
  <rfmt sheetId="1" sqref="V118:W118" start="0" length="2147483647">
    <dxf>
      <font>
        <b/>
      </font>
    </dxf>
  </rfmt>
  <rfmt sheetId="1" sqref="V115:W115" start="0" length="2147483647">
    <dxf>
      <font>
        <b/>
      </font>
    </dxf>
  </rfmt>
  <rfmt sheetId="1" sqref="J58:W58" start="0" length="2147483647">
    <dxf>
      <font>
        <b val="0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fmt sheetId="1" sqref="M39" start="0" length="0">
    <dxf>
      <fill>
        <patternFill patternType="solid">
          <bgColor theme="0"/>
        </patternFill>
      </fill>
    </dxf>
  </rfmt>
  <rcc rId="424" sId="1" numFmtId="4">
    <oc r="M39">
      <f>N39+O39</f>
    </oc>
    <nc r="M39">
      <f>M40+M41</f>
    </nc>
  </rcc>
  <rcc rId="425" sId="1" numFmtId="4">
    <oc r="O39">
      <v>52262900.700000003</v>
    </oc>
    <nc r="O39">
      <f>O40+O41</f>
    </nc>
  </rcc>
  <rcc rId="426" sId="1" numFmtId="4">
    <oc r="R39">
      <v>51247995.420000002</v>
    </oc>
    <nc r="R39">
      <f>R40+R41</f>
    </nc>
  </rcc>
  <rcc rId="427" sId="1" numFmtId="4">
    <oc r="U39">
      <v>49232568.840000004</v>
    </oc>
    <nc r="U39">
      <f>U40+U41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417" sId="1" odxf="1" s="1" dxf="1" numFmtId="4">
    <nc r="K67">
      <v>241969227.94999999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18" sId="1" numFmtId="34">
    <nc r="N67">
      <v>133367721.83</v>
    </nc>
  </rcc>
  <rcc rId="419" sId="1" numFmtId="34">
    <nc r="Q67">
      <v>132922012.31</v>
    </nc>
  </rcc>
  <rcc rId="420" sId="1" numFmtId="34">
    <nc r="T67">
      <v>113036885.75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401" sId="1" numFmtId="4">
    <oc r="I66" t="inlineStr">
      <is>
        <t>10 269,72</t>
      </is>
    </oc>
    <nc r="I66">
      <v>10269.719999999999</v>
    </nc>
  </rcc>
  <rcc rId="402" sId="1" odxf="1" s="1" dxf="1" numFmtId="4">
    <nc r="L66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3" sId="1" odxf="1" s="1" dxf="1" numFmtId="4">
    <nc r="L65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4" sId="1" odxf="1" s="1" dxf="1" numFmtId="4">
    <nc r="O66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5" sId="1" odxf="1" s="1" dxf="1" numFmtId="4">
    <nc r="O65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6" sId="1" odxf="1" s="1" dxf="1" numFmtId="4">
    <nc r="R66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7" sId="1" odxf="1" s="1" dxf="1" numFmtId="4">
    <nc r="R65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08" sId="1" odxf="1" s="1" dxf="1" numFmtId="4">
    <nc r="U66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409" sId="1" odxf="1" s="1" dxf="1" numFmtId="4">
    <nc r="U65">
      <v>10269.719999999999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410" sId="1" odxf="1" dxf="1">
    <nc r="V65">
      <f>S65/J65*100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1" sId="1" odxf="1" dxf="1">
    <nc r="V66">
      <f>S66/J66*100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2" sId="1" odxf="1" dxf="1">
    <nc r="W65">
      <f>S65/M65*100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13" sId="1" odxf="1" dxf="1">
    <nc r="W66">
      <f>S66/M66*100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A65:U66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0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021.xml><?xml version="1.0" encoding="utf-8"?>
<revisions xmlns="http://schemas.openxmlformats.org/spreadsheetml/2006/main" xmlns:r="http://schemas.openxmlformats.org/officeDocument/2006/relationships">
  <rcc rId="730" sId="1">
    <nc r="J83">
      <f>K83+L83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1433" sId="1">
    <oc r="G101">
      <f>G102+G115+G118</f>
    </oc>
    <nc r="G101">
      <f>H101+I101</f>
    </nc>
  </rcc>
  <rcc rId="1434" sId="1" numFmtId="4">
    <oc r="H101" t="inlineStr">
      <is>
        <t>1 231 147 018,57</t>
      </is>
    </oc>
    <nc r="H101">
      <v>1231147018.5699999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1401" sId="1">
    <oc r="N57">
      <f>N58+N59+N62+N65+N67+N68+N70+N73+N75+N77+N78+N79+N82+N85+N88</f>
    </oc>
    <nc r="N57">
      <f>N58+N59+N62+N65+N67+N68+N70+N73+N75+N77+N78+N79+N82+N85+N88</f>
    </nc>
  </rcc>
  <rcc rId="1402" sId="1" xfDxf="1" s="1" dxf="1" numFmtId="4">
    <nc r="O56">
      <v>411799339.76999998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03" sId="1" odxf="1" s="1" dxf="1" numFmtId="4">
    <oc r="O53">
      <f>O57</f>
    </oc>
    <nc r="O53">
      <v>411799339.76999998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166" formatCode="#,##0.00\ _₽"/>
      <fill>
        <patternFill patternType="none">
          <bgColor indexed="65"/>
        </patternFill>
      </fill>
    </ndxf>
  </rcc>
  <rcc rId="1404" sId="1" odxf="1" s="1" dxf="1" numFmtId="4">
    <oc r="O57">
      <f>O58+O59+O62+O65+O67+O68+O70+O73+O75+O77+O78+O79+O82+O85+O88</f>
    </oc>
    <nc r="O57">
      <v>411799339.76999998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166" formatCode="#,##0.00\ _₽"/>
      <fill>
        <patternFill patternType="none">
          <bgColor indexed="65"/>
        </patternFill>
      </fill>
    </ndxf>
  </rcc>
  <rcc rId="1405" sId="1">
    <oc r="M53">
      <f>M57</f>
    </oc>
    <nc r="M53">
      <f>N53+O53</f>
    </nc>
  </rcc>
  <rfmt sheetId="1" sqref="O57">
    <dxf>
      <fill>
        <patternFill patternType="solid">
          <bgColor rgb="FFFFFF00"/>
        </patternFill>
      </fill>
    </dxf>
  </rfmt>
  <rfmt sheetId="1" sqref="O56">
    <dxf>
      <fill>
        <patternFill patternType="solid">
          <bgColor rgb="FFFFFF00"/>
        </patternFill>
      </fill>
    </dxf>
  </rfmt>
  <rcc rId="1406" sId="1" odxf="1" dxf="1">
    <nc r="O54">
      <f>O60+O63+O66+O69+O71+O74+O76+O80+O83+O86+O89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407" sId="1">
    <nc r="O55">
      <f>O56-O54</f>
    </nc>
  </rcc>
  <rfmt sheetId="1" sqref="O53:O55">
    <dxf>
      <fill>
        <patternFill>
          <bgColor rgb="FFFFFF00"/>
        </patternFill>
      </fill>
    </dxf>
  </rfmt>
  <rcc rId="1408" sId="1" odxf="1" s="1" dxf="1">
    <nc r="M54">
      <f>N54+O54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</ndxf>
  </rcc>
  <rcc rId="1409" sId="1" odxf="1" s="1" dxf="1">
    <nc r="M55">
      <f>N55+O55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</ndxf>
  </rcc>
  <rcc rId="1410" sId="1" odxf="1" s="1" dxf="1">
    <nc r="M56">
      <f>N56+O56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</ndxf>
  </rcc>
  <rfmt sheetId="1" s="1" sqref="N56" start="0" length="0">
    <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</dxf>
  </rfmt>
  <rcc rId="1411" sId="1" numFmtId="4">
    <nc r="N56">
      <v>1442442955.1899998</v>
    </nc>
  </rcc>
  <rcc rId="1412" sId="1">
    <nc r="N54">
      <f>N60+N63+N66+N69+N71+N74+N76+N80+N83+N86+N89</f>
    </nc>
  </rcc>
  <rcc rId="1413" sId="1">
    <nc r="N55">
      <f>N56-N54</f>
    </nc>
  </rcc>
  <rfmt sheetId="1" sqref="N54:N55">
    <dxf>
      <fill>
        <patternFill patternType="solid">
          <bgColor rgb="FFFFFF00"/>
        </patternFill>
      </fill>
    </dxf>
  </rfmt>
  <rcc rId="1414" sId="1" numFmtId="4">
    <oc r="R56">
      <f>R57</f>
    </oc>
    <nc r="R56">
      <v>410165231.56</v>
    </nc>
  </rcc>
  <rfmt sheetId="1" sqref="R56">
    <dxf>
      <fill>
        <patternFill patternType="solid">
          <bgColor rgb="FFFFFF00"/>
        </patternFill>
      </fill>
    </dxf>
  </rfmt>
  <rcc rId="1415" sId="1" numFmtId="4">
    <oc r="Q56">
      <f>Q57</f>
    </oc>
    <nc r="Q56">
      <v>1424466179.6300001</v>
    </nc>
  </rcc>
  <rfmt sheetId="1" sqref="P56:R56">
    <dxf>
      <fill>
        <patternFill>
          <bgColor rgb="FFFFFF00"/>
        </patternFill>
      </fill>
    </dxf>
  </rfmt>
  <rfmt sheetId="1" sqref="Q57">
    <dxf>
      <fill>
        <patternFill patternType="solid">
          <bgColor rgb="FFFFFF00"/>
        </patternFill>
      </fill>
    </dxf>
  </rfmt>
  <rcc rId="1416" sId="1" numFmtId="4">
    <oc r="R57">
      <f>R58+R59+R62+R65+R67+R68+R70+R73+R75+R77+R78+R79+R82+R85+R88</f>
    </oc>
    <nc r="R57">
      <v>410165231.56</v>
    </nc>
  </rcc>
  <rfmt sheetId="1" sqref="R57">
    <dxf>
      <fill>
        <patternFill patternType="solid">
          <bgColor rgb="FFFFFF00"/>
        </patternFill>
      </fill>
    </dxf>
  </rfmt>
  <rfmt sheetId="1" sqref="P53:Q55">
    <dxf>
      <fill>
        <patternFill>
          <bgColor rgb="FFFFFF00"/>
        </patternFill>
      </fill>
    </dxf>
  </rfmt>
  <rfmt sheetId="1" sqref="R54:R55">
    <dxf>
      <fill>
        <patternFill patternType="solid">
          <bgColor rgb="FFFFFF00"/>
        </patternFill>
      </fill>
    </dxf>
  </rfmt>
  <rfmt sheetId="1" sqref="R53">
    <dxf>
      <fill>
        <patternFill patternType="solid">
          <bgColor rgb="FFFFFF00"/>
        </patternFill>
      </fill>
    </dxf>
  </rfmt>
  <rcc rId="1417" sId="1" numFmtId="4">
    <oc r="U56">
      <f>U57</f>
    </oc>
    <nc r="U56">
      <v>410163083.35000002</v>
    </nc>
  </rcc>
  <rfmt sheetId="1" sqref="U56">
    <dxf>
      <fill>
        <patternFill patternType="solid">
          <bgColor rgb="FFFFFF00"/>
        </patternFill>
      </fill>
    </dxf>
  </rfmt>
  <rfmt sheetId="1" sqref="S56:U56">
    <dxf>
      <fill>
        <patternFill>
          <bgColor rgb="FFFFFF00"/>
        </patternFill>
      </fill>
    </dxf>
  </rfmt>
  <rcc rId="1418" sId="1" numFmtId="4">
    <oc r="U57">
      <f>U58+U59+U62+U65+U67+U68+U70+U73+U75+U77+U78+U79+U82+U85+U88</f>
    </oc>
    <nc r="U57">
      <v>410163083.35000002</v>
    </nc>
  </rcc>
  <rfmt sheetId="1" sqref="S53:S57">
    <dxf>
      <fill>
        <patternFill>
          <bgColor rgb="FFFFFF00"/>
        </patternFill>
      </fill>
    </dxf>
  </rfmt>
  <rfmt sheetId="1" sqref="T53:U53">
    <dxf>
      <fill>
        <patternFill patternType="solid">
          <bgColor rgb="FFFFFF00"/>
        </patternFill>
      </fill>
    </dxf>
  </rfmt>
  <rfmt sheetId="1" sqref="T57:U57">
    <dxf>
      <fill>
        <patternFill patternType="solid">
          <bgColor rgb="FFFFFF00"/>
        </patternFill>
      </fill>
    </dxf>
  </rfmt>
  <rcc rId="1419" sId="1" odxf="1" dxf="1">
    <nc r="U54">
      <f>U60+U63+U66+U69+U71+U74+U76+U80+U83+U86+U89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rgb="FFFFFF00"/>
        </patternFill>
      </fill>
      <border outline="0">
        <right style="thin">
          <color indexed="64"/>
        </right>
      </border>
    </ndxf>
  </rcc>
  <rfmt sheetId="1" sqref="U54:U55">
    <dxf>
      <fill>
        <patternFill>
          <bgColor rgb="FFFFFF00"/>
        </patternFill>
      </fill>
    </dxf>
  </rfmt>
  <rcc rId="1420" sId="1" odxf="1" dxf="1">
    <nc r="T54">
      <f>T66+T69+T71+T74+T76+T80+T83+T86+T89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T54:T55">
    <dxf>
      <fill>
        <patternFill>
          <bgColor rgb="FFFFFF00"/>
        </patternFill>
      </fill>
    </dxf>
  </rfmt>
  <rfmt sheetId="1" sqref="V53:W57">
    <dxf>
      <fill>
        <patternFill patternType="solid">
          <bgColor rgb="FFFFFF00"/>
        </patternFill>
      </fill>
    </dxf>
  </rfmt>
  <rdn rId="0" localSheetId="2" customView="1" name="Z_D701594E_858F_4201_855B_25962822B48B_.wvu.PrintArea" hidden="1"/>
  <rdn rId="0" localSheetId="2" customView="1" name="Z_D701594E_858F_4201_855B_25962822B48B_.wvu.PrintTitles" hidden="1"/>
  <rdn rId="0" localSheetId="2" customView="1" name="Z_D701594E_858F_4201_855B_25962822B48B_.wvu.Rows" hidden="1"/>
  <rdn rId="0" localSheetId="3" customView="1" name="Z_D701594E_858F_4201_855B_25962822B48B_.wvu.PrintArea" hidden="1"/>
  <rdn rId="0" localSheetId="3" customView="1" name="Z_D701594E_858F_4201_855B_25962822B48B_.wvu.PrintTitles" hidden="1"/>
  <rdn rId="0" localSheetId="3" customView="1" name="Z_D701594E_858F_4201_855B_25962822B48B_.wvu.Rows" hidden="1"/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111.xml><?xml version="1.0" encoding="utf-8"?>
<revisions xmlns="http://schemas.openxmlformats.org/spreadsheetml/2006/main" xmlns:r="http://schemas.openxmlformats.org/officeDocument/2006/relationships"/>
</file>

<file path=xl/revisions/revisionLog111112.xml><?xml version="1.0" encoding="utf-8"?>
<revisions xmlns="http://schemas.openxmlformats.org/spreadsheetml/2006/main" xmlns:r="http://schemas.openxmlformats.org/officeDocument/2006/relationships">
  <rcc rId="1" sId="1" numFmtId="4">
    <nc r="L37">
      <v>59138949.600000001</v>
    </nc>
  </rcc>
  <rcc rId="2" sId="1" numFmtId="4">
    <nc r="O37">
      <v>59138949.600000001</v>
    </nc>
  </rcc>
  <rcc rId="3" sId="1" numFmtId="4">
    <nc r="R37">
      <v>59138949.600000001</v>
    </nc>
  </rcc>
  <rcc rId="4" sId="1" numFmtId="4">
    <nc r="U37">
      <v>59138949.600000001</v>
    </nc>
  </rcc>
  <rfmt sheetId="1" sqref="J37:L37">
    <dxf>
      <fill>
        <patternFill patternType="solid">
          <bgColor rgb="FFFFFF00"/>
        </patternFill>
      </fill>
    </dxf>
  </rfmt>
  <rcc rId="5" sId="1" odxf="1" dxf="1" numFmtId="4">
    <nc r="L25">
      <v>108747685.83</v>
    </nc>
    <odxf>
      <font>
        <name val="Arial"/>
        <scheme val="none"/>
      </font>
      <numFmt numFmtId="166" formatCode="#,##0.00\ _₽"/>
      <fill>
        <patternFill patternType="none">
          <bgColor indexed="65"/>
        </patternFill>
      </fill>
      <alignment horizontal="center" readingOrder="0"/>
    </odxf>
    <ndxf>
      <font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horizontal="right" readingOrder="0"/>
    </ndxf>
  </rcc>
  <rcc rId="6" sId="1">
    <nc r="J25">
      <f>L25</f>
    </nc>
  </rcc>
  <rcc rId="7" sId="1" numFmtId="4">
    <nc r="O25">
      <v>57504564.549999997</v>
    </nc>
  </rcc>
  <rcc rId="8" sId="1" numFmtId="4">
    <nc r="R25">
      <v>57504564.549999997</v>
    </nc>
  </rcc>
  <rcc rId="9" sId="1" numFmtId="4">
    <nc r="U25">
      <v>57504564.549999997</v>
    </nc>
  </rcc>
  <rcc rId="10" sId="1">
    <nc r="S25">
      <f>T25+U25</f>
    </nc>
  </rcc>
  <rcc rId="11" sId="1">
    <nc r="P25">
      <f>Q25+R25</f>
    </nc>
  </rcc>
  <rcc rId="12" sId="1">
    <nc r="M25">
      <f>N25+O25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12.xml><?xml version="1.0" encoding="utf-8"?>
<revisions xmlns="http://schemas.openxmlformats.org/spreadsheetml/2006/main" xmlns:r="http://schemas.openxmlformats.org/officeDocument/2006/relationships">
  <rcc rId="776" sId="1" odxf="1" s="1" dxf="1">
    <nc r="K89" t="inlineStr">
      <is>
        <t>122 836 061,95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77" sId="1" odxf="1" s="1" dxf="1">
    <nc r="L89" t="inlineStr">
      <is>
        <t>13 648 516,75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574" sId="1" odxf="1" s="1" dxf="1" numFmtId="4">
    <nc r="L94">
      <v>5000000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75" sId="1">
    <nc r="J94">
      <f>K94+L94</f>
    </nc>
  </rcc>
  <rcc rId="576" sId="1">
    <nc r="J93">
      <f>J94</f>
    </nc>
  </rcc>
  <rcc rId="577" sId="1">
    <nc r="K93">
      <f>K94</f>
    </nc>
  </rcc>
  <rcc rId="578" sId="1">
    <nc r="L93">
      <f>L94</f>
    </nc>
  </rcc>
  <rfmt sheetId="1" s="1" sqref="K96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96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579" sId="1" numFmtId="4">
    <nc r="K96">
      <v>60580000</v>
    </nc>
  </rcc>
  <rcc rId="580" sId="1" numFmtId="4">
    <nc r="L96">
      <v>6731000</v>
    </nc>
  </rcc>
  <rcc rId="581" sId="1" numFmtId="4">
    <oc r="H96" t="inlineStr">
      <is>
        <t>60 580 000,00</t>
      </is>
    </oc>
    <nc r="H96">
      <v>60580000</v>
    </nc>
  </rcc>
  <rcc rId="582" sId="1" numFmtId="4">
    <oc r="I96" t="inlineStr">
      <is>
        <t>6 731 000,00</t>
      </is>
    </oc>
    <nc r="I96">
      <v>6731000</v>
    </nc>
  </rcc>
  <rcc rId="583" sId="1">
    <oc r="L92">
      <f>L96+L97</f>
    </oc>
    <nc r="L92">
      <f>L96+L97+L94</f>
    </nc>
  </rcc>
  <rcc rId="584" sId="1">
    <oc r="L90">
      <f>L95</f>
    </oc>
    <nc r="L90">
      <f>L92</f>
    </nc>
  </rcc>
  <rcc rId="585" sId="1">
    <oc r="J90">
      <f>J95</f>
    </oc>
    <nc r="J90">
      <f>K90+L90</f>
    </nc>
  </rcc>
  <rcc rId="586" sId="1">
    <oc r="J92">
      <f>J96+J97</f>
    </oc>
    <nc r="J92">
      <f>K92+L92</f>
    </nc>
  </rcc>
  <rfmt sheetId="1" sqref="G93:W93" start="0" length="2147483647">
    <dxf>
      <font>
        <b/>
      </font>
    </dxf>
  </rfmt>
  <rcc rId="587" sId="1">
    <oc r="M90">
      <f>M95</f>
    </oc>
    <nc r="M90">
      <f>N90+O90</f>
    </nc>
  </rcc>
  <rcc rId="588" sId="1">
    <oc r="M92">
      <f>M96+M97</f>
    </oc>
    <nc r="M92">
      <f>N92+O92</f>
    </nc>
  </rcc>
  <rcc rId="589" sId="1">
    <oc r="P90">
      <f>P95</f>
    </oc>
    <nc r="P90">
      <f>Q90+R90</f>
    </nc>
  </rcc>
  <rcc rId="590" sId="1">
    <oc r="P92">
      <f>P96+P97</f>
    </oc>
    <nc r="P92">
      <f>Q92+R92</f>
    </nc>
  </rcc>
  <rcc rId="591" sId="1">
    <oc r="S90">
      <f>S95</f>
    </oc>
    <nc r="S90">
      <f>T90+U90</f>
    </nc>
  </rcc>
  <rcc rId="592" sId="1">
    <oc r="S92">
      <f>S96+S97</f>
    </oc>
    <nc r="S92">
      <f>T92+U92</f>
    </nc>
  </rcc>
  <rcc rId="593" sId="1">
    <nc r="M93">
      <f>M94</f>
    </nc>
  </rcc>
  <rcc rId="594" sId="1">
    <nc r="N93">
      <f>N94</f>
    </nc>
  </rcc>
  <rcc rId="595" sId="1">
    <nc r="O93">
      <f>O94</f>
    </nc>
  </rcc>
  <rcc rId="596" sId="1">
    <nc r="P93">
      <f>P94</f>
    </nc>
  </rcc>
  <rcc rId="597" sId="1">
    <nc r="Q93">
      <f>Q94</f>
    </nc>
  </rcc>
  <rcc rId="598" sId="1">
    <nc r="R93">
      <f>R94</f>
    </nc>
  </rcc>
  <rcc rId="599" sId="1">
    <nc r="S93">
      <f>S94</f>
    </nc>
  </rcc>
  <rcc rId="600" sId="1">
    <nc r="T93">
      <f>T94</f>
    </nc>
  </rcc>
  <rcc rId="601" sId="1" odxf="1" dxf="1">
    <nc r="U93">
      <f>U94</f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563" sId="1" numFmtId="34">
    <nc r="T76">
      <v>5902134.0999999996</v>
    </nc>
  </rcc>
  <rcc rId="564" sId="1" numFmtId="34">
    <nc r="U76">
      <v>120451.72</v>
    </nc>
  </rcc>
  <rcc rId="565" sId="1" numFmtId="34">
    <nc r="T75">
      <v>5902134.0999999996</v>
    </nc>
  </rcc>
  <rcc rId="566" sId="1" numFmtId="34">
    <nc r="U75">
      <v>120451.72</v>
    </nc>
  </rcc>
  <rcc rId="567" sId="1" odxf="1" dxf="1">
    <oc r="V75">
      <f>S75/J75*100</f>
    </oc>
    <nc r="V75">
      <f>S75/J75*100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68" sId="1" odxf="1" dxf="1">
    <nc r="V76">
      <f>S76/J76*100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69" sId="1" odxf="1" dxf="1">
    <nc r="W75">
      <f>S75/M75*100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70" sId="1" odxf="1" dxf="1">
    <nc r="W76">
      <f>S76/M76*100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A75:U76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cc rId="552" sId="1" odxf="1" s="1" dxf="1" numFmtId="4">
    <nc r="N76">
      <v>6198683.6299999999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53" sId="1" odxf="1" s="1" dxf="1" numFmtId="4">
    <nc r="O76">
      <v>126503.75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54" sId="1" odxf="1" s="1" dxf="1" numFmtId="4">
    <nc r="N75">
      <v>6198683.6299999999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55" sId="1" odxf="1" s="1" dxf="1" numFmtId="4">
    <nc r="O75">
      <v>126503.75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56" sId="1" numFmtId="34">
    <nc r="Q76">
      <v>6000085.6500000004</v>
    </nc>
  </rcc>
  <rcc rId="557" sId="1" numFmtId="34">
    <nc r="R76">
      <v>122450.73</v>
    </nc>
  </rcc>
  <rcc rId="558" sId="1" numFmtId="34">
    <nc r="Q75">
      <v>6000085.6500000004</v>
    </nc>
  </rcc>
  <rcc rId="559" sId="1" numFmtId="34">
    <nc r="R75">
      <v>122450.73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2111.xml><?xml version="1.0" encoding="utf-8"?>
<revisions xmlns="http://schemas.openxmlformats.org/spreadsheetml/2006/main" xmlns:r="http://schemas.openxmlformats.org/officeDocument/2006/relationships">
  <rfmt sheetId="1" sqref="I25:L2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3.xml><?xml version="1.0" encoding="utf-8"?>
<revisions xmlns="http://schemas.openxmlformats.org/spreadsheetml/2006/main" xmlns:r="http://schemas.openxmlformats.org/officeDocument/2006/relationships">
  <rfmt sheetId="1" s="1" sqref="K54" start="0" length="0">
    <dxf>
      <numFmt numFmtId="4" formatCode="#,##0.00"/>
    </dxf>
  </rfmt>
  <rcc rId="1388" sId="1" odxf="1" s="1" dxf="1" numFmtId="4">
    <oc r="K55">
      <f>K53-K54</f>
    </oc>
    <nc r="K55">
      <v>363893827.94999999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cc rId="1389" sId="1" numFmtId="4">
    <oc r="K54">
      <f>K60+K63+K66+K69+K71+K74+K76+K80+K86+K89</f>
    </oc>
    <nc r="K54">
      <v>1768324700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131.xml><?xml version="1.0" encoding="utf-8"?>
<revisions xmlns="http://schemas.openxmlformats.org/spreadsheetml/2006/main" xmlns:r="http://schemas.openxmlformats.org/officeDocument/2006/relationships">
  <rcc rId="504" sId="1" odxf="1" s="1" dxf="1" numFmtId="4">
    <nc r="K74">
      <v>269447000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05" sId="1" odxf="1" s="1" dxf="1" numFmtId="4">
    <nc r="K73">
      <v>269447000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L74" start="0" length="0">
    <dxf>
      <numFmt numFmtId="4" formatCode="#,##0.00"/>
      <fill>
        <patternFill patternType="solid">
          <bgColor theme="0"/>
        </patternFill>
      </fill>
    </dxf>
  </rfmt>
  <rcc rId="506" sId="1" numFmtId="4">
    <nc r="L74">
      <v>5498918.3700000001</v>
    </nc>
  </rcc>
  <rcc rId="507" sId="1" odxf="1" s="1" dxf="1" numFmtId="4">
    <nc r="L73">
      <v>5498918.3700000001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508" sId="1">
    <nc r="J73">
      <f>K73+L73</f>
    </nc>
  </rcc>
  <rcc rId="509" sId="1">
    <nc r="V73">
      <f>S73/J73*100</f>
    </nc>
  </rcc>
  <rcc rId="510" sId="1">
    <nc r="J74">
      <f>K74+L74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3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4.xml><?xml version="1.0" encoding="utf-8"?>
<revisions xmlns="http://schemas.openxmlformats.org/spreadsheetml/2006/main" xmlns:r="http://schemas.openxmlformats.org/officeDocument/2006/relationships">
  <rfmt sheetId="1" sqref="H56:W56" start="0" length="2147483647">
    <dxf>
      <font>
        <b/>
      </font>
    </dxf>
  </rfmt>
  <rfmt sheetId="1" sqref="H56:W56" start="0" length="2147483647">
    <dxf>
      <font>
        <b val="0"/>
      </font>
    </dxf>
  </rfmt>
  <rfmt sheetId="1" sqref="M54:M55" start="0" length="2147483647">
    <dxf>
      <font>
        <b val="0"/>
      </font>
    </dxf>
  </rfmt>
  <rfmt sheetId="1" sqref="H54">
    <dxf>
      <alignment horizontal="center" readingOrder="0"/>
    </dxf>
  </rfmt>
  <rfmt sheetId="1" sqref="H54">
    <dxf>
      <alignment horizontal="right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41.xml><?xml version="1.0" encoding="utf-8"?>
<revisions xmlns="http://schemas.openxmlformats.org/spreadsheetml/2006/main" xmlns:r="http://schemas.openxmlformats.org/officeDocument/2006/relationships">
  <rfmt sheetId="1" sqref="M10:W262">
    <dxf>
      <alignment vertical="center" readingOrder="0"/>
    </dxf>
  </rfmt>
  <rfmt sheetId="1" sqref="M10:W262">
    <dxf>
      <alignment horizont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1411.xml><?xml version="1.0" encoding="utf-8"?>
<revisions xmlns="http://schemas.openxmlformats.org/spreadsheetml/2006/main" xmlns:r="http://schemas.openxmlformats.org/officeDocument/2006/relationships">
  <rfmt sheetId="1" sqref="A156:K161">
    <dxf>
      <fill>
        <patternFill>
          <bgColor rgb="FFFFFF00"/>
        </patternFill>
      </fill>
    </dxf>
  </rfmt>
  <rcc rId="1461" sId="1" xfDxf="1" s="1" dxf="1" numFmtId="34">
    <nc r="O161">
      <v>1500000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2" sId="1" odxf="1" s="1" dxf="1" numFmtId="4">
    <nc r="L161">
      <v>9375442.4600000009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463" sId="1" xfDxf="1" s="1" dxf="1" numFmtId="34">
    <nc r="R161">
      <v>1223286.26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4" sId="1" xfDxf="1" s="1" dxf="1" numFmtId="34">
    <nc r="U161">
      <v>1223286.26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cc rId="1465" sId="1" odxf="1" s="1" dxf="1">
    <oc r="L156">
      <f>L159</f>
    </oc>
    <nc r="L156">
      <f>L158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L157" start="0" length="0">
    <dxf>
      <numFmt numFmtId="4" formatCode="#,##0.00"/>
      <fill>
        <patternFill patternType="solid">
          <bgColor rgb="FFFFFF00"/>
        </patternFill>
      </fill>
    </dxf>
  </rfmt>
  <rcc rId="1466" sId="1" odxf="1" s="1" dxf="1">
    <nc r="L158">
      <f>L159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67" sId="1" odxf="1" s="1" dxf="1" numFmtId="4">
    <nc r="L159">
      <v>9375442.4600000009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68" sId="1" odxf="1" s="1" dxf="1">
    <oc r="J156">
      <f>J159</f>
    </oc>
    <nc r="J156">
      <f>J158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J157" start="0" length="0">
    <dxf>
      <numFmt numFmtId="4" formatCode="#,##0.00"/>
    </dxf>
  </rfmt>
  <rcc rId="1469" sId="1" odxf="1" s="1" dxf="1">
    <nc r="J158">
      <f>J159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cc rId="1470" sId="1" odxf="1" s="1" dxf="1" numFmtId="4">
    <nc r="J159">
      <v>9375442.4600000009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cc rId="1471" sId="1" odxf="1" s="1" dxf="1">
    <oc r="O156">
      <f>O159</f>
    </oc>
    <nc r="O156">
      <f>O158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O157" start="0" length="0">
    <dxf>
      <numFmt numFmtId="4" formatCode="#,##0.00"/>
      <fill>
        <patternFill patternType="solid">
          <bgColor rgb="FFFFFF00"/>
        </patternFill>
      </fill>
    </dxf>
  </rfmt>
  <rcc rId="1472" sId="1" odxf="1" s="1" dxf="1">
    <nc r="O158">
      <f>O159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O159" start="0" length="0">
    <dxf>
      <numFmt numFmtId="4" formatCode="#,##0.00"/>
      <fill>
        <patternFill patternType="solid">
          <bgColor rgb="FFFFFF00"/>
        </patternFill>
      </fill>
    </dxf>
  </rfmt>
  <rcc rId="1473" sId="1" numFmtId="4">
    <nc r="O159">
      <f>O160</f>
    </nc>
  </rcc>
  <rcc rId="1474" sId="1">
    <nc r="M159">
      <f>M160</f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1179" sId="1" odxf="1" s="1" dxf="1">
    <nc r="J114">
      <f>K114+L114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14" start="0" length="0">
    <dxf>
      <numFmt numFmtId="4" formatCode="#,##0.00"/>
      <fill>
        <patternFill patternType="solid">
          <bgColor theme="0"/>
        </patternFill>
      </fill>
    </dxf>
  </rfmt>
  <rcc rId="1180" sId="1" odxf="1" s="1" dxf="1" numFmtId="4">
    <nc r="L114">
      <v>69006900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81" sId="1" odxf="1" s="1" dxf="1">
    <nc r="M114">
      <f>N114+O114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N114" start="0" length="0">
    <dxf>
      <numFmt numFmtId="4" formatCode="#,##0.00"/>
      <fill>
        <patternFill patternType="solid">
          <bgColor theme="0"/>
        </patternFill>
      </fill>
    </dxf>
  </rfmt>
  <rcc rId="1182" sId="1" odxf="1" s="1" dxf="1" numFmtId="4">
    <nc r="O114">
      <v>69006900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83" sId="1" odxf="1" s="1" dxf="1">
    <nc r="P114">
      <f>Q114+R114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Q114" start="0" length="0">
    <dxf>
      <numFmt numFmtId="4" formatCode="#,##0.00"/>
      <fill>
        <patternFill patternType="solid">
          <bgColor theme="0"/>
        </patternFill>
      </fill>
    </dxf>
  </rfmt>
  <rcc rId="1184" sId="1" odxf="1" s="1" dxf="1" numFmtId="4">
    <nc r="R114">
      <v>69006900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85" sId="1" odxf="1" s="1" dxf="1">
    <nc r="S114">
      <f>T114+U114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T114" start="0" length="0">
    <dxf>
      <numFmt numFmtId="4" formatCode="#,##0.00"/>
      <fill>
        <patternFill patternType="solid">
          <bgColor theme="0"/>
        </patternFill>
      </fill>
    </dxf>
  </rfmt>
  <rcc rId="1186" sId="1" odxf="1" s="1" dxf="1" numFmtId="4">
    <nc r="U114">
      <v>69006900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1187" sId="1" odxf="1" s="1" dxf="1">
    <oc r="J113">
      <f>K113+L113</f>
    </oc>
    <nc r="J113">
      <f>K113+L113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88" sId="1" odxf="1" s="1" dxf="1" numFmtId="4">
    <nc r="K113">
      <v>145683200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89" sId="1" odxf="1" s="1" dxf="1" numFmtId="4">
    <nc r="L113">
      <v>16205030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90" sId="1">
    <nc r="L112">
      <f>L113+L114</f>
    </nc>
  </rcc>
  <rcc rId="1191" sId="1">
    <oc r="N112">
      <f>N113</f>
    </oc>
    <nc r="N112">
      <f>N113+N114</f>
    </nc>
  </rcc>
  <rcc rId="1192" sId="1" odxf="1" dxf="1">
    <nc r="O112">
      <f>O113+O114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1193" sId="1">
    <oc r="Q112">
      <f>Q113</f>
    </oc>
    <nc r="Q112">
      <f>Q113+Q114</f>
    </nc>
  </rcc>
  <rcc rId="1194" sId="1" odxf="1" dxf="1">
    <nc r="R112">
      <f>R113+R114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1195" sId="1">
    <oc r="T112">
      <f>T113</f>
    </oc>
    <nc r="T112">
      <f>T113+T114</f>
    </nc>
  </rcc>
  <rcc rId="1196" sId="1" odxf="1" dxf="1">
    <nc r="U112">
      <f>U113+U114</f>
    </nc>
    <odxf>
      <font>
        <sz val="10"/>
        <color auto="1"/>
        <name val="Times New Roman"/>
        <scheme val="none"/>
      </font>
      <alignment indent="1" relativeIndent="0" readingOrder="0"/>
      <border outline="0">
        <right/>
      </border>
    </odxf>
    <ndxf>
      <font>
        <sz val="10"/>
        <color rgb="FF000000"/>
        <name val="Times New Roman"/>
        <scheme val="none"/>
      </font>
      <alignment indent="0" relativeIndent="0" readingOrder="0"/>
      <border outline="0">
        <right style="thin">
          <color indexed="64"/>
        </right>
      </border>
    </ndxf>
  </rcc>
  <rcc rId="1197" sId="1" odxf="1" s="1" dxf="1">
    <nc r="M113">
      <f>N113+O113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98" sId="1" odxf="1" s="1" dxf="1">
    <nc r="P113">
      <f>Q113+R113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199" sId="1" odxf="1" s="1" dxf="1">
    <nc r="S113">
      <f>T113+U113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0" sId="1" odxf="1" s="1" dxf="1" numFmtId="4">
    <nc r="N113">
      <v>145683200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1" sId="1" odxf="1" s="1" dxf="1" numFmtId="4">
    <nc r="Q113">
      <v>145683200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2" sId="1" odxf="1" s="1" dxf="1" numFmtId="4">
    <nc r="T113">
      <v>145683200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3" sId="1" odxf="1" s="1" dxf="1" numFmtId="4">
    <nc r="O113">
      <v>16205030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4" sId="1" odxf="1" s="1" dxf="1" numFmtId="4">
    <nc r="R113">
      <v>16205030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05" sId="1" odxf="1" s="1" dxf="1" numFmtId="4">
    <nc r="U113">
      <v>16205030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469" sId="1" odxf="1" s="1" dxf="1" numFmtId="4">
    <nc r="K72">
      <v>23424600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70" sId="1" odxf="1" s="1" dxf="1" numFmtId="4">
    <nc r="L72">
      <v>2620037.2599999998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71" sId="1" odxf="1" s="1" dxf="1">
    <nc r="J72">
      <f>K72+L72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72" sId="1" odxf="1" s="1" dxf="1" numFmtId="4">
    <nc r="N72">
      <v>23424600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73" sId="1" odxf="1" s="1" dxf="1" numFmtId="4">
    <nc r="O72">
      <v>2620037.2599999998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74" sId="1" numFmtId="34">
    <nc r="Q72">
      <v>12561554.880000001</v>
    </nc>
  </rcc>
  <rcc rId="475" sId="1" numFmtId="34">
    <nc r="R72">
      <v>1405007.63</v>
    </nc>
  </rcc>
  <rcc rId="476" sId="1" numFmtId="34">
    <nc r="T72">
      <v>12561554.880000001</v>
    </nc>
  </rcc>
  <rcc rId="477" sId="1" odxf="1" dxf="1" numFmtId="34">
    <nc r="U72">
      <v>1405007.63</v>
    </nc>
    <odxf>
      <border outline="0">
        <right/>
      </border>
    </odxf>
    <ndxf>
      <border outline="0">
        <right style="thin">
          <color indexed="64"/>
        </right>
      </border>
    </ndxf>
  </rcc>
  <rcc rId="478" sId="1">
    <nc r="V72">
      <f>S72/J72*100</f>
    </nc>
  </rcc>
  <rcc rId="479" sId="1">
    <nc r="W72">
      <f>S72/M72*100</f>
    </nc>
  </rcc>
  <rcc rId="480" sId="1" odxf="1" s="1" dxf="1" numFmtId="4">
    <nc r="K71">
      <v>8802600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81" sId="1" odxf="1" s="1" dxf="1" numFmtId="4">
    <nc r="L71">
      <v>984752.44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82" sId="1" odxf="1" s="1" dxf="1">
    <nc r="J71">
      <f>K71+L71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83" sId="1">
    <nc r="K70">
      <f>K71+K72</f>
    </nc>
  </rcc>
  <rcc rId="484" sId="1">
    <nc r="L70">
      <f>L71+L72</f>
    </nc>
  </rcc>
  <rcc rId="485" sId="1">
    <nc r="J70">
      <f>K70+L70</f>
    </nc>
  </rcc>
  <rcc rId="486" sId="1" odxf="1" s="1" dxf="1" numFmtId="4">
    <nc r="N71">
      <v>8802600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87" sId="1" odxf="1" s="1" dxf="1" numFmtId="4">
    <nc r="O71">
      <v>984752.44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88" sId="1" odxf="1" s="1" dxf="1" numFmtId="4">
    <nc r="Q71">
      <v>8802600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89" sId="1" odxf="1" s="1" dxf="1" numFmtId="4">
    <nc r="R71">
      <v>984752.44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90" sId="1" odxf="1" s="1" dxf="1" numFmtId="4">
    <nc r="T71">
      <v>8802600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91" sId="1" odxf="1" s="1" dxf="1" numFmtId="4">
    <nc r="U71">
      <v>984752.44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  <border outline="0">
        <right style="thin">
          <color indexed="64"/>
        </right>
      </border>
    </ndxf>
  </rcc>
  <rcc rId="492" sId="1">
    <nc r="O70">
      <f>O71+O72</f>
    </nc>
  </rcc>
  <rcc rId="493" sId="1">
    <nc r="N70">
      <f>N71+N72</f>
    </nc>
  </rcc>
  <rcc rId="494" sId="1">
    <nc r="R70">
      <f>R71+R72</f>
    </nc>
  </rcc>
  <rcc rId="495" sId="1">
    <nc r="Q70">
      <f>Q71+Q72</f>
    </nc>
  </rcc>
  <rcc rId="496" sId="1" odxf="1" dxf="1">
    <nc r="U70">
      <f>U71+U72</f>
    </nc>
    <odxf>
      <border outline="0">
        <right/>
      </border>
    </odxf>
    <ndxf>
      <border outline="0">
        <right style="thin">
          <color indexed="64"/>
        </right>
      </border>
    </ndxf>
  </rcc>
  <rcc rId="497" sId="1">
    <nc r="T70">
      <f>T71+T72</f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fmt sheetId="1" sqref="A70:W72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fmt sheetId="1" sqref="L74:L76">
    <dxf>
      <alignment vertical="center" readingOrder="0"/>
    </dxf>
  </rfmt>
  <rfmt sheetId="1" sqref="G10:W204">
    <dxf>
      <alignment vertical="center" readingOrder="0"/>
    </dxf>
  </rfmt>
  <rfmt sheetId="1" sqref="G10:W204">
    <dxf>
      <alignment horizontal="center" readingOrder="0"/>
    </dxf>
  </rfmt>
  <rfmt sheetId="1" sqref="G205:W262">
    <dxf>
      <alignment horizont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fmt sheetId="1" s="1" sqref="K83" start="0" length="0">
    <dxf>
      <numFmt numFmtId="4" formatCode="#,##0.00"/>
      <fill>
        <patternFill patternType="solid">
          <bgColor theme="0"/>
        </patternFill>
      </fill>
    </dxf>
  </rfmt>
  <rcc rId="706" sId="1" odxf="1" s="1" dxf="1" numFmtId="4">
    <nc r="L83">
      <v>68530656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707" sId="1" numFmtId="4">
    <nc r="K83">
      <v>616775900</v>
    </nc>
  </rcc>
  <rcc rId="708" sId="1">
    <nc r="K82">
      <f>K83+K84</f>
    </nc>
  </rcc>
  <rcc rId="709" sId="1">
    <nc r="L82">
      <f>L83+L84</f>
    </nc>
  </rcc>
  <rcc rId="710" sId="1">
    <nc r="J82">
      <f>K82+L82</f>
    </nc>
  </rcc>
  <rcc rId="711" sId="1">
    <nc r="J84">
      <f>K84+L84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45" sId="1" odxf="1" s="1" dxf="1" numFmtId="4">
    <nc r="K20">
      <v>123251977.20999999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6" sId="1" odxf="1" s="1" dxf="1" numFmtId="4">
    <nc r="L20">
      <v>4127038.58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K20:L20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12.xml><?xml version="1.0" encoding="utf-8"?>
<revisions xmlns="http://schemas.openxmlformats.org/spreadsheetml/2006/main" xmlns:r="http://schemas.openxmlformats.org/officeDocument/2006/relationships">
  <rcc rId="517" sId="1" numFmtId="34">
    <nc r="N74">
      <v>204593268.09999999</v>
    </nc>
  </rcc>
  <rcc rId="518" sId="1" numFmtId="34">
    <nc r="O74">
      <v>4176046.28</v>
    </nc>
  </rcc>
  <rcc rId="519" sId="1" numFmtId="34">
    <nc r="N73">
      <v>204593268.09999999</v>
    </nc>
  </rcc>
  <rcc rId="520" sId="1" numFmtId="34">
    <nc r="O73">
      <v>4176046.28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fmt sheetId="1" sqref="I10:L17">
    <dxf>
      <alignment horizontal="center" readingOrder="0"/>
    </dxf>
  </rfmt>
  <rfmt sheetId="1" sqref="I10:L17">
    <dxf>
      <alignment vertic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3211.xml><?xml version="1.0" encoding="utf-8"?>
<revisions xmlns="http://schemas.openxmlformats.org/spreadsheetml/2006/main" xmlns:r="http://schemas.openxmlformats.org/officeDocument/2006/relationships">
  <rcc rId="1255" sId="1" odxf="1" s="1" dxf="1" numFmtId="4">
    <oc r="J118">
      <f>K118+L118</f>
    </oc>
    <nc r="J118">
      <v>33485500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56" sId="1" odxf="1" s="1" dxf="1">
    <oc r="K118">
      <f>K120+K121+K122+K123+K124+K125+K126+K127+K128+K129+K130+K131+K132+K133+K134+K135+K136+K137+K139+K140+K141+K142+K143</f>
    </oc>
    <nc r="K118"/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ndxf>
  </rcc>
  <rcc rId="1257" sId="1" odxf="1" s="1" dxf="1">
    <oc r="L118">
      <f>L120+L121+L122+L123+L124+L125+L126+L127+L128+L129+L130+L131+L132+L133+L134+L135+L136+L137+L139+L140+L141+L142+L143</f>
    </oc>
    <nc r="L118" t="inlineStr">
      <is>
        <t>33 485 500,00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58" sId="1" odxf="1" s="1" dxf="1">
    <nc r="J119" t="inlineStr">
      <is>
        <t>700 000,00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19" start="0" length="0">
    <dxf>
      <font>
        <b val="0"/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59" sId="1" odxf="1" s="1" dxf="1">
    <nc r="L119" t="inlineStr">
      <is>
        <t>700 000,00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60" sId="1" odxf="1" s="1" dxf="1">
    <oc r="J120">
      <f>K120+L120</f>
    </oc>
    <nc r="J120" t="inlineStr">
      <is>
        <t>1 700 000,00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20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61" sId="1" odxf="1" s="1" dxf="1">
    <nc r="L120" t="inlineStr">
      <is>
        <t>1 700 000,00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62" sId="1" odxf="1" s="1" dxf="1">
    <oc r="J121">
      <f>K121+L121</f>
    </oc>
    <nc r="J121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21" start="0" length="0">
    <dxf>
      <numFmt numFmtId="4" formatCode="#,##0.00"/>
      <fill>
        <patternFill patternType="solid">
          <bgColor theme="0"/>
        </patternFill>
      </fill>
    </dxf>
  </rfmt>
  <rfmt sheetId="1" s="1" sqref="L121" start="0" length="0">
    <dxf>
      <numFmt numFmtId="4" formatCode="#,##0.00"/>
      <fill>
        <patternFill patternType="solid">
          <bgColor theme="0"/>
        </patternFill>
      </fill>
    </dxf>
  </rfmt>
  <rcc rId="1263" sId="1" odxf="1" s="1" dxf="1">
    <oc r="J122">
      <f>K122+L122</f>
    </oc>
    <nc r="J122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22" start="0" length="0">
    <dxf>
      <numFmt numFmtId="4" formatCode="#,##0.00"/>
      <fill>
        <patternFill patternType="solid">
          <bgColor theme="0"/>
        </patternFill>
      </fill>
    </dxf>
  </rfmt>
  <rfmt sheetId="1" s="1" sqref="L122" start="0" length="0">
    <dxf>
      <numFmt numFmtId="4" formatCode="#,##0.00"/>
      <fill>
        <patternFill patternType="solid">
          <bgColor theme="0"/>
        </patternFill>
      </fill>
    </dxf>
  </rfmt>
  <rcc rId="1264" sId="1" odxf="1" s="1" dxf="1">
    <oc r="J123">
      <f>K123+L123</f>
    </oc>
    <nc r="J123" t="inlineStr">
      <is>
        <t>1 000 000,00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23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65" sId="1" odxf="1" s="1" dxf="1">
    <nc r="L123" t="inlineStr">
      <is>
        <t>1 000 000,00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66" sId="1" odxf="1" s="1" dxf="1">
    <oc r="J124">
      <f>K124+L124</f>
    </oc>
    <nc r="J124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24" start="0" length="0">
    <dxf>
      <numFmt numFmtId="4" formatCode="#,##0.00"/>
      <fill>
        <patternFill patternType="solid">
          <bgColor theme="0"/>
        </patternFill>
      </fill>
    </dxf>
  </rfmt>
  <rfmt sheetId="1" s="1" sqref="L124" start="0" length="0">
    <dxf>
      <numFmt numFmtId="4" formatCode="#,##0.00"/>
      <fill>
        <patternFill patternType="solid">
          <bgColor theme="0"/>
        </patternFill>
      </fill>
    </dxf>
  </rfmt>
  <rcc rId="1267" sId="1" odxf="1" s="1" dxf="1">
    <oc r="J125">
      <f>K125+L125</f>
    </oc>
    <nc r="J125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25" start="0" length="0">
    <dxf>
      <numFmt numFmtId="4" formatCode="#,##0.00"/>
      <fill>
        <patternFill patternType="solid">
          <bgColor theme="0"/>
        </patternFill>
      </fill>
    </dxf>
  </rfmt>
  <rfmt sheetId="1" s="1" sqref="L125" start="0" length="0">
    <dxf>
      <numFmt numFmtId="4" formatCode="#,##0.00"/>
      <fill>
        <patternFill patternType="solid">
          <bgColor theme="0"/>
        </patternFill>
      </fill>
    </dxf>
  </rfmt>
  <rcc rId="1268" sId="1" odxf="1" s="1" dxf="1">
    <oc r="J126">
      <f>K126+L126</f>
    </oc>
    <nc r="J126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26" start="0" length="0">
    <dxf>
      <numFmt numFmtId="4" formatCode="#,##0.00"/>
      <fill>
        <patternFill patternType="solid">
          <bgColor theme="0"/>
        </patternFill>
      </fill>
    </dxf>
  </rfmt>
  <rfmt sheetId="1" s="1" sqref="L126" start="0" length="0">
    <dxf>
      <numFmt numFmtId="4" formatCode="#,##0.00"/>
      <fill>
        <patternFill patternType="solid">
          <bgColor theme="0"/>
        </patternFill>
      </fill>
    </dxf>
  </rfmt>
  <rcc rId="1269" sId="1" odxf="1" s="1" dxf="1">
    <oc r="J127">
      <f>K127+L127</f>
    </oc>
    <nc r="J127" t="inlineStr">
      <is>
        <t>1 924 500,00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27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70" sId="1" odxf="1" s="1" dxf="1">
    <nc r="L127" t="inlineStr">
      <is>
        <t>1 924 500,00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71" sId="1" odxf="1" s="1" dxf="1">
    <oc r="J128">
      <f>K128+L128</f>
    </oc>
    <nc r="J128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28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72" sId="1" odxf="1" s="1" dxf="1">
    <nc r="L128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73" sId="1" odxf="1" s="1" dxf="1">
    <oc r="J129">
      <f>K129+L129</f>
    </oc>
    <nc r="J129" t="inlineStr">
      <is>
        <t>1 225 000,00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29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74" sId="1" odxf="1" s="1" dxf="1">
    <nc r="L129" t="inlineStr">
      <is>
        <t>1 225 000,00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75" sId="1" odxf="1" s="1" dxf="1">
    <oc r="J130">
      <f>K130+L130</f>
    </oc>
    <nc r="J130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0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fmt sheetId="1" s="1" sqref="L13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J131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dxf>
  </rfmt>
  <rfmt sheetId="1" s="1" sqref="K131" start="0" length="0">
    <dxf>
      <numFmt numFmtId="4" formatCode="#,##0.00"/>
      <fill>
        <patternFill patternType="solid">
          <bgColor theme="0"/>
        </patternFill>
      </fill>
    </dxf>
  </rfmt>
  <rfmt sheetId="1" s="1" sqref="L131" start="0" length="0">
    <dxf>
      <numFmt numFmtId="4" formatCode="#,##0.00"/>
      <fill>
        <patternFill patternType="solid">
          <bgColor theme="0"/>
        </patternFill>
      </fill>
    </dxf>
  </rfmt>
  <rfmt sheetId="1" s="1" sqref="J13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dxf>
  </rfmt>
  <rfmt sheetId="1" s="1" sqref="K132" start="0" length="0">
    <dxf>
      <numFmt numFmtId="4" formatCode="#,##0.00"/>
      <fill>
        <patternFill patternType="solid">
          <bgColor theme="0"/>
        </patternFill>
      </fill>
    </dxf>
  </rfmt>
  <rfmt sheetId="1" s="1" sqref="L132" start="0" length="0">
    <dxf>
      <numFmt numFmtId="4" formatCode="#,##0.00"/>
      <fill>
        <patternFill patternType="solid">
          <bgColor theme="0"/>
        </patternFill>
      </fill>
    </dxf>
  </rfmt>
  <rcc rId="1276" sId="1" odxf="1" s="1" dxf="1">
    <oc r="J133">
      <f>K133+L133</f>
    </oc>
    <nc r="J133" t="inlineStr">
      <is>
        <t>2 700 000,00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3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77" sId="1" odxf="1" s="1" dxf="1">
    <nc r="L133" t="inlineStr">
      <is>
        <t>2 700 000,00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78" sId="1" odxf="1" s="1" dxf="1">
    <oc r="J134">
      <f>K134+L134</f>
    </oc>
    <nc r="J134" t="inlineStr">
      <is>
        <t>2 912 000,00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4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79" sId="1" odxf="1" s="1" dxf="1">
    <nc r="L134" t="inlineStr">
      <is>
        <t>2 912 000,00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80" sId="1" odxf="1" s="1" dxf="1">
    <oc r="J135">
      <f>K135+L135</f>
    </oc>
    <nc r="J135" t="inlineStr">
      <is>
        <t>2 854 000,00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5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81" sId="1" odxf="1" s="1" dxf="1">
    <nc r="L135" t="inlineStr">
      <is>
        <t>2 854 000,00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82" sId="1" odxf="1" s="1" dxf="1">
    <oc r="J136">
      <f>K136+L136</f>
    </oc>
    <nc r="J136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6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83" sId="1" odxf="1" s="1" dxf="1">
    <nc r="L136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84" sId="1" odxf="1" s="1" dxf="1">
    <oc r="J137">
      <f>K137+L137</f>
    </oc>
    <nc r="J137" t="inlineStr">
      <is>
        <t>1 680 000,00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7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85" sId="1" odxf="1" s="1" dxf="1">
    <nc r="L137" t="inlineStr">
      <is>
        <t>1 680 000,00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="1" sqref="J138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dxf>
  </rfmt>
  <rfmt sheetId="1" s="1" sqref="K138" start="0" length="0">
    <dxf>
      <numFmt numFmtId="4" formatCode="#,##0.00"/>
      <fill>
        <patternFill patternType="solid">
          <bgColor theme="0"/>
        </patternFill>
      </fill>
    </dxf>
  </rfmt>
  <rfmt sheetId="1" s="1" sqref="L138" start="0" length="0">
    <dxf>
      <numFmt numFmtId="4" formatCode="#,##0.00"/>
      <fill>
        <patternFill patternType="solid">
          <bgColor theme="0"/>
        </patternFill>
      </fill>
    </dxf>
  </rfmt>
  <rcc rId="1286" sId="1" odxf="1" s="1" dxf="1">
    <oc r="J139">
      <f>K139+L139</f>
    </oc>
    <nc r="J139" t="inlineStr">
      <is>
        <t>2 450 000,00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39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87" sId="1" odxf="1" s="1" dxf="1">
    <nc r="L139" t="inlineStr">
      <is>
        <t>2 450 000,00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88" sId="1" odxf="1" s="1" dxf="1">
    <oc r="J140">
      <f>K140+L140</f>
    </oc>
    <nc r="J140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  <alignment horizontal="center" readingOrder="0"/>
    </ndxf>
  </rcc>
  <rfmt sheetId="1" s="1" sqref="K140" start="0" length="0">
    <dxf>
      <numFmt numFmtId="4" formatCode="#,##0.00"/>
      <fill>
        <patternFill patternType="solid">
          <bgColor theme="0"/>
        </patternFill>
      </fill>
    </dxf>
  </rfmt>
  <rfmt sheetId="1" s="1" sqref="L140" start="0" length="0">
    <dxf>
      <numFmt numFmtId="4" formatCode="#,##0.00"/>
      <fill>
        <patternFill patternType="solid">
          <bgColor theme="0"/>
        </patternFill>
      </fill>
    </dxf>
  </rfmt>
  <rcc rId="1289" sId="1" odxf="1" s="1" dxf="1">
    <oc r="J141">
      <f>K141+L141</f>
    </oc>
    <nc r="J141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41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90" sId="1" odxf="1" s="1" dxf="1">
    <nc r="L141" t="inlineStr">
      <is>
        <t>3 400 000,00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291" sId="1" odxf="1" s="1" dxf="1">
    <oc r="J142">
      <f>K142+L142</f>
    </oc>
    <nc r="J142" t="inlineStr">
      <is>
        <t>4 140 000,00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4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292" sId="1" odxf="1" s="1" dxf="1">
    <nc r="L142" t="inlineStr">
      <is>
        <t>4 140 000,00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="1" sqref="J143" start="0" length="0">
    <dxf>
      <numFmt numFmtId="4" formatCode="#,##0.00"/>
      <fill>
        <patternFill patternType="solid">
          <bgColor theme="0"/>
        </patternFill>
      </fill>
    </dxf>
  </rfmt>
  <rfmt sheetId="1" s="1" sqref="K143" start="0" length="0">
    <dxf>
      <numFmt numFmtId="4" formatCode="#,##0.00"/>
      <fill>
        <patternFill patternType="solid">
          <bgColor theme="0"/>
        </patternFill>
      </fill>
    </dxf>
  </rfmt>
  <rfmt sheetId="1" s="1" sqref="L143" start="0" length="0">
    <dxf>
      <numFmt numFmtId="4" formatCode="#,##0.00"/>
      <fill>
        <patternFill patternType="solid">
          <bgColor theme="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fmt sheetId="1" sqref="J224:L246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2288" sId="1">
    <oc r="M247">
      <f>M250</f>
    </oc>
    <nc r="M247">
      <f>M250</f>
    </nc>
  </rcc>
  <rcc rId="2289" sId="1">
    <oc r="N247">
      <f>N250</f>
    </oc>
    <nc r="N247">
      <f>N250</f>
    </nc>
  </rcc>
  <rcc rId="2290" sId="1">
    <oc r="O247">
      <f>O250</f>
    </oc>
    <nc r="O247">
      <f>O250</f>
    </nc>
  </rcc>
  <rcc rId="2291" sId="1">
    <nc r="M248">
      <f>M252+M256+M258+M261</f>
    </nc>
  </rcc>
  <rcc rId="2292" sId="1">
    <nc r="N248">
      <f>N252+N256+N258+N261</f>
    </nc>
  </rcc>
  <rcc rId="2293" sId="1">
    <nc r="O248">
      <f>O252+O256+O258+O261</f>
    </nc>
  </rcc>
  <rcc rId="2294" sId="1">
    <nc r="M249">
      <f>M247-M248</f>
    </nc>
  </rcc>
  <rcc rId="2295" sId="1">
    <nc r="N249">
      <f>N247-N248</f>
    </nc>
  </rcc>
  <rcc rId="2296" sId="1">
    <nc r="O249">
      <f>O247-O248</f>
    </nc>
  </rcc>
  <rfmt sheetId="1" sqref="T249">
    <dxf>
      <numFmt numFmtId="168" formatCode="_-* #,##0.000_р_._-;\-* #,##0.000_р_._-;_-* &quot;-&quot;??_р_._-;_-@_-"/>
    </dxf>
  </rfmt>
  <rfmt sheetId="1" sqref="T249">
    <dxf>
      <numFmt numFmtId="169" formatCode="_-* #,##0.0000_р_._-;\-* #,##0.0000_р_._-;_-* &quot;-&quot;??_р_._-;_-@_-"/>
    </dxf>
  </rfmt>
  <rfmt sheetId="1" sqref="T249">
    <dxf>
      <numFmt numFmtId="170" formatCode="_-* #,##0.00000_р_._-;\-* #,##0.00000_р_._-;_-* &quot;-&quot;??_р_._-;_-@_-"/>
    </dxf>
  </rfmt>
  <rfmt sheetId="1" sqref="T249">
    <dxf>
      <numFmt numFmtId="171" formatCode="_-* #,##0.000000_р_._-;\-* #,##0.000000_р_._-;_-* &quot;-&quot;??_р_._-;_-@_-"/>
    </dxf>
  </rfmt>
  <rfmt sheetId="1" sqref="T249">
    <dxf>
      <numFmt numFmtId="170" formatCode="_-* #,##0.00000_р_._-;\-* #,##0.00000_р_._-;_-* &quot;-&quot;??_р_._-;_-@_-"/>
    </dxf>
  </rfmt>
  <rcc rId="2297" sId="1" numFmtId="34">
    <oc r="O260">
      <v>3043960.7</v>
    </oc>
    <nc r="O260">
      <f>O261+O262</f>
    </nc>
  </rcc>
  <rcc rId="2298" sId="1" numFmtId="34">
    <oc r="R260">
      <v>632199.73</v>
    </oc>
    <nc r="R260">
      <f>R261+R262</f>
    </nc>
  </rcc>
  <rcc rId="2299" sId="1" numFmtId="34">
    <oc r="U260">
      <v>632199.73</v>
    </oc>
    <nc r="U260">
      <f>U261+U262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412.xml><?xml version="1.0" encoding="utf-8"?>
<revisions xmlns="http://schemas.openxmlformats.org/spreadsheetml/2006/main" xmlns:r="http://schemas.openxmlformats.org/officeDocument/2006/relationships">
  <rcc rId="622" sId="1" odxf="1" s="1" dxf="1" numFmtId="4">
    <nc r="O94">
      <v>5000000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23" sId="1" odxf="1" s="1" dxf="1" numFmtId="4">
    <nc r="R94">
      <v>5000000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24" sId="1" odxf="1" s="1" dxf="1" numFmtId="4">
    <nc r="U94">
      <v>5000000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625" sId="1">
    <oc r="M92">
      <f>N92+O92</f>
    </oc>
    <nc r="M92">
      <f>N92+O92</f>
    </nc>
  </rcc>
  <rcc rId="626" sId="1">
    <oc r="N92">
      <f>N96+N97</f>
    </oc>
    <nc r="N92">
      <f>N96+N97</f>
    </nc>
  </rcc>
  <rcc rId="627" sId="1">
    <oc r="O92">
      <f>O96+O97</f>
    </oc>
    <nc r="O92">
      <f>O96+O97+O94</f>
    </nc>
  </rcc>
  <rcc rId="628" sId="1">
    <oc r="P92">
      <f>Q92+R92</f>
    </oc>
    <nc r="P92">
      <f>Q92+R92</f>
    </nc>
  </rcc>
  <rcc rId="629" sId="1">
    <oc r="Q92">
      <f>Q96+Q97</f>
    </oc>
    <nc r="Q92">
      <f>Q96+Q97</f>
    </nc>
  </rcc>
  <rcc rId="630" sId="1">
    <oc r="R92">
      <f>R96+R97</f>
    </oc>
    <nc r="R92">
      <f>R96+R97+R94</f>
    </nc>
  </rcc>
  <rcc rId="631" sId="1">
    <oc r="S92">
      <f>T92+U92</f>
    </oc>
    <nc r="S92">
      <f>T92+U92</f>
    </nc>
  </rcc>
  <rcc rId="632" sId="1">
    <oc r="T92">
      <f>T96+T97</f>
    </oc>
    <nc r="T92">
      <f>T96+T97</f>
    </nc>
  </rcc>
  <rcc rId="633" sId="1" odxf="1" dxf="1">
    <oc r="U92">
      <f>U96+U97</f>
    </oc>
    <nc r="U92">
      <f>U96+U97+U94</f>
    </nc>
    <odxf>
      <border outline="0">
        <right/>
      </border>
    </odxf>
    <ndxf>
      <border outline="0">
        <right style="thin">
          <color indexed="64"/>
        </right>
      </border>
    </ndxf>
  </rcc>
  <rcc rId="634" sId="1">
    <oc r="M90">
      <f>N90+O90</f>
    </oc>
    <nc r="M90">
      <f>N90+O90</f>
    </nc>
  </rcc>
  <rcc rId="635" sId="1">
    <oc r="N90">
      <f>N95</f>
    </oc>
    <nc r="N90">
      <f>N95</f>
    </nc>
  </rcc>
  <rcc rId="636" sId="1">
    <oc r="O90">
      <f>O95</f>
    </oc>
    <nc r="O90">
      <f>O92</f>
    </nc>
  </rcc>
  <rcc rId="637" sId="1">
    <oc r="P90">
      <f>Q90+R90</f>
    </oc>
    <nc r="P90">
      <f>Q90+R90</f>
    </nc>
  </rcc>
  <rcc rId="638" sId="1">
    <oc r="Q90">
      <f>Q95</f>
    </oc>
    <nc r="Q90">
      <f>Q95</f>
    </nc>
  </rcc>
  <rcc rId="639" sId="1">
    <oc r="R90">
      <f>R95</f>
    </oc>
    <nc r="R90">
      <f>R92</f>
    </nc>
  </rcc>
  <rcc rId="640" sId="1">
    <oc r="S90">
      <f>T90+U90</f>
    </oc>
    <nc r="S90">
      <f>T90+U90</f>
    </nc>
  </rcc>
  <rcc rId="641" sId="1">
    <oc r="T90">
      <f>T95</f>
    </oc>
    <nc r="T90">
      <f>T95</f>
    </nc>
  </rcc>
  <rcc rId="642" sId="1" odxf="1" dxf="1">
    <oc r="U90">
      <f>U95</f>
    </oc>
    <nc r="U90">
      <f>U92</f>
    </nc>
    <odxf>
      <border outline="0">
        <right/>
      </border>
    </odxf>
    <ndxf>
      <border outline="0">
        <right style="thin">
          <color indexed="64"/>
        </right>
      </border>
    </ndxf>
  </rcc>
  <rcc rId="643" sId="1" xfDxf="1" s="1" dxf="1" numFmtId="34">
    <nc r="N96">
      <v>49146113.840000004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" sId="1" xfDxf="1" s="1" dxf="1" numFmtId="34">
    <nc r="Q96">
      <v>49146113.840000004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" sId="1" xfDxf="1" s="1" dxf="1" numFmtId="34">
    <nc r="T96">
      <v>49146113.840000004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" sId="1" xfDxf="1" s="1" dxf="1" numFmtId="34">
    <nc r="O96">
      <v>5460589.1600000001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" sId="1" xfDxf="1" s="1" dxf="1" numFmtId="34">
    <nc r="R96">
      <v>5460589.1600000001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" sId="1" xfDxf="1" s="1" dxf="1" numFmtId="34">
    <nc r="U96">
      <v>5460589.1600000001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G91:O96">
    <dxf>
      <fill>
        <patternFill>
          <bgColor rgb="FFFFFF00"/>
        </patternFill>
      </fill>
    </dxf>
  </rfmt>
  <rcc rId="649" sId="1">
    <oc r="M93">
      <f>M94</f>
    </oc>
    <nc r="M93">
      <f>N93+O93</f>
    </nc>
  </rcc>
  <rcc rId="650" sId="1" odxf="1" dxf="1">
    <oc r="P93">
      <f>P94</f>
    </oc>
    <nc r="P93">
      <f>Q93+R93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51" sId="1" odxf="1" dxf="1">
    <oc r="S93">
      <f>S94</f>
    </oc>
    <nc r="S93">
      <f>T93+U93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c rId="2098" sId="1" xfDxf="1" s="1" dxf="1" numFmtId="34">
    <nc r="O221">
      <v>20979027.66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9" sId="1" xfDxf="1" s="1" dxf="1" numFmtId="34">
    <nc r="R221">
      <v>20037465.359999999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0" sId="1" xfDxf="1" s="1" dxf="1" numFmtId="34">
    <nc r="U221">
      <v>20037465.359999999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M221:U221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fmt sheetId="1" s="1" sqref="K230" start="0" length="0">
    <dxf>
      <numFmt numFmtId="4" formatCode="#,##0.00"/>
      <fill>
        <patternFill patternType="solid">
          <bgColor theme="0"/>
        </patternFill>
      </fill>
    </dxf>
  </rfmt>
  <rfmt sheetId="1" s="1" sqref="L230" start="0" length="0">
    <dxf>
      <numFmt numFmtId="4" formatCode="#,##0.00"/>
      <fill>
        <patternFill patternType="solid">
          <bgColor theme="0"/>
        </patternFill>
      </fill>
    </dxf>
  </rfmt>
  <rcc rId="1819" sId="1" numFmtId="4">
    <nc r="K230">
      <v>2238209</v>
    </nc>
  </rcc>
  <rcc rId="1820" sId="1" numFmtId="4">
    <nc r="L230">
      <v>120467.09</v>
    </nc>
  </rcc>
  <rcc rId="1821" sId="1">
    <nc r="J230">
      <f>K230+L230</f>
    </nc>
  </rcc>
  <rcc rId="1822" sId="1" numFmtId="34">
    <nc r="N230">
      <v>0</v>
    </nc>
  </rcc>
  <rcc rId="1823" sId="1" numFmtId="34">
    <nc r="O230">
      <v>0</v>
    </nc>
  </rcc>
  <rcc rId="1824" sId="1">
    <nc r="M230">
      <f>N230+O230</f>
    </nc>
  </rcc>
  <rcc rId="1825" sId="1" numFmtId="34">
    <nc r="Q230">
      <v>0</v>
    </nc>
  </rcc>
  <rcc rId="1826" sId="1" numFmtId="34">
    <nc r="R230">
      <v>0</v>
    </nc>
  </rcc>
  <rcc rId="1827" sId="1">
    <nc r="P230">
      <f>Q230+R230</f>
    </nc>
  </rcc>
  <rcc rId="1828" sId="1" numFmtId="34">
    <nc r="T230">
      <v>0</v>
    </nc>
  </rcc>
  <rcc rId="1829" sId="1" numFmtId="34">
    <nc r="U230">
      <v>0</v>
    </nc>
  </rcc>
  <rcc rId="1830" sId="1">
    <nc r="S230">
      <f>T230+U230</f>
    </nc>
  </rcc>
  <rfmt sheetId="1" sqref="M230:U230">
    <dxf>
      <numFmt numFmtId="167" formatCode="#,##0.00_ ;\-#,##0.00\ "/>
    </dxf>
  </rfmt>
  <rfmt sheetId="1" sqref="A230:W230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211.xml><?xml version="1.0" encoding="utf-8"?>
<revisions xmlns="http://schemas.openxmlformats.org/spreadsheetml/2006/main" xmlns:r="http://schemas.openxmlformats.org/officeDocument/2006/relationships">
  <rfmt sheetId="1" sqref="A214:K223">
    <dxf>
      <fill>
        <patternFill>
          <bgColor rgb="FFFFFF00"/>
        </patternFill>
      </fill>
    </dxf>
  </rfmt>
  <rcc rId="1754" sId="1" numFmtId="34">
    <oc r="R135">
      <v>1238800</v>
    </oc>
    <nc r="R135">
      <v>1238775</v>
    </nc>
  </rcc>
  <rcc rId="1755" sId="1" numFmtId="34">
    <oc r="U135">
      <v>1238800</v>
    </oc>
    <nc r="U135">
      <v>1238775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42111.xml><?xml version="1.0" encoding="utf-8"?>
<revisions xmlns="http://schemas.openxmlformats.org/spreadsheetml/2006/main" xmlns:r="http://schemas.openxmlformats.org/officeDocument/2006/relationships">
  <rfmt sheetId="1" sqref="J154:L154" start="0" length="0">
    <dxf>
      <border>
        <bottom style="thin">
          <color indexed="64"/>
        </bottom>
      </border>
    </dxf>
  </rfmt>
  <rfmt sheetId="1" s="1" sqref="K19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9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612" sId="1" numFmtId="4">
    <nc r="K190">
      <v>20740000</v>
    </nc>
  </rcc>
  <rcc rId="1613" sId="1" numFmtId="4">
    <nc r="L190">
      <v>423265.31</v>
    </nc>
  </rcc>
  <rcc rId="1614" sId="1" odxf="1" s="1" dxf="1" numFmtId="4">
    <nc r="K191">
      <v>20740000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615" sId="1" odxf="1" s="1" dxf="1" numFmtId="4">
    <nc r="L191">
      <v>423265.31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4211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3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431.xml><?xml version="1.0" encoding="utf-8"?>
<revisions xmlns="http://schemas.openxmlformats.org/spreadsheetml/2006/main" xmlns:r="http://schemas.openxmlformats.org/officeDocument/2006/relationships">
  <rcc rId="2327" sId="1">
    <nc r="K12">
      <f>K15+K55+K92+K100+K146+K158+K171+K198+K216+K249+K226</f>
    </nc>
  </rcc>
  <rcc rId="2328" sId="1">
    <nc r="L12">
      <f>L15+L55+L92+L100+L146+L158+L171+L198+L216+L249+L226</f>
    </nc>
  </rcc>
  <rcc rId="2329" sId="1" numFmtId="34">
    <oc r="K147">
      <f>K148</f>
    </oc>
    <nc r="K147">
      <v>0</v>
    </nc>
  </rcc>
  <rcc rId="2330" sId="1" numFmtId="34">
    <oc r="K146">
      <f>K147</f>
    </oc>
    <nc r="K146">
      <v>0</v>
    </nc>
  </rcc>
  <rcc rId="2331" sId="1" numFmtId="34">
    <oc r="K158">
      <f>K159</f>
    </oc>
    <nc r="K158">
      <v>0</v>
    </nc>
  </rcc>
  <rcc rId="2332" sId="1" numFmtId="34">
    <oc r="K171">
      <f>K172</f>
    </oc>
    <nc r="K171">
      <v>0</v>
    </nc>
  </rcc>
  <rcc rId="2333" sId="1" numFmtId="4">
    <oc r="K198" t="inlineStr">
      <is>
        <t>700 000 000,00</t>
      </is>
    </oc>
    <nc r="K198">
      <v>700000000</v>
    </nc>
  </rcc>
  <rcc rId="2334" sId="1">
    <oc r="N12">
      <f>N15+N55+N92+N100+N146+N158+N171+N198+N216+N249+N226</f>
    </oc>
    <nc r="N12">
      <f>N15+N55+N92+N100+N146+N158+N171+N198+N216+N249+N226</f>
    </nc>
  </rcc>
  <rcc rId="2335" sId="1">
    <oc r="O12">
      <f>O15+O55+O92+O100+O146+O158+O171+O198+O216+O249+O226</f>
    </oc>
    <nc r="O12">
      <f>O15+O55+O92+O100+O146+O158+O171+O198+O216+O249+O226</f>
    </nc>
  </rcc>
  <rcc rId="2336" sId="1">
    <oc r="Q12">
      <f>Q15+Q55+Q92+Q100+Q146+Q158+Q171+Q198+Q216+Q249+Q226</f>
    </oc>
    <nc r="Q12">
      <f>Q15+Q55+Q92+Q100+Q146+Q158+Q171+Q198+Q216+Q249+Q226</f>
    </nc>
  </rcc>
  <rcc rId="2337" sId="1">
    <oc r="R12">
      <f>R15+R55+R92+R100+R146+R158+R171+R198+R216+R249+R226</f>
    </oc>
    <nc r="R12">
      <f>R15+R55+R92+R100+R146+R158+R171+R198+R216+R249+R226</f>
    </nc>
  </rcc>
  <rcc rId="2338" sId="1">
    <oc r="T12">
      <f>T15+T55+T92+T100+T146+T158+T171+T198+T216+T249+T226</f>
    </oc>
    <nc r="T12">
      <f>T15+T55+T92+T100+T146+T158+T171+T198+T216+T249+T226</f>
    </nc>
  </rcc>
  <rcc rId="2339" sId="1">
    <oc r="U12">
      <f>U15+U55+U92+U100+U146+U158+U171+U198+U216+U249+U226</f>
    </oc>
    <nc r="U12">
      <f>U15+U55+U92+U100+U146+U158+U171+U198+U216+U249+U226</f>
    </nc>
  </rcc>
  <rcc rId="2340" sId="1">
    <oc r="L13">
      <f>L16</f>
    </oc>
    <nc r="L13">
      <f>L16</f>
    </nc>
  </rcc>
  <rcc rId="2341" sId="1" numFmtId="4">
    <oc r="K196" t="inlineStr">
      <is>
        <t>700 000 000,00</t>
      </is>
    </oc>
    <nc r="K196">
      <v>700000000</v>
    </nc>
  </rcc>
  <rcc rId="2342" sId="1" numFmtId="4">
    <oc r="K247" t="inlineStr">
      <is>
        <t>319 396 600,00</t>
      </is>
    </oc>
    <nc r="K247">
      <v>319396600</v>
    </nc>
  </rcc>
  <rcc rId="2343" sId="1" numFmtId="4">
    <oc r="L247" t="inlineStr">
      <is>
        <t>37 659 466,32</t>
      </is>
    </oc>
    <nc r="L247">
      <v>37659466.32</v>
    </nc>
  </rcc>
  <rfmt sheetId="1" sqref="J10">
    <dxf>
      <numFmt numFmtId="164" formatCode="_-* #,##0.00_р_._-;\-* #,##0.00_р_._-;_-* &quot;-&quot;??_р_._-;_-@_-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2428" sId="1">
    <oc r="K12">
      <f>K15+K55+K92+K100+K146+K158+K171+K198+K216+K249+K226</f>
    </oc>
    <nc r="K12">
      <f>K15+K55+K92+K100+K146+K158+K171+K198+K216+K249+K226+K152</f>
    </nc>
  </rcc>
  <rcc rId="2429" sId="1">
    <oc r="K11">
      <f>K14+K54+K91+K99+K145+K151+K157+K176+K197+K215+K225+K248</f>
    </oc>
    <nc r="K11">
      <f>K14+K54+K91+K99+K145+K151+K157+K176+K197+K215+K225+K248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fmt sheetId="1" sqref="L7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7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6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6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L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T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T8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fmt sheetId="1" s="1" sqref="K80" start="0" length="0">
    <dxf>
      <numFmt numFmtId="4" formatCode="#,##0.00"/>
      <fill>
        <patternFill patternType="solid">
          <bgColor theme="0"/>
        </patternFill>
      </fill>
    </dxf>
  </rfmt>
  <rfmt sheetId="1" s="1" sqref="L80" start="0" length="0">
    <dxf>
      <numFmt numFmtId="4" formatCode="#,##0.00"/>
      <fill>
        <patternFill patternType="solid">
          <bgColor theme="0"/>
        </patternFill>
      </fill>
    </dxf>
  </rfmt>
  <rfmt sheetId="1" s="1" sqref="J80" start="0" length="0">
    <dxf>
      <numFmt numFmtId="4" formatCode="#,##0.00"/>
      <fill>
        <patternFill patternType="solid">
          <bgColor theme="0"/>
        </patternFill>
      </fill>
    </dxf>
  </rfmt>
  <rcc rId="671" sId="1">
    <nc r="K79">
      <f>K80+K81</f>
    </nc>
  </rcc>
  <rcc rId="672" sId="1" numFmtId="4">
    <nc r="K80">
      <v>122163328.2</v>
    </nc>
  </rcc>
  <rcc rId="673" sId="1" numFmtId="4">
    <nc r="L80">
      <v>13573642.27</v>
    </nc>
  </rcc>
  <rcc rId="674" sId="1" odxf="1" dxf="1">
    <nc r="L79">
      <f>L80+L81</f>
    </nc>
    <odxf>
      <numFmt numFmtId="164" formatCode="_-* #,##0.00_р_._-;\-* #,##0.00_р_._-;_-* &quot;-&quot;??_р_._-;_-@_-"/>
    </odxf>
    <ndxf>
      <numFmt numFmtId="0" formatCode="General"/>
    </ndxf>
  </rcc>
  <rfmt sheetId="1" sqref="K79:L79">
    <dxf>
      <numFmt numFmtId="4" formatCode="#,##0.00"/>
    </dxf>
  </rfmt>
  <rcc rId="675" sId="1">
    <nc r="J79">
      <f>K79+L79</f>
    </nc>
  </rcc>
  <rcc rId="676" sId="1" odxf="1" s="1" dxf="1" numFmtId="4">
    <nc r="N80">
      <v>122163328.2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77" sId="1" odxf="1" s="1" dxf="1" numFmtId="4">
    <nc r="O80">
      <v>13573642.27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78" sId="1" odxf="1" s="1" dxf="1" numFmtId="4">
    <nc r="Q80">
      <v>122163328.2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79" sId="1" odxf="1" s="1" dxf="1" numFmtId="4">
    <nc r="R80">
      <v>13573642.27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T80" start="0" length="0">
    <dxf>
      <numFmt numFmtId="4" formatCode="#,##0.00"/>
      <fill>
        <patternFill patternType="solid">
          <bgColor theme="0"/>
        </patternFill>
      </fill>
    </dxf>
  </rfmt>
  <rfmt sheetId="1" s="1" sqref="U80" start="0" length="0">
    <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dxf>
  </rfmt>
  <rcc rId="680" sId="1" numFmtId="4">
    <nc r="T80">
      <v>122163328.19</v>
    </nc>
  </rcc>
  <rcc rId="681" sId="1" numFmtId="4">
    <nc r="U80">
      <v>13573642.279999999</v>
    </nc>
  </rcc>
  <rcc rId="682" sId="1" odxf="1" dxf="1">
    <nc r="V79">
      <f>S79/J79*100</f>
    </nc>
    <ndxf>
      <fill>
        <patternFill patternType="solid">
          <bgColor rgb="FFFFFF00"/>
        </patternFill>
      </fill>
    </ndxf>
  </rcc>
  <rcc rId="683" sId="1" odxf="1" dxf="1">
    <nc r="V80">
      <f>S80/J80*100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84" sId="1" odxf="1" dxf="1">
    <nc r="W79">
      <f>S79/M79*100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85" sId="1" odxf="1" dxf="1">
    <nc r="W80">
      <f>S80/M80*100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86" sId="1" numFmtId="4">
    <nc r="J80">
      <v>135736970.47</v>
    </nc>
  </rcc>
  <rfmt sheetId="1" s="1" sqref="L81" start="0" length="0">
    <dxf>
      <numFmt numFmtId="4" formatCode="#,##0.00"/>
      <fill>
        <patternFill patternType="solid">
          <bgColor theme="0"/>
        </patternFill>
      </fill>
    </dxf>
  </rfmt>
  <rcc rId="687" sId="1" numFmtId="4">
    <nc r="L81">
      <v>66276506.729999997</v>
    </nc>
  </rcc>
  <rcc rId="688" sId="1">
    <nc r="J81">
      <f>K81+L81</f>
    </nc>
  </rcc>
  <rcc rId="689" sId="1" numFmtId="34">
    <nc r="O81">
      <v>42155090.380000003</v>
    </nc>
  </rcc>
  <rcc rId="690" sId="1">
    <nc r="N79">
      <f>N80+N81</f>
    </nc>
  </rcc>
  <rcc rId="691" sId="1">
    <nc r="O79">
      <f>O80+O81</f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512.xml><?xml version="1.0" encoding="utf-8"?>
<revisions xmlns="http://schemas.openxmlformats.org/spreadsheetml/2006/main" xmlns:r="http://schemas.openxmlformats.org/officeDocument/2006/relationships">
  <rcc rId="695" sId="1" numFmtId="34">
    <nc r="R81">
      <v>42155090.380000003</v>
    </nc>
  </rcc>
  <rcc rId="696" sId="1" odxf="1" dxf="1" numFmtId="34">
    <nc r="U81">
      <v>42155090.380000003</v>
    </nc>
    <odxf>
      <border outline="0">
        <right/>
      </border>
    </odxf>
    <ndxf>
      <border outline="0">
        <right style="thin">
          <color indexed="64"/>
        </right>
      </border>
    </ndxf>
  </rcc>
  <rcc rId="697" sId="1">
    <nc r="Q79">
      <f>Q80+Q81</f>
    </nc>
  </rcc>
  <rcc rId="698" sId="1">
    <nc r="R79">
      <f>R80+R81</f>
    </nc>
  </rcc>
  <rcc rId="699" sId="1">
    <nc r="T79">
      <f>T80+T81</f>
    </nc>
  </rcc>
  <rcc rId="700" sId="1" odxf="1" dxf="1">
    <nc r="U79">
      <f>U80+U81</f>
    </nc>
    <odxf>
      <border outline="0">
        <right/>
      </border>
    </odxf>
    <ndxf>
      <border outline="0">
        <right style="thin">
          <color indexed="64"/>
        </right>
      </border>
    </ndxf>
  </rcc>
  <rcc rId="701" sId="1" odxf="1" dxf="1">
    <nc r="V81">
      <f>S81/J81*100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02" sId="1" odxf="1" dxf="1">
    <nc r="W81">
      <f>S81/M81*100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A79:U81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K233:L244">
    <dxf>
      <alignment vertical="center" indent="0" relativeIndent="255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fmt sheetId="1" s="1" sqref="K241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41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947" sId="1" numFmtId="4">
    <nc r="K241">
      <v>32511450</v>
    </nc>
  </rcc>
  <rcc rId="1948" sId="1" numFmtId="4">
    <nc r="L241">
      <v>663500</v>
    </nc>
  </rcc>
  <rcc rId="1949" sId="1" numFmtId="34">
    <nc r="N241">
      <v>17141475.949999999</v>
    </nc>
  </rcc>
  <rcc rId="1950" sId="1" numFmtId="34">
    <nc r="O241">
      <v>349826.59</v>
    </nc>
  </rcc>
  <rcc rId="1951" sId="1" numFmtId="34">
    <nc r="Q241">
      <v>17141475.949999999</v>
    </nc>
  </rcc>
  <rcc rId="1952" sId="1" numFmtId="34">
    <nc r="R241">
      <v>349826.59</v>
    </nc>
  </rcc>
  <rcc rId="1953" sId="1" numFmtId="34">
    <nc r="T241">
      <v>17109316.510000002</v>
    </nc>
  </rcc>
  <rcc rId="1954" sId="1" numFmtId="34">
    <nc r="U241">
      <v>349170.27</v>
    </nc>
  </rcc>
  <rfmt sheetId="1" sqref="A241:U241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734" sId="1" odxf="1" s="1" dxf="1" numFmtId="4">
    <nc r="L84">
      <v>7722277.3399999999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735" sId="1" numFmtId="34">
    <nc r="O84">
      <v>6064617.7699999996</v>
    </nc>
  </rcc>
  <rcc rId="736" sId="1" numFmtId="34">
    <nc r="R84">
      <v>6064617.7699999996</v>
    </nc>
  </rcc>
  <rcc rId="737" sId="1" odxf="1" dxf="1" numFmtId="34">
    <nc r="U84">
      <v>6064617.7699999996</v>
    </nc>
    <odxf>
      <border outline="0">
        <right/>
      </border>
    </odxf>
    <ndxf>
      <border outline="0">
        <right style="thin">
          <color indexed="64"/>
        </right>
      </border>
    </ndxf>
  </rcc>
  <rcc rId="738" sId="1">
    <nc r="V84">
      <f>S84/J84*100</f>
    </nc>
  </rcc>
  <rcc rId="739" sId="1">
    <nc r="W84">
      <f>S84/M84*100</f>
    </nc>
  </rcc>
  <rfmt sheetId="1" sqref="A82:W84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715" sId="1" numFmtId="34">
    <nc r="N83">
      <v>345546454.33999997</v>
    </nc>
  </rcc>
  <rcc rId="716" sId="1" numFmtId="34">
    <nc r="O83">
      <v>38395161.880000003</v>
    </nc>
  </rcc>
  <rcc rId="717" sId="1" odxf="1" dxf="1">
    <nc r="N82">
      <f>N83+N84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718" sId="1" odxf="1" dxf="1">
    <nc r="O82">
      <f>O83+O84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719" sId="1" numFmtId="34">
    <nc r="Q83">
      <v>342461390.41000003</v>
    </nc>
  </rcc>
  <rcc rId="720" sId="1" numFmtId="34">
    <nc r="R83">
      <v>38051265.850000001</v>
    </nc>
  </rcc>
  <rcc rId="721" sId="1" odxf="1" dxf="1">
    <nc r="Q82">
      <f>Q83+Q84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722" sId="1" odxf="1" dxf="1">
    <nc r="R82">
      <f>R83+R84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723" sId="1" odxf="1" dxf="1">
    <nc r="T82">
      <f>T83+T84</f>
    </nc>
    <odxf>
      <font>
        <sz val="10"/>
        <color auto="1"/>
        <name val="Times New Roman"/>
        <scheme val="none"/>
      </font>
      <alignment indent="1" relativeIndent="0" readingOrder="0"/>
    </odxf>
    <ndxf>
      <font>
        <sz val="10"/>
        <color rgb="FF000000"/>
        <name val="Times New Roman"/>
        <scheme val="none"/>
      </font>
      <alignment indent="0" relativeIndent="0" readingOrder="0"/>
    </ndxf>
  </rcc>
  <rcc rId="724" sId="1" odxf="1" dxf="1">
    <nc r="U82">
      <f>U83+U84</f>
    </nc>
    <odxf>
      <font>
        <sz val="10"/>
        <color auto="1"/>
        <name val="Times New Roman"/>
        <scheme val="none"/>
      </font>
      <alignment indent="1" relativeIndent="0" readingOrder="0"/>
      <border outline="0">
        <right/>
      </border>
    </odxf>
    <ndxf>
      <font>
        <sz val="10"/>
        <color rgb="FF000000"/>
        <name val="Times New Roman"/>
        <scheme val="none"/>
      </font>
      <alignment indent="0" relativeIndent="0" readingOrder="0"/>
      <border outline="0">
        <right style="thin">
          <color indexed="64"/>
        </right>
      </border>
    </ndxf>
  </rcc>
  <rcc rId="725" sId="1" numFmtId="34">
    <nc r="T83">
      <v>342461390.41000003</v>
    </nc>
  </rcc>
  <rcc rId="726" sId="1" odxf="1" dxf="1" numFmtId="34">
    <nc r="U83">
      <v>38051265.850000001</v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2.xml><?xml version="1.0" encoding="utf-8"?>
<revisions xmlns="http://schemas.openxmlformats.org/spreadsheetml/2006/main" xmlns:r="http://schemas.openxmlformats.org/officeDocument/2006/relationships">
  <rcc rId="1798" sId="1" numFmtId="34">
    <nc r="K178">
      <v>371033500</v>
    </nc>
  </rcc>
  <rcc rId="1799" sId="1" numFmtId="34">
    <nc r="L178">
      <v>7572112.2800000003</v>
    </nc>
  </rcc>
  <rcc rId="1800" sId="1" numFmtId="34">
    <nc r="K176">
      <v>371033500</v>
    </nc>
  </rcc>
  <rcc rId="1801" sId="1" numFmtId="34">
    <nc r="L176">
      <v>7572112.2800000003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fmt sheetId="1" s="1" sqref="K182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82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716" sId="1" numFmtId="4">
    <nc r="K182">
      <v>15555000</v>
    </nc>
  </rcc>
  <rcc rId="1717" sId="1" numFmtId="4">
    <nc r="L182">
      <v>317448.98</v>
    </nc>
  </rcc>
  <rcc rId="1718" sId="1" odxf="1" s="1" dxf="1" numFmtId="4">
    <nc r="K183">
      <v>15555000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19" sId="1" odxf="1" s="1" dxf="1" numFmtId="4">
    <nc r="L183">
      <v>317448.98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20" sId="1" numFmtId="34">
    <nc r="N182">
      <v>6897296.5499999998</v>
    </nc>
  </rcc>
  <rcc rId="1721" sId="1" numFmtId="34">
    <nc r="O182">
      <v>140761.15</v>
    </nc>
  </rcc>
  <rcc rId="1722" sId="1" odxf="1" s="1" dxf="1" numFmtId="34">
    <nc r="N183">
      <v>6897296.5499999998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3" sId="1" odxf="1" s="1" dxf="1" numFmtId="34">
    <nc r="O183">
      <v>140761.15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4" sId="1" numFmtId="34">
    <nc r="Q182">
      <v>6897296.5499999998</v>
    </nc>
  </rcc>
  <rcc rId="1725" sId="1" numFmtId="34">
    <nc r="R182">
      <v>140761.15</v>
    </nc>
  </rcc>
  <rcc rId="1726" sId="1" odxf="1" s="1" dxf="1" numFmtId="34">
    <nc r="Q183">
      <v>6897296.5499999998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7" sId="1" odxf="1" s="1" dxf="1" numFmtId="34">
    <nc r="R183">
      <v>140761.15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8" sId="1" numFmtId="34">
    <nc r="T182">
      <v>6897296.5499999998</v>
    </nc>
  </rcc>
  <rcc rId="1729" sId="1" odxf="1" dxf="1" numFmtId="34">
    <nc r="U182">
      <v>140761.15</v>
    </nc>
    <odxf>
      <border outline="0">
        <right/>
      </border>
    </odxf>
    <ndxf>
      <border outline="0">
        <right style="thin">
          <color indexed="64"/>
        </right>
      </border>
    </ndxf>
  </rcc>
  <rcc rId="1730" sId="1" odxf="1" s="1" dxf="1" numFmtId="34">
    <nc r="T183">
      <v>6897296.5499999998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1" sId="1" odxf="1" s="1" dxf="1" numFmtId="34">
    <nc r="U183">
      <v>140761.15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2:W183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61211.xml><?xml version="1.0" encoding="utf-8"?>
<revisions xmlns="http://schemas.openxmlformats.org/spreadsheetml/2006/main" xmlns:r="http://schemas.openxmlformats.org/officeDocument/2006/relationships">
  <rcc rId="806" sId="1">
    <oc r="O57">
      <f>O58+O59+O62+O65+O67+O68+O70+O73+O75+#REF!+O78+O79+O82+O85+O88</f>
    </oc>
    <nc r="O57">
      <f>O58+O59+O62+O65+O67+O68+O70+O73+O75+P77+O78+O79+O82+O85+O88</f>
    </nc>
  </rcc>
  <rfmt sheetId="1" sqref="J53:O53">
    <dxf>
      <fill>
        <patternFill patternType="solid">
          <bgColor rgb="FFFFFF00"/>
        </patternFill>
      </fill>
    </dxf>
  </rfmt>
  <rfmt sheetId="1" sqref="G53:I53">
    <dxf>
      <fill>
        <patternFill>
          <bgColor rgb="FFFFFF00"/>
        </patternFill>
      </fill>
    </dxf>
  </rfmt>
  <rfmt sheetId="1" sqref="G57:O57">
    <dxf>
      <fill>
        <patternFill>
          <bgColor rgb="FFFFFF00"/>
        </patternFill>
      </fill>
    </dxf>
  </rfmt>
  <rfmt sheetId="1" sqref="P53">
    <dxf>
      <fill>
        <patternFill patternType="solid">
          <bgColor rgb="FFFFFF00"/>
        </patternFill>
      </fill>
    </dxf>
  </rfmt>
  <rfmt sheetId="1" sqref="P57">
    <dxf>
      <fill>
        <patternFill patternType="solid">
          <bgColor rgb="FFFFFF00"/>
        </patternFill>
      </fill>
    </dxf>
  </rfmt>
  <rfmt sheetId="1" sqref="S53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3.xml><?xml version="1.0" encoding="utf-8"?>
<revisions xmlns="http://schemas.openxmlformats.org/spreadsheetml/2006/main" xmlns:r="http://schemas.openxmlformats.org/officeDocument/2006/relationships">
  <rfmt sheetId="1" s="1" sqref="K18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8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674" sId="1" numFmtId="4">
    <nc r="K180">
      <v>34221000</v>
    </nc>
  </rcc>
  <rcc rId="1675" sId="1" numFmtId="4">
    <nc r="L180">
      <v>698387.76</v>
    </nc>
  </rcc>
  <rcc rId="1676" sId="1" odxf="1" s="1" dxf="1" numFmtId="4">
    <nc r="K181">
      <v>34221000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677" sId="1" odxf="1" s="1" dxf="1" numFmtId="4">
    <nc r="L181">
      <v>698387.76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678" sId="1" numFmtId="34">
    <nc r="N180">
      <v>1630348.78</v>
    </nc>
  </rcc>
  <rcc rId="1679" sId="1" numFmtId="34">
    <nc r="O180">
      <v>33272.42</v>
    </nc>
  </rcc>
  <rcc rId="1680" sId="1" odxf="1" s="1" dxf="1" numFmtId="34">
    <nc r="N181">
      <v>1630348.78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1" sId="1" odxf="1" s="1" dxf="1" numFmtId="34">
    <nc r="O181">
      <v>33272.42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2" sId="1" numFmtId="34">
    <nc r="Q180">
      <v>1630348.78</v>
    </nc>
  </rcc>
  <rcc rId="1683" sId="1" numFmtId="34">
    <nc r="R180">
      <v>33272.42</v>
    </nc>
  </rcc>
  <rcc rId="1684" sId="1" odxf="1" s="1" dxf="1" numFmtId="34">
    <nc r="Q181">
      <v>1630348.78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5" sId="1" odxf="1" s="1" dxf="1" numFmtId="34">
    <nc r="R181">
      <v>33272.42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6" sId="1" numFmtId="34">
    <nc r="T180">
      <v>1630348.78</v>
    </nc>
  </rcc>
  <rcc rId="1687" sId="1" odxf="1" dxf="1" numFmtId="34">
    <nc r="U180">
      <v>33272.42</v>
    </nc>
    <odxf>
      <border outline="0">
        <right/>
      </border>
    </odxf>
    <ndxf>
      <border outline="0">
        <right style="thin">
          <color indexed="64"/>
        </right>
      </border>
    </ndxf>
  </rcc>
  <rcc rId="1688" sId="1" odxf="1" s="1" dxf="1" numFmtId="34">
    <nc r="T181">
      <v>1630348.78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9" sId="1" odxf="1" s="1" dxf="1" numFmtId="34">
    <nc r="U181">
      <v>33272.42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180:W181">
    <dxf>
      <fill>
        <patternFill>
          <bgColor rgb="FFFFFF00"/>
        </patternFill>
      </fill>
    </dxf>
  </rfmt>
  <rfmt sheetId="1" sqref="A180:F181">
    <dxf>
      <fill>
        <patternFill>
          <bgColor rgb="FFFFFF00"/>
        </patternFill>
      </fill>
    </dxf>
  </rfmt>
  <rfmt sheetId="1" s="1" sqref="K184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84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690" sId="1" numFmtId="4">
    <nc r="K184">
      <v>18666000</v>
    </nc>
  </rcc>
  <rcc rId="1691" sId="1" numFmtId="4">
    <nc r="L184">
      <v>380938.78</v>
    </nc>
  </rcc>
  <rcc rId="1692" sId="1" odxf="1" s="1" dxf="1" numFmtId="4">
    <nc r="K185">
      <v>18666000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693" sId="1" odxf="1" s="1" dxf="1" numFmtId="4">
    <nc r="L185">
      <v>380938.78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694" sId="1" numFmtId="34">
    <nc r="N184">
      <v>15356066.699999999</v>
    </nc>
  </rcc>
  <rcc rId="1695" sId="1" numFmtId="34">
    <nc r="O184">
      <v>313389.09999999998</v>
    </nc>
  </rcc>
  <rcc rId="1696" sId="1" odxf="1" s="1" dxf="1" numFmtId="34">
    <nc r="N185">
      <v>15356066.699999999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97" sId="1" odxf="1" s="1" dxf="1" numFmtId="34">
    <nc r="O185">
      <v>313389.09999999998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98" sId="1">
    <nc r="M184">
      <f>N184+O184</f>
    </nc>
  </rcc>
  <rcc rId="1699" sId="1">
    <oc r="M185">
      <f>N185+O185</f>
    </oc>
    <nc r="M185">
      <f>N185+O185</f>
    </nc>
  </rcc>
  <rcc rId="1700" sId="1" numFmtId="34">
    <nc r="Q184">
      <v>15356066.699999999</v>
    </nc>
  </rcc>
  <rcc rId="1701" sId="1" numFmtId="34">
    <nc r="R184">
      <v>313389.09999999998</v>
    </nc>
  </rcc>
  <rcc rId="1702" sId="1" odxf="1" s="1" dxf="1" numFmtId="34">
    <nc r="Q185">
      <v>15356066.699999999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3" sId="1" odxf="1" s="1" dxf="1" numFmtId="34">
    <nc r="R185">
      <v>313389.09999999998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4" sId="1" numFmtId="34">
    <nc r="T184">
      <v>15356066.699999999</v>
    </nc>
  </rcc>
  <rcc rId="1705" sId="1" odxf="1" dxf="1" numFmtId="34">
    <nc r="U184">
      <v>313389.09999999998</v>
    </nc>
    <odxf>
      <border outline="0">
        <right/>
      </border>
    </odxf>
    <ndxf>
      <border outline="0">
        <right style="thin">
          <color indexed="64"/>
        </right>
      </border>
    </ndxf>
  </rcc>
  <rcc rId="1706" sId="1" odxf="1" s="1" dxf="1" numFmtId="34">
    <nc r="T185">
      <v>15356066.699999999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7" sId="1" odxf="1" s="1" dxf="1" numFmtId="34">
    <nc r="U185">
      <v>313389.09999999998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4:W18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6131.xml><?xml version="1.0" encoding="utf-8"?>
<revisions xmlns="http://schemas.openxmlformats.org/spreadsheetml/2006/main" xmlns:r="http://schemas.openxmlformats.org/officeDocument/2006/relationships">
  <rfmt sheetId="1" sqref="J103:U103">
    <dxf>
      <fill>
        <patternFill>
          <bgColor rgb="FFFFFF00"/>
        </patternFill>
      </fill>
    </dxf>
  </rfmt>
  <rcc rId="843" sId="1" odxf="1" s="1" dxf="1" numFmtId="4">
    <nc r="K105">
      <v>582230518.57000005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="1" sqref="L105" start="0" length="0">
    <dxf>
      <numFmt numFmtId="4" formatCode="#,##0.00"/>
      <fill>
        <patternFill patternType="solid">
          <bgColor theme="0"/>
        </patternFill>
      </fill>
    </dxf>
  </rfmt>
  <rcc rId="844" sId="1">
    <oc r="L105">
      <v>0</v>
    </oc>
    <nc r="L105"/>
  </rcc>
  <rcc rId="845" sId="1" odxf="1" dxf="1">
    <nc r="M105">
      <f>N105+O105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46" sId="1" numFmtId="34">
    <nc r="N105">
      <v>22000000</v>
    </nc>
  </rcc>
  <rcc rId="847" sId="1" numFmtId="34">
    <nc r="Q105">
      <v>0</v>
    </nc>
  </rcc>
  <rfmt sheetId="1" s="1" sqref="L108" start="0" length="0">
    <dxf>
      <numFmt numFmtId="4" formatCode="#,##0.00"/>
      <fill>
        <patternFill patternType="solid">
          <bgColor theme="0"/>
        </patternFill>
      </fill>
    </dxf>
  </rfmt>
  <rcc rId="848" sId="1" odxf="1" s="1" dxf="1" numFmtId="4">
    <nc r="L107">
      <v>607110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849" sId="1" odxf="1" s="1" dxf="1" numFmtId="4">
    <nc r="L109">
      <v>607110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J107:L109">
    <dxf>
      <fill>
        <patternFill>
          <bgColor rgb="FFFFFF00"/>
        </patternFill>
      </fill>
    </dxf>
  </rfmt>
  <rfmt sheetId="1" sqref="H110:L110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14.xml><?xml version="1.0" encoding="utf-8"?>
<revisions xmlns="http://schemas.openxmlformats.org/spreadsheetml/2006/main" xmlns:r="http://schemas.openxmlformats.org/officeDocument/2006/relationships">
  <rfmt sheetId="1" s="1" sqref="K238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38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912" sId="1" numFmtId="4">
    <nc r="K238">
      <v>49379800</v>
    </nc>
  </rcc>
  <rcc rId="1913" sId="1" numFmtId="4">
    <nc r="L238">
      <v>1007800</v>
    </nc>
  </rcc>
  <rcc rId="1914" sId="1">
    <nc r="J238">
      <f>K238+L238</f>
    </nc>
  </rcc>
  <rcc rId="1915" sId="1" numFmtId="34">
    <nc r="N238">
      <v>13712498.73</v>
    </nc>
  </rcc>
  <rcc rId="1916" sId="1" numFmtId="34">
    <nc r="O238">
      <v>279860.51</v>
    </nc>
  </rcc>
  <rcc rId="1917" sId="1">
    <nc r="M238">
      <f>N238+O238</f>
    </nc>
  </rcc>
  <rcc rId="1918" sId="1">
    <oc r="P238">
      <f>Q238+R238</f>
    </oc>
    <nc r="P238">
      <f>Q238+R238</f>
    </nc>
  </rcc>
  <rcc rId="1919" sId="1" numFmtId="34">
    <nc r="Q238">
      <v>13712498.73</v>
    </nc>
  </rcc>
  <rcc rId="1920" sId="1" numFmtId="34">
    <nc r="R238">
      <v>279860.51</v>
    </nc>
  </rcc>
  <rcc rId="1921" sId="1" numFmtId="34">
    <nc r="T238">
      <v>13681522.539999999</v>
    </nc>
  </rcc>
  <rcc rId="1922" sId="1" numFmtId="34">
    <nc r="U238">
      <v>279228.31</v>
    </nc>
  </rcc>
  <rfmt sheetId="1" sqref="A238:U238">
    <dxf>
      <fill>
        <patternFill>
          <bgColor rgb="FFFFFF00"/>
        </patternFill>
      </fill>
    </dxf>
  </rfmt>
  <rfmt sheetId="1" s="1" sqref="K237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37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923" sId="1" numFmtId="4">
    <nc r="K237">
      <v>43238000</v>
    </nc>
  </rcc>
  <rcc rId="1924" sId="1" numFmtId="4">
    <nc r="L237">
      <v>883000</v>
    </nc>
  </rcc>
  <rcc rId="1925" sId="1">
    <nc r="J237">
      <f>K237+L237</f>
    </nc>
  </rcc>
  <rcc rId="1926" sId="1" numFmtId="34">
    <nc r="N237">
      <v>36673403.689999998</v>
    </nc>
  </rcc>
  <rcc rId="1927" sId="1" numFmtId="34">
    <nc r="O237">
      <v>748938.79</v>
    </nc>
  </rcc>
  <rcc rId="1928" sId="1">
    <nc r="M237">
      <f>N237+O237</f>
    </nc>
  </rcc>
  <rcc rId="1929" sId="1" numFmtId="34">
    <nc r="Q237">
      <v>34327745.210000001</v>
    </nc>
  </rcc>
  <rcc rId="1930" sId="1" numFmtId="34">
    <nc r="R237">
      <v>701036.1</v>
    </nc>
  </rcc>
  <rcc rId="1931" sId="1" numFmtId="34">
    <nc r="T237">
      <v>34327745.210000001</v>
    </nc>
  </rcc>
  <rcc rId="1932" sId="1" odxf="1" dxf="1" numFmtId="34">
    <nc r="U237">
      <v>701036.1</v>
    </nc>
    <odxf>
      <border outline="0">
        <right/>
      </border>
    </odxf>
    <ndxf>
      <border outline="0">
        <right style="thin">
          <color indexed="64"/>
        </right>
      </border>
    </ndxf>
  </rcc>
  <rfmt sheetId="1" sqref="A237:U237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1227" sId="1" odxf="1" s="1" dxf="1">
    <nc r="J116">
      <f>K116+L116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16" start="0" length="0">
    <dxf>
      <numFmt numFmtId="4" formatCode="#,##0.00"/>
      <fill>
        <patternFill patternType="solid">
          <bgColor theme="0"/>
        </patternFill>
      </fill>
    </dxf>
  </rfmt>
  <rcc rId="1228" sId="1" odxf="1" s="1" dxf="1" numFmtId="4">
    <nc r="L116">
      <v>12600000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29" sId="1" odxf="1" s="1" dxf="1">
    <nc r="J117">
      <f>K117+L117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17" start="0" length="0">
    <dxf>
      <numFmt numFmtId="4" formatCode="#,##0.00"/>
      <fill>
        <patternFill patternType="solid">
          <bgColor theme="0"/>
        </patternFill>
      </fill>
    </dxf>
  </rfmt>
  <rcc rId="1230" sId="1" odxf="1" s="1" dxf="1" numFmtId="4">
    <nc r="L117">
      <v>27496961.5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231" sId="1" odxf="1" s="1" dxf="1">
    <nc r="J115">
      <f>J116+J117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2" sId="1" odxf="1" s="1" dxf="1">
    <nc r="K115">
      <f>K116+K117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3" sId="1" odxf="1" s="1" dxf="1">
    <nc r="L115">
      <f>L116+L117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4" sId="1" odxf="1" s="1" dxf="1">
    <nc r="M115">
      <f>M116+M117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5" sId="1" odxf="1" s="1" dxf="1">
    <nc r="N115">
      <f>N116+N117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6" sId="1" odxf="1" s="1" dxf="1">
    <nc r="O115">
      <f>O116+O117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7" sId="1" odxf="1" s="1" dxf="1">
    <nc r="P115">
      <f>P116+P117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8" sId="1" odxf="1" s="1" dxf="1">
    <nc r="Q115">
      <f>Q116+Q117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39" sId="1" odxf="1" s="1" dxf="1">
    <nc r="R115">
      <f>R116+R117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40" sId="1" odxf="1" s="1" dxf="1">
    <nc r="S115">
      <f>S116+S117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41" sId="1" odxf="1" s="1" dxf="1">
    <nc r="T115">
      <f>T116+T117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242" sId="1" odxf="1" s="1" dxf="1">
    <nc r="U115">
      <f>U116+U117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1243" sId="1" numFmtId="34">
    <nc r="O116">
      <v>4881618.5999999996</v>
    </nc>
  </rcc>
  <rcc rId="1244" sId="1" numFmtId="34">
    <nc r="R116">
      <v>4881618.5999999996</v>
    </nc>
  </rcc>
  <rcc rId="1245" sId="1" odxf="1" dxf="1" numFmtId="34">
    <nc r="U116">
      <v>4881618.5999999996</v>
    </nc>
    <odxf>
      <border outline="0">
        <right/>
      </border>
    </odxf>
    <ndxf>
      <border outline="0">
        <right style="thin">
          <color indexed="64"/>
        </right>
      </border>
    </ndxf>
  </rcc>
  <rcc rId="1246" sId="1">
    <nc r="S116">
      <f>T116+U116</f>
    </nc>
  </rcc>
  <rcc rId="1247" sId="1">
    <nc r="P116">
      <f>Q116+R116</f>
    </nc>
  </rcc>
  <rcc rId="1248" sId="1">
    <nc r="M116">
      <f>N116+O116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fmt sheetId="1" s="1" sqref="O13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R13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U13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  <border outline="0">
        <right style="thin">
          <color indexed="64"/>
        </right>
      </border>
    </dxf>
  </rfmt>
  <rcc rId="1296" sId="1" numFmtId="4">
    <nc r="O139">
      <v>2450000</v>
    </nc>
  </rcc>
  <rcc rId="1297" sId="1" numFmtId="4">
    <nc r="R139">
      <v>2450000</v>
    </nc>
  </rcc>
  <rcc rId="1298" sId="1" numFmtId="4">
    <nc r="U139">
      <v>2450000</v>
    </nc>
  </rcc>
  <rfmt sheetId="1" sqref="H139:T13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781" sId="1" numFmtId="4">
    <oc r="L89" t="inlineStr">
      <is>
        <t>13 648 516,75</t>
      </is>
    </oc>
    <nc r="L89">
      <v>13648516.75</v>
    </nc>
  </rcc>
  <rcc rId="782" sId="1" numFmtId="4">
    <oc r="K89" t="inlineStr">
      <is>
        <t>122 836 061,95</t>
      </is>
    </oc>
    <nc r="K89">
      <v>122836061.95</v>
    </nc>
  </rcc>
  <rcc rId="783" sId="1">
    <nc r="J89">
      <f>K89+L89</f>
    </nc>
  </rcc>
  <rcc rId="784" sId="1">
    <nc r="J88">
      <f>K88+L88</f>
    </nc>
  </rcc>
  <rcc rId="785" sId="1" odxf="1" s="1" dxf="1" numFmtId="4">
    <nc r="K88">
      <v>122836061.95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86" sId="1" odxf="1" s="1" dxf="1" numFmtId="4">
    <nc r="L88">
      <v>13648516.75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787" sId="1" numFmtId="34">
    <nc r="N89">
      <v>35099459.859999999</v>
    </nc>
  </rcc>
  <rcc rId="788" sId="1" numFmtId="34">
    <nc r="O89">
      <v>3899958.68</v>
    </nc>
  </rcc>
  <rcc rId="789" sId="1" numFmtId="34">
    <nc r="N88">
      <v>35099459.859999999</v>
    </nc>
  </rcc>
  <rcc rId="790" sId="1" numFmtId="34">
    <nc r="O88">
      <v>3899958.68</v>
    </nc>
  </rcc>
  <rcc rId="791" sId="1" numFmtId="34">
    <nc r="Q88">
      <v>35099459.859999999</v>
    </nc>
  </rcc>
  <rcc rId="792" sId="1" numFmtId="34">
    <nc r="R88">
      <v>3899958.68</v>
    </nc>
  </rcc>
  <rcc rId="793" sId="1" numFmtId="34">
    <nc r="Q89">
      <v>35099459.859999999</v>
    </nc>
  </rcc>
  <rcc rId="794" sId="1" numFmtId="34">
    <nc r="R89">
      <v>3899958.68</v>
    </nc>
  </rcc>
  <rcc rId="795" sId="1" numFmtId="34">
    <oc r="T88">
      <f>T89</f>
    </oc>
    <nc r="T88">
      <v>35099459.859999999</v>
    </nc>
  </rcc>
  <rcc rId="796" sId="1" odxf="1" dxf="1" numFmtId="34">
    <oc r="U88">
      <f>U89</f>
    </oc>
    <nc r="U88">
      <v>3899958.68</v>
    </nc>
    <odxf>
      <border outline="0">
        <right/>
      </border>
    </odxf>
    <ndxf>
      <border outline="0">
        <right style="thin">
          <color indexed="64"/>
        </right>
      </border>
    </ndxf>
  </rcc>
  <rcc rId="797" sId="1" numFmtId="34">
    <nc r="T89">
      <v>35099459.859999999</v>
    </nc>
  </rcc>
  <rcc rId="798" sId="1" odxf="1" dxf="1" numFmtId="34">
    <nc r="U89">
      <v>3899958.68</v>
    </nc>
    <odxf>
      <border outline="0">
        <right/>
      </border>
    </odxf>
    <ndxf>
      <border outline="0">
        <right style="thin">
          <color indexed="64"/>
        </right>
      </border>
    </ndxf>
  </rcc>
  <rcc rId="799" sId="1" odxf="1" dxf="1">
    <nc r="V88">
      <f>S88/J88*100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0" sId="1" odxf="1" dxf="1">
    <nc r="V89">
      <f>S89/J89*100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1" sId="1" odxf="1" dxf="1">
    <nc r="W88">
      <f>S88/M88*100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2" sId="1" odxf="1" dxf="1">
    <nc r="W89">
      <f>S89/M89*100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A88:U8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111.xml><?xml version="1.0" encoding="utf-8"?>
<revisions xmlns="http://schemas.openxmlformats.org/spreadsheetml/2006/main" xmlns:r="http://schemas.openxmlformats.org/officeDocument/2006/relationships">
  <rfmt sheetId="1" s="1" sqref="K86" start="0" length="0">
    <dxf>
      <numFmt numFmtId="4" formatCode="#,##0.00"/>
      <fill>
        <patternFill patternType="solid">
          <bgColor theme="0"/>
        </patternFill>
      </fill>
    </dxf>
  </rfmt>
  <rfmt sheetId="1" s="1" sqref="L86" start="0" length="0">
    <dxf>
      <numFmt numFmtId="4" formatCode="#,##0.00"/>
      <fill>
        <patternFill patternType="solid">
          <bgColor theme="0"/>
        </patternFill>
      </fill>
    </dxf>
  </rfmt>
  <rcc rId="743" sId="1" numFmtId="4">
    <nc r="K86">
      <v>71483709.849999994</v>
    </nc>
  </rcc>
  <rcc rId="744" sId="1" numFmtId="4">
    <nc r="L86">
      <v>7942634.4299999997</v>
    </nc>
  </rcc>
  <rcc rId="745" sId="1">
    <nc r="J86">
      <f>K86+L86</f>
    </nc>
  </rcc>
  <rcc rId="746" sId="1" odxf="1" s="1" dxf="1" numFmtId="4">
    <nc r="K85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47" sId="1" odxf="1" s="1" dxf="1" numFmtId="4">
    <nc r="L85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48" sId="1">
    <nc r="J85">
      <f>J86+J87</f>
    </nc>
  </rcc>
  <rcc rId="749" sId="1" odxf="1" s="1" dxf="1" numFmtId="4">
    <nc r="N85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0" sId="1" odxf="1" s="1" dxf="1" numFmtId="4">
    <nc r="O85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751" sId="1" odxf="1" s="1" dxf="1" numFmtId="4">
    <nc r="N86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2" sId="1" odxf="1" s="1" dxf="1" numFmtId="4">
    <nc r="O86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3" sId="1" odxf="1" s="1" dxf="1" numFmtId="4">
    <nc r="Q85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4" sId="1" odxf="1" s="1" dxf="1" numFmtId="4">
    <nc r="R85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755" sId="1" odxf="1" s="1" dxf="1" numFmtId="4">
    <nc r="Q86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6" sId="1" odxf="1" s="1" dxf="1" numFmtId="4">
    <nc r="R86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7" sId="1" odxf="1" s="1" dxf="1" numFmtId="4">
    <nc r="T85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58" sId="1" odxf="1" s="1" dxf="1" numFmtId="4">
    <nc r="U85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759" sId="1" odxf="1" s="1" dxf="1" numFmtId="4">
    <nc r="T86">
      <v>71483709.849999994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60" sId="1" odxf="1" s="1" dxf="1" numFmtId="4">
    <nc r="U86">
      <v>7942634.4299999997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761" sId="1">
    <nc r="V86">
      <f>S86/J86*100</f>
    </nc>
  </rcc>
  <rcc rId="762" sId="1">
    <nc r="V87">
      <f>S87/J87*100</f>
    </nc>
  </rcc>
  <rcc rId="763" sId="1">
    <nc r="W86">
      <f>S86/M86*100</f>
    </nc>
  </rcc>
  <rcc rId="764" sId="1">
    <nc r="W87">
      <f>S87/M87*100</f>
    </nc>
  </rcc>
  <rcc rId="765" sId="1" odxf="1" s="1" dxf="1" numFmtId="4">
    <nc r="L87">
      <v>252577365.56999999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766" sId="1">
    <nc r="J87">
      <f>K87+L87</f>
    </nc>
  </rcc>
  <rcc rId="767" sId="1" numFmtId="34">
    <nc r="O87">
      <v>126371041.87</v>
    </nc>
  </rcc>
  <rcc rId="768" sId="1">
    <oc r="M85">
      <f>N85+O85</f>
    </oc>
    <nc r="M85">
      <f>M86+M87</f>
    </nc>
  </rcc>
  <rcc rId="769" sId="1" numFmtId="34">
    <nc r="R87">
      <v>126371041.87</v>
    </nc>
  </rcc>
  <rcc rId="770" sId="1" odxf="1" dxf="1" numFmtId="34">
    <nc r="U87">
      <v>126371041.87</v>
    </nc>
    <odxf>
      <border outline="0">
        <right/>
      </border>
    </odxf>
    <ndxf>
      <border outline="0">
        <right style="thin">
          <color indexed="64"/>
        </right>
      </border>
    </ndxf>
  </rcc>
  <rcc rId="771" sId="1">
    <oc r="P85">
      <f>Q85+R85</f>
    </oc>
    <nc r="P85">
      <f>P86+P87</f>
    </nc>
  </rcc>
  <rcc rId="772" sId="1">
    <oc r="S85">
      <f>T85+U85</f>
    </oc>
    <nc r="S85">
      <f>S86+S87</f>
    </nc>
  </rcc>
  <rfmt sheetId="1" sqref="A85:W87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1209" sId="1">
    <oc r="M102">
      <f>M103+M104+M105+M106+M107+M110+M112</f>
    </oc>
    <nc r="M102">
      <f>M103+M104+M105+M106+M107+M110+M112</f>
    </nc>
  </rcc>
  <rcc rId="1210" sId="1">
    <oc r="M112">
      <f>O112</f>
    </oc>
    <nc r="M112">
      <f>M113+M114</f>
    </nc>
  </rcc>
  <rcc rId="1211" sId="1">
    <oc r="P112">
      <f>R112</f>
    </oc>
    <nc r="P112">
      <f>P113+P114</f>
    </nc>
  </rcc>
  <rcc rId="1212" sId="1">
    <oc r="S112">
      <f>U112</f>
    </oc>
    <nc r="S112">
      <f>S113+S114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fmt sheetId="1" sqref="M119" start="0" length="2147483647">
    <dxf>
      <font>
        <b val="0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c rId="1308" sId="1" numFmtId="34">
    <nc r="O127">
      <v>1905000</v>
    </nc>
  </rcc>
  <rcc rId="1309" sId="1">
    <nc r="M127">
      <f>O127</f>
    </nc>
  </rcc>
  <rcc rId="1310" sId="1">
    <nc r="P127">
      <f>R127</f>
    </nc>
  </rcc>
  <rcc rId="1311" sId="1" numFmtId="34">
    <nc r="R127">
      <v>1905000</v>
    </nc>
  </rcc>
  <rcc rId="1312" sId="1">
    <nc r="S127">
      <f>U127</f>
    </nc>
  </rcc>
  <rcc rId="1313" sId="1" odxf="1" dxf="1" numFmtId="34">
    <nc r="U127">
      <v>1905000</v>
    </nc>
    <odxf>
      <border outline="0">
        <right/>
      </border>
    </odxf>
    <ndxf>
      <border outline="0">
        <right style="thin">
          <color indexed="64"/>
        </right>
      </border>
    </ndxf>
  </rcc>
  <rfmt sheetId="1" sqref="K127:R127">
    <dxf>
      <fill>
        <patternFill>
          <bgColor rgb="FFFFFF00"/>
        </patternFill>
      </fill>
    </dxf>
  </rfmt>
  <rcc rId="1314" sId="1" numFmtId="34">
    <nc r="O128">
      <v>1700000</v>
    </nc>
  </rcc>
  <rcc rId="1315" sId="1">
    <nc r="M128">
      <f>O128</f>
    </nc>
  </rcc>
  <rcc rId="1316" sId="1">
    <nc r="P128">
      <f>R128</f>
    </nc>
  </rcc>
  <rcc rId="1317" sId="1" numFmtId="34">
    <nc r="R128">
      <v>1700000</v>
    </nc>
  </rcc>
  <rcc rId="1318" sId="1">
    <nc r="S128">
      <f>U128</f>
    </nc>
  </rcc>
  <rcc rId="1319" sId="1" odxf="1" dxf="1" numFmtId="34">
    <nc r="U128">
      <v>1700000</v>
    </nc>
    <odxf>
      <border outline="0">
        <right/>
      </border>
    </odxf>
    <ndxf>
      <border outline="0">
        <right style="thin">
          <color indexed="64"/>
        </right>
      </border>
    </ndxf>
  </rcc>
  <rfmt sheetId="1" sqref="K128:R128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fmt sheetId="1" sqref="I115:M117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fmt sheetId="1" s="1" sqref="K103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03" start="0" length="0">
    <dxf>
      <numFmt numFmtId="4" formatCode="#,##0.00"/>
      <fill>
        <patternFill patternType="solid">
          <bgColor theme="0"/>
        </patternFill>
      </fill>
    </dxf>
  </rfmt>
  <rcc rId="831" sId="1" numFmtId="4">
    <nc r="K103">
      <v>503233300</v>
    </nc>
  </rcc>
  <rcc rId="832" sId="1" numFmtId="4">
    <nc r="L103">
      <v>55977700</v>
    </nc>
  </rcc>
  <rcc rId="833" sId="1">
    <nc r="J103">
      <f>K103+L103</f>
    </nc>
  </rcc>
  <rcc rId="834" sId="1" numFmtId="34">
    <nc r="N103">
      <v>444800752.97000003</v>
    </nc>
  </rcc>
  <rcc rId="835" sId="1" numFmtId="34">
    <nc r="Q103">
      <v>444799023.32999998</v>
    </nc>
  </rcc>
  <rcc rId="836" sId="1" numFmtId="34">
    <nc r="T103">
      <v>444799023.32999998</v>
    </nc>
  </rcc>
  <rcc rId="837" sId="1" xfDxf="1" s="1" dxf="1" numFmtId="34">
    <nc r="O103">
      <v>49477892.479999997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8" sId="1" xfDxf="1" s="1" dxf="1" numFmtId="34">
    <nc r="R103">
      <v>49477700.079999998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9" sId="1" xfDxf="1" s="1" dxf="1" numFmtId="34">
    <nc r="U103">
      <v>49477700.079999998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J103:U103" start="0" length="2147483647">
    <dxf>
      <font>
        <sz val="11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c rId="2233" sId="1" xfDxf="1" s="1" dxf="1" numFmtId="34">
    <nc r="N257">
      <v>31411639.57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4" sId="1" xfDxf="1" s="1" dxf="1" numFmtId="34">
    <nc r="Q257">
      <v>30035982.91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5" sId="1" xfDxf="1" s="1" dxf="1" numFmtId="34">
    <nc r="T257">
      <v>30035982.91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6" sId="1" xfDxf="1" s="1" dxf="1" numFmtId="34">
    <nc r="T258">
      <v>30035982.91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7" sId="1" xfDxf="1" s="1" dxf="1" numFmtId="34">
    <nc r="Q258">
      <v>30035982.91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8" sId="1" numFmtId="34">
    <nc r="N258">
      <v>31411639.57</v>
    </nc>
  </rcc>
  <rcc rId="2239" sId="1" xfDxf="1" s="1" dxf="1" numFmtId="34">
    <nc r="O258">
      <v>641053.86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0" sId="1" xfDxf="1" s="1" dxf="1" numFmtId="34">
    <nc r="O257">
      <v>641053.86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1" sId="1" xfDxf="1" s="1" dxf="1" numFmtId="34">
    <nc r="R257">
      <v>612979.23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2" sId="1" xfDxf="1" s="1" dxf="1" numFmtId="34">
    <nc r="R258">
      <v>612979.23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3" sId="1" xfDxf="1" s="1" dxf="1" numFmtId="34">
    <nc r="U257">
      <v>612979.23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4" sId="1" xfDxf="1" s="1" dxf="1" numFmtId="34">
    <nc r="U258">
      <v>612979.23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M257:U258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2104" sId="1">
    <nc r="M214">
      <f>M217</f>
    </nc>
  </rcc>
  <rcc rId="2105" sId="1">
    <nc r="M216">
      <f>M217</f>
    </nc>
  </rcc>
  <rcc rId="2106" sId="1">
    <oc r="M217">
      <f>M218+M219+M221+M222+M223</f>
    </oc>
    <nc r="M217">
      <f>M218+M219+M221+M222+M223</f>
    </nc>
  </rcc>
  <rcc rId="2107" sId="1">
    <nc r="O214">
      <f>O217</f>
    </nc>
  </rcc>
  <rcc rId="2108" sId="1">
    <nc r="O216">
      <f>O217</f>
    </nc>
  </rcc>
  <rcc rId="2109" sId="1">
    <nc r="O217">
      <f>O218+O219+O221+O222+O223</f>
    </nc>
  </rcc>
  <rcc rId="2110" sId="1" odxf="1" dxf="1">
    <oc r="U214">
      <f>U217</f>
    </oc>
    <nc r="U214">
      <f>U217</f>
    </nc>
    <odxf>
      <border outline="0">
        <right/>
      </border>
    </odxf>
    <ndxf>
      <border outline="0">
        <right style="thin">
          <color indexed="64"/>
        </right>
      </border>
    </ndxf>
  </rcc>
  <rfmt sheetId="1" sqref="U215" start="0" length="0">
    <dxf>
      <border outline="0">
        <right style="thin">
          <color indexed="64"/>
        </right>
      </border>
    </dxf>
  </rfmt>
  <rcc rId="2111" sId="1" odxf="1" dxf="1">
    <oc r="U216">
      <f>U217</f>
    </oc>
    <nc r="U216">
      <f>U217</f>
    </nc>
    <odxf>
      <border outline="0">
        <right/>
      </border>
    </odxf>
    <ndxf>
      <border outline="0">
        <right style="thin">
          <color indexed="64"/>
        </right>
      </border>
    </ndxf>
  </rcc>
  <rcc rId="2112" sId="1" odxf="1" dxf="1">
    <oc r="U217">
      <f>U218+U219+U221+U222+U223</f>
    </oc>
    <nc r="U217">
      <f>U218+U219+U221+U222+U223</f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c rId="853" sId="1" odxf="1" s="1" dxf="1" numFmtId="4">
    <nc r="L104">
      <v>28231560.77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854" sId="1">
    <nc r="J104">
      <f>K104+L104</f>
    </nc>
  </rcc>
  <rfmt sheetId="1" sqref="J104:L104">
    <dxf>
      <fill>
        <patternFill>
          <bgColor rgb="FFFFFF00"/>
        </patternFill>
      </fill>
    </dxf>
  </rfmt>
  <rcc rId="855" sId="1" numFmtId="34">
    <nc r="O104">
      <v>9939778.2899999991</v>
    </nc>
  </rcc>
  <rcc rId="856" sId="1" numFmtId="34">
    <nc r="R104">
      <v>9915275.4299999997</v>
    </nc>
  </rcc>
  <rcc rId="857" sId="1" odxf="1" dxf="1" numFmtId="34">
    <nc r="U104">
      <v>9915275.4299999997</v>
    </nc>
    <odxf>
      <border outline="0">
        <right/>
      </border>
    </odxf>
    <ndxf>
      <border outline="0">
        <right style="thin">
          <color indexed="64"/>
        </right>
      </border>
    </ndxf>
  </rcc>
  <rcc rId="858" sId="1">
    <nc r="V104">
      <f>S104/J104*100</f>
    </nc>
  </rcc>
  <rcc rId="859" sId="1">
    <nc r="W104">
      <f>S104/M104*100</f>
    </nc>
  </rcc>
  <rcc rId="860" sId="1">
    <nc r="V105">
      <f>S105/J105*100</f>
    </nc>
  </rcc>
  <rcc rId="861" sId="1">
    <nc r="W105">
      <f>S105/M105*100</f>
    </nc>
  </rcc>
  <rcc rId="862" sId="1">
    <nc r="V106">
      <f>S106/J106*100</f>
    </nc>
  </rcc>
  <rcc rId="863" sId="1">
    <nc r="W106">
      <f>S106/M106*100</f>
    </nc>
  </rcc>
  <rcc rId="864" sId="1">
    <nc r="V107">
      <f>S107/J107*100</f>
    </nc>
  </rcc>
  <rcc rId="865" sId="1">
    <nc r="W107">
      <f>S107/M107*100</f>
    </nc>
  </rcc>
  <rcc rId="866" sId="1">
    <nc r="V108">
      <f>S108/J108*100</f>
    </nc>
  </rcc>
  <rcc rId="867" sId="1">
    <nc r="W108">
      <f>S108/M108*100</f>
    </nc>
  </rcc>
  <rcc rId="868" sId="1">
    <nc r="V109">
      <f>S109/J109*100</f>
    </nc>
  </rcc>
  <rcc rId="869" sId="1">
    <nc r="W109">
      <f>S109/M109*100</f>
    </nc>
  </rcc>
  <rcc rId="870" sId="1">
    <nc r="V110">
      <f>S110/J110*100</f>
    </nc>
  </rcc>
  <rcc rId="871" sId="1">
    <nc r="W110">
      <f>S110/M110*100</f>
    </nc>
  </rcc>
  <rcc rId="872" sId="1">
    <nc r="V111">
      <f>S111/J111*100</f>
    </nc>
  </rcc>
  <rcc rId="873" sId="1">
    <nc r="W111">
      <f>S111/M111*100</f>
    </nc>
  </rcc>
  <rcc rId="874" sId="1">
    <oc r="V112">
      <f>S112/J112*100</f>
    </oc>
    <nc r="V112">
      <f>S112/J112*100</f>
    </nc>
  </rcc>
  <rcc rId="875" sId="1">
    <oc r="W112">
      <f>S112/M112*100</f>
    </oc>
    <nc r="W112">
      <f>S112/M112*100</f>
    </nc>
  </rcc>
  <rcc rId="876" sId="1">
    <nc r="V113">
      <f>S113/J113*100</f>
    </nc>
  </rcc>
  <rcc rId="877" sId="1">
    <nc r="W113">
      <f>S113/M113*100</f>
    </nc>
  </rcc>
  <rcc rId="878" sId="1">
    <nc r="V114">
      <f>S114/J114*100</f>
    </nc>
  </rcc>
  <rcc rId="879" sId="1">
    <nc r="W114">
      <f>S114/M114*100</f>
    </nc>
  </rcc>
  <rcc rId="880" sId="1">
    <nc r="V115">
      <f>S115/J115*100</f>
    </nc>
  </rcc>
  <rcc rId="881" sId="1">
    <nc r="W115">
      <f>S115/M115*100</f>
    </nc>
  </rcc>
  <rcc rId="882" sId="1">
    <nc r="V116">
      <f>S116/J116*100</f>
    </nc>
  </rcc>
  <rcc rId="883" sId="1">
    <nc r="W116">
      <f>S116/M116*100</f>
    </nc>
  </rcc>
  <rcc rId="884" sId="1">
    <nc r="V117">
      <f>S117/J117*100</f>
    </nc>
  </rcc>
  <rcc rId="885" sId="1">
    <nc r="W117">
      <f>S117/M117*100</f>
    </nc>
  </rcc>
  <rcc rId="886" sId="1">
    <nc r="V118">
      <f>S118/J118*100</f>
    </nc>
  </rcc>
  <rcc rId="887" sId="1">
    <nc r="W118">
      <f>S118/M118*100</f>
    </nc>
  </rcc>
  <rcc rId="888" sId="1">
    <nc r="V119">
      <f>S119/J119*100</f>
    </nc>
  </rcc>
  <rcc rId="889" sId="1">
    <nc r="W119">
      <f>S119/M119*100</f>
    </nc>
  </rcc>
  <rcc rId="890" sId="1">
    <nc r="V120">
      <f>S120/J120*100</f>
    </nc>
  </rcc>
  <rcc rId="891" sId="1">
    <nc r="W120">
      <f>S120/M120*100</f>
    </nc>
  </rcc>
  <rcc rId="892" sId="1">
    <nc r="V121">
      <f>S121/J121*100</f>
    </nc>
  </rcc>
  <rcc rId="893" sId="1">
    <nc r="W121">
      <f>S121/M121*100</f>
    </nc>
  </rcc>
  <rcc rId="894" sId="1">
    <nc r="V122">
      <f>S122/J122*100</f>
    </nc>
  </rcc>
  <rcc rId="895" sId="1">
    <nc r="W122">
      <f>S122/M122*100</f>
    </nc>
  </rcc>
  <rcc rId="896" sId="1">
    <nc r="V123">
      <f>S123/J123*100</f>
    </nc>
  </rcc>
  <rcc rId="897" sId="1">
    <nc r="W123">
      <f>S123/M123*100</f>
    </nc>
  </rcc>
  <rcc rId="898" sId="1">
    <nc r="V124">
      <f>S124/J124*100</f>
    </nc>
  </rcc>
  <rcc rId="899" sId="1">
    <nc r="W124">
      <f>S124/M124*100</f>
    </nc>
  </rcc>
  <rcc rId="900" sId="1">
    <nc r="V125">
      <f>S125/J125*100</f>
    </nc>
  </rcc>
  <rcc rId="901" sId="1">
    <nc r="W125">
      <f>S125/M125*100</f>
    </nc>
  </rcc>
  <rcc rId="902" sId="1">
    <nc r="V126">
      <f>S126/J126*100</f>
    </nc>
  </rcc>
  <rcc rId="903" sId="1">
    <nc r="W126">
      <f>S126/M126*100</f>
    </nc>
  </rcc>
  <rcc rId="904" sId="1">
    <nc r="V127">
      <f>S127/J127*100</f>
    </nc>
  </rcc>
  <rcc rId="905" sId="1">
    <nc r="W127">
      <f>S127/M127*100</f>
    </nc>
  </rcc>
  <rcc rId="906" sId="1">
    <nc r="V128">
      <f>S128/J128*100</f>
    </nc>
  </rcc>
  <rcc rId="907" sId="1">
    <nc r="W128">
      <f>S128/M128*100</f>
    </nc>
  </rcc>
  <rcc rId="908" sId="1">
    <nc r="V129">
      <f>S129/J129*100</f>
    </nc>
  </rcc>
  <rcc rId="909" sId="1">
    <nc r="W129">
      <f>S129/M129*100</f>
    </nc>
  </rcc>
  <rcc rId="910" sId="1">
    <nc r="V130">
      <f>S130/J130*100</f>
    </nc>
  </rcc>
  <rcc rId="911" sId="1">
    <nc r="W130">
      <f>S130/M130*100</f>
    </nc>
  </rcc>
  <rcc rId="912" sId="1">
    <nc r="V131">
      <f>S131/J131*100</f>
    </nc>
  </rcc>
  <rcc rId="913" sId="1">
    <nc r="W131">
      <f>S131/M131*100</f>
    </nc>
  </rcc>
  <rcc rId="914" sId="1">
    <nc r="V132">
      <f>S132/J132*100</f>
    </nc>
  </rcc>
  <rcc rId="915" sId="1">
    <nc r="W132">
      <f>S132/M132*100</f>
    </nc>
  </rcc>
  <rcc rId="916" sId="1">
    <nc r="V133">
      <f>S133/J133*100</f>
    </nc>
  </rcc>
  <rcc rId="917" sId="1">
    <nc r="W133">
      <f>S133/M133*100</f>
    </nc>
  </rcc>
  <rcc rId="918" sId="1">
    <nc r="V134">
      <f>S134/J134*100</f>
    </nc>
  </rcc>
  <rcc rId="919" sId="1">
    <nc r="W134">
      <f>S134/M134*100</f>
    </nc>
  </rcc>
  <rcc rId="920" sId="1">
    <nc r="V135">
      <f>S135/J135*100</f>
    </nc>
  </rcc>
  <rcc rId="921" sId="1">
    <nc r="W135">
      <f>S135/M135*100</f>
    </nc>
  </rcc>
  <rcc rId="922" sId="1">
    <nc r="V136">
      <f>S136/J136*100</f>
    </nc>
  </rcc>
  <rcc rId="923" sId="1">
    <nc r="W136">
      <f>S136/M136*100</f>
    </nc>
  </rcc>
  <rcc rId="924" sId="1">
    <nc r="V137">
      <f>S137/J137*100</f>
    </nc>
  </rcc>
  <rcc rId="925" sId="1">
    <nc r="W137">
      <f>S137/M137*100</f>
    </nc>
  </rcc>
  <rcc rId="926" sId="1">
    <nc r="V138">
      <f>S138/J138*100</f>
    </nc>
  </rcc>
  <rcc rId="927" sId="1">
    <nc r="W138">
      <f>S138/M138*100</f>
    </nc>
  </rcc>
  <rcc rId="928" sId="1">
    <nc r="V139">
      <f>S139/J139*100</f>
    </nc>
  </rcc>
  <rcc rId="929" sId="1">
    <nc r="W139">
      <f>S139/M139*100</f>
    </nc>
  </rcc>
  <rcc rId="930" sId="1">
    <nc r="V140">
      <f>S140/J140*100</f>
    </nc>
  </rcc>
  <rcc rId="931" sId="1">
    <nc r="W140">
      <f>S140/M140*100</f>
    </nc>
  </rcc>
  <rcc rId="932" sId="1">
    <nc r="V141">
      <f>S141/J141*100</f>
    </nc>
  </rcc>
  <rcc rId="933" sId="1">
    <nc r="W141">
      <f>S141/M141*100</f>
    </nc>
  </rcc>
  <rcc rId="934" sId="1">
    <nc r="V142">
      <f>S142/J142*100</f>
    </nc>
  </rcc>
  <rcc rId="935" sId="1">
    <nc r="W142">
      <f>S142/M142*100</f>
    </nc>
  </rcc>
  <rcc rId="936" sId="1">
    <nc r="V143">
      <f>S143/J143*100</f>
    </nc>
  </rcc>
  <rcc rId="937" sId="1">
    <nc r="W143">
      <f>S143/M143*100</f>
    </nc>
  </rcc>
  <rcc rId="938" sId="1" odxf="1" dxf="1">
    <oc r="V144">
      <f>S144/J144*100</f>
    </oc>
    <nc r="V144">
      <f>S144/J144*100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939" sId="1" odxf="1" dxf="1">
    <oc r="W144">
      <f>S144/M144*100</f>
    </oc>
    <nc r="W144">
      <f>S144/M144*100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940" sId="1">
    <nc r="V145">
      <f>S145/J145*100</f>
    </nc>
  </rcc>
  <rcc rId="941" sId="1">
    <nc r="W145">
      <f>S145/M145*100</f>
    </nc>
  </rcc>
  <rcc rId="942" sId="1">
    <oc r="V146">
      <f>S146/J146*100</f>
    </oc>
    <nc r="V146">
      <f>S146/J146*100</f>
    </nc>
  </rcc>
  <rcc rId="943" sId="1">
    <oc r="W146">
      <f>S146/M146*100</f>
    </oc>
    <nc r="W146">
      <f>S146/M146*100</f>
    </nc>
  </rcc>
  <rcc rId="944" sId="1">
    <oc r="V147">
      <f>S147/J147*100</f>
    </oc>
    <nc r="V147">
      <f>S147/J147*100</f>
    </nc>
  </rcc>
  <rcc rId="945" sId="1">
    <oc r="W147">
      <f>S147/M147*100</f>
    </oc>
    <nc r="W147">
      <f>S147/M147*100</f>
    </nc>
  </rcc>
  <rcc rId="946" sId="1" odxf="1" dxf="1">
    <oc r="V148">
      <f>S148/J148*100</f>
    </oc>
    <nc r="V148">
      <f>S148/J148*100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947" sId="1" odxf="1" dxf="1">
    <oc r="W148">
      <f>S148/M148*100</f>
    </oc>
    <nc r="W148">
      <f>S148/M148*100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948" sId="1">
    <oc r="V149">
      <f>S149/J149*100</f>
    </oc>
    <nc r="V149">
      <f>S149/J149*100</f>
    </nc>
  </rcc>
  <rcc rId="949" sId="1">
    <oc r="W149">
      <f>S149/M149*100</f>
    </oc>
    <nc r="W149">
      <f>S149/M149*100</f>
    </nc>
  </rcc>
  <rcc rId="950" sId="1">
    <nc r="V150">
      <f>S150/J150*100</f>
    </nc>
  </rcc>
  <rcc rId="951" sId="1">
    <nc r="W150">
      <f>S150/M150*100</f>
    </nc>
  </rcc>
  <rcc rId="952" sId="1">
    <nc r="V151">
      <f>S151/J151*100</f>
    </nc>
  </rcc>
  <rcc rId="953" sId="1">
    <nc r="W151">
      <f>S151/M151*100</f>
    </nc>
  </rcc>
  <rcc rId="954" sId="1">
    <nc r="V152">
      <f>S152/J152*100</f>
    </nc>
  </rcc>
  <rcc rId="955" sId="1">
    <nc r="W152">
      <f>S152/M152*100</f>
    </nc>
  </rcc>
  <rcc rId="956" sId="1">
    <nc r="V153">
      <f>S153/J153*100</f>
    </nc>
  </rcc>
  <rcc rId="957" sId="1">
    <nc r="W153">
      <f>S153/M153*100</f>
    </nc>
  </rcc>
  <rcc rId="958" sId="1">
    <nc r="V154">
      <f>S154/J154*100</f>
    </nc>
  </rcc>
  <rcc rId="959" sId="1">
    <nc r="W154">
      <f>S154/M154*100</f>
    </nc>
  </rcc>
  <rcc rId="960" sId="1">
    <nc r="V155">
      <f>S155/J155*100</f>
    </nc>
  </rcc>
  <rcc rId="961" sId="1">
    <nc r="W155">
      <f>S155/M155*100</f>
    </nc>
  </rcc>
  <rcc rId="962" sId="1">
    <nc r="V156">
      <f>S156/J156*100</f>
    </nc>
  </rcc>
  <rcc rId="963" sId="1">
    <nc r="W156">
      <f>S156/M156*100</f>
    </nc>
  </rcc>
  <rcc rId="964" sId="1">
    <nc r="V157">
      <f>S157/J157*100</f>
    </nc>
  </rcc>
  <rcc rId="965" sId="1">
    <nc r="W157">
      <f>S157/M157*100</f>
    </nc>
  </rcc>
  <rcc rId="966" sId="1">
    <nc r="V158">
      <f>S158/J158*100</f>
    </nc>
  </rcc>
  <rcc rId="967" sId="1">
    <nc r="W158">
      <f>S158/M158*100</f>
    </nc>
  </rcc>
  <rcc rId="968" sId="1">
    <nc r="V159">
      <f>S159/J159*100</f>
    </nc>
  </rcc>
  <rcc rId="969" sId="1">
    <nc r="W159">
      <f>S159/M159*100</f>
    </nc>
  </rcc>
  <rcc rId="970" sId="1">
    <nc r="V160">
      <f>S160/J160*100</f>
    </nc>
  </rcc>
  <rcc rId="971" sId="1">
    <nc r="W160">
      <f>S160/M160*100</f>
    </nc>
  </rcc>
  <rcc rId="972" sId="1">
    <nc r="V161">
      <f>S161/J161*100</f>
    </nc>
  </rcc>
  <rcc rId="973" sId="1">
    <nc r="W161">
      <f>S161/M161*100</f>
    </nc>
  </rcc>
  <rcc rId="974" sId="1">
    <nc r="V162">
      <f>S162/J162*100</f>
    </nc>
  </rcc>
  <rcc rId="975" sId="1">
    <nc r="W162">
      <f>S162/M162*100</f>
    </nc>
  </rcc>
  <rcc rId="976" sId="1">
    <nc r="V163">
      <f>S163/J163*100</f>
    </nc>
  </rcc>
  <rcc rId="977" sId="1">
    <nc r="W163">
      <f>S163/M163*100</f>
    </nc>
  </rcc>
  <rcc rId="978" sId="1">
    <nc r="V164">
      <f>S164/J164*100</f>
    </nc>
  </rcc>
  <rcc rId="979" sId="1">
    <nc r="W164">
      <f>S164/M164*100</f>
    </nc>
  </rcc>
  <rcc rId="980" sId="1">
    <nc r="V165">
      <f>S165/J165*100</f>
    </nc>
  </rcc>
  <rcc rId="981" sId="1">
    <nc r="W165">
      <f>S165/M165*100</f>
    </nc>
  </rcc>
  <rcc rId="982" sId="1">
    <nc r="V166">
      <f>S166/J166*100</f>
    </nc>
  </rcc>
  <rcc rId="983" sId="1">
    <nc r="W166">
      <f>S166/M166*100</f>
    </nc>
  </rcc>
  <rcc rId="984" sId="1">
    <nc r="V167">
      <f>S167/J167*100</f>
    </nc>
  </rcc>
  <rcc rId="985" sId="1">
    <nc r="W167">
      <f>S167/M167*100</f>
    </nc>
  </rcc>
  <rcc rId="986" sId="1">
    <nc r="V168">
      <f>S168/J168*100</f>
    </nc>
  </rcc>
  <rcc rId="987" sId="1">
    <nc r="W168">
      <f>S168/M168*100</f>
    </nc>
  </rcc>
  <rcc rId="988" sId="1">
    <nc r="V169">
      <f>S169/J169*100</f>
    </nc>
  </rcc>
  <rcc rId="989" sId="1">
    <nc r="W169">
      <f>S169/M169*100</f>
    </nc>
  </rcc>
  <rcc rId="990" sId="1">
    <nc r="V170">
      <f>S170/J170*100</f>
    </nc>
  </rcc>
  <rcc rId="991" sId="1">
    <nc r="W170">
      <f>S170/M170*100</f>
    </nc>
  </rcc>
  <rcc rId="992" sId="1">
    <nc r="V171">
      <f>S171/J171*100</f>
    </nc>
  </rcc>
  <rcc rId="993" sId="1">
    <nc r="W171">
      <f>S171/M171*100</f>
    </nc>
  </rcc>
  <rcc rId="994" sId="1">
    <nc r="V172">
      <f>S172/J172*100</f>
    </nc>
  </rcc>
  <rcc rId="995" sId="1">
    <nc r="W172">
      <f>S172/M172*100</f>
    </nc>
  </rcc>
  <rcc rId="996" sId="1">
    <nc r="V173">
      <f>S173/J173*100</f>
    </nc>
  </rcc>
  <rcc rId="997" sId="1">
    <nc r="W173">
      <f>S173/M173*100</f>
    </nc>
  </rcc>
  <rcc rId="998" sId="1">
    <nc r="V174">
      <f>S174/J174*100</f>
    </nc>
  </rcc>
  <rcc rId="999" sId="1">
    <nc r="W174">
      <f>S174/M174*100</f>
    </nc>
  </rcc>
  <rcc rId="1000" sId="1" odxf="1" dxf="1">
    <oc r="V175">
      <f>S175/J175*100</f>
    </oc>
    <nc r="V175">
      <f>S175/J175*100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01" sId="1" odxf="1" dxf="1">
    <oc r="W175">
      <f>S175/M175*100</f>
    </oc>
    <nc r="W175">
      <f>S175/M175*100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02" sId="1">
    <oc r="V176">
      <f>S176/J176*100</f>
    </oc>
    <nc r="V176">
      <f>S176/J176*100</f>
    </nc>
  </rcc>
  <rcc rId="1003" sId="1">
    <oc r="W176">
      <f>S176/M176*100</f>
    </oc>
    <nc r="W176">
      <f>S176/M176*100</f>
    </nc>
  </rcc>
  <rcc rId="1004" sId="1">
    <nc r="V177">
      <f>S177/J177*100</f>
    </nc>
  </rcc>
  <rcc rId="1005" sId="1">
    <nc r="W177">
      <f>S177/M177*100</f>
    </nc>
  </rcc>
  <rcc rId="1006" sId="1">
    <oc r="V178">
      <f>S178/J178*100</f>
    </oc>
    <nc r="V178">
      <f>S178/J178*100</f>
    </nc>
  </rcc>
  <rcc rId="1007" sId="1">
    <oc r="W178">
      <f>S178/M178*100</f>
    </oc>
    <nc r="W178">
      <f>S178/M178*100</f>
    </nc>
  </rcc>
  <rcc rId="1008" sId="1" odxf="1" dxf="1">
    <oc r="V179">
      <f>S179/J179*100</f>
    </oc>
    <nc r="V179">
      <f>S179/J179*100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09" sId="1" odxf="1" dxf="1">
    <oc r="W179">
      <f>S179/M179*100</f>
    </oc>
    <nc r="W179">
      <f>S179/M179*100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10" sId="1">
    <nc r="V180">
      <f>S180/J180*100</f>
    </nc>
  </rcc>
  <rcc rId="1011" sId="1">
    <nc r="W180">
      <f>S180/M180*100</f>
    </nc>
  </rcc>
  <rcc rId="1012" sId="1">
    <nc r="V181">
      <f>S181/J181*100</f>
    </nc>
  </rcc>
  <rcc rId="1013" sId="1">
    <nc r="W181">
      <f>S181/M181*100</f>
    </nc>
  </rcc>
  <rcc rId="1014" sId="1">
    <nc r="V182">
      <f>S182/J182*100</f>
    </nc>
  </rcc>
  <rcc rId="1015" sId="1">
    <nc r="W182">
      <f>S182/M182*100</f>
    </nc>
  </rcc>
  <rcc rId="1016" sId="1">
    <nc r="V183">
      <f>S183/J183*100</f>
    </nc>
  </rcc>
  <rcc rId="1017" sId="1">
    <nc r="W183">
      <f>S183/M183*100</f>
    </nc>
  </rcc>
  <rcc rId="1018" sId="1">
    <nc r="V184">
      <f>S184/J184*100</f>
    </nc>
  </rcc>
  <rcc rId="1019" sId="1">
    <nc r="W184">
      <f>S184/M184*100</f>
    </nc>
  </rcc>
  <rcc rId="1020" sId="1">
    <nc r="V185">
      <f>S185/J185*100</f>
    </nc>
  </rcc>
  <rcc rId="1021" sId="1">
    <nc r="W185">
      <f>S185/M185*100</f>
    </nc>
  </rcc>
  <rcc rId="1022" sId="1">
    <nc r="V186">
      <f>S186/J186*100</f>
    </nc>
  </rcc>
  <rcc rId="1023" sId="1">
    <nc r="W186">
      <f>S186/M186*100</f>
    </nc>
  </rcc>
  <rcc rId="1024" sId="1">
    <nc r="V187">
      <f>S187/J187*100</f>
    </nc>
  </rcc>
  <rcc rId="1025" sId="1">
    <nc r="W187">
      <f>S187/M187*100</f>
    </nc>
  </rcc>
  <rcc rId="1026" sId="1">
    <nc r="V188">
      <f>S188/J188*100</f>
    </nc>
  </rcc>
  <rcc rId="1027" sId="1">
    <nc r="W188">
      <f>S188/M188*100</f>
    </nc>
  </rcc>
  <rcc rId="1028" sId="1">
    <nc r="V189">
      <f>S189/J189*100</f>
    </nc>
  </rcc>
  <rcc rId="1029" sId="1">
    <nc r="W189">
      <f>S189/M189*100</f>
    </nc>
  </rcc>
  <rcc rId="1030" sId="1">
    <nc r="V190">
      <f>S190/J190*100</f>
    </nc>
  </rcc>
  <rcc rId="1031" sId="1">
    <nc r="W190">
      <f>S190/M190*100</f>
    </nc>
  </rcc>
  <rcc rId="1032" sId="1">
    <nc r="V191">
      <f>S191/J191*100</f>
    </nc>
  </rcc>
  <rcc rId="1033" sId="1">
    <nc r="W191">
      <f>S191/M191*100</f>
    </nc>
  </rcc>
  <rcc rId="1034" sId="1">
    <nc r="V192">
      <f>S192/J192*100</f>
    </nc>
  </rcc>
  <rcc rId="1035" sId="1">
    <nc r="W192">
      <f>S192/M192*100</f>
    </nc>
  </rcc>
  <rcc rId="1036" sId="1">
    <nc r="V193">
      <f>S193/J193*100</f>
    </nc>
  </rcc>
  <rcc rId="1037" sId="1">
    <nc r="W193">
      <f>S193/M193*100</f>
    </nc>
  </rcc>
  <rcc rId="1038" sId="1">
    <oc r="V194">
      <f>S194/J194*100</f>
    </oc>
    <nc r="V194">
      <f>S194/J194*100</f>
    </nc>
  </rcc>
  <rcc rId="1039" sId="1">
    <oc r="W194">
      <f>S194/M194*100</f>
    </oc>
    <nc r="W194">
      <f>S194/M194*100</f>
    </nc>
  </rcc>
  <rcc rId="1040" sId="1">
    <oc r="V195">
      <f>S195/J195*100</f>
    </oc>
    <nc r="V195">
      <f>S195/J195*100</f>
    </nc>
  </rcc>
  <rcc rId="1041" sId="1">
    <oc r="W195">
      <f>S195/M195*100</f>
    </oc>
    <nc r="W195">
      <f>S195/M195*100</f>
    </nc>
  </rcc>
  <rcc rId="1042" sId="1" odxf="1" dxf="1">
    <oc r="V196">
      <f>S196/J196*100</f>
    </oc>
    <nc r="V196">
      <f>S196/J196*100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43" sId="1" odxf="1" dxf="1">
    <oc r="W196">
      <f>S196/M196*100</f>
    </oc>
    <nc r="W196">
      <f>S196/M196*100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44" sId="1">
    <nc r="V197">
      <f>S197/J197*100</f>
    </nc>
  </rcc>
  <rcc rId="1045" sId="1">
    <nc r="W197">
      <f>S197/M197*100</f>
    </nc>
  </rcc>
  <rcc rId="1046" sId="1">
    <oc r="V198">
      <f>S198/J198*100</f>
    </oc>
    <nc r="V198">
      <f>S198/J198*100</f>
    </nc>
  </rcc>
  <rcc rId="1047" sId="1">
    <oc r="W198">
      <f>S198/M198*100</f>
    </oc>
    <nc r="W198">
      <f>S198/M198*100</f>
    </nc>
  </rcc>
  <rcc rId="1048" sId="1">
    <oc r="V199">
      <f>S199/J199*100</f>
    </oc>
    <nc r="V199">
      <f>S199/J199*100</f>
    </nc>
  </rcc>
  <rcc rId="1049" sId="1">
    <oc r="W199">
      <f>S199/M199*100</f>
    </oc>
    <nc r="W199">
      <f>S199/M199*100</f>
    </nc>
  </rcc>
  <rcc rId="1050" sId="1" odxf="1" dxf="1">
    <oc r="V200">
      <f>S200/J200*100</f>
    </oc>
    <nc r="V200">
      <f>S200/J200*100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51" sId="1" odxf="1" dxf="1">
    <oc r="W200">
      <f>S200/M200*100</f>
    </oc>
    <nc r="W200">
      <f>S200/M200*100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52" sId="1">
    <nc r="V201">
      <f>S201/J201*100</f>
    </nc>
  </rcc>
  <rcc rId="1053" sId="1">
    <nc r="W201">
      <f>S201/M201*100</f>
    </nc>
  </rcc>
  <rcc rId="1054" sId="1">
    <nc r="V202">
      <f>S202/J202*100</f>
    </nc>
  </rcc>
  <rcc rId="1055" sId="1">
    <nc r="W202">
      <f>S202/M202*100</f>
    </nc>
  </rcc>
  <rcc rId="1056" sId="1">
    <nc r="V203">
      <f>S203/J203*100</f>
    </nc>
  </rcc>
  <rcc rId="1057" sId="1">
    <nc r="W203">
      <f>S203/M203*100</f>
    </nc>
  </rcc>
  <rcc rId="1058" sId="1">
    <oc r="V204">
      <f>S204/J204*100</f>
    </oc>
    <nc r="V204">
      <f>S204/J204*100</f>
    </nc>
  </rcc>
  <rcc rId="1059" sId="1">
    <oc r="W204">
      <f>S204/M204*100</f>
    </oc>
    <nc r="W204">
      <f>S204/M204*100</f>
    </nc>
  </rcc>
  <rcc rId="1060" sId="1">
    <nc r="V205">
      <f>S205/J205*100</f>
    </nc>
  </rcc>
  <rcc rId="1061" sId="1">
    <nc r="W205">
      <f>S205/M205*100</f>
    </nc>
  </rcc>
  <rcc rId="1062" sId="1">
    <oc r="V206">
      <f>S206/J206*100</f>
    </oc>
    <nc r="V206">
      <f>S206/J206*100</f>
    </nc>
  </rcc>
  <rcc rId="1063" sId="1">
    <oc r="W206">
      <f>S206/M206*100</f>
    </oc>
    <nc r="W206">
      <f>S206/M206*100</f>
    </nc>
  </rcc>
  <rcc rId="1064" sId="1">
    <nc r="V207">
      <f>S207/J207*100</f>
    </nc>
  </rcc>
  <rcc rId="1065" sId="1">
    <nc r="W207">
      <f>S207/M207*100</f>
    </nc>
  </rcc>
  <rcc rId="1066" sId="1">
    <oc r="V208">
      <f>S208/J208*100</f>
    </oc>
    <nc r="V208">
      <f>S208/J208*100</f>
    </nc>
  </rcc>
  <rcc rId="1067" sId="1">
    <oc r="W208">
      <f>S208/M208*100</f>
    </oc>
    <nc r="W208">
      <f>S208/M208*100</f>
    </nc>
  </rcc>
  <rcc rId="1068" sId="1" odxf="1" dxf="1">
    <oc r="V209">
      <f>S209/J209*100</f>
    </oc>
    <nc r="V209">
      <f>S209/J209*100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69" sId="1" odxf="1" dxf="1">
    <oc r="W209">
      <f>S209/M209*100</f>
    </oc>
    <nc r="W209">
      <f>S209/M209*100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70" sId="1">
    <nc r="V210">
      <f>S210/J210*100</f>
    </nc>
  </rcc>
  <rcc rId="1071" sId="1">
    <nc r="W210">
      <f>S210/M210*100</f>
    </nc>
  </rcc>
  <rcc rId="1072" sId="1">
    <nc r="V211">
      <f>S211/J211*100</f>
    </nc>
  </rcc>
  <rcc rId="1073" sId="1">
    <nc r="W211">
      <f>S211/M211*100</f>
    </nc>
  </rcc>
  <rcc rId="1074" sId="1">
    <nc r="V212">
      <f>S212/J212*100</f>
    </nc>
  </rcc>
  <rcc rId="1075" sId="1">
    <nc r="W212">
      <f>S212/M212*100</f>
    </nc>
  </rcc>
  <rcc rId="1076" sId="1">
    <oc r="V213">
      <f>S213/J213*100</f>
    </oc>
    <nc r="V213">
      <f>S213/J213*100</f>
    </nc>
  </rcc>
  <rcc rId="1077" sId="1">
    <oc r="W213">
      <f>S213/M213*100</f>
    </oc>
    <nc r="W213">
      <f>S213/M213*100</f>
    </nc>
  </rcc>
  <rcc rId="1078" sId="1" odxf="1" dxf="1">
    <oc r="V214">
      <f>S214/J214*100</f>
    </oc>
    <nc r="V214">
      <f>S214/J214*100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79" sId="1" odxf="1" dxf="1">
    <oc r="W214">
      <f>S214/M214*100</f>
    </oc>
    <nc r="W214">
      <f>S214/M214*100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80" sId="1">
    <nc r="V215">
      <f>S215/J215*100</f>
    </nc>
  </rcc>
  <rcc rId="1081" sId="1">
    <nc r="W215">
      <f>S215/M215*100</f>
    </nc>
  </rcc>
  <rcc rId="1082" sId="1">
    <oc r="V216">
      <f>S216/J216*100</f>
    </oc>
    <nc r="V216">
      <f>S216/J216*100</f>
    </nc>
  </rcc>
  <rcc rId="1083" sId="1">
    <oc r="W216">
      <f>S216/M216*100</f>
    </oc>
    <nc r="W216">
      <f>S216/M216*100</f>
    </nc>
  </rcc>
  <rcc rId="1084" sId="1" odxf="1" dxf="1">
    <oc r="V217">
      <f>S217/J217*100</f>
    </oc>
    <nc r="V217">
      <f>S217/J217*100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85" sId="1" odxf="1" dxf="1">
    <oc r="W217">
      <f>S217/M217*100</f>
    </oc>
    <nc r="W217">
      <f>S217/M217*100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86" sId="1">
    <oc r="V218">
      <f>S218/J218*100</f>
    </oc>
    <nc r="V218">
      <f>S218/J218*100</f>
    </nc>
  </rcc>
  <rcc rId="1087" sId="1">
    <oc r="W218">
      <f>S218/M218*100</f>
    </oc>
    <nc r="W218">
      <f>S218/M218*100</f>
    </nc>
  </rcc>
  <rcc rId="1088" sId="1">
    <nc r="V219">
      <f>S219/J219*100</f>
    </nc>
  </rcc>
  <rcc rId="1089" sId="1">
    <nc r="W219">
      <f>S219/M219*100</f>
    </nc>
  </rcc>
  <rcc rId="1090" sId="1">
    <nc r="V220">
      <f>S220/J220*100</f>
    </nc>
  </rcc>
  <rcc rId="1091" sId="1">
    <nc r="W220">
      <f>S220/M220*100</f>
    </nc>
  </rcc>
  <rcc rId="1092" sId="1">
    <nc r="V221">
      <f>S221/J221*100</f>
    </nc>
  </rcc>
  <rcc rId="1093" sId="1">
    <nc r="W221">
      <f>S221/M221*100</f>
    </nc>
  </rcc>
  <rcc rId="1094" sId="1">
    <oc r="V222">
      <f>S222/J222*100</f>
    </oc>
    <nc r="V222">
      <f>S222/J222*100</f>
    </nc>
  </rcc>
  <rcc rId="1095" sId="1">
    <oc r="W222">
      <f>S222/M222*100</f>
    </oc>
    <nc r="W222">
      <f>S222/M222*100</f>
    </nc>
  </rcc>
  <rcc rId="1096" sId="1">
    <nc r="V223">
      <f>S223/J223*100</f>
    </nc>
  </rcc>
  <rcc rId="1097" sId="1">
    <nc r="W223">
      <f>S223/M223*100</f>
    </nc>
  </rcc>
  <rcc rId="1098" sId="1" odxf="1" dxf="1">
    <oc r="V224">
      <f>S224/J224*100</f>
    </oc>
    <nc r="V224">
      <f>S224/J224*100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099" sId="1" odxf="1" dxf="1">
    <oc r="W224">
      <f>S224/M224*100</f>
    </oc>
    <nc r="W224">
      <f>S224/M224*100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100" sId="1">
    <nc r="V225">
      <f>S225/J225*100</f>
    </nc>
  </rcc>
  <rcc rId="1101" sId="1">
    <nc r="W225">
      <f>S225/M225*100</f>
    </nc>
  </rcc>
  <rcc rId="1102" sId="1">
    <oc r="V226">
      <f>S226/J226*100</f>
    </oc>
    <nc r="V226">
      <f>S226/J226*100</f>
    </nc>
  </rcc>
  <rcc rId="1103" sId="1">
    <oc r="W226">
      <f>S226/M226*100</f>
    </oc>
    <nc r="W226">
      <f>S226/M226*100</f>
    </nc>
  </rcc>
  <rcc rId="1104" sId="1">
    <nc r="V227">
      <f>S227/J227*100</f>
    </nc>
  </rcc>
  <rcc rId="1105" sId="1">
    <nc r="W227">
      <f>S227/M227*100</f>
    </nc>
  </rcc>
  <rcc rId="1106" sId="1">
    <nc r="V228">
      <f>S228/J228*100</f>
    </nc>
  </rcc>
  <rcc rId="1107" sId="1">
    <nc r="W228">
      <f>S228/M228*100</f>
    </nc>
  </rcc>
  <rcc rId="1108" sId="1">
    <nc r="V229">
      <f>S229/J229*100</f>
    </nc>
  </rcc>
  <rcc rId="1109" sId="1">
    <nc r="W229">
      <f>S229/M229*100</f>
    </nc>
  </rcc>
  <rcc rId="1110" sId="1">
    <nc r="V230">
      <f>S230/J230*100</f>
    </nc>
  </rcc>
  <rcc rId="1111" sId="1">
    <nc r="W230">
      <f>S230/M230*100</f>
    </nc>
  </rcc>
  <rcc rId="1112" sId="1">
    <nc r="V231">
      <f>S231/J231*100</f>
    </nc>
  </rcc>
  <rcc rId="1113" sId="1">
    <nc r="W231">
      <f>S231/M231*100</f>
    </nc>
  </rcc>
  <rcc rId="1114" sId="1">
    <nc r="V232">
      <f>S232/J232*100</f>
    </nc>
  </rcc>
  <rcc rId="1115" sId="1">
    <nc r="W232">
      <f>S232/M232*100</f>
    </nc>
  </rcc>
  <rcc rId="1116" sId="1">
    <nc r="V233">
      <f>S233/J233*100</f>
    </nc>
  </rcc>
  <rcc rId="1117" sId="1">
    <nc r="W233">
      <f>S233/M233*100</f>
    </nc>
  </rcc>
  <rcc rId="1118" sId="1">
    <oc r="V234">
      <f>S234/J234*100</f>
    </oc>
    <nc r="V234">
      <f>S234/J234*100</f>
    </nc>
  </rcc>
  <rcc rId="1119" sId="1">
    <oc r="W234">
      <f>S234/M234*100</f>
    </oc>
    <nc r="W234">
      <f>S234/M234*100</f>
    </nc>
  </rcc>
  <rcc rId="1120" sId="1" odxf="1" dxf="1">
    <oc r="V235">
      <f>S235/J235*100</f>
    </oc>
    <nc r="V235">
      <f>S235/J235*100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121" sId="1" odxf="1" dxf="1">
    <oc r="W235">
      <f>S235/M235*100</f>
    </oc>
    <nc r="W235">
      <f>S235/M235*100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122" sId="1">
    <nc r="V236">
      <f>S236/J236*100</f>
    </nc>
  </rcc>
  <rcc rId="1123" sId="1">
    <nc r="W236">
      <f>S236/M236*100</f>
    </nc>
  </rcc>
  <rcc rId="1124" sId="1">
    <nc r="V237">
      <f>S237/J237*100</f>
    </nc>
  </rcc>
  <rcc rId="1125" sId="1">
    <nc r="W237">
      <f>S237/M237*100</f>
    </nc>
  </rcc>
  <rcc rId="1126" sId="1">
    <oc r="V238">
      <f>S238/J238*100</f>
    </oc>
    <nc r="V238">
      <f>S238/J238*100</f>
    </nc>
  </rcc>
  <rcc rId="1127" sId="1">
    <oc r="W238">
      <f>S238/M238*100</f>
    </oc>
    <nc r="W238">
      <f>S238/M238*100</f>
    </nc>
  </rcc>
  <rcc rId="1128" sId="1">
    <nc r="V239">
      <f>S239/J239*100</f>
    </nc>
  </rcc>
  <rcc rId="1129" sId="1">
    <nc r="W239">
      <f>S239/M239*100</f>
    </nc>
  </rcc>
  <rcc rId="1130" sId="1">
    <nc r="V240">
      <f>S240/J240*100</f>
    </nc>
  </rcc>
  <rcc rId="1131" sId="1">
    <nc r="W240">
      <f>S240/M240*100</f>
    </nc>
  </rcc>
  <rcc rId="1132" sId="1">
    <oc r="V241">
      <f>S241/J241*100</f>
    </oc>
    <nc r="V241">
      <f>S241/J241*100</f>
    </nc>
  </rcc>
  <rcc rId="1133" sId="1">
    <oc r="W241">
      <f>S241/M241*100</f>
    </oc>
    <nc r="W241">
      <f>S241/M241*100</f>
    </nc>
  </rcc>
  <rcc rId="1134" sId="1">
    <nc r="V242">
      <f>S242/J242*100</f>
    </nc>
  </rcc>
  <rcc rId="1135" sId="1">
    <nc r="W242">
      <f>S242/M242*100</f>
    </nc>
  </rcc>
  <rcc rId="1136" sId="1">
    <nc r="V243">
      <f>S243/J243*100</f>
    </nc>
  </rcc>
  <rcc rId="1137" sId="1">
    <nc r="W243">
      <f>S243/M243*100</f>
    </nc>
  </rcc>
  <rcc rId="1138" sId="1">
    <nc r="V244">
      <f>S244/J244*100</f>
    </nc>
  </rcc>
  <rcc rId="1139" sId="1">
    <nc r="W244">
      <f>S244/M244*100</f>
    </nc>
  </rcc>
  <rcc rId="1140" sId="1" odxf="1" dxf="1">
    <oc r="V245">
      <f>S245/J245*100</f>
    </oc>
    <nc r="V245">
      <f>S245/J245*100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141" sId="1" odxf="1" dxf="1">
    <oc r="W245">
      <f>S245/M245*100</f>
    </oc>
    <nc r="W245">
      <f>S245/M245*100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142" sId="1">
    <oc r="V246">
      <f>S246/J246*100</f>
    </oc>
    <nc r="V246">
      <f>S246/J246*100</f>
    </nc>
  </rcc>
  <rcc rId="1143" sId="1">
    <oc r="W246">
      <f>S246/M246*100</f>
    </oc>
    <nc r="W246">
      <f>S246/M246*100</f>
    </nc>
  </rcc>
  <rcc rId="1144" sId="1">
    <nc r="V247">
      <f>S247/J247*100</f>
    </nc>
  </rcc>
  <rcc rId="1145" sId="1">
    <nc r="W247">
      <f>S247/M247*100</f>
    </nc>
  </rcc>
  <rcc rId="1146" sId="1">
    <nc r="V248">
      <f>S248/J248*100</f>
    </nc>
  </rcc>
  <rcc rId="1147" sId="1">
    <nc r="W248">
      <f>S248/M248*100</f>
    </nc>
  </rcc>
  <rcc rId="1148" sId="1">
    <nc r="V249">
      <f>S249/J249*100</f>
    </nc>
  </rcc>
  <rcc rId="1149" sId="1">
    <nc r="W249">
      <f>S249/M249*100</f>
    </nc>
  </rcc>
  <rcc rId="1150" sId="1">
    <nc r="V250">
      <f>S250/J250*100</f>
    </nc>
  </rcc>
  <rcc rId="1151" sId="1">
    <nc r="W250">
      <f>S250/M250*100</f>
    </nc>
  </rcc>
  <rcc rId="1152" sId="1">
    <nc r="V251">
      <f>S251/J251*100</f>
    </nc>
  </rcc>
  <rcc rId="1153" sId="1">
    <nc r="W251">
      <f>S251/M251*100</f>
    </nc>
  </rcc>
  <rcc rId="1154" sId="1">
    <nc r="V252">
      <f>S252/J252*100</f>
    </nc>
  </rcc>
  <rcc rId="1155" sId="1">
    <nc r="W252">
      <f>S252/M252*100</f>
    </nc>
  </rcc>
  <rcc rId="1156" sId="1">
    <nc r="V253">
      <f>S253/J253*100</f>
    </nc>
  </rcc>
  <rcc rId="1157" sId="1">
    <nc r="W253">
      <f>S253/M253*100</f>
    </nc>
  </rcc>
  <rcc rId="1158" sId="1">
    <nc r="V254">
      <f>S254/J254*100</f>
    </nc>
  </rcc>
  <rcc rId="1159" sId="1">
    <nc r="W254">
      <f>S254/M254*100</f>
    </nc>
  </rcc>
  <rcc rId="1160" sId="1">
    <nc r="V255">
      <f>S255/J255*100</f>
    </nc>
  </rcc>
  <rcc rId="1161" sId="1">
    <nc r="W255">
      <f>S255/M255*100</f>
    </nc>
  </rcc>
  <rcc rId="1162" sId="1">
    <nc r="V256">
      <f>S256/J256*100</f>
    </nc>
  </rcc>
  <rcc rId="1163" sId="1">
    <nc r="W256">
      <f>S256/M256*100</f>
    </nc>
  </rcc>
  <rcc rId="1164" sId="1">
    <nc r="V257">
      <f>S257/J257*100</f>
    </nc>
  </rcc>
  <rcc rId="1165" sId="1">
    <nc r="W257">
      <f>S257/M257*100</f>
    </nc>
  </rcc>
  <rcc rId="1166" sId="1">
    <nc r="V258">
      <f>S258/J258*100</f>
    </nc>
  </rcc>
  <rcc rId="1167" sId="1">
    <nc r="W258">
      <f>S258/M258*100</f>
    </nc>
  </rcc>
  <rcc rId="1168" sId="1">
    <nc r="V259">
      <f>S259/J259*100</f>
    </nc>
  </rcc>
  <rcc rId="1169" sId="1">
    <nc r="W259">
      <f>S259/M259*100</f>
    </nc>
  </rcc>
  <rcc rId="1170" sId="1">
    <nc r="V260">
      <f>S260/J260*100</f>
    </nc>
  </rcc>
  <rcc rId="1171" sId="1">
    <nc r="W260">
      <f>S260/M260*100</f>
    </nc>
  </rcc>
  <rcc rId="1172" sId="1">
    <nc r="V261">
      <f>S261/J261*100</f>
    </nc>
  </rcc>
  <rcc rId="1173" sId="1">
    <nc r="W261">
      <f>S261/M261*100</f>
    </nc>
  </rcc>
  <rcc rId="1174" sId="1">
    <nc r="V262">
      <f>S262/J262*100</f>
    </nc>
  </rcc>
  <rcc rId="1175" sId="1">
    <nc r="W262">
      <f>S262/M262*100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92.xml><?xml version="1.0" encoding="utf-8"?>
<revisions xmlns="http://schemas.openxmlformats.org/spreadsheetml/2006/main" xmlns:r="http://schemas.openxmlformats.org/officeDocument/2006/relationships">
  <rcc rId="2054" sId="1" numFmtId="34">
    <oc r="Q236">
      <v>149195997.28</v>
    </oc>
    <nc r="Q236">
      <f>149195997.28+253844.11</f>
    </nc>
  </rcc>
  <rcc rId="2055" sId="1" numFmtId="34">
    <oc r="R236">
      <v>16577334.99</v>
    </oc>
    <nc r="R236">
      <f>16577334.99+28204.91</f>
    </nc>
  </rcc>
  <rfmt sheetId="1" sqref="U236" start="0" length="0">
    <dxf>
      <border outline="0">
        <right style="thin">
          <color indexed="64"/>
        </right>
      </border>
    </dxf>
  </rfmt>
  <rfmt sheetId="1" sqref="M224:R224">
    <dxf>
      <fill>
        <patternFill>
          <bgColor rgb="FFFFFF00"/>
        </patternFill>
      </fill>
    </dxf>
  </rfmt>
  <rcc rId="2056" sId="1" numFmtId="34">
    <nc r="M226">
      <v>586256826.17000008</v>
    </nc>
  </rcc>
  <rcc rId="2057" sId="1" numFmtId="34">
    <nc r="N226">
      <v>533227628.30000001</v>
    </nc>
  </rcc>
  <rcc rId="2058" sId="1" numFmtId="34">
    <nc r="O226">
      <v>53029197.869999997</v>
    </nc>
  </rcc>
  <rfmt sheetId="1" sqref="M226:O226">
    <dxf>
      <fill>
        <patternFill patternType="solid">
          <bgColor rgb="FFFFFF00"/>
        </patternFill>
      </fill>
    </dxf>
  </rfmt>
  <rfmt sheetId="1" sqref="P226:R226">
    <dxf>
      <fill>
        <patternFill patternType="solid">
          <bgColor rgb="FFFFFF00"/>
        </patternFill>
      </fill>
    </dxf>
  </rfmt>
  <rcc rId="2059" sId="1">
    <oc r="T236">
      <v>149195967.56999999</v>
    </oc>
    <nc r="T236">
      <f>149195967.57+253844.11</f>
    </nc>
  </rcc>
  <rcc rId="2060" sId="1">
    <oc r="U236">
      <v>16577331.68</v>
    </oc>
    <nc r="U236">
      <f>16577331.68+28204.91</f>
    </nc>
  </rcc>
  <rfmt sheetId="1" sqref="S224:U224">
    <dxf>
      <fill>
        <patternFill patternType="solid">
          <bgColor rgb="FFFFFF00"/>
        </patternFill>
      </fill>
    </dxf>
  </rfmt>
  <rfmt sheetId="1" sqref="S226:U226">
    <dxf>
      <fill>
        <patternFill patternType="solid">
          <bgColor rgb="FFFFFF00"/>
        </patternFill>
      </fill>
    </dxf>
  </rfmt>
  <rfmt sheetId="1" sqref="A224:F225">
    <dxf>
      <fill>
        <patternFill>
          <bgColor rgb="FFFFFF00"/>
        </patternFill>
      </fill>
    </dxf>
  </rfmt>
  <rfmt sheetId="1" sqref="A226:F226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1921.xml><?xml version="1.0" encoding="utf-8"?>
<revisions xmlns="http://schemas.openxmlformats.org/spreadsheetml/2006/main" xmlns:r="http://schemas.openxmlformats.org/officeDocument/2006/relationships">
  <rcc rId="1980" sId="1">
    <nc r="K234">
      <f>K235+K242+K245</f>
    </nc>
  </rcc>
  <rcc rId="1981" sId="1">
    <nc r="L234">
      <f>L235+L242+L245</f>
    </nc>
  </rcc>
  <rcc rId="1982" sId="1">
    <nc r="M234">
      <f>M235+M242+M245</f>
    </nc>
  </rcc>
  <rcc rId="1983" sId="1">
    <nc r="N234">
      <f>N235+N242+N245</f>
    </nc>
  </rcc>
  <rcc rId="1984" sId="1">
    <nc r="O234">
      <f>O235+O242+O245</f>
    </nc>
  </rcc>
  <rcc rId="1985" sId="1">
    <nc r="J234">
      <f>J235+J242+J245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fmt sheetId="1" sqref="J247" start="0" length="2147483647">
    <dxf>
      <font>
        <color rgb="FFFF0000"/>
      </font>
    </dxf>
  </rfmt>
  <rcc rId="2376" sId="1">
    <oc r="L235">
      <f>L236+L238+L239+L240+L241+L237</f>
    </oc>
    <nc r="L235">
      <f>L236+L238+L239+L240+L241+L237</f>
    </nc>
  </rcc>
  <rcc rId="2377" sId="1">
    <oc r="K234">
      <f>K235+K242+K245</f>
    </oc>
    <nc r="K234">
      <f>K235+K242+K245</f>
    </nc>
  </rcc>
  <rcc rId="2378" sId="1">
    <oc r="J234">
      <f>J235+J242+J245</f>
    </oc>
    <nc r="J234">
      <f>K234+L234</f>
    </nc>
  </rcc>
  <rcc rId="2379" sId="1" odxf="1" dxf="1" numFmtId="4">
    <oc r="K226">
      <v>906187211.15999997</v>
    </oc>
    <nc r="K226">
      <f>K229+K230+K233+K236+K237+K238+K239+K240+K241+K243+K244+K246</f>
    </nc>
    <odxf>
      <font>
        <color rgb="FF000000"/>
        <name val="Times New Roman"/>
        <scheme val="none"/>
      </font>
      <numFmt numFmtId="164" formatCode="_-* #,##0.00_р_._-;\-* #,##0.00_р_._-;_-* &quot;-&quot;??_р_._-;_-@_-"/>
      <alignment vertical="center" wrapText="1" shrinkToFit="0" readingOrder="0"/>
    </odxf>
    <ndxf>
      <font>
        <sz val="10"/>
        <color rgb="FF000000"/>
        <name val="Times New Roman"/>
        <scheme val="none"/>
      </font>
      <numFmt numFmtId="4" formatCode="#,##0.00"/>
      <alignment vertical="top" wrapText="0" shrinkToFit="1" readingOrder="0"/>
    </ndxf>
  </rcc>
  <rfmt sheetId="1" sqref="L236" start="0" length="2147483647">
    <dxf>
      <font>
        <color rgb="FFFF0000"/>
      </font>
    </dxf>
  </rfmt>
  <rfmt sheetId="1" sqref="L230" start="0" length="2147483647">
    <dxf>
      <font>
        <color rgb="FFFF0000"/>
      </font>
    </dxf>
  </rfmt>
  <rfmt sheetId="1" sqref="L229" start="0" length="2147483647">
    <dxf>
      <font>
        <color rgb="FFFF0000"/>
      </font>
    </dxf>
  </rfmt>
  <rfmt sheetId="1" sqref="L238" start="0" length="2147483647">
    <dxf>
      <font>
        <color rgb="FFFF0000"/>
      </font>
    </dxf>
  </rfmt>
  <rfmt sheetId="1" sqref="L237" start="0" length="2147483647">
    <dxf>
      <font>
        <color rgb="FFFF0000"/>
      </font>
    </dxf>
  </rfmt>
  <rfmt sheetId="1" sqref="L240" start="0" length="2147483647">
    <dxf>
      <font>
        <color rgb="FFFF0000"/>
      </font>
    </dxf>
  </rfmt>
  <rfmt sheetId="1" sqref="L241" start="0" length="2147483647">
    <dxf>
      <font>
        <color rgb="FFFF0000"/>
      </font>
    </dxf>
  </rfmt>
  <rfmt sheetId="1" sqref="L239" start="0" length="2147483647">
    <dxf>
      <font>
        <color rgb="FFFF0000"/>
      </font>
    </dxf>
  </rfmt>
  <rfmt sheetId="1" sqref="L244" start="0" length="2147483647">
    <dxf>
      <font>
        <color rgb="FFFF0000"/>
      </font>
    </dxf>
  </rfmt>
  <rcc rId="2380" sId="1">
    <oc r="L226">
      <v>85589968.390000001</v>
    </oc>
    <nc r="L226">
      <f>L229+L230+L233+L236+L237+L238+L239+L240+L241+L243+L244+L246+27439.69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2174" sId="1" xfDxf="1" s="1" dxf="1" numFmtId="34">
    <nc r="O262">
      <v>6010983.6500000004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5" sId="1" xfDxf="1" s="1" dxf="1" numFmtId="34">
    <nc r="R262">
      <v>2506924.4500000002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6" sId="1" xfDxf="1" s="1" dxf="1" numFmtId="34">
    <nc r="U262">
      <v>2489896.4500000002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I262:U262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0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0111.xml><?xml version="1.0" encoding="utf-8"?>
<revisions xmlns="http://schemas.openxmlformats.org/spreadsheetml/2006/main" xmlns:r="http://schemas.openxmlformats.org/officeDocument/2006/relationships">
  <rcc rId="1216" sId="1">
    <nc r="K99">
      <f>K113</f>
    </nc>
  </rcc>
  <rcc rId="1217" sId="1">
    <nc r="L99">
      <f>L113</f>
    </nc>
  </rcc>
  <rcc rId="1218" sId="1">
    <nc r="J101">
      <f>J102+J115+J118</f>
    </nc>
  </rcc>
  <rcc rId="1219" sId="1">
    <nc r="K101">
      <f>K102+K115+K118</f>
    </nc>
  </rcc>
  <rcc rId="1220" sId="1">
    <nc r="L101">
      <f>L102+L115+L118</f>
    </nc>
  </rcc>
  <rcc rId="1221" sId="1">
    <nc r="M101">
      <f>M102+M115+M118</f>
    </nc>
  </rcc>
  <rcc rId="1222" sId="1">
    <nc r="N101">
      <f>N102+N115+N118</f>
    </nc>
  </rcc>
  <rcc rId="1223" sId="1">
    <nc r="O101">
      <f>O102+O115+O118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0.xml><?xml version="1.0" encoding="utf-8"?>
<revisions xmlns="http://schemas.openxmlformats.org/spreadsheetml/2006/main" xmlns:r="http://schemas.openxmlformats.org/officeDocument/2006/relationships">
  <rfmt sheetId="1" sqref="A1:W262">
    <dxf>
      <fill>
        <patternFill patternType="none">
          <bgColor auto="1"/>
        </patternFill>
      </fill>
    </dxf>
  </rfmt>
  <rfmt sheetId="1" sqref="S1:S1048576">
    <dxf>
      <fill>
        <patternFill patternType="none">
          <bgColor auto="1"/>
        </patternFill>
      </fill>
    </dxf>
  </rfmt>
  <rfmt sheetId="1" sqref="J1:J1048576">
    <dxf>
      <fill>
        <patternFill patternType="none">
          <bgColor auto="1"/>
        </patternFill>
      </fill>
    </dxf>
  </rfmt>
  <rfmt sheetId="1" sqref="L229:L230" start="0" length="2147483647">
    <dxf>
      <font>
        <color auto="1"/>
      </font>
    </dxf>
  </rfmt>
  <rfmt sheetId="1" sqref="L236" start="0" length="2147483647">
    <dxf>
      <font>
        <color auto="1"/>
      </font>
    </dxf>
  </rfmt>
  <rfmt sheetId="1" sqref="L237:L241" start="0" length="2147483647">
    <dxf>
      <font>
        <color auto="1"/>
      </font>
    </dxf>
  </rfmt>
  <rfmt sheetId="1" sqref="L244" start="0" length="2147483647">
    <dxf>
      <font>
        <color auto="1"/>
      </font>
    </dxf>
  </rfmt>
  <rfmt sheetId="1" sqref="J247" start="0" length="2147483647">
    <dxf>
      <font>
        <color auto="1"/>
      </font>
    </dxf>
  </rfmt>
  <rfmt sheetId="1" sqref="A10:W261" start="0" length="2147483647">
    <dxf>
      <font>
        <sz val="11"/>
      </font>
    </dxf>
  </rfmt>
  <rfmt sheetId="1" sqref="A10:W261" start="0" length="2147483647">
    <dxf>
      <font>
        <name val="Times New Roman"/>
        <scheme val="none"/>
      </font>
    </dxf>
  </rfmt>
  <rcc rId="2483" sId="1">
    <oc r="V108">
      <f>S108/J108*100</f>
    </oc>
    <nc r="V108">
      <f>S108/J108*100</f>
    </nc>
  </rcc>
  <rcc rId="2484" sId="1">
    <oc r="W108">
      <f>S108/M108*100</f>
    </oc>
    <nc r="W108">
      <f>S108/M108*100</f>
    </nc>
  </rcc>
  <rcc rId="2485" sId="1">
    <oc r="W109">
      <f>S109/M109*100</f>
    </oc>
    <nc r="W109">
      <f>S109/M109*100</f>
    </nc>
  </rcc>
  <rcc rId="2486" sId="1" numFmtId="4">
    <oc r="G119" t="inlineStr">
      <is>
        <t>700 000,00</t>
      </is>
    </oc>
    <nc r="G119">
      <v>700000</v>
    </nc>
  </rcc>
  <rcc rId="2487" sId="1" numFmtId="4">
    <oc r="G120" t="inlineStr">
      <is>
        <t>1 700 000,00</t>
      </is>
    </oc>
    <nc r="G120">
      <v>1700000</v>
    </nc>
  </rcc>
  <rcc rId="2488" sId="1" numFmtId="4">
    <oc r="I120" t="inlineStr">
      <is>
        <t>1 700 000,00</t>
      </is>
    </oc>
    <nc r="I120">
      <v>1700000</v>
    </nc>
  </rcc>
  <rcc rId="2489" sId="1" numFmtId="4">
    <oc r="I119" t="inlineStr">
      <is>
        <t>700 000,00</t>
      </is>
    </oc>
    <nc r="I119">
      <v>700000</v>
    </nc>
  </rcc>
  <rcc rId="2490" sId="1" numFmtId="4">
    <oc r="J120" t="inlineStr">
      <is>
        <t>1 700 000,00</t>
      </is>
    </oc>
    <nc r="J120">
      <v>1700000</v>
    </nc>
  </rcc>
  <rcc rId="2491" sId="1" numFmtId="4">
    <oc r="J119" t="inlineStr">
      <is>
        <t>700 000,00</t>
      </is>
    </oc>
    <nc r="J119">
      <v>700000</v>
    </nc>
  </rcc>
  <rcc rId="2492" sId="1" numFmtId="4">
    <oc r="L119" t="inlineStr">
      <is>
        <t>700 000,00</t>
      </is>
    </oc>
    <nc r="L119">
      <v>700000</v>
    </nc>
  </rcc>
  <rcc rId="2493" sId="1" numFmtId="4">
    <oc r="L120" t="inlineStr">
      <is>
        <t>1 700 000,00</t>
      </is>
    </oc>
    <nc r="L120">
      <v>1700000</v>
    </nc>
  </rcc>
  <rcc rId="2494" sId="1" numFmtId="4">
    <oc r="J127" t="inlineStr">
      <is>
        <t>1 924 500,00</t>
      </is>
    </oc>
    <nc r="J127">
      <v>1924500</v>
    </nc>
  </rcc>
  <rcc rId="2495" sId="1" numFmtId="4">
    <oc r="J128" t="inlineStr">
      <is>
        <t>3 400 000,00</t>
      </is>
    </oc>
    <nc r="J128">
      <v>3400000</v>
    </nc>
  </rcc>
  <rcc rId="2496" sId="1" numFmtId="4">
    <oc r="J129" t="inlineStr">
      <is>
        <t>1 225 000,00</t>
      </is>
    </oc>
    <nc r="J129">
      <v>1225000</v>
    </nc>
  </rcc>
  <rcc rId="2497" sId="1" numFmtId="4">
    <oc r="J133" t="inlineStr">
      <is>
        <t>2 700 000,00</t>
      </is>
    </oc>
    <nc r="J133">
      <v>2700000</v>
    </nc>
  </rcc>
  <rcc rId="2498" sId="1" numFmtId="4">
    <oc r="J134" t="inlineStr">
      <is>
        <t>2 912 000,00</t>
      </is>
    </oc>
    <nc r="J134">
      <v>2912000</v>
    </nc>
  </rcc>
  <rcc rId="2499" sId="1" numFmtId="4">
    <oc r="J135" t="inlineStr">
      <is>
        <t>2 854 000,00</t>
      </is>
    </oc>
    <nc r="J135">
      <v>2854000</v>
    </nc>
  </rcc>
  <rcc rId="2500" sId="1" numFmtId="4">
    <oc r="J136" t="inlineStr">
      <is>
        <t>3 400 000,00</t>
      </is>
    </oc>
    <nc r="J136">
      <v>3400000</v>
    </nc>
  </rcc>
  <rcc rId="2501" sId="1" numFmtId="4">
    <oc r="J137" t="inlineStr">
      <is>
        <t>1 680 000,00</t>
      </is>
    </oc>
    <nc r="J137">
      <v>1680000</v>
    </nc>
  </rcc>
  <rcc rId="2502" sId="1" numFmtId="4">
    <oc r="J139" t="inlineStr">
      <is>
        <t>2 450 000,00</t>
      </is>
    </oc>
    <nc r="J139">
      <v>2450000</v>
    </nc>
  </rcc>
  <rcc rId="2503" sId="1" numFmtId="4">
    <oc r="J141" t="inlineStr">
      <is>
        <t>3 400 000,00</t>
      </is>
    </oc>
    <nc r="J141">
      <v>3400000</v>
    </nc>
  </rcc>
  <rcc rId="2504" sId="1" numFmtId="4">
    <oc r="J142" t="inlineStr">
      <is>
        <t>4 140 000,00</t>
      </is>
    </oc>
    <nc r="J142">
      <v>4140000</v>
    </nc>
  </rcc>
  <rcc rId="2505" sId="1" numFmtId="4">
    <oc r="J203" t="inlineStr">
      <is>
        <t>23 715 000,00</t>
      </is>
    </oc>
    <nc r="J203">
      <v>23715000</v>
    </nc>
  </rcc>
  <rcc rId="2506" sId="1" numFmtId="4">
    <oc r="J204" t="inlineStr">
      <is>
        <t>700 000 000,00</t>
      </is>
    </oc>
    <nc r="J204">
      <v>700000000</v>
    </nc>
  </rcc>
  <rcc rId="2507" sId="1" numFmtId="4">
    <oc r="J206" t="inlineStr">
      <is>
        <t>5 433 240,00</t>
      </is>
    </oc>
    <nc r="J206">
      <v>5433240</v>
    </nc>
  </rcc>
  <rcc rId="2508" sId="1" numFmtId="4">
    <oc r="J207" t="inlineStr">
      <is>
        <t>10 581 450,00</t>
      </is>
    </oc>
    <nc r="J207">
      <v>10581450</v>
    </nc>
  </rcc>
  <rcc rId="2509" sId="1" numFmtId="4">
    <oc r="J208" t="inlineStr">
      <is>
        <t>115 097 900,00</t>
      </is>
    </oc>
    <nc r="J208">
      <v>115097900</v>
    </nc>
  </rcc>
  <rcc rId="2510" sId="1" numFmtId="4">
    <oc r="J209" t="inlineStr">
      <is>
        <t>115 097 900,00</t>
      </is>
    </oc>
    <nc r="J209">
      <v>115097900</v>
    </nc>
  </rcc>
  <rcc rId="2511" sId="1" numFmtId="4">
    <oc r="J210" t="inlineStr">
      <is>
        <t>4 500 000,00</t>
      </is>
    </oc>
    <nc r="J210">
      <v>4500000</v>
    </nc>
  </rcc>
  <rcc rId="2512" sId="1" numFmtId="4">
    <oc r="J212" t="inlineStr">
      <is>
        <t>2 560 000,00</t>
      </is>
    </oc>
    <nc r="J212">
      <v>2560000</v>
    </nc>
  </rcc>
  <rcc rId="2513" sId="1" numFmtId="4">
    <oc r="J218" t="inlineStr">
      <is>
        <t>5 952 200,00</t>
      </is>
    </oc>
    <nc r="J218">
      <v>5952200</v>
    </nc>
  </rcc>
  <rcc rId="2514" sId="1" numFmtId="4">
    <oc r="J222" t="inlineStr">
      <is>
        <t>19 150 000,00</t>
      </is>
    </oc>
    <nc r="J222">
      <v>19150000</v>
    </nc>
  </rcc>
  <rcc rId="2515" sId="1" numFmtId="4">
    <oc r="J251" t="inlineStr">
      <is>
        <t>205 217 802,61</t>
      </is>
    </oc>
    <nc r="J251">
      <v>205217802.61000001</v>
    </nc>
  </rcc>
  <rcc rId="2516" sId="1" numFmtId="4">
    <oc r="J252" t="inlineStr">
      <is>
        <t>199 457 741,63</t>
      </is>
    </oc>
    <nc r="J252">
      <v>199457741.63</v>
    </nc>
  </rcc>
  <rcc rId="2517" sId="1" numFmtId="4">
    <oc r="J253" t="inlineStr">
      <is>
        <t>5 760 060,98</t>
      </is>
    </oc>
    <nc r="J253">
      <v>5760060.9800000004</v>
    </nc>
  </rcc>
  <rcc rId="2518" sId="1" numFmtId="4">
    <oc r="J254" t="inlineStr">
      <is>
        <t>8 316 500,00</t>
      </is>
    </oc>
    <nc r="J254">
      <v>8316500</v>
    </nc>
  </rcc>
  <rcc rId="2519" sId="1" numFmtId="4">
    <oc r="J255" t="inlineStr">
      <is>
        <t>20 299 630,00</t>
      </is>
    </oc>
    <nc r="J255">
      <v>20299630</v>
    </nc>
  </rcc>
  <rcc rId="2520" sId="1" numFmtId="4">
    <oc r="J256" t="inlineStr">
      <is>
        <t>20 299 630,00</t>
      </is>
    </oc>
    <nc r="J256">
      <v>20299630</v>
    </nc>
  </rcc>
  <rcc rId="2521" sId="1" numFmtId="4">
    <oc r="J257" t="inlineStr">
      <is>
        <t>55 366 710,00</t>
      </is>
    </oc>
    <nc r="J257">
      <v>55366710</v>
    </nc>
  </rcc>
  <rcc rId="2522" sId="1" numFmtId="4">
    <oc r="J258" t="inlineStr">
      <is>
        <t>54 166 710,00</t>
      </is>
    </oc>
    <nc r="J258">
      <v>54166710</v>
    </nc>
  </rcc>
  <rcc rId="2523" sId="1" numFmtId="4">
    <oc r="J259" t="inlineStr">
      <is>
        <t>1 200 000,00</t>
      </is>
    </oc>
    <nc r="J259">
      <v>1200000</v>
    </nc>
  </rcc>
  <rcc rId="2524" sId="1" numFmtId="4">
    <oc r="J260" t="inlineStr">
      <is>
        <t>67 855 423,71</t>
      </is>
    </oc>
    <nc r="J260">
      <v>67855423.709999993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01.xml><?xml version="1.0" encoding="utf-8"?>
<revisions xmlns="http://schemas.openxmlformats.org/spreadsheetml/2006/main" xmlns:r="http://schemas.openxmlformats.org/officeDocument/2006/relationships">
  <rcc rId="1805" sId="1" numFmtId="34">
    <oc r="M175">
      <f>M178</f>
    </oc>
    <nc r="M175">
      <v>183270249.51000002</v>
    </nc>
  </rcc>
  <rcc rId="1806" sId="1" numFmtId="34">
    <oc r="N175">
      <f>N178</f>
    </oc>
    <nc r="N175">
      <v>179604844.55000001</v>
    </nc>
  </rcc>
  <rcc rId="1807" sId="1" numFmtId="34">
    <oc r="O175">
      <f>O178</f>
    </oc>
    <nc r="O175">
      <v>3665404.96</v>
    </nc>
  </rcc>
  <rcc rId="1808" sId="1" numFmtId="34">
    <nc r="M176">
      <v>183270249.51000002</v>
    </nc>
  </rcc>
  <rcc rId="1809" sId="1" numFmtId="34">
    <nc r="N176">
      <v>179604844.55000001</v>
    </nc>
  </rcc>
  <rcc rId="1810" sId="1" numFmtId="34">
    <nc r="O176">
      <v>3665404.96</v>
    </nc>
  </rcc>
  <rcc rId="1811" sId="1" numFmtId="34">
    <nc r="M178">
      <v>183270249.51000002</v>
    </nc>
  </rcc>
  <rcc rId="1812" sId="1" numFmtId="34">
    <nc r="N178">
      <v>179604844.55000001</v>
    </nc>
  </rcc>
  <rcc rId="1813" sId="1" numFmtId="34">
    <nc r="O178">
      <v>3665404.96</v>
    </nc>
  </rcc>
  <rfmt sheetId="1" sqref="T192:T193">
    <dxf>
      <fill>
        <patternFill patternType="none">
          <bgColor auto="1"/>
        </patternFill>
      </fill>
    </dxf>
  </rfmt>
  <rfmt sheetId="1" sqref="U192:U193">
    <dxf>
      <fill>
        <patternFill patternType="none">
          <bgColor auto="1"/>
        </patternFill>
      </fill>
    </dxf>
  </rfmt>
  <rfmt sheetId="1" sqref="T190:T191">
    <dxf>
      <fill>
        <patternFill patternType="none">
          <bgColor auto="1"/>
        </patternFill>
      </fill>
    </dxf>
  </rfmt>
  <rfmt sheetId="1" sqref="U190:U191">
    <dxf>
      <fill>
        <patternFill patternType="none">
          <bgColor auto="1"/>
        </patternFill>
      </fill>
    </dxf>
  </rfmt>
  <rfmt sheetId="1" sqref="T180:T181">
    <dxf>
      <fill>
        <patternFill patternType="none">
          <bgColor auto="1"/>
        </patternFill>
      </fill>
    </dxf>
  </rfmt>
  <rfmt sheetId="1" sqref="U180:U181">
    <dxf>
      <fill>
        <patternFill patternType="none">
          <bgColor auto="1"/>
        </patternFill>
      </fill>
    </dxf>
  </rfmt>
  <rfmt sheetId="1" sqref="T184:T185">
    <dxf>
      <fill>
        <patternFill patternType="none">
          <bgColor auto="1"/>
        </patternFill>
      </fill>
    </dxf>
  </rfmt>
  <rfmt sheetId="1" sqref="U184:U185">
    <dxf>
      <fill>
        <patternFill patternType="none">
          <bgColor auto="1"/>
        </patternFill>
      </fill>
    </dxf>
  </rfmt>
  <rfmt sheetId="1" sqref="T182:T183">
    <dxf>
      <fill>
        <patternFill patternType="none">
          <bgColor auto="1"/>
        </patternFill>
      </fill>
    </dxf>
  </rfmt>
  <rfmt sheetId="1" sqref="U182:U184">
    <dxf>
      <fill>
        <patternFill patternType="none">
          <bgColor auto="1"/>
        </patternFill>
      </fill>
    </dxf>
  </rfmt>
  <rcc rId="1814" sId="1" numFmtId="34">
    <oc r="T194">
      <v>20250937.43</v>
    </oc>
    <nc r="T194">
      <v>20250937.420000002</v>
    </nc>
  </rcc>
  <rcc rId="1815" sId="1" numFmtId="34">
    <oc r="T195">
      <v>20250937.43</v>
    </oc>
    <nc r="T195">
      <v>20250937.420000002</v>
    </nc>
  </rcc>
  <rfmt sheetId="1" sqref="T180:U19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M203:U203">
    <dxf>
      <fill>
        <patternFill patternType="solid">
          <bgColor rgb="FFFFFF00"/>
        </patternFill>
      </fill>
    </dxf>
  </rfmt>
  <rfmt sheetId="1" sqref="M212:U212">
    <dxf>
      <fill>
        <patternFill patternType="solid">
          <bgColor rgb="FFFFFF00"/>
        </patternFill>
      </fill>
    </dxf>
  </rfmt>
  <rcc rId="1630" sId="1" numFmtId="4">
    <nc r="O213">
      <v>107800000</v>
    </nc>
  </rcc>
  <rcc rId="1631" sId="1">
    <oc r="P213">
      <f>Q213+R213</f>
    </oc>
    <nc r="P213">
      <f>Q213+R213</f>
    </nc>
  </rcc>
  <rcc rId="1632" sId="1" numFmtId="4">
    <nc r="R213">
      <v>107800000</v>
    </nc>
  </rcc>
  <rcc rId="1633" sId="1">
    <oc r="S213">
      <f>T213+U213</f>
    </oc>
    <nc r="S213">
      <f>T213+U213</f>
    </nc>
  </rcc>
  <rcc rId="1634" sId="1" odxf="1" dxf="1" numFmtId="4">
    <nc r="U213">
      <v>107800000</v>
    </nc>
    <odxf>
      <border outline="0">
        <right/>
      </border>
    </odxf>
    <ndxf>
      <border outline="0">
        <right style="thin">
          <color rgb="FF000000"/>
        </right>
      </border>
    </ndxf>
  </rcc>
  <rfmt sheetId="1" sqref="M213:U213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6" sId="1" odxf="1" s="1" dxf="1" numFmtId="4">
    <nc r="K38">
      <v>198620000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H38:I38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19" sId="1" odxf="1" s="1" dxf="1" numFmtId="4">
    <nc r="L41">
      <v>13585501.75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0" sId="1" numFmtId="4">
    <nc r="O41">
      <v>12779751.199999999</v>
    </nc>
  </rcc>
  <rcc rId="21" sId="1" numFmtId="4">
    <nc r="R41">
      <v>12779751.199999999</v>
    </nc>
  </rcc>
  <rcc rId="22" sId="1" numFmtId="4">
    <nc r="U41">
      <v>12779751.199999999</v>
    </nc>
  </rcc>
  <rfmt sheetId="1" sqref="J41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fmt sheetId="1" sqref="A144:F144">
    <dxf>
      <fill>
        <patternFill>
          <bgColor rgb="FFFFFF00"/>
        </patternFill>
      </fill>
    </dxf>
  </rfmt>
  <rfmt sheetId="1" sqref="A144:I149">
    <dxf>
      <fill>
        <patternFill>
          <bgColor rgb="FFFFFF00"/>
        </patternFill>
      </fill>
    </dxf>
  </rfmt>
  <rcc rId="1438" sId="1" odxf="1" s="1" dxf="1" numFmtId="4">
    <nc r="L149">
      <v>114750069.69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439" sId="1" odxf="1" s="1" dxf="1" numFmtId="4">
    <nc r="L147">
      <v>114750069.69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40" sId="1" odxf="1" s="1" dxf="1" numFmtId="4">
    <nc r="L146">
      <v>114750069.69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qref="J144:L149">
    <dxf>
      <fill>
        <patternFill>
          <bgColor rgb="FFFFFF00"/>
        </patternFill>
      </fill>
    </dxf>
  </rfmt>
  <rcc rId="1441" sId="1" numFmtId="34">
    <nc r="O149">
      <v>81663714.840000004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121.xml><?xml version="1.0" encoding="utf-8"?>
<revisions xmlns="http://schemas.openxmlformats.org/spreadsheetml/2006/main" xmlns:r="http://schemas.openxmlformats.org/officeDocument/2006/relationships">
  <rcc rId="30" sId="1" odxf="1" s="1" dxf="1" numFmtId="4">
    <nc r="L27">
      <v>300000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G27:I27">
    <dxf>
      <fill>
        <patternFill>
          <bgColor rgb="FFFFFF00"/>
        </patternFill>
      </fill>
    </dxf>
  </rfmt>
  <rcc rId="31" sId="1" odxf="1" s="1" dxf="1" numFmtId="4">
    <nc r="K19">
      <v>94849393.849999994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2" sId="1" odxf="1" s="1" dxf="1" numFmtId="4">
    <nc r="L19">
      <v>3175990.49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3" sId="1" odxf="1" dxf="1" numFmtId="4">
    <nc r="N19">
      <v>94849393.849999994</v>
    </nc>
    <odxf>
      <numFmt numFmtId="166" formatCode="#,##0.00\ _₽"/>
      <fill>
        <patternFill patternType="none">
          <bgColor indexed="65"/>
        </patternFill>
      </fill>
    </odxf>
    <ndxf>
      <numFmt numFmtId="4" formatCode="#,##0.00"/>
      <fill>
        <patternFill patternType="solid">
          <bgColor theme="0"/>
        </patternFill>
      </fill>
    </ndxf>
  </rcc>
  <rcc rId="34" sId="1" odxf="1" dxf="1" numFmtId="4">
    <nc r="O19">
      <v>3175990.49</v>
    </nc>
    <odxf>
      <font>
        <sz val="10"/>
        <color auto="1"/>
        <name val="Times New Roman"/>
        <scheme val="none"/>
      </font>
      <numFmt numFmtId="166" formatCode="#,##0.00\ _₽"/>
      <fill>
        <patternFill patternType="none">
          <bgColor indexed="65"/>
        </patternFill>
      </fill>
      <alignment indent="1" relativeIndent="0" readingOrder="0"/>
    </odxf>
    <ndxf>
      <font>
        <sz val="10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35" sId="1" numFmtId="4">
    <nc r="Q19">
      <v>71538097.430000007</v>
    </nc>
  </rcc>
  <rcc rId="36" sId="1" numFmtId="4">
    <nc r="T19">
      <v>67060780.049999997</v>
    </nc>
  </rcc>
  <rcc rId="37" sId="1" numFmtId="4">
    <nc r="R19">
      <v>2395421.91</v>
    </nc>
  </rcc>
  <rcc rId="38" sId="1" numFmtId="4">
    <nc r="U19">
      <v>2245500.89</v>
    </nc>
  </rcc>
  <rfmt sheetId="1" sqref="J19:L1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3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14.xml><?xml version="1.0" encoding="utf-8"?>
<revisions xmlns="http://schemas.openxmlformats.org/spreadsheetml/2006/main" xmlns:r="http://schemas.openxmlformats.org/officeDocument/2006/relationships">
  <rfmt sheetId="1" sqref="M210:U210">
    <dxf>
      <fill>
        <patternFill patternType="solid">
          <bgColor rgb="FFFFFF00"/>
        </patternFill>
      </fill>
    </dxf>
  </rfmt>
  <rcc rId="1653" sId="1">
    <nc r="M200">
      <f>M201+M202+M203+M204+M205+M206+M207</f>
    </nc>
  </rcc>
  <rcc rId="1654" sId="1">
    <oc r="N200">
      <f>N201+N202+N203+N204+N205+N206+N207</f>
    </oc>
    <nc r="N200">
      <f>N201+N202+N203+N204+N205+N206+N207</f>
    </nc>
  </rcc>
  <rcc rId="1655" sId="1">
    <nc r="O200">
      <f>O201+O202+O203+O204+O205+O206+O207</f>
    </nc>
  </rcc>
  <rcc rId="1656" sId="1">
    <nc r="M196">
      <f>M199+M208</f>
    </nc>
  </rcc>
  <rcc rId="1657" sId="1">
    <oc r="N196">
      <f>N199+N208</f>
    </oc>
    <nc r="N196">
      <f>N199+N208</f>
    </nc>
  </rcc>
  <rcc rId="1658" sId="1">
    <nc r="O196">
      <f>O199+O208</f>
    </nc>
  </rcc>
  <rcc rId="1659" sId="1">
    <nc r="M198">
      <f>M199+M208</f>
    </nc>
  </rcc>
  <rcc rId="1660" sId="1">
    <nc r="N198">
      <f>N199+N208</f>
    </nc>
  </rcc>
  <rcc rId="1661" sId="1">
    <nc r="O198">
      <f>O199+O208</f>
    </nc>
  </rcc>
  <rcc rId="1662" sId="1">
    <nc r="M199">
      <f>M200</f>
    </nc>
  </rcc>
  <rcc rId="1663" sId="1">
    <nc r="N199">
      <f>N200</f>
    </nc>
  </rcc>
  <rcc rId="1664" sId="1">
    <nc r="O199">
      <f>O200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2401" sId="1">
    <oc r="O12">
      <f>O15+O55+O92+O100+O146+O158+O171+O198+O216+O249+O226</f>
    </oc>
    <nc r="O12">
      <f>O15+O55+O92+O100+O146+O158+O171+O198+O216+O249+O226+O152</f>
    </nc>
  </rcc>
  <rcc rId="2402" sId="1">
    <oc r="R12">
      <f>R15+R55+R92+R100+R146+R158+R171+R198+R216+R249+R226</f>
    </oc>
    <nc r="R12">
      <f>R15+R55+R92+R100+R146+R158+R171+R198+R216+R249+R226+R152</f>
    </nc>
  </rcc>
  <rcc rId="2403" sId="1">
    <oc r="U12">
      <f>U15+U55+U92+U100+U146+U158+U171+U198+U216+U249+U226</f>
    </oc>
    <nc r="U12">
      <f>U15+U55+U92+U100+U146+U158+U171+U198+U216+U249+U226+U152</f>
    </nc>
  </rcc>
  <rcc rId="2404" sId="1">
    <oc r="L100">
      <v>226798622.27000001</v>
    </oc>
    <nc r="L100">
      <f>L103+L104+L107+L116+L117+L118+L114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c rId="1331" sId="1" numFmtId="34">
    <nc r="O134">
      <v>1315720</v>
    </nc>
  </rcc>
  <rcc rId="1332" sId="1">
    <nc r="M134">
      <f>O134</f>
    </nc>
  </rcc>
  <rcc rId="1333" sId="1" numFmtId="34">
    <nc r="O135">
      <v>1238800</v>
    </nc>
  </rcc>
  <rcc rId="1334" sId="1">
    <nc r="M135">
      <f>O135</f>
    </nc>
  </rcc>
  <rcc rId="1335" sId="1">
    <nc r="P135">
      <f>R135</f>
    </nc>
  </rcc>
  <rcc rId="1336" sId="1" numFmtId="34">
    <nc r="R135">
      <v>1238800</v>
    </nc>
  </rcc>
  <rcc rId="1337" sId="1">
    <nc r="S135">
      <f>U135</f>
    </nc>
  </rcc>
  <rcc rId="1338" sId="1" odxf="1" dxf="1" numFmtId="34">
    <nc r="U135">
      <v>1238800</v>
    </nc>
    <odxf>
      <border outline="0">
        <right/>
      </border>
    </odxf>
    <ndxf>
      <border outline="0">
        <right style="thin">
          <color indexed="64"/>
        </right>
      </border>
    </ndxf>
  </rcc>
  <rfmt sheetId="1" sqref="H135:M135">
    <dxf>
      <fill>
        <patternFill>
          <bgColor rgb="FFFFFF00"/>
        </patternFill>
      </fill>
    </dxf>
  </rfmt>
  <rcc rId="1339" sId="1" numFmtId="34">
    <nc r="O142">
      <v>2150000</v>
    </nc>
  </rcc>
  <rcc rId="1340" sId="1">
    <nc r="M142">
      <f>O142</f>
    </nc>
  </rcc>
  <rcc rId="1341" sId="1">
    <nc r="P142">
      <f>R142</f>
    </nc>
  </rcc>
  <rcc rId="1342" sId="1" numFmtId="34">
    <nc r="R142">
      <v>2150000</v>
    </nc>
  </rcc>
  <rcc rId="1343" sId="1">
    <nc r="S142">
      <f>U142</f>
    </nc>
  </rcc>
  <rcc rId="1344" sId="1" odxf="1" dxf="1" numFmtId="34">
    <nc r="U142">
      <v>2150000</v>
    </nc>
    <odxf>
      <border outline="0">
        <right/>
      </border>
    </odxf>
    <ndxf>
      <border outline="0">
        <right style="thin">
          <color indexed="64"/>
        </right>
      </border>
    </ndxf>
  </rcc>
  <rfmt sheetId="1" sqref="L142:P142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2111.xml><?xml version="1.0" encoding="utf-8"?>
<revisions xmlns="http://schemas.openxmlformats.org/spreadsheetml/2006/main" xmlns:r="http://schemas.openxmlformats.org/officeDocument/2006/relationships">
  <rcc rId="1323" sId="1" numFmtId="34">
    <nc r="O119">
      <v>379255</v>
    </nc>
  </rcc>
  <rfmt sheetId="1" sqref="O119" start="0" length="2147483647">
    <dxf>
      <font>
        <b val="0"/>
      </font>
    </dxf>
  </rfmt>
  <rcc rId="1324" sId="1">
    <nc r="M119">
      <f>O119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2347" sId="1" odxf="1" dxf="1">
    <oc r="N10">
      <f>N13+N53+N90+N98+N144+N156+N169+N175+N196+N214+N224+N247</f>
    </oc>
    <nc r="N10">
      <f>N13+N53+N90+N98+N144+N156+N169+N175+N196+N214+N224+N247</f>
    </nc>
    <odxf>
      <numFmt numFmtId="166" formatCode="#,##0.00\ _₽"/>
    </odxf>
    <ndxf>
      <numFmt numFmtId="164" formatCode="_-* #,##0.00_р_._-;\-* #,##0.00_р_._-;_-* &quot;-&quot;??_р_._-;_-@_-"/>
    </ndxf>
  </rcc>
  <rcc rId="2348" sId="1" odxf="1" dxf="1">
    <oc r="O10">
      <f>O13+O53+O90+O98+O144+O156+O169+O175+O196+O214+O224+O247</f>
    </oc>
    <nc r="O10">
      <f>O13+O53+O90+O98+O144+O156+O169+O175+O196+O214+O224+O247</f>
    </nc>
    <odxf>
      <numFmt numFmtId="166" formatCode="#,##0.00\ _₽"/>
    </odxf>
    <ndxf>
      <numFmt numFmtId="164" formatCode="_-* #,##0.00_р_._-;\-* #,##0.00_р_._-;_-* &quot;-&quot;??_р_._-;_-@_-"/>
    </ndxf>
  </rcc>
  <rcc rId="2349" sId="1" odxf="1" dxf="1">
    <oc r="Q10">
      <f>Q13+Q53+Q90+Q98+Q144+Q156+Q169+Q175+Q196+Q214+Q224+Q247</f>
    </oc>
    <nc r="Q10">
      <f>Q13+Q53+Q90+Q98+Q144+Q156+Q169+Q175+Q196+Q214+Q224+Q247</f>
    </nc>
    <odxf>
      <numFmt numFmtId="166" formatCode="#,##0.00\ _₽"/>
    </odxf>
    <ndxf>
      <numFmt numFmtId="164" formatCode="_-* #,##0.00_р_._-;\-* #,##0.00_р_._-;_-* &quot;-&quot;??_р_._-;_-@_-"/>
    </ndxf>
  </rcc>
  <rcc rId="2350" sId="1" odxf="1" dxf="1">
    <oc r="R10">
      <f>R13+R53+R90+R98+R144+R156+R169+R175+R196+R214+R224+R247</f>
    </oc>
    <nc r="R10">
      <f>R13+R53+R90+R98+R144+R156+R169+R175+R196+R214+R224+R247</f>
    </nc>
    <odxf>
      <numFmt numFmtId="166" formatCode="#,##0.00\ _₽"/>
    </odxf>
    <ndxf>
      <numFmt numFmtId="164" formatCode="_-* #,##0.00_р_._-;\-* #,##0.00_р_._-;_-* &quot;-&quot;??_р_._-;_-@_-"/>
    </ndxf>
  </rcc>
  <rcc rId="2351" sId="1" odxf="1" dxf="1">
    <oc r="T10">
      <f>T13+T53+T90+T98+T144+T156+T169+T175+T196+T214+T224+T247</f>
    </oc>
    <nc r="T10">
      <f>T13+T53+T90+T98+T144+T156+T169+T175+T196+T214+T224+T247</f>
    </nc>
    <odxf>
      <numFmt numFmtId="166" formatCode="#,##0.00\ _₽"/>
    </odxf>
    <ndxf>
      <numFmt numFmtId="164" formatCode="_-* #,##0.00_р_._-;\-* #,##0.00_р_._-;_-* &quot;-&quot;??_р_._-;_-@_-"/>
    </ndxf>
  </rcc>
  <rcc rId="2352" sId="1" odxf="1" dxf="1">
    <oc r="U10">
      <f>U13+U53+U90+U98+U144+U156+U169+U175+U196+U214+U224+U247</f>
    </oc>
    <nc r="U10">
      <f>U13+U53+U90+U98+U144+U156+U169+U175+U196+U214+U224+U247</f>
    </nc>
    <odxf>
      <numFmt numFmtId="166" formatCode="#,##0.00\ _₽"/>
      <border outline="0">
        <right/>
      </border>
    </odxf>
    <ndxf>
      <numFmt numFmtId="164" formatCode="_-* #,##0.00_р_._-;\-* #,##0.00_р_._-;_-* &quot;-&quot;??_р_._-;_-@_-"/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fmt sheetId="1" s="1" sqref="K23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3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958" sId="1" numFmtId="4">
    <nc r="K239">
      <v>4088000</v>
    </nc>
  </rcc>
  <rcc rId="1959" sId="1" numFmtId="4">
    <nc r="L239">
      <v>84000</v>
    </nc>
  </rcc>
  <rcc rId="1960" sId="1" numFmtId="34">
    <nc r="N239">
      <v>2086782.72</v>
    </nc>
  </rcc>
  <rcc rId="1961" sId="1" numFmtId="34">
    <nc r="O239">
      <v>42879.1</v>
    </nc>
  </rcc>
  <rcc rId="1962" sId="1">
    <oc r="P239">
      <f>Q239+R239</f>
    </oc>
    <nc r="P239">
      <f>Q239+R239</f>
    </nc>
  </rcc>
  <rcc rId="1963" sId="1" numFmtId="34">
    <nc r="Q239">
      <v>2086782.72</v>
    </nc>
  </rcc>
  <rcc rId="1964" sId="1" numFmtId="34">
    <nc r="R239">
      <v>42879.1</v>
    </nc>
  </rcc>
  <rcc rId="1965" sId="1">
    <oc r="S239">
      <f>T239+U239</f>
    </oc>
    <nc r="S239">
      <f>T239+U239</f>
    </nc>
  </rcc>
  <rcc rId="1966" sId="1" numFmtId="34">
    <nc r="T239">
      <v>2086782.72</v>
    </nc>
  </rcc>
  <rcc rId="1967" sId="1" odxf="1" dxf="1" numFmtId="34">
    <nc r="U239">
      <v>42879.1</v>
    </nc>
    <odxf>
      <border outline="0">
        <right/>
      </border>
    </odxf>
    <ndxf>
      <border outline="0">
        <right style="thin">
          <color indexed="64"/>
        </right>
      </border>
    </ndxf>
  </rcc>
  <rfmt sheetId="1" sqref="A239:U23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cc rId="1368" sId="1">
    <nc r="N100">
      <f>N98-N99</f>
    </nc>
  </rcc>
  <rcc rId="1369" sId="1">
    <nc r="O100">
      <f>O98-O99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3111.xml><?xml version="1.0" encoding="utf-8"?>
<revisions xmlns="http://schemas.openxmlformats.org/spreadsheetml/2006/main" xmlns:r="http://schemas.openxmlformats.org/officeDocument/2006/relationships">
  <rcc rId="82" sId="1">
    <nc r="L30">
      <f>11258429.87</f>
    </nc>
  </rcc>
  <rcc rId="83" sId="1">
    <nc r="O30">
      <f>1290000</f>
    </nc>
  </rcc>
  <rcc rId="84" sId="1">
    <nc r="R30">
      <f>1290000</f>
    </nc>
  </rcc>
  <rcc rId="85" sId="1" odxf="1" dxf="1">
    <nc r="U30">
      <f>1290000</f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31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2433" sId="1">
    <oc r="J250" t="inlineStr">
      <is>
        <t>357 056 066,32</t>
      </is>
    </oc>
    <nc r="J250">
      <f>K250+L250</f>
    </nc>
  </rcc>
  <rcc rId="2434" sId="1" numFmtId="4">
    <oc r="K252" t="inlineStr">
      <is>
        <t>195 468 586,80</t>
      </is>
    </oc>
    <nc r="K252">
      <v>195468586.80000001</v>
    </nc>
  </rcc>
  <rcc rId="2435" sId="1" numFmtId="4">
    <oc r="K255" t="inlineStr">
      <is>
        <t>19 893 637,40</t>
      </is>
    </oc>
    <nc r="K255">
      <v>19893637.399999999</v>
    </nc>
  </rcc>
  <rcc rId="2436" sId="1" odxf="1" dxf="1" numFmtId="4">
    <oc r="K256" t="inlineStr">
      <is>
        <t>19 893 637,40</t>
      </is>
    </oc>
    <nc r="K256">
      <v>19893637.399999999</v>
    </nc>
    <odxf>
      <fill>
        <patternFill>
          <bgColor theme="0"/>
        </patternFill>
      </fill>
    </odxf>
    <ndxf>
      <fill>
        <patternFill>
          <bgColor rgb="FFFFFF00"/>
        </patternFill>
      </fill>
    </ndxf>
  </rcc>
  <rcc rId="2437" sId="1" numFmtId="4">
    <oc r="K257" t="inlineStr">
      <is>
        <t>53 083 375,80</t>
      </is>
    </oc>
    <nc r="K257">
      <v>53083375.799999997</v>
    </nc>
  </rcc>
  <rcc rId="2438" sId="1" numFmtId="4">
    <oc r="K258" t="inlineStr">
      <is>
        <t>53 083 375,80</t>
      </is>
    </oc>
    <nc r="K258">
      <v>53083375.799999997</v>
    </nc>
  </rcc>
  <rcc rId="2439" sId="1" numFmtId="4">
    <oc r="K260" t="inlineStr">
      <is>
        <t>50 951 000,00</t>
      </is>
    </oc>
    <nc r="K260">
      <v>50951000</v>
    </nc>
  </rcc>
  <rcc rId="2440" sId="1" numFmtId="4">
    <oc r="K251" t="inlineStr">
      <is>
        <t>195 468 586,80</t>
      </is>
    </oc>
    <nc r="K251">
      <v>195468586.80000001</v>
    </nc>
  </rcc>
  <rcc rId="2441" sId="1">
    <oc r="K250" t="inlineStr">
      <is>
        <t>319 396 600,00</t>
      </is>
    </oc>
    <nc r="K250">
      <f>K251+K255+K257+K260</f>
    </nc>
  </rcc>
  <rcc rId="2442" sId="1" numFmtId="4">
    <oc r="L251" t="inlineStr">
      <is>
        <t>9 749 215,81</t>
      </is>
    </oc>
    <nc r="L251">
      <v>9749215.8100000005</v>
    </nc>
  </rcc>
  <rcc rId="2443" sId="1" numFmtId="4">
    <oc r="L253" t="inlineStr">
      <is>
        <t>5 760 060,98</t>
      </is>
    </oc>
    <nc r="L253">
      <v>5760060.9800000004</v>
    </nc>
  </rcc>
  <rcc rId="2444" sId="1" numFmtId="4">
    <oc r="L254" t="inlineStr">
      <is>
        <t>8 316 500,00</t>
      </is>
    </oc>
    <nc r="L254">
      <v>8316500</v>
    </nc>
  </rcc>
  <rcc rId="2445" sId="1" numFmtId="4">
    <oc r="L255" t="inlineStr">
      <is>
        <t>405 992,60</t>
      </is>
    </oc>
    <nc r="L255">
      <v>405992.6</v>
    </nc>
  </rcc>
  <rfmt sheetId="1" sqref="L256" start="0" length="0">
    <dxf>
      <fill>
        <patternFill>
          <bgColor rgb="FFFFFF00"/>
        </patternFill>
      </fill>
    </dxf>
  </rfmt>
  <rcc rId="2446" sId="1" numFmtId="4">
    <oc r="L257" t="inlineStr">
      <is>
        <t>2 283 334,20</t>
      </is>
    </oc>
    <nc r="L257">
      <v>2283334.2000000002</v>
    </nc>
  </rcc>
  <rcc rId="2447" sId="1" numFmtId="4">
    <oc r="L259" t="inlineStr">
      <is>
        <t>1 200 000,00</t>
      </is>
    </oc>
    <nc r="L259">
      <v>1200000</v>
    </nc>
  </rcc>
  <rcc rId="2448" sId="1" numFmtId="4">
    <oc r="L260" t="inlineStr">
      <is>
        <t>16 904 423,71</t>
      </is>
    </oc>
    <nc r="L260">
      <v>16904423.710000001</v>
    </nc>
  </rcc>
  <rcc rId="2449" sId="1">
    <oc r="L250" t="inlineStr">
      <is>
        <t>37 659 466,32</t>
      </is>
    </oc>
    <nc r="L250">
      <f>L251+L254+L255+L257+L260</f>
    </nc>
  </rcc>
  <rcc rId="2450" sId="1" odxf="1" s="1" dxf="1">
    <oc r="O250">
      <f>O251+O254+O255+O257+O260</f>
    </oc>
    <nc r="O250">
      <f>O251+O254+O255+O257+O260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51" sId="1" odxf="1" s="1" dxf="1">
    <oc r="R250">
      <f>R251+R254+R255+R257+R260</f>
    </oc>
    <nc r="R250">
      <f>R251+R254+R255+R257+R260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52" sId="1" odxf="1" s="1" dxf="1">
    <oc r="U250">
      <f>U251+U254+U255+U257+U260</f>
    </oc>
    <nc r="U250">
      <f>U251+U254+U255+U257+U260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fmt sheetId="1" s="1" sqref="K186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86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759" sId="1" numFmtId="4">
    <nc r="K186">
      <v>106634600</v>
    </nc>
  </rcc>
  <rcc rId="1760" sId="1" numFmtId="4">
    <nc r="L186">
      <v>2176216.34</v>
    </nc>
  </rcc>
  <rcc rId="1761" sId="1" odxf="1" s="1" dxf="1" numFmtId="4">
    <nc r="K187">
      <v>106634600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62" sId="1" odxf="1" s="1" dxf="1" numFmtId="4">
    <nc r="L187">
      <v>2176216.34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63" sId="1" numFmtId="34">
    <nc r="N187">
      <v>58528891.219999999</v>
    </nc>
  </rcc>
  <rcc rId="1764" sId="1" numFmtId="34">
    <nc r="O187">
      <v>1194467.17</v>
    </nc>
  </rcc>
  <rcc rId="1765" sId="1" numFmtId="34">
    <nc r="N186">
      <v>58528891.219999999</v>
    </nc>
  </rcc>
  <rcc rId="1766" sId="1" numFmtId="34">
    <nc r="O186">
      <v>1194467.17</v>
    </nc>
  </rcc>
  <rcc rId="1767" sId="1">
    <nc r="M187">
      <f>N187+O187</f>
    </nc>
  </rcc>
  <rcc rId="1768" sId="1" numFmtId="34">
    <nc r="Q186">
      <v>58528891.219999999</v>
    </nc>
  </rcc>
  <rcc rId="1769" sId="1" numFmtId="34">
    <nc r="R186">
      <v>1194467.17</v>
    </nc>
  </rcc>
  <rcc rId="1770" sId="1" numFmtId="34">
    <nc r="Q187">
      <v>58528891.219999999</v>
    </nc>
  </rcc>
  <rcc rId="1771" sId="1" numFmtId="34">
    <nc r="R187">
      <v>1194467.17</v>
    </nc>
  </rcc>
  <rcc rId="1772" sId="1" numFmtId="34">
    <nc r="T186">
      <v>58528891.219999999</v>
    </nc>
  </rcc>
  <rcc rId="1773" sId="1" odxf="1" dxf="1" numFmtId="34">
    <nc r="U186">
      <v>1194467.17</v>
    </nc>
    <odxf>
      <border outline="0">
        <right/>
      </border>
    </odxf>
    <ndxf>
      <border outline="0">
        <right style="thin">
          <color indexed="64"/>
        </right>
      </border>
    </ndxf>
  </rcc>
  <rcc rId="1774" sId="1" numFmtId="34">
    <nc r="T187">
      <v>58528891.219999999</v>
    </nc>
  </rcc>
  <rcc rId="1775" sId="1" odxf="1" dxf="1" numFmtId="34">
    <nc r="U187">
      <v>1194467.17</v>
    </nc>
    <odxf>
      <border outline="0">
        <right/>
      </border>
    </odxf>
    <ndxf>
      <border outline="0">
        <right style="thin">
          <color indexed="64"/>
        </right>
      </border>
    </ndxf>
  </rcc>
  <rfmt sheetId="1" sqref="A186:W187">
    <dxf>
      <fill>
        <patternFill>
          <bgColor rgb="FFFFFF00"/>
        </patternFill>
      </fill>
    </dxf>
  </rfmt>
  <rfmt sheetId="1" s="1" sqref="K188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88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776" sId="1" numFmtId="4">
    <nc r="K188">
      <v>62803600</v>
    </nc>
  </rcc>
  <rcc rId="1777" sId="1" numFmtId="4">
    <nc r="L188">
      <v>1281706.1200000001</v>
    </nc>
  </rcc>
  <rcc rId="1778" sId="1" odxf="1" s="1" dxf="1" numFmtId="4">
    <nc r="K189">
      <v>62803600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79" sId="1" odxf="1" s="1" dxf="1" numFmtId="4">
    <nc r="L189">
      <v>1281706.1200000001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80" sId="1" numFmtId="34">
    <nc r="N188">
      <v>578643.24</v>
    </nc>
  </rcc>
  <rcc rId="1781" sId="1" numFmtId="34">
    <nc r="O188">
      <v>11809.05</v>
    </nc>
  </rcc>
  <rcc rId="1782" sId="1" odxf="1" s="1" dxf="1" numFmtId="34">
    <nc r="N189">
      <v>578643.24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3" sId="1" odxf="1" s="1" dxf="1" numFmtId="34">
    <nc r="O189">
      <v>11809.05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4" sId="1" numFmtId="34">
    <nc r="Q188">
      <v>578643.24</v>
    </nc>
  </rcc>
  <rcc rId="1785" sId="1" numFmtId="34">
    <nc r="R188">
      <v>11809.05</v>
    </nc>
  </rcc>
  <rcc rId="1786" sId="1" odxf="1" s="1" dxf="1" numFmtId="34">
    <nc r="Q189">
      <v>578643.24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7" sId="1" odxf="1" s="1" dxf="1" numFmtId="34">
    <nc r="R189">
      <v>11809.05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8" sId="1" numFmtId="34">
    <nc r="T188">
      <v>578643.24</v>
    </nc>
  </rcc>
  <rcc rId="1789" sId="1" odxf="1" dxf="1" numFmtId="34">
    <nc r="U188">
      <v>11809.05</v>
    </nc>
    <odxf>
      <border outline="0">
        <right/>
      </border>
    </odxf>
    <ndxf>
      <border outline="0">
        <right style="thin">
          <color indexed="64"/>
        </right>
      </border>
    </ndxf>
  </rcc>
  <rcc rId="1790" sId="1" odxf="1" s="1" dxf="1" numFmtId="34">
    <nc r="T189">
      <v>578643.24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1" sId="1" odxf="1" s="1" dxf="1" numFmtId="34">
    <nc r="U189">
      <v>11809.05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111.xml><?xml version="1.0" encoding="utf-8"?>
<revisions xmlns="http://schemas.openxmlformats.org/spreadsheetml/2006/main" xmlns:r="http://schemas.openxmlformats.org/officeDocument/2006/relationships">
  <rrc rId="1348" sId="1" ref="A119:XFD119" action="insertRow">
    <undo index="4" exp="area" ref3D="1" dr="$A$162:$XFD$168" dn="Z_D701594E_858F_4201_855B_25962822B48B_.wvu.Rows" sId="1"/>
    <undo index="1" exp="area" ref3D="1" dr="$A$1:$F$1048576" dn="Z_D701594E_858F_4201_855B_25962822B48B_.wvu.PrintTitles" sId="1"/>
    <undo index="1" exp="area" ref3D="1" dr="$A$1:$F$1048576" dn="Заголовки_для_печати" sId="1"/>
  </rrc>
  <rcc rId="1349" sId="1">
    <oc r="M118">
      <f>M120+M121+M122+M123+M124+M125+M126+M127+M128+M129+M130+M131+M132+M133+M134+M135+M136+M137+M139+M140+M141+M142+M143</f>
    </oc>
    <nc r="M118">
      <f>M121+M122+M123+M124+M125+M126+M127+M128+M129+M130+M131+M132+M133+M134+M135+M136+M137+M138+M140+M141+M142+M143+M144+M120</f>
    </nc>
  </rcc>
  <rcc rId="1350" sId="1">
    <oc r="N118">
      <f>N121+N122+N123+N124+N125+N126+N127+N128+N129+N130+N131+N132+N133+N134+N135+N136+N137+N138+N140+N141+N142+N143+N144</f>
    </oc>
    <nc r="N118">
      <f>N121+N122+N123+N124+N125+N126+N127+N128+N129+N130+N131+N132+N133+N134+N135+N136+N137+N138+N140+N141+N142+N143+N144+N120</f>
    </nc>
  </rcc>
  <rcc rId="1351" sId="1">
    <oc r="O118">
      <f>O120+O121+O122+O123+O124+O125+O126+O127+O128+O129+O130+O131+O132+O133+O134+O135+O136+O137+O139+O140+O141+O142+O143</f>
    </oc>
    <nc r="O118">
      <f>O121+O122+O123+O124+O125+O126+O127+O128+O129+O130+O131+O132+O133+O134+O135+O136+O137+O138+O140+O141+O142+O143+O144+O120</f>
    </nc>
  </rcc>
  <rrc rId="1352" sId="1" ref="A119:XFD119" action="deleteRow">
    <undo index="4" exp="area" ref3D="1" dr="$A$163:$XFD$169" dn="Z_D701594E_858F_4201_855B_25962822B48B_.wvu.Rows" sId="1"/>
    <undo index="1" exp="area" ref3D="1" dr="$A$1:$F$1048576" dn="Z_D701594E_858F_4201_855B_25962822B48B_.wvu.PrintTitles" sId="1"/>
    <undo index="1" exp="area" ref3D="1" dr="$A$1:$F$1048576" dn="Заголовки_для_печати" sId="1"/>
    <rfmt sheetId="1" xfDxf="1" sqref="A119:XFD119" start="0" length="0"/>
    <rfmt sheetId="1" sqref="A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9" start="0" length="0">
      <dxf>
        <font>
          <b/>
          <sz val="11"/>
          <color rgb="FF000000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9" start="0" length="0">
      <dxf>
        <font>
          <b/>
          <sz val="11"/>
          <color rgb="FF000000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9" start="0" length="0">
      <dxf>
        <font>
          <sz val="11"/>
          <color theme="1"/>
          <name val="Arial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9" start="0" length="0">
      <dxf>
        <font>
          <b/>
          <sz val="11"/>
          <color rgb="FF000000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9" start="0" length="0">
      <dxf>
        <font>
          <b/>
          <sz val="11"/>
          <color rgb="FF000000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19" start="0" length="0">
      <dxf>
        <font>
          <sz val="11"/>
          <color theme="1"/>
          <name val="Arial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19" start="0" length="0">
      <dxf>
        <font>
          <b/>
          <sz val="11"/>
          <color rgb="FF000000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M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N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O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P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Q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R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S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T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U119" start="0" length="0">
      <dxf>
        <font>
          <b/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V119" start="0" length="0">
      <dxf>
        <font>
          <sz val="11"/>
          <color rgb="FF000000"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119" start="0" length="0">
      <dxf>
        <font>
          <sz val="11"/>
          <color rgb="FF000000"/>
          <name val="Times New Roman"/>
          <scheme val="none"/>
        </font>
        <numFmt numFmtId="165" formatCode="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119" start="0" length="0">
      <dxf>
        <fill>
          <patternFill patternType="solid">
            <bgColor theme="0"/>
          </patternFill>
        </fill>
      </dxf>
    </rfmt>
    <rfmt sheetId="1" sqref="Y119" start="0" length="0">
      <dxf>
        <fill>
          <patternFill patternType="solid">
            <bgColor theme="0"/>
          </patternFill>
        </fill>
      </dxf>
    </rfmt>
    <rfmt sheetId="1" sqref="Z119" start="0" length="0">
      <dxf>
        <fill>
          <patternFill patternType="solid">
            <bgColor theme="0"/>
          </patternFill>
        </fill>
      </dxf>
    </rfmt>
    <rfmt sheetId="1" sqref="AA119" start="0" length="0">
      <dxf>
        <fill>
          <patternFill patternType="solid">
            <bgColor theme="0"/>
          </patternFill>
        </fill>
      </dxf>
    </rfmt>
    <rfmt sheetId="1" sqref="AB119" start="0" length="0">
      <dxf>
        <fill>
          <patternFill patternType="solid">
            <bgColor theme="0"/>
          </patternFill>
        </fill>
      </dxf>
    </rfmt>
    <rfmt sheetId="1" sqref="AC119" start="0" length="0">
      <dxf>
        <fill>
          <patternFill patternType="solid">
            <bgColor theme="0"/>
          </patternFill>
        </fill>
      </dxf>
    </rfmt>
    <rfmt sheetId="1" sqref="AD119" start="0" length="0">
      <dxf>
        <fill>
          <patternFill patternType="solid">
            <bgColor theme="0"/>
          </patternFill>
        </fill>
      </dxf>
    </rfmt>
    <rfmt sheetId="1" sqref="AE119" start="0" length="0">
      <dxf>
        <fill>
          <patternFill patternType="solid">
            <bgColor theme="0"/>
          </patternFill>
        </fill>
      </dxf>
    </rfmt>
    <rfmt sheetId="1" sqref="AF119" start="0" length="0">
      <dxf>
        <fill>
          <patternFill patternType="solid">
            <bgColor theme="0"/>
          </patternFill>
        </fill>
      </dxf>
    </rfmt>
    <rfmt sheetId="1" sqref="AG119" start="0" length="0">
      <dxf>
        <fill>
          <patternFill patternType="solid">
            <bgColor theme="0"/>
          </patternFill>
        </fill>
      </dxf>
    </rfmt>
    <rfmt sheetId="1" sqref="AH119" start="0" length="0">
      <dxf>
        <fill>
          <patternFill patternType="solid">
            <bgColor theme="0"/>
          </patternFill>
        </fill>
      </dxf>
    </rfmt>
    <rfmt sheetId="1" sqref="AI119" start="0" length="0">
      <dxf>
        <fill>
          <patternFill patternType="solid">
            <bgColor theme="0"/>
          </patternFill>
        </fill>
      </dxf>
    </rfmt>
    <rfmt sheetId="1" sqref="AJ119" start="0" length="0">
      <dxf>
        <fill>
          <patternFill patternType="solid">
            <bgColor theme="0"/>
          </patternFill>
        </fill>
      </dxf>
    </rfmt>
    <rfmt sheetId="1" sqref="AK119" start="0" length="0">
      <dxf>
        <fill>
          <patternFill patternType="solid">
            <bgColor theme="0"/>
          </patternFill>
        </fill>
      </dxf>
    </rfmt>
    <rfmt sheetId="1" sqref="AL119" start="0" length="0">
      <dxf>
        <fill>
          <patternFill patternType="solid">
            <bgColor theme="0"/>
          </patternFill>
        </fill>
      </dxf>
    </rfmt>
    <rfmt sheetId="1" sqref="AM119" start="0" length="0">
      <dxf>
        <fill>
          <patternFill patternType="solid">
            <bgColor theme="0"/>
          </patternFill>
        </fill>
      </dxf>
    </rfmt>
    <rfmt sheetId="1" sqref="AN119" start="0" length="0">
      <dxf>
        <fill>
          <patternFill patternType="solid">
            <bgColor theme="0"/>
          </patternFill>
        </fill>
      </dxf>
    </rfmt>
    <rfmt sheetId="1" sqref="AO119" start="0" length="0">
      <dxf>
        <fill>
          <patternFill patternType="solid">
            <bgColor theme="0"/>
          </patternFill>
        </fill>
      </dxf>
    </rfmt>
    <rfmt sheetId="1" sqref="AP119" start="0" length="0">
      <dxf>
        <fill>
          <patternFill patternType="solid">
            <bgColor theme="0"/>
          </patternFill>
        </fill>
      </dxf>
    </rfmt>
    <rfmt sheetId="1" sqref="AQ119" start="0" length="0">
      <dxf>
        <fill>
          <patternFill patternType="solid">
            <bgColor theme="0"/>
          </patternFill>
        </fill>
      </dxf>
    </rfmt>
    <rfmt sheetId="1" sqref="AR119" start="0" length="0">
      <dxf>
        <fill>
          <patternFill patternType="solid">
            <bgColor theme="0"/>
          </patternFill>
        </fill>
      </dxf>
    </rfmt>
    <rfmt sheetId="1" sqref="AS119" start="0" length="0">
      <dxf>
        <fill>
          <patternFill patternType="solid">
            <bgColor theme="0"/>
          </patternFill>
        </fill>
      </dxf>
    </rfmt>
    <rfmt sheetId="1" sqref="AT119" start="0" length="0">
      <dxf>
        <fill>
          <patternFill patternType="solid">
            <bgColor theme="0"/>
          </patternFill>
        </fill>
      </dxf>
    </rfmt>
    <rfmt sheetId="1" sqref="AU119" start="0" length="0">
      <dxf>
        <fill>
          <patternFill patternType="solid">
            <bgColor theme="0"/>
          </patternFill>
        </fill>
      </dxf>
    </rfmt>
    <rfmt sheetId="1" sqref="AV119" start="0" length="0">
      <dxf>
        <fill>
          <patternFill patternType="solid">
            <bgColor theme="0"/>
          </patternFill>
        </fill>
      </dxf>
    </rfmt>
    <rfmt sheetId="1" sqref="AW119" start="0" length="0">
      <dxf>
        <fill>
          <patternFill patternType="solid">
            <bgColor theme="0"/>
          </patternFill>
        </fill>
      </dxf>
    </rfmt>
    <rfmt sheetId="1" sqref="AX119" start="0" length="0">
      <dxf>
        <fill>
          <patternFill patternType="solid">
            <bgColor theme="0"/>
          </patternFill>
        </fill>
      </dxf>
    </rfmt>
    <rfmt sheetId="1" sqref="AY119" start="0" length="0">
      <dxf>
        <fill>
          <patternFill patternType="solid">
            <bgColor theme="0"/>
          </patternFill>
        </fill>
      </dxf>
    </rfmt>
    <rfmt sheetId="1" sqref="AZ119" start="0" length="0">
      <dxf>
        <fill>
          <patternFill patternType="solid">
            <bgColor theme="0"/>
          </patternFill>
        </fill>
      </dxf>
    </rfmt>
    <rfmt sheetId="1" sqref="BA119" start="0" length="0">
      <dxf>
        <fill>
          <patternFill patternType="solid">
            <bgColor theme="0"/>
          </patternFill>
        </fill>
      </dxf>
    </rfmt>
    <rfmt sheetId="1" sqref="BB119" start="0" length="0">
      <dxf>
        <fill>
          <patternFill patternType="solid">
            <bgColor theme="0"/>
          </patternFill>
        </fill>
      </dxf>
    </rfmt>
    <rfmt sheetId="1" sqref="BC119" start="0" length="0">
      <dxf>
        <fill>
          <patternFill patternType="solid">
            <bgColor theme="0"/>
          </patternFill>
        </fill>
      </dxf>
    </rfmt>
  </rr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1111.xml><?xml version="1.0" encoding="utf-8"?>
<revisions xmlns="http://schemas.openxmlformats.org/spreadsheetml/2006/main" xmlns:r="http://schemas.openxmlformats.org/officeDocument/2006/relationships">
  <rcc rId="1393" sId="1">
    <oc r="P101">
      <f>P102+P118</f>
    </oc>
    <nc r="P101">
      <f>P102+P115+P118</f>
    </nc>
  </rcc>
  <rcc rId="1394" sId="1">
    <oc r="S101">
      <f>S102+S118</f>
    </oc>
    <nc r="S101">
      <f>S102+S115+S118</f>
    </nc>
  </rcc>
  <rcc rId="1395" sId="1">
    <oc r="T101">
      <f>T102+T118</f>
    </oc>
    <nc r="T101">
      <f>T102+T115+T118</f>
    </nc>
  </rcc>
  <rcc rId="1396" sId="1" odxf="1" dxf="1">
    <oc r="U101">
      <f>U102+U118</f>
    </oc>
    <nc r="U101">
      <f>U102+U115+U118</f>
    </nc>
    <odxf>
      <border outline="0">
        <right/>
      </border>
    </odxf>
    <ndxf>
      <border outline="0">
        <right style="thin">
          <color indexed="64"/>
        </right>
      </border>
    </ndxf>
  </rcc>
  <rcc rId="1397" sId="1">
    <oc r="M98">
      <f>M101</f>
    </oc>
    <nc r="M98">
      <f>N98+O98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2.xml><?xml version="1.0" encoding="utf-8"?>
<revisions xmlns="http://schemas.openxmlformats.org/spreadsheetml/2006/main" xmlns:r="http://schemas.openxmlformats.org/officeDocument/2006/relationships">
  <rfmt sheetId="1" sqref="M259:U259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21.xml><?xml version="1.0" encoding="utf-8"?>
<revisions xmlns="http://schemas.openxmlformats.org/spreadsheetml/2006/main" xmlns:r="http://schemas.openxmlformats.org/officeDocument/2006/relationships">
  <rfmt sheetId="1" sqref="M255:U256">
    <dxf>
      <fill>
        <patternFill patternType="solid">
          <bgColor rgb="FFFFFF00"/>
        </patternFill>
      </fill>
    </dxf>
  </rfmt>
  <rcc rId="2223" sId="1" numFmtId="4">
    <oc r="L248">
      <v>11139718.699999999</v>
    </oc>
    <nc r="L248">
      <f>L252+L256+L258+L261</f>
    </nc>
  </rcc>
  <rcc rId="2224" sId="1" numFmtId="4">
    <oc r="L252" t="inlineStr">
      <is>
        <t>3 989 154,83</t>
      </is>
    </oc>
    <nc r="L252">
      <v>3989154.83</v>
    </nc>
  </rcc>
  <rcc rId="2225" sId="1" numFmtId="4">
    <oc r="L256" t="inlineStr">
      <is>
        <t>405 992,60</t>
      </is>
    </oc>
    <nc r="L256">
      <v>405992.6</v>
    </nc>
  </rcc>
  <rcc rId="2226" sId="1" numFmtId="4">
    <oc r="L258" t="inlineStr">
      <is>
        <t>1 083 334,20</t>
      </is>
    </oc>
    <nc r="L258">
      <v>1083334.2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4211.xml><?xml version="1.0" encoding="utf-8"?>
<revisions xmlns="http://schemas.openxmlformats.org/spreadsheetml/2006/main" xmlns:r="http://schemas.openxmlformats.org/officeDocument/2006/relationships">
  <rcc rId="2122" sId="1" odxf="1" s="1" dxf="1" numFmtId="4">
    <oc r="J247">
      <f>J250</f>
    </oc>
    <nc r="J247">
      <v>357056066.31999999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3" sId="1" odxf="1" s="1" dxf="1">
    <oc r="K247">
      <f>K250</f>
    </oc>
    <nc r="K247" t="inlineStr">
      <is>
        <t>319 396 600,00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4" sId="1" odxf="1" s="1" dxf="1">
    <oc r="L247">
      <f>L250</f>
    </oc>
    <nc r="L247" t="inlineStr">
      <is>
        <t>37 659 466,32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5" sId="1" odxf="1" s="1" dxf="1">
    <nc r="J248" t="inlineStr">
      <is>
        <t>330 536 305,34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6" sId="1" odxf="1" s="1" dxf="1">
    <nc r="K248" t="inlineStr">
      <is>
        <t>319 396 600,00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7" sId="1" odxf="1" s="1" dxf="1">
    <nc r="L248" t="inlineStr">
      <is>
        <t>11 139 705,34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28" sId="1" odxf="1" s="1" dxf="1">
    <nc r="J249" t="inlineStr">
      <is>
        <t>26 519 760,98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249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2129" sId="1" odxf="1" s="1" dxf="1">
    <nc r="L249" t="inlineStr">
      <is>
        <t>26 519 760,98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0" sId="1" odxf="1" s="1" dxf="1">
    <oc r="J250">
      <f>J251+J254+J255+J257+J260</f>
    </oc>
    <nc r="J250" t="inlineStr">
      <is>
        <t>357 056 066,32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1" sId="1" odxf="1" s="1" dxf="1">
    <oc r="K250">
      <f>K251+K254+K255+K257+K260</f>
    </oc>
    <nc r="K250" t="inlineStr">
      <is>
        <t>319 396 600,00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2" sId="1" odxf="1" s="1" dxf="1">
    <oc r="L250">
      <f>L251+L254+L255+L257+L260</f>
    </oc>
    <nc r="L250" t="inlineStr">
      <is>
        <t>37 659 466,32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3" sId="1" odxf="1" s="1" dxf="1">
    <oc r="J251">
      <f>K251+L251</f>
    </oc>
    <nc r="J251" t="inlineStr">
      <is>
        <t>205 217 802,61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4" sId="1" odxf="1" s="1" dxf="1">
    <nc r="K251" t="inlineStr">
      <is>
        <t>195 468 586,80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35" sId="1" odxf="1" s="1" dxf="1">
    <nc r="L251" t="inlineStr">
      <is>
        <t>9 749 215,81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36" sId="1" odxf="1" s="1" dxf="1">
    <oc r="J252">
      <f>K252+L252</f>
    </oc>
    <nc r="J252" t="inlineStr">
      <is>
        <t>199 457 741,63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37" sId="1" odxf="1" s="1" dxf="1">
    <nc r="K252" t="inlineStr">
      <is>
        <t>195 468 586,80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38" sId="1" odxf="1" s="1" dxf="1">
    <nc r="L252" t="inlineStr">
      <is>
        <t>3 989 154,83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39" sId="1" odxf="1" s="1" dxf="1">
    <oc r="J253">
      <f>K253+L253</f>
    </oc>
    <nc r="J253" t="inlineStr">
      <is>
        <t>5 760 060,98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253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2140" sId="1" odxf="1" s="1" dxf="1">
    <nc r="L253" t="inlineStr">
      <is>
        <t>5 760 060,98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41" sId="1" odxf="1" s="1" dxf="1">
    <oc r="J254">
      <f>K254+L254</f>
    </oc>
    <nc r="J254" t="inlineStr">
      <is>
        <t>8 316 500,00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254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2142" sId="1" odxf="1" s="1" dxf="1">
    <nc r="L254" t="inlineStr">
      <is>
        <t>8 316 500,00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43" sId="1" odxf="1" s="1" dxf="1">
    <oc r="J255">
      <f>K255+L255</f>
    </oc>
    <nc r="J255" t="inlineStr">
      <is>
        <t>20 299 630,00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44" sId="1" odxf="1" s="1" dxf="1">
    <nc r="K255" t="inlineStr">
      <is>
        <t>19 893 637,40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45" sId="1" odxf="1" s="1" dxf="1">
    <nc r="L255" t="inlineStr">
      <is>
        <t>405 992,60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46" sId="1" odxf="1" s="1" dxf="1">
    <oc r="J256">
      <f>K256+L256</f>
    </oc>
    <nc r="J256" t="inlineStr">
      <is>
        <t>20 299 630,00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47" sId="1" odxf="1" s="1" dxf="1">
    <nc r="K256" t="inlineStr">
      <is>
        <t>19 893 637,40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48" sId="1" odxf="1" s="1" dxf="1">
    <nc r="L256" t="inlineStr">
      <is>
        <t>405 992,60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49" sId="1" odxf="1" s="1" dxf="1">
    <oc r="J257">
      <f>K257+L257</f>
    </oc>
    <nc r="J257" t="inlineStr">
      <is>
        <t>55 366 710,00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50" sId="1" odxf="1" s="1" dxf="1">
    <nc r="K257" t="inlineStr">
      <is>
        <t>53 083 375,80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51" sId="1" odxf="1" s="1" dxf="1">
    <nc r="L257" t="inlineStr">
      <is>
        <t>2 283 334,20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52" sId="1" odxf="1" s="1" dxf="1">
    <oc r="J258">
      <f>K258+L258</f>
    </oc>
    <nc r="J258" t="inlineStr">
      <is>
        <t>54 166 710,00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53" sId="1" odxf="1" s="1" dxf="1">
    <nc r="K258" t="inlineStr">
      <is>
        <t>53 083 375,80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54" sId="1" odxf="1" s="1" dxf="1">
    <nc r="L258" t="inlineStr">
      <is>
        <t>1 083 334,20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55" sId="1" odxf="1" s="1" dxf="1">
    <oc r="J259">
      <f>K259+L259</f>
    </oc>
    <nc r="J259" t="inlineStr">
      <is>
        <t>1 200 000,00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259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2156" sId="1" odxf="1" s="1" dxf="1">
    <nc r="L259" t="inlineStr">
      <is>
        <t>1 200 000,00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57" sId="1" odxf="1" s="1" dxf="1">
    <oc r="J260">
      <f>K260+L260</f>
    </oc>
    <nc r="J260" t="inlineStr">
      <is>
        <t>67 855 423,71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58" sId="1" odxf="1" s="1" dxf="1">
    <nc r="K260" t="inlineStr">
      <is>
        <t>50 951 000,00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59" sId="1" odxf="1" s="1" dxf="1">
    <nc r="L260" t="inlineStr">
      <is>
        <t>16 904 423,71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60" sId="1" odxf="1" s="1" dxf="1">
    <oc r="J261">
      <f>K261+L261</f>
    </oc>
    <nc r="J261">
      <f>K261+L261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61" sId="1" odxf="1" s="1" dxf="1" numFmtId="4">
    <nc r="K261">
      <v>50951000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162" sId="1" odxf="1" s="1" dxf="1" numFmtId="4">
    <nc r="L261">
      <v>5661237.0700000003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2163" sId="1" odxf="1" s="1" dxf="1">
    <oc r="J262" t="inlineStr">
      <is>
        <t xml:space="preserve"> </t>
      </is>
    </oc>
    <nc r="J262">
      <f>L262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26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2164" sId="1" odxf="1" s="1" dxf="1" numFmtId="4">
    <nc r="L262">
      <v>11243186.640000001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K246:L246">
    <dxf>
      <alignment vertic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fmt sheetId="1" s="1" sqref="K22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2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834" sId="1" numFmtId="4">
    <nc r="K229">
      <v>16739691</v>
    </nc>
  </rcc>
  <rcc rId="1835" sId="1" numFmtId="4">
    <nc r="L229">
      <v>900986.39</v>
    </nc>
  </rcc>
  <rcc rId="1836" sId="1">
    <nc r="J229">
      <f>K229+L229</f>
    </nc>
  </rcc>
  <rcc rId="1837" sId="1" odxf="1" dxf="1">
    <nc r="M229">
      <f>N229+O229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38" sId="1" odxf="1" dxf="1" numFmtId="4">
    <nc r="N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39" sId="1" odxf="1" dxf="1" numFmtId="4">
    <nc r="O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0" sId="1" odxf="1" dxf="1">
    <nc r="P229">
      <f>Q229+R229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1" sId="1" odxf="1" dxf="1" numFmtId="4">
    <nc r="Q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2" sId="1" odxf="1" dxf="1" numFmtId="4">
    <nc r="R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3" sId="1" odxf="1" dxf="1">
    <nc r="S229">
      <f>T229+U229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4" sId="1" odxf="1" dxf="1" numFmtId="4">
    <nc r="T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45" sId="1" odxf="1" dxf="1" numFmtId="4">
    <nc r="U229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A229:L229">
    <dxf>
      <fill>
        <patternFill>
          <bgColor rgb="FFFFFF00"/>
        </patternFill>
      </fill>
    </dxf>
  </rfmt>
  <rcc rId="1846" sId="1">
    <nc r="J228">
      <f>J229+J230</f>
    </nc>
  </rcc>
  <rcc rId="1847" sId="1">
    <nc r="K228">
      <f>K229+K230</f>
    </nc>
  </rcc>
  <rcc rId="1848" sId="1">
    <nc r="L228">
      <f>L229+L230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5111.xml><?xml version="1.0" encoding="utf-8"?>
<revisions xmlns="http://schemas.openxmlformats.org/spreadsheetml/2006/main" xmlns:r="http://schemas.openxmlformats.org/officeDocument/2006/relationships">
  <rfmt sheetId="1" sqref="L207:U207">
    <dxf>
      <fill>
        <patternFill>
          <bgColor rgb="FFFFFF00"/>
        </patternFill>
      </fill>
    </dxf>
  </rfmt>
  <rfmt sheetId="1" s="1" sqref="M202" start="0" length="0">
    <dxf>
      <numFmt numFmtId="4" formatCode="#,##0.00"/>
      <fill>
        <patternFill patternType="solid">
          <bgColor rgb="FFFFFF00"/>
        </patternFill>
      </fill>
    </dxf>
  </rfmt>
  <rfmt sheetId="1" s="1" sqref="N20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fmt sheetId="1" s="1" sqref="O202" start="0" length="0">
    <dxf>
      <numFmt numFmtId="4" formatCode="#,##0.00"/>
      <fill>
        <patternFill patternType="solid">
          <bgColor rgb="FFFFFF00"/>
        </patternFill>
      </fill>
    </dxf>
  </rfmt>
  <rfmt sheetId="1" s="1" sqref="P202" start="0" length="0">
    <dxf>
      <numFmt numFmtId="4" formatCode="#,##0.00"/>
      <fill>
        <patternFill patternType="solid">
          <bgColor rgb="FFFFFF00"/>
        </patternFill>
      </fill>
    </dxf>
  </rfmt>
  <rfmt sheetId="1" s="1" sqref="Q20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fmt sheetId="1" s="1" sqref="R202" start="0" length="0">
    <dxf>
      <numFmt numFmtId="4" formatCode="#,##0.00"/>
      <fill>
        <patternFill patternType="solid">
          <bgColor rgb="FFFFFF00"/>
        </patternFill>
      </fill>
    </dxf>
  </rfmt>
  <rfmt sheetId="1" s="1" sqref="S202" start="0" length="0">
    <dxf>
      <numFmt numFmtId="4" formatCode="#,##0.00"/>
      <fill>
        <patternFill patternType="solid">
          <bgColor rgb="FFFFFF00"/>
        </patternFill>
      </fill>
    </dxf>
  </rfmt>
  <rfmt sheetId="1" s="1" sqref="T20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fmt sheetId="1" s="1" sqref="U202" start="0" length="0">
    <dxf>
      <numFmt numFmtId="4" formatCode="#,##0.00"/>
      <fill>
        <patternFill patternType="solid">
          <bgColor rgb="FFFFFF00"/>
        </patternFill>
      </fill>
      <border outline="0">
        <right style="thin">
          <color indexed="64"/>
        </right>
      </border>
    </dxf>
  </rfmt>
  <rcc rId="1619" sId="1" numFmtId="4">
    <oc r="L202" t="inlineStr">
      <is>
        <t>20 000 000,00</t>
      </is>
    </oc>
    <nc r="L202">
      <v>20000000</v>
    </nc>
  </rcc>
  <rcc rId="1620" sId="1">
    <oc r="J202" t="inlineStr">
      <is>
        <t>20 000 000,00</t>
      </is>
    </oc>
    <nc r="J202">
      <f>L202</f>
    </nc>
  </rcc>
  <rcc rId="1621" sId="1">
    <oc r="M202">
      <f>N202+O202</f>
    </oc>
    <nc r="M202">
      <f>O202</f>
    </nc>
  </rcc>
  <rcc rId="1622" sId="1" numFmtId="4">
    <nc r="O202">
      <v>20000000</v>
    </nc>
  </rcc>
  <rcc rId="1623" sId="1">
    <oc r="P202">
      <f>Q202+R202</f>
    </oc>
    <nc r="P202">
      <f>R202</f>
    </nc>
  </rcc>
  <rcc rId="1624" sId="1" numFmtId="4">
    <nc r="R202">
      <v>20000000</v>
    </nc>
  </rcc>
  <rcc rId="1625" sId="1">
    <oc r="S202">
      <f>T202+U202</f>
    </oc>
    <nc r="S202">
      <f>U202</f>
    </nc>
  </rcc>
  <rcc rId="1626" sId="1" numFmtId="4">
    <nc r="U202">
      <v>20000000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2384" sId="1">
    <oc r="L10">
      <f>L13+L53+L90+L98+L144+L156+L169+L175+L196+L214+L224+L247</f>
    </oc>
    <nc r="L10">
      <f>L13+L53+L90+L98+L144+L156+L169+L175+L196+L214+L224+L247+L150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cc rId="1971" sId="1">
    <nc r="K235">
      <f>K236+K238+K239+K240+K241</f>
    </nc>
  </rcc>
  <rcc rId="1972" sId="1">
    <nc r="L235">
      <f>L236+L238+L239+L240+L241</f>
    </nc>
  </rcc>
  <rcc rId="1973" sId="1">
    <nc r="J235">
      <f>J236+J238+J239+J240+J241</f>
    </nc>
  </rcc>
  <rcc rId="1974" sId="1">
    <nc r="M235">
      <f>M236+M237+M238+M239+M240+M241</f>
    </nc>
  </rcc>
  <rcc rId="1975" sId="1">
    <nc r="N235">
      <f>N236+N237+N238+N239+N240+N241</f>
    </nc>
  </rcc>
  <rcc rId="1976" sId="1">
    <nc r="O235">
      <f>O236+O237+O238+O239+O240+O241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1449" sId="1" odxf="1" dxf="1" numFmtId="34">
    <nc r="O147">
      <v>81663714.840000004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450" sId="1" odxf="1" dxf="1" numFmtId="34">
    <nc r="O146">
      <v>81663714.840000004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451" sId="1" odxf="1" dxf="1" numFmtId="34">
    <nc r="M147">
      <v>81663714.840000004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452" sId="1" odxf="1" dxf="1" numFmtId="34">
    <nc r="M146">
      <v>81663714.840000004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fmt sheetId="1" sqref="M144:O149">
    <dxf>
      <fill>
        <patternFill patternType="solid">
          <bgColor rgb="FFFFFF00"/>
        </patternFill>
      </fill>
    </dxf>
  </rfmt>
  <rcc rId="1453" sId="1" odxf="1" dxf="1" numFmtId="34">
    <nc r="R149">
      <v>81663714.840000004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454" sId="1" odxf="1" dxf="1" numFmtId="34">
    <nc r="U149">
      <v>81663714.840000004</v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rgb="FFFFFF00"/>
        </patternFill>
      </fill>
      <border outline="0">
        <right style="thin">
          <color indexed="64"/>
        </right>
      </border>
    </ndxf>
  </rcc>
  <rfmt sheetId="1" sqref="P144:R149">
    <dxf>
      <fill>
        <patternFill>
          <bgColor rgb="FFFFFF00"/>
        </patternFill>
      </fill>
    </dxf>
  </rfmt>
  <rfmt sheetId="1" sqref="S144:U149">
    <dxf>
      <fill>
        <patternFill>
          <bgColor rgb="FFFFFF00"/>
        </patternFill>
      </fill>
    </dxf>
  </rfmt>
  <rfmt sheetId="1" sqref="V144:W149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6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2408" sId="1" odxf="1" s="1" dxf="1">
    <oc r="O100">
      <f>O98-O99</f>
    </oc>
    <nc r="O100">
      <f>O103+O104+O107+O116+O117+O118+O114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09" sId="1" odxf="1" s="1" dxf="1">
    <oc r="R100">
      <f>R98-R99</f>
    </oc>
    <nc r="R100">
      <f>R103+R104+R107+R116+R117+R118+R114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10" sId="1" odxf="1" s="1" dxf="1">
    <oc r="U100">
      <f>U98-U99</f>
    </oc>
    <nc r="U100">
      <f>U103+U104+U107+U116+U117+U118+U114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11" sId="1">
    <oc r="R101">
      <f>R102+R118</f>
    </oc>
    <nc r="R101">
      <f>R102+R115+R118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71.xml><?xml version="1.0" encoding="utf-8"?>
<revisions xmlns="http://schemas.openxmlformats.org/spreadsheetml/2006/main" xmlns:r="http://schemas.openxmlformats.org/officeDocument/2006/relationships">
  <rcc rId="2064" sId="1" odxf="1" s="1" dxf="1" numFmtId="4">
    <nc r="J214">
      <v>110468336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14" start="0" length="0">
    <dxf>
      <numFmt numFmtId="4" formatCode="#,##0.00"/>
    </dxf>
  </rfmt>
  <rcc rId="2065" sId="1" odxf="1" s="1" dxf="1" numFmtId="4">
    <nc r="L214">
      <v>110468336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J215" start="0" length="0">
    <dxf>
      <numFmt numFmtId="4" formatCode="#,##0.00"/>
    </dxf>
  </rfmt>
  <rfmt sheetId="1" s="1" sqref="K215" start="0" length="0">
    <dxf>
      <numFmt numFmtId="4" formatCode="#,##0.00"/>
    </dxf>
  </rfmt>
  <rfmt sheetId="1" s="1" sqref="L215" start="0" length="0">
    <dxf>
      <numFmt numFmtId="4" formatCode="#,##0.00"/>
      <fill>
        <patternFill patternType="solid">
          <bgColor rgb="FFFFFF00"/>
        </patternFill>
      </fill>
    </dxf>
  </rfmt>
  <rcc rId="2066" sId="1" odxf="1" s="1" dxf="1" numFmtId="4">
    <nc r="J216">
      <v>110468336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16" start="0" length="0">
    <dxf>
      <numFmt numFmtId="4" formatCode="#,##0.00"/>
    </dxf>
  </rfmt>
  <rcc rId="2067" sId="1" odxf="1" s="1" dxf="1" numFmtId="4">
    <nc r="L216">
      <v>110468336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2068" sId="1" odxf="1" s="1" dxf="1" numFmtId="4">
    <oc r="J217">
      <f>J218+J219+J221+J222+J223</f>
    </oc>
    <nc r="J217">
      <v>110468336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17" start="0" length="0">
    <dxf>
      <numFmt numFmtId="4" formatCode="#,##0.00"/>
    </dxf>
  </rfmt>
  <rcc rId="2069" sId="1" odxf="1" s="1" dxf="1" numFmtId="4">
    <nc r="L217">
      <v>110468336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2070" sId="1" odxf="1" s="1" dxf="1">
    <oc r="J218">
      <f>K218+L218</f>
    </oc>
    <nc r="J218" t="inlineStr">
      <is>
        <t>5 952 200,00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18" start="0" length="0">
    <dxf>
      <font>
        <sz val="11"/>
        <color theme="1"/>
        <name val="Arial"/>
        <scheme val="none"/>
      </font>
      <numFmt numFmtId="4" formatCode="#,##0.00"/>
    </dxf>
  </rfmt>
  <rcc rId="2071" sId="1" odxf="1" s="1" dxf="1">
    <nc r="L218" t="inlineStr">
      <is>
        <t>5 952 200,00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2072" sId="1" odxf="1" s="1" dxf="1">
    <oc r="J219">
      <f>K219+L219</f>
    </oc>
    <nc r="J219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alignment horizontal="center" readingOrder="0"/>
    </ndxf>
  </rcc>
  <rfmt sheetId="1" s="1" sqref="K219" start="0" length="0">
    <dxf>
      <font>
        <sz val="11"/>
        <color theme="1"/>
        <name val="Arial"/>
        <scheme val="none"/>
      </font>
      <numFmt numFmtId="4" formatCode="#,##0.00"/>
      <alignment horizontal="center" readingOrder="0"/>
    </dxf>
  </rfmt>
  <rfmt sheetId="1" s="1" sqref="L219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  <alignment horizontal="center" readingOrder="0"/>
    </dxf>
  </rfmt>
  <rcc rId="2073" sId="1" odxf="1" s="1" dxf="1">
    <oc r="J220">
      <f>K220+L220</f>
    </oc>
    <nc r="J220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alignment horizontal="general" readingOrder="0"/>
    </ndxf>
  </rcc>
  <rfmt sheetId="1" s="1" sqref="K220" start="0" length="0">
    <dxf>
      <numFmt numFmtId="4" formatCode="#,##0.00"/>
    </dxf>
  </rfmt>
  <rfmt sheetId="1" s="1" sqref="L220" start="0" length="0">
    <dxf>
      <numFmt numFmtId="4" formatCode="#,##0.00"/>
      <fill>
        <patternFill patternType="solid">
          <bgColor rgb="FFFFFF00"/>
        </patternFill>
      </fill>
    </dxf>
  </rfmt>
  <rcc rId="2074" sId="1" odxf="1" s="1" dxf="1" numFmtId="4">
    <oc r="J221">
      <f>K221+L221</f>
    </oc>
    <nc r="J221">
      <v>64958733.219999999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21" start="0" length="0">
    <dxf>
      <font>
        <sz val="11"/>
        <color rgb="FF000000"/>
        <name val="Times New Roman"/>
        <scheme val="none"/>
      </font>
      <numFmt numFmtId="4" formatCode="#,##0.00"/>
      <alignment indent="0" relativeIndent="0" readingOrder="0"/>
    </dxf>
  </rfmt>
  <rcc rId="2075" sId="1" odxf="1" s="1" dxf="1" numFmtId="4">
    <nc r="L221">
      <v>64958733.219999999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2076" sId="1" odxf="1" s="1" dxf="1">
    <oc r="J222">
      <f>K222+L222</f>
    </oc>
    <nc r="J222" t="inlineStr">
      <is>
        <t>19 150 000,00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22" start="0" length="0">
    <dxf>
      <font>
        <sz val="11"/>
        <color theme="1"/>
        <name val="Arial"/>
        <scheme val="none"/>
      </font>
      <numFmt numFmtId="4" formatCode="#,##0.00"/>
    </dxf>
  </rfmt>
  <rcc rId="2077" sId="1" odxf="1" s="1" dxf="1">
    <nc r="L222" t="inlineStr">
      <is>
        <t>19 150 000,00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2078" sId="1" odxf="1" s="1" dxf="1">
    <oc r="J223">
      <f>K223+L223</f>
    </oc>
    <nc r="J223">
      <f>L223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23" start="0" length="0">
    <dxf>
      <font>
        <sz val="11"/>
        <color theme="1"/>
        <name val="Arial"/>
        <scheme val="none"/>
      </font>
      <numFmt numFmtId="4" formatCode="#,##0.00"/>
    </dxf>
  </rfmt>
  <rcc rId="2079" sId="1" odxf="1" s="1" dxf="1" numFmtId="4">
    <nc r="L223">
      <v>20407402.780000001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711.xml><?xml version="1.0" encoding="utf-8"?>
<revisions xmlns="http://schemas.openxmlformats.org/spreadsheetml/2006/main" xmlns:r="http://schemas.openxmlformats.org/officeDocument/2006/relationships">
  <rfmt sheetId="1" sqref="A188:W18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272.xml><?xml version="1.0" encoding="utf-8"?>
<revisions xmlns="http://schemas.openxmlformats.org/spreadsheetml/2006/main" xmlns:r="http://schemas.openxmlformats.org/officeDocument/2006/relationships">
  <rcc rId="2388" sId="1">
    <oc r="O10">
      <f>O13+O53+O90+O98+O144+O156+O169+O175+O196+O214+O224+O247</f>
    </oc>
    <nc r="O10">
      <f>O13+O53+O90+O98+O144+O156+O169+O175+O196+O214+O224+O247+O150</f>
    </nc>
  </rcc>
  <rcc rId="2389" sId="1">
    <oc r="R10">
      <f>R13+R53+R90+R98+R144+R156+R169+R175+R196+R214+R224+R247</f>
    </oc>
    <nc r="R10">
      <f>R13+R53+R90+R98+R144+R156+R169+R175+R196+R214+R224+R247+R150</f>
    </nc>
  </rcc>
  <rcc rId="2390" sId="1">
    <oc r="U10">
      <f>U13+U53+U90+U98+U144+U156+U169+U175+U196+U214+U224+U247</f>
    </oc>
    <nc r="U10">
      <f>U13+U53+U90+U98+U144+U156+U169+U175+U196+U214+U224+U247+U150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721.xml><?xml version="1.0" encoding="utf-8"?>
<revisions xmlns="http://schemas.openxmlformats.org/spreadsheetml/2006/main" xmlns:r="http://schemas.openxmlformats.org/officeDocument/2006/relationships">
  <rcc rId="2092" sId="1" xfDxf="1" s="1" dxf="1" numFmtId="34">
    <nc r="O223">
      <v>4881136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3" sId="1" xfDxf="1" s="1" dxf="1" numFmtId="34">
    <nc r="R223">
      <v>4881136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4" sId="1" xfDxf="1" s="1" dxf="1" numFmtId="34">
    <nc r="U223">
      <v>4881136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M223:T223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fmt sheetId="1" s="1" sqref="K233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33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852" sId="1" numFmtId="4">
    <nc r="K233">
      <v>28032900</v>
    </nc>
  </rcc>
  <rcc rId="1853" sId="1" numFmtId="4">
    <nc r="L233">
      <v>572100</v>
    </nc>
  </rcc>
  <rcc rId="1854" sId="1">
    <nc r="J233">
      <f>K233+L233</f>
    </nc>
  </rcc>
  <rcc rId="1855" sId="1" odxf="1" dxf="1">
    <nc r="J232">
      <f>K232+L232</f>
    </nc>
    <odxf>
      <font>
        <b/>
        <color rgb="FF000000"/>
        <name val="Times New Roman"/>
        <scheme val="none"/>
      </font>
    </odxf>
    <ndxf>
      <font>
        <b val="0"/>
        <color rgb="FF000000"/>
        <name val="Times New Roman"/>
        <scheme val="none"/>
      </font>
    </ndxf>
  </rcc>
  <rcc rId="1856" sId="1" odxf="1" s="1" dxf="1" numFmtId="4">
    <nc r="K232">
      <v>28032900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857" sId="1" odxf="1" s="1" dxf="1" numFmtId="4">
    <nc r="L232">
      <v>572100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fmt sheetId="1" sqref="J232:L232" start="0" length="2147483647">
    <dxf>
      <font>
        <b/>
      </font>
    </dxf>
  </rfmt>
  <rcc rId="1858" sId="1" odxf="1" dxf="1">
    <nc r="M233">
      <f>N233+O233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59" sId="1" odxf="1" dxf="1" numFmtId="4">
    <nc r="N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0" sId="1" odxf="1" dxf="1" numFmtId="4">
    <nc r="O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1" sId="1" odxf="1" dxf="1">
    <nc r="P233">
      <f>Q233+R233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2" sId="1" odxf="1" dxf="1" numFmtId="4">
    <nc r="Q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3" sId="1" odxf="1" dxf="1" numFmtId="4">
    <nc r="R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4" sId="1" odxf="1" dxf="1">
    <nc r="S233">
      <f>T233+U233</f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5" sId="1" odxf="1" dxf="1" numFmtId="4">
    <nc r="T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6" sId="1" odxf="1" dxf="1" numFmtId="4">
    <nc r="U23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867" sId="1" odxf="1" dxf="1">
    <nc r="M232">
      <f>N232+O232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68" sId="1" odxf="1" dxf="1" numFmtId="4">
    <nc r="N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69" sId="1" odxf="1" dxf="1" numFmtId="4">
    <nc r="O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0" sId="1" odxf="1" dxf="1">
    <oc r="P232">
      <f>P233</f>
    </oc>
    <nc r="P232">
      <f>Q232+R232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1" sId="1" odxf="1" dxf="1" numFmtId="4">
    <oc r="Q232">
      <f>Q233</f>
    </oc>
    <nc r="Q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2" sId="1" odxf="1" dxf="1" numFmtId="4">
    <oc r="R232">
      <f>R233</f>
    </oc>
    <nc r="R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3" sId="1" odxf="1" dxf="1">
    <oc r="S232">
      <f>S233</f>
    </oc>
    <nc r="S232">
      <f>T232+U232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4" sId="1" odxf="1" dxf="1" numFmtId="4">
    <oc r="T232">
      <f>T233</f>
    </oc>
    <nc r="T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5" sId="1" odxf="1" dxf="1" numFmtId="4">
    <oc r="U232">
      <f>U233</f>
    </oc>
    <nc r="U232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6" sId="1" odxf="1" dxf="1">
    <nc r="M228">
      <f>N228+O228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7" sId="1" odxf="1" dxf="1" numFmtId="4">
    <nc r="N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8" sId="1" odxf="1" dxf="1" numFmtId="4">
    <nc r="O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79" sId="1" odxf="1" dxf="1">
    <oc r="P228">
      <f>P229+P230</f>
    </oc>
    <nc r="P228">
      <f>Q228+R228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80" sId="1" odxf="1" dxf="1" numFmtId="4">
    <oc r="Q228">
      <f>Q229+Q230</f>
    </oc>
    <nc r="Q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81" sId="1" odxf="1" dxf="1" numFmtId="4">
    <oc r="R228">
      <f>R229+R230</f>
    </oc>
    <nc r="R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82" sId="1" odxf="1" dxf="1">
    <oc r="S228">
      <f>S229+S230</f>
    </oc>
    <nc r="S228">
      <f>T228+U228</f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83" sId="1" odxf="1" dxf="1" numFmtId="4">
    <oc r="T228">
      <f>T229+T230</f>
    </oc>
    <nc r="T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cc rId="1884" sId="1" odxf="1" dxf="1" numFmtId="4">
    <oc r="U228">
      <f>U229+U230</f>
    </oc>
    <nc r="U228">
      <v>0</v>
    </nc>
    <odxf>
      <font>
        <b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bgColor indexed="65"/>
        </patternFill>
      </fill>
    </odxf>
    <ndxf>
      <font>
        <b val="0"/>
        <color rgb="FF000000"/>
        <name val="Times New Roman"/>
        <scheme val="none"/>
      </font>
      <numFmt numFmtId="167" formatCode="#,##0.00_ ;\-#,##0.00\ "/>
      <fill>
        <patternFill patternType="solid">
          <bgColor rgb="FFFFFF00"/>
        </patternFill>
      </fill>
    </ndxf>
  </rcc>
  <rfmt sheetId="1" sqref="M228:U228" start="0" length="2147483647">
    <dxf>
      <font>
        <b/>
      </font>
    </dxf>
  </rfmt>
  <rfmt sheetId="1" sqref="M232:U232" start="0" length="2147483647">
    <dxf>
      <font>
        <b/>
      </font>
    </dxf>
  </rfmt>
  <rfmt sheetId="1" sqref="A232:L233">
    <dxf>
      <fill>
        <patternFill>
          <bgColor rgb="FFFFFF00"/>
        </patternFill>
      </fill>
    </dxf>
  </rfmt>
  <rfmt sheetId="1" sqref="A228:L228" start="0" length="2147483647">
    <dxf>
      <font>
        <b val="0"/>
      </font>
    </dxf>
  </rfmt>
  <rfmt sheetId="1" sqref="A228:L228" start="0" length="2147483647">
    <dxf>
      <font>
        <b/>
      </font>
    </dxf>
  </rfmt>
  <rfmt sheetId="1" sqref="A228:L228">
    <dxf>
      <fill>
        <patternFill>
          <bgColor rgb="FFFFFF00"/>
        </patternFill>
      </fill>
    </dxf>
  </rfmt>
  <rcc rId="1885" sId="1">
    <nc r="J227">
      <f>J228+J232</f>
    </nc>
  </rcc>
  <rcc rId="1886" sId="1">
    <nc r="K227">
      <f>K228+K232</f>
    </nc>
  </rcc>
  <rcc rId="1887" sId="1">
    <nc r="L227">
      <f>L228+L232</f>
    </nc>
  </rcc>
  <rcc rId="1888" sId="1">
    <nc r="M227">
      <f>M228+M232</f>
    </nc>
  </rcc>
  <rcc rId="1889" sId="1">
    <nc r="N227">
      <f>N228+N232</f>
    </nc>
  </rcc>
  <rcc rId="1890" sId="1">
    <nc r="O227">
      <f>O228+O232</f>
    </nc>
  </rcc>
  <rcc rId="1891" sId="1">
    <oc r="P227">
      <f>P228+P232</f>
    </oc>
    <nc r="P227">
      <f>P228+P232</f>
    </nc>
  </rcc>
  <rcc rId="1892" sId="1">
    <oc r="Q227">
      <f>Q228+Q232</f>
    </oc>
    <nc r="Q227">
      <f>Q228+Q232</f>
    </nc>
  </rcc>
  <rcc rId="1893" sId="1">
    <oc r="R227">
      <f>R228+R232</f>
    </oc>
    <nc r="R227">
      <f>R228+R232</f>
    </nc>
  </rcc>
  <rcc rId="1894" sId="1">
    <oc r="S227">
      <f>S228+S232</f>
    </oc>
    <nc r="S227">
      <f>S228+S232</f>
    </nc>
  </rcc>
  <rcc rId="1895" sId="1">
    <oc r="T227">
      <f>T228+T232</f>
    </oc>
    <nc r="T227">
      <f>T228+T232</f>
    </nc>
  </rcc>
  <rcc rId="1896" sId="1" odxf="1" dxf="1">
    <oc r="U227">
      <f>U228+U232</f>
    </oc>
    <nc r="U227">
      <f>U228+U232</f>
    </nc>
    <odxf>
      <border outline="0">
        <right/>
      </border>
    </odxf>
    <ndxf>
      <border outline="0">
        <right style="thin">
          <color indexed="64"/>
        </right>
      </border>
    </ndxf>
  </rcc>
  <rfmt sheetId="1" sqref="M227:U227">
    <dxf>
      <numFmt numFmtId="167" formatCode="#,##0.00_ ;\-#,##0.00\ "/>
    </dxf>
  </rfmt>
  <rfmt sheetId="1" sqref="A227:U227">
    <dxf>
      <fill>
        <patternFill>
          <bgColor rgb="FFFFFF00"/>
        </patternFill>
      </fill>
    </dxf>
  </rfmt>
  <rcc rId="1897" sId="1" numFmtId="34">
    <nc r="K236">
      <v>256609500</v>
    </nc>
  </rcc>
  <rcc rId="1898" sId="1" numFmtId="34">
    <nc r="L236">
      <v>28512170</v>
    </nc>
  </rcc>
  <rcc rId="1899" sId="1">
    <nc r="J236">
      <f>K236+L236</f>
    </nc>
  </rcc>
  <rcc rId="1900" sId="1" numFmtId="34">
    <nc r="N236">
      <v>149195997.28</v>
    </nc>
  </rcc>
  <rcc rId="1901" sId="1" numFmtId="34">
    <nc r="O236">
      <v>16577334.99</v>
    </nc>
  </rcc>
  <rcc rId="1902" sId="1">
    <nc r="M236">
      <f>N236+O236</f>
    </nc>
  </rcc>
  <rcc rId="1903" sId="1">
    <oc r="P236">
      <f>Q236+R236</f>
    </oc>
    <nc r="P236">
      <f>Q236+R236</f>
    </nc>
  </rcc>
  <rcc rId="1904" sId="1" numFmtId="34">
    <nc r="Q236">
      <v>149195997.28</v>
    </nc>
  </rcc>
  <rcc rId="1905" sId="1" numFmtId="34">
    <nc r="R236">
      <v>16577334.99</v>
    </nc>
  </rcc>
  <rcc rId="1906" sId="1" numFmtId="34">
    <nc r="T236">
      <v>149195967.56999999</v>
    </nc>
  </rcc>
  <rcc rId="1907" sId="1" numFmtId="34">
    <nc r="U236">
      <v>16577331.68</v>
    </nc>
  </rcc>
  <rcc rId="1908" sId="1">
    <nc r="S236">
      <f>T236+U236</f>
    </nc>
  </rcc>
  <rfmt sheetId="1" sqref="A236:U236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c rId="2083" sId="1" xfDxf="1" s="1" dxf="1" numFmtId="34">
    <nc r="O218">
      <v>680127.66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4" sId="1" xfDxf="1" s="1" dxf="1" numFmtId="34">
    <nc r="R218">
      <v>680127.66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5" sId="1" xfDxf="1" s="1" dxf="1" numFmtId="34">
    <nc r="U218">
      <v>680127.66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M218:U218">
    <dxf>
      <fill>
        <patternFill patternType="solid">
          <bgColor rgb="FFFFFF00"/>
        </patternFill>
      </fill>
    </dxf>
  </rfmt>
  <rcc rId="2086" sId="1" xfDxf="1" s="1" dxf="1" numFmtId="34">
    <nc r="O222">
      <v>4287500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7" sId="1" xfDxf="1" s="1" dxf="1" numFmtId="34">
    <nc r="R222">
      <v>4287500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8" sId="1" xfDxf="1" s="1" dxf="1" numFmtId="34">
    <nc r="U222">
      <v>4287500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ndxf>
  </rcc>
  <rfmt sheetId="1" sqref="M222:U222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1" s="1" sqref="K24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40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936" sId="1" numFmtId="4">
    <nc r="K240">
      <v>210385650</v>
    </nc>
  </rcc>
  <rcc rId="1937" sId="1" numFmtId="4">
    <nc r="L240">
      <v>23376200</v>
    </nc>
  </rcc>
  <rcc rId="1938" sId="1" numFmtId="34">
    <nc r="N240">
      <v>52478645.950000003</v>
    </nc>
  </rcc>
  <rcc rId="1939" sId="1" numFmtId="34">
    <nc r="O240">
      <v>5830964.8099999996</v>
    </nc>
  </rcc>
  <rcc rId="1940" sId="1" numFmtId="34">
    <nc r="Q240">
      <v>52478645.950000003</v>
    </nc>
  </rcc>
  <rcc rId="1941" sId="1" numFmtId="34">
    <nc r="R240">
      <v>5830964.8099999996</v>
    </nc>
  </rcc>
  <rcc rId="1942" sId="1" numFmtId="34">
    <nc r="T240">
      <v>48843643</v>
    </nc>
  </rcc>
  <rcc rId="1943" sId="1" numFmtId="34">
    <nc r="U240">
      <v>5427075.2999999998</v>
    </nc>
  </rcc>
  <rfmt sheetId="1" sqref="A240:U240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fmt sheetId="1" sqref="S58">
    <dxf>
      <fill>
        <patternFill>
          <bgColor theme="5" tint="0.79998168889431442"/>
        </patternFill>
      </fill>
    </dxf>
  </rfmt>
  <rfmt sheetId="1" sqref="S67">
    <dxf>
      <fill>
        <patternFill>
          <bgColor theme="5" tint="0.79998168889431442"/>
        </patternFill>
      </fill>
    </dxf>
  </rfmt>
  <rfmt sheetId="1" sqref="S61">
    <dxf>
      <fill>
        <patternFill>
          <bgColor theme="5" tint="0.79998168889431442"/>
        </patternFill>
      </fill>
    </dxf>
  </rfmt>
  <rfmt sheetId="1" sqref="S64">
    <dxf>
      <fill>
        <patternFill>
          <bgColor theme="5" tint="0.79998168889431442"/>
        </patternFill>
      </fill>
    </dxf>
  </rfmt>
  <rfmt sheetId="1" sqref="S71">
    <dxf>
      <fill>
        <patternFill>
          <bgColor theme="5" tint="0.79998168889431442"/>
        </patternFill>
      </fill>
    </dxf>
  </rfmt>
  <rcc rId="2479" sId="1" numFmtId="34">
    <oc r="U60">
      <v>753627.07</v>
    </oc>
    <nc r="U60">
      <v>753627.05</v>
    </nc>
  </rcc>
  <rfmt sheetId="1" sqref="S58">
    <dxf>
      <fill>
        <patternFill>
          <bgColor theme="6" tint="0.79998168889431442"/>
        </patternFill>
      </fill>
    </dxf>
  </rfmt>
  <rfmt sheetId="1" sqref="S61">
    <dxf>
      <fill>
        <patternFill>
          <bgColor theme="6" tint="0.79998168889431442"/>
        </patternFill>
      </fill>
    </dxf>
  </rfmt>
  <rfmt sheetId="1" sqref="S64">
    <dxf>
      <fill>
        <patternFill>
          <bgColor theme="6" tint="0.79998168889431442"/>
        </patternFill>
      </fill>
    </dxf>
  </rfmt>
  <rfmt sheetId="1" sqref="S67">
    <dxf>
      <fill>
        <patternFill>
          <bgColor theme="6" tint="0.79998168889431442"/>
        </patternFill>
      </fill>
    </dxf>
  </rfmt>
  <rfmt sheetId="1" sqref="S71">
    <dxf>
      <fill>
        <patternFill>
          <bgColor theme="6" tint="0.79998168889431442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1.xml><?xml version="1.0" encoding="utf-8"?>
<revisions xmlns="http://schemas.openxmlformats.org/spreadsheetml/2006/main" xmlns:r="http://schemas.openxmlformats.org/officeDocument/2006/relationships">
  <rcc rId="2251" sId="1">
    <oc r="V257">
      <f>S257/J257*100</f>
    </oc>
    <nc r="V257">
      <f>S257/J257*100</f>
    </nc>
  </rcc>
  <rfmt sheetId="1" sqref="M253:U253">
    <dxf>
      <fill>
        <patternFill patternType="solid">
          <bgColor rgb="FFFFFF00"/>
        </patternFill>
      </fill>
    </dxf>
  </rfmt>
  <rcc rId="2252" sId="1" numFmtId="34">
    <nc r="O254">
      <v>20000</v>
    </nc>
  </rcc>
  <rcc rId="2253" sId="1" numFmtId="34">
    <nc r="R254">
      <v>20000</v>
    </nc>
  </rcc>
  <rcc rId="2254" sId="1" numFmtId="34">
    <nc r="U254">
      <v>20000</v>
    </nc>
  </rcc>
  <rfmt sheetId="1" sqref="M254:U254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11.xml><?xml version="1.0" encoding="utf-8"?>
<revisions xmlns="http://schemas.openxmlformats.org/spreadsheetml/2006/main" xmlns:r="http://schemas.openxmlformats.org/officeDocument/2006/relationships">
  <rcc rId="2214" sId="1" numFmtId="34">
    <nc r="N255">
      <v>13304521.060000001</v>
    </nc>
  </rcc>
  <rcc rId="2215" sId="1" numFmtId="34">
    <nc r="O255">
      <v>271520.84000000003</v>
    </nc>
  </rcc>
  <rcc rId="2216" sId="1" numFmtId="34">
    <nc r="Q255">
      <v>13304521.060000001</v>
    </nc>
  </rcc>
  <rcc rId="2217" sId="1" numFmtId="34">
    <nc r="R255">
      <v>271520.84000000003</v>
    </nc>
  </rcc>
  <rcc rId="2218" sId="1" numFmtId="34">
    <nc r="T255">
      <v>13304521.060000001</v>
    </nc>
  </rcc>
  <rcc rId="2219" sId="1" numFmtId="34">
    <nc r="U255">
      <v>271520.84000000003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111.xml><?xml version="1.0" encoding="utf-8"?>
<revisions xmlns="http://schemas.openxmlformats.org/spreadsheetml/2006/main" xmlns:r="http://schemas.openxmlformats.org/officeDocument/2006/relationships">
  <rcc rId="2183" sId="1" xfDxf="1" s="1" dxf="1" numFmtId="34">
    <nc r="N256">
      <v>13304521.060000001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4" sId="1" xfDxf="1" s="1" dxf="1" numFmtId="34">
    <nc r="Q256">
      <v>13304521.060000001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5" sId="1" xfDxf="1" s="1" dxf="1" numFmtId="34">
    <nc r="T256">
      <v>13304521.060000001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6" sId="1" xfDxf="1" s="1" dxf="1" numFmtId="34">
    <nc r="O256">
      <v>271520.84000000003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7" sId="1" xfDxf="1" s="1" dxf="1" numFmtId="34">
    <nc r="R256">
      <v>271520.84000000003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8" sId="1" xfDxf="1" s="1" dxf="1" numFmtId="34">
    <nc r="U256">
      <v>271520.84000000003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2.xml><?xml version="1.0" encoding="utf-8"?>
<revisions xmlns="http://schemas.openxmlformats.org/spreadsheetml/2006/main" xmlns:r="http://schemas.openxmlformats.org/officeDocument/2006/relationships">
  <rcc rId="2415" sId="1">
    <oc r="L101">
      <f>L102+L115+L118</f>
    </oc>
    <nc r="L101">
      <f>L102+L115+L118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0211.xml><?xml version="1.0" encoding="utf-8"?>
<revisions xmlns="http://schemas.openxmlformats.org/spreadsheetml/2006/main" xmlns:r="http://schemas.openxmlformats.org/officeDocument/2006/relationships">
  <rcc rId="2273" sId="1" xfDxf="1" s="1" dxf="1" numFmtId="34">
    <nc r="N260">
      <v>27392639.18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4" sId="1" xfDxf="1" s="1" dxf="1" numFmtId="34">
    <nc r="N261">
      <v>27392639.18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5" sId="1" xfDxf="1" s="1" dxf="1" numFmtId="34">
    <nc r="Q260">
      <v>5689782.6100000003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6" sId="1" xfDxf="1" s="1" dxf="1" numFmtId="34">
    <nc r="Q261">
      <v>5689782.6100000003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7" sId="1" xfDxf="1" s="1" dxf="1" numFmtId="34">
    <nc r="T260">
      <v>5689782.6100000003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8" sId="1" xfDxf="1" s="1" dxf="1" numFmtId="34">
    <nc r="T261">
      <v>5689782.6100000003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9" sId="1" xfDxf="1" s="1" dxf="1" numFmtId="34">
    <nc r="O260">
      <v>3043960.7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0" sId="1" xfDxf="1" s="1" dxf="1" numFmtId="34">
    <nc r="O261">
      <v>3043960.7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1" sId="1" xfDxf="1" s="1" dxf="1" numFmtId="34">
    <nc r="R260">
      <v>632199.73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2" sId="1" xfDxf="1" s="1" dxf="1" numFmtId="34">
    <nc r="R261">
      <v>632199.73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3" sId="1" xfDxf="1" s="1" dxf="1" numFmtId="34">
    <nc r="U260">
      <v>632199.73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4" sId="1" xfDxf="1" s="1" dxf="1" numFmtId="34">
    <nc r="U261">
      <v>632199.73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dn rId="0" localSheetId="1" customView="1" name="Z_DEC7EF9F_79FC_4F5C_A9F4_5511C75973A4_.wvu.PrintArea" hidden="1" oldHidden="1">
    <formula>Лист1!$A$1:$W$262</formula>
  </rdn>
  <rdn rId="0" localSheetId="1" customView="1" name="Z_DEC7EF9F_79FC_4F5C_A9F4_5511C75973A4_.wvu.PrintTitles" hidden="1" oldHidden="1">
    <formula>Лист1!$A:$F,Лист1!$5:$9</formula>
  </rdn>
  <rdn rId="0" localSheetId="1" customView="1" name="Z_DEC7EF9F_79FC_4F5C_A9F4_5511C75973A4_.wvu.Rows" hidden="1" oldHidden="1">
    <formula>Лист1!$24:$24,Лист1!$111:$111,Лист1!$162:$168</formula>
  </rdn>
  <rcv guid="{DEC7EF9F-79FC-4F5C-A9F4-5511C75973A4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66" sId="1" odxf="1" s="1" dxf="1" numFmtId="34">
    <nc r="N40">
      <v>470370106.19999999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auto="1"/>
        <name val="Times New Roman"/>
        <scheme val="none"/>
      </font>
      <numFmt numFmtId="164" formatCode="_-* #,##0.00_р_._-;\-* #,##0.00_р_._-;_-* &quot;-&quot;??_р_._-;_-@_-"/>
    </ndxf>
  </rcc>
  <rcc rId="67" sId="1" odxf="1" dxf="1" numFmtId="4">
    <nc r="O40">
      <v>52262900.700000003</v>
    </nc>
    <odxf>
      <font>
        <sz val="10"/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cc rId="68" sId="1" odxf="1" dxf="1" numFmtId="4">
    <nc r="Q40">
      <v>461231958.92000002</v>
    </nc>
    <odxf>
      <font>
        <sz val="10"/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cc rId="69" sId="1" odxf="1" dxf="1" numFmtId="4">
    <nc r="R40">
      <v>51247995.420000002</v>
    </nc>
    <odxf>
      <font>
        <sz val="10"/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cc rId="70" sId="1" odxf="1" dxf="1" numFmtId="4">
    <nc r="T40">
      <v>443093119.68000001</v>
    </nc>
    <odxf>
      <font>
        <sz val="10"/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cc rId="71" sId="1" odxf="1" dxf="1" numFmtId="4">
    <nc r="U40">
      <v>49232568.840000004</v>
    </nc>
    <odxf>
      <font>
        <sz val="10"/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fmt sheetId="1" sqref="I40:J40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60" sId="1" numFmtId="4">
    <nc r="O39">
      <v>52262900.700000003</v>
    </nc>
  </rcc>
  <rcc rId="61" sId="1" numFmtId="4">
    <nc r="R39">
      <v>51247995.420000002</v>
    </nc>
  </rcc>
  <rcc rId="62" sId="1" numFmtId="4">
    <nc r="U39">
      <v>49232568.840000004</v>
    </nc>
  </rcc>
  <rfmt sheetId="1" sqref="M39:U39" start="0" length="2147483647">
    <dxf>
      <font>
        <sz val="11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50" sId="1" odxf="1" s="1" dxf="1" numFmtId="4">
    <nc r="K40">
      <v>1058752600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51" sId="1" odxf="1" s="1" dxf="1" numFmtId="4">
    <nc r="L40">
      <v>117639177.78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52" sId="1" odxf="1" s="1" dxf="1" numFmtId="34">
    <nc r="N39">
      <v>470370106.19999999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64" formatCode="_-* #,##0.00_р_._-;\-* #,##0.00_р_._-;_-* &quot;-&quot;??_р_._-;_-@_-"/>
    </ndxf>
  </rcc>
  <rcc rId="53" sId="1" odxf="1" s="1" dxf="1" numFmtId="4">
    <nc r="K39">
      <v>1058752600</v>
    </nc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54" sId="1" odxf="1" s="1" dxf="1" numFmtId="4">
    <nc r="L39">
      <v>131224679.53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H39:K39">
    <dxf>
      <fill>
        <patternFill>
          <bgColor rgb="FFFFFF00"/>
        </patternFill>
      </fill>
    </dxf>
  </rfmt>
  <rcc rId="55" sId="1" numFmtId="4">
    <nc r="Q39">
      <v>461231958.92000002</v>
    </nc>
  </rcc>
  <rcc rId="56" sId="1" numFmtId="4">
    <nc r="T39">
      <v>443093119.68000001</v>
    </nc>
  </rcc>
  <rfmt sheetId="1" sqref="M39:T39" start="0" length="2147483647">
    <dxf>
      <font>
        <sz val="11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c rId="1363" sId="1" odxf="1" s="1" dxf="1" numFmtId="4">
    <nc r="K100">
      <v>1085463818.5699999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364" sId="1" odxf="1" s="1" dxf="1" numFmtId="4">
    <nc r="L100">
      <v>226798622.27000001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21.xml><?xml version="1.0" encoding="utf-8"?>
<revisions xmlns="http://schemas.openxmlformats.org/spreadsheetml/2006/main" xmlns:r="http://schemas.openxmlformats.org/officeDocument/2006/relationships">
  <rfmt sheetId="1" sqref="I119:P11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211.xml><?xml version="1.0" encoding="utf-8"?>
<revisions xmlns="http://schemas.openxmlformats.org/spreadsheetml/2006/main" xmlns:r="http://schemas.openxmlformats.org/officeDocument/2006/relationships">
  <rcc rId="75" sId="1">
    <nc r="L34">
      <f>5084326.04</f>
    </nc>
  </rcc>
  <rcc rId="76" sId="1">
    <nc r="O34">
      <f>1290000</f>
    </nc>
  </rcc>
  <rcc rId="77" sId="1">
    <nc r="R34">
      <f>1290000</f>
    </nc>
  </rcc>
  <rcc rId="78" sId="1" odxf="1" dxf="1">
    <nc r="U34">
      <f>1290000</f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13.xml><?xml version="1.0" encoding="utf-8"?>
<revisions xmlns="http://schemas.openxmlformats.org/spreadsheetml/2006/main" xmlns:r="http://schemas.openxmlformats.org/officeDocument/2006/relationships">
  <rcc rId="1373" sId="1">
    <nc r="K55">
      <f>K53-K54</f>
    </nc>
  </rcc>
  <rcc rId="1374" sId="1">
    <nc r="K56">
      <f>K53</f>
    </nc>
  </rcc>
  <rcc rId="1375" sId="1">
    <nc r="K54">
      <f>K60+K63+K66+K69+K71+K74+K76+K80+K86+K89</f>
    </nc>
  </rcc>
  <rcc rId="1376" sId="1">
    <nc r="L54">
      <f>L60+L63+L66+L69+L71+L74+L76+L80+L83+L86+L89</f>
    </nc>
  </rcc>
  <rfmt sheetId="1" sqref="K54:K56">
    <dxf>
      <fill>
        <patternFill patternType="solid">
          <bgColor rgb="FFFFFF00"/>
        </patternFill>
      </fill>
    </dxf>
  </rfmt>
  <rcc rId="1377" sId="1" numFmtId="4">
    <oc r="L85">
      <v>7942634.4299999997</v>
    </oc>
    <nc r="L85">
      <f>L86+L87</f>
    </nc>
  </rcc>
  <rcc rId="1378" sId="1" odxf="1" dxf="1">
    <nc r="L55">
      <f>L53-L54</f>
    </nc>
    <ndxf>
      <numFmt numFmtId="164" formatCode="_-* #,##0.00_р_._-;\-* #,##0.00_р_._-;_-* &quot;-&quot;??_р_._-;_-@_-"/>
      <fill>
        <patternFill patternType="solid">
          <bgColor rgb="FFFFFF00"/>
        </patternFill>
      </fill>
    </ndxf>
  </rcc>
  <rcc rId="1379" sId="1">
    <nc r="J54">
      <f>K54+L54</f>
    </nc>
  </rcc>
  <rcc rId="1380" sId="1">
    <nc r="J55">
      <f>K55+L55</f>
    </nc>
  </rcc>
  <rcc rId="1381" sId="1" odxf="1" s="1" dxf="1">
    <nc r="J56">
      <f>J57</f>
    </nc>
    <ndxf>
      <numFmt numFmtId="4" formatCode="#,##0.00"/>
      <fill>
        <patternFill patternType="solid">
          <bgColor theme="0"/>
        </patternFill>
      </fill>
    </ndxf>
  </rcc>
  <rcc rId="1382" sId="1" odxf="1" s="1" dxf="1">
    <nc r="L56">
      <f>L57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G54:L56">
    <dxf>
      <fill>
        <patternFill>
          <bgColor rgb="FFFFFF00"/>
        </patternFill>
      </fill>
    </dxf>
  </rfmt>
  <rcc rId="1383" sId="1">
    <oc r="N57">
      <f>N58+N59+N62+N65+N67+N68+N70+N73+N75+O77+N78+N79+N82+N85+N88</f>
    </oc>
    <nc r="N57">
      <f>N58+N59+N62+N65+N67+N68+N70+N73+N75+N77+N78+N79+N82+N85+N88</f>
    </nc>
  </rcc>
  <rcc rId="1384" sId="1">
    <oc r="O57">
      <f>O58+O59+O62+O65+O67+O68+O70+O73+O75+P77+O78+O79+O82+O85+O88</f>
    </oc>
    <nc r="O57">
      <f>O58+O59+O62+O65+O67+O68+O70+O73+O75+O77+O78+O79+O82+O85+O88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211.xml><?xml version="1.0" encoding="utf-8"?>
<revisions xmlns="http://schemas.openxmlformats.org/spreadsheetml/2006/main" xmlns:r="http://schemas.openxmlformats.org/officeDocument/2006/relationships">
  <rcc rId="153" sId="1" odxf="1" s="1" dxf="1" numFmtId="4">
    <nc r="L58">
      <v>12601324.859999999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54" sId="1">
    <nc r="J58">
      <f>K58+L58</f>
    </nc>
  </rcc>
  <rcc rId="155" sId="1" odxf="1" s="1" dxf="1" numFmtId="4">
    <nc r="O58">
      <v>12601324.859999999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56" sId="1">
    <nc r="M58">
      <f>N58+O58</f>
    </nc>
  </rcc>
  <rcc rId="157" sId="1" odxf="1" s="1" dxf="1" numFmtId="4">
    <nc r="R58">
      <v>12601324.859999999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158" sId="1">
    <nc r="P58">
      <f>Q58+R58</f>
    </nc>
  </rcc>
  <rcc rId="159" sId="1" odxf="1" s="1" dxf="1" numFmtId="4">
    <nc r="U58">
      <v>12601324.859999999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 val="0"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160" sId="1">
    <nc r="S58">
      <f>T58+U58</f>
    </nc>
  </rcc>
  <rcc rId="161" sId="1">
    <nc r="V58">
      <f>S58/J58*100</f>
    </nc>
  </rcc>
  <rcc rId="162" sId="1">
    <nc r="W58">
      <f>S58/M58*100</f>
    </nc>
  </rcc>
  <rfmt sheetId="1" sqref="V58:W58" start="0" length="2147483647">
    <dxf>
      <font>
        <b val="0"/>
      </font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111.xml><?xml version="1.0" encoding="utf-8"?>
<revisions xmlns="http://schemas.openxmlformats.org/spreadsheetml/2006/main" xmlns:r="http://schemas.openxmlformats.org/officeDocument/2006/relationships">
  <rcc rId="2258" sId="1" xfDxf="1" s="1" dxf="1" numFmtId="34">
    <nc r="N251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9" sId="1" xfDxf="1" s="1" dxf="1" numFmtId="34">
    <nc r="N252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0" sId="1" xfDxf="1" s="1" dxf="1" numFmtId="34">
    <nc r="Q251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1" sId="1" xfDxf="1" s="1" dxf="1" numFmtId="34">
    <nc r="Q252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2" sId="1" xfDxf="1" s="1" dxf="1" numFmtId="34">
    <nc r="T251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3" sId="1" xfDxf="1" s="1" dxf="1" numFmtId="34">
    <nc r="T252">
      <v>28783318.32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4" sId="1" xfDxf="1" s="1" dxf="1" numFmtId="34">
    <nc r="O251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5" sId="1" xfDxf="1" s="1" dxf="1" numFmtId="34">
    <nc r="O252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6" sId="1" xfDxf="1" s="1" dxf="1" numFmtId="34">
    <nc r="R251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7" sId="1" xfDxf="1" s="1" dxf="1" numFmtId="34">
    <nc r="R252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8" sId="1" xfDxf="1" s="1" dxf="1" numFmtId="34">
    <nc r="U251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9" sId="1" xfDxf="1" s="1" dxf="1" numFmtId="34">
    <nc r="U252">
      <v>587414.66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1111.xml><?xml version="1.0" encoding="utf-8"?>
<revisions xmlns="http://schemas.openxmlformats.org/spreadsheetml/2006/main" xmlns:r="http://schemas.openxmlformats.org/officeDocument/2006/relationships">
  <rcc rId="2192" sId="1" numFmtId="4">
    <oc r="I248" t="inlineStr">
      <is>
        <t>11 139 705,34</t>
      </is>
    </oc>
    <nc r="I248">
      <v>11139718.699999999</v>
    </nc>
  </rcc>
  <rcc rId="2193" sId="1">
    <oc r="G248" t="inlineStr">
      <is>
        <t>330 536 305,34</t>
      </is>
    </oc>
    <nc r="G248">
      <f>H248+I248</f>
    </nc>
  </rcc>
  <rcc rId="2194" sId="1" numFmtId="4">
    <oc r="H248" t="inlineStr">
      <is>
        <t>319 396 600,00</t>
      </is>
    </oc>
    <nc r="H248">
      <v>319396600</v>
    </nc>
  </rcc>
  <rcc rId="2195" sId="1" numFmtId="4">
    <oc r="I249" t="inlineStr">
      <is>
        <t>26 519 760,98</t>
      </is>
    </oc>
    <nc r="I249">
      <v>26519747.620000001</v>
    </nc>
  </rcc>
  <rcc rId="2196" sId="1">
    <oc r="G249" t="inlineStr">
      <is>
        <t>26 519 760,98</t>
      </is>
    </oc>
    <nc r="G249">
      <f>H249+I249</f>
    </nc>
  </rcc>
  <rcc rId="2197" sId="1">
    <oc r="J248" t="inlineStr">
      <is>
        <t>330 536 305,34</t>
      </is>
    </oc>
    <nc r="J248">
      <f>K248+L248</f>
    </nc>
  </rcc>
  <rcc rId="2198" sId="1" numFmtId="4">
    <oc r="K248" t="inlineStr">
      <is>
        <t>319 396 600,00</t>
      </is>
    </oc>
    <nc r="K248">
      <v>319396600</v>
    </nc>
  </rcc>
  <rcc rId="2199" sId="1" numFmtId="4">
    <oc r="L248" t="inlineStr">
      <is>
        <t>11 139 705,34</t>
      </is>
    </oc>
    <nc r="L248">
      <v>11139718.699999999</v>
    </nc>
  </rcc>
  <rcc rId="2200" sId="1">
    <oc r="J249" t="inlineStr">
      <is>
        <t>26 519 760,98</t>
      </is>
    </oc>
    <nc r="J249">
      <f>K249+L249</f>
    </nc>
  </rcc>
  <rcc rId="2201" sId="1" numFmtId="4">
    <oc r="L249" t="inlineStr">
      <is>
        <t>26 519 760,98</t>
      </is>
    </oc>
    <nc r="L249">
      <v>26519747.620000001</v>
    </nc>
  </rcc>
  <rfmt sheetId="1" sqref="G254:L254">
    <dxf>
      <fill>
        <patternFill>
          <bgColor rgb="FFFFFF00"/>
        </patternFill>
      </fill>
    </dxf>
  </rfmt>
  <rfmt sheetId="1" sqref="G255:L25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2.xml><?xml version="1.0" encoding="utf-8"?>
<revisions xmlns="http://schemas.openxmlformats.org/spreadsheetml/2006/main" xmlns:r="http://schemas.openxmlformats.org/officeDocument/2006/relationships">
  <rcc rId="2419" sId="1">
    <oc r="O100">
      <f>O103+O104+O107+O116+O117+O118+O114</f>
    </oc>
    <nc r="O100">
      <f>O103+O104+O107+O116+O117+O118+O114</f>
    </nc>
  </rcc>
  <rcc rId="2420" sId="1">
    <oc r="R100">
      <f>R103+R104+R107+R116+R117+R118+R114</f>
    </oc>
    <nc r="R100">
      <f>R103+R104+R107+R116+R117+R118+R114</f>
    </nc>
  </rcc>
  <rcc rId="2421" sId="1">
    <oc r="U100">
      <f>U103+U104+U107+U116+U117+U118+U114</f>
    </oc>
    <nc r="U100">
      <f>U103+U104+U107+U116+U117+U118+U114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321.xml><?xml version="1.0" encoding="utf-8"?>
<revisions xmlns="http://schemas.openxmlformats.org/spreadsheetml/2006/main" xmlns:r="http://schemas.openxmlformats.org/officeDocument/2006/relationships">
  <rcc rId="2365" sId="1">
    <oc r="J13">
      <f>J16</f>
    </oc>
    <nc r="J13">
      <f>K13+L13</f>
    </nc>
  </rcc>
  <rcc rId="2366" sId="1">
    <oc r="L11">
      <f>L14+L54+L91+L99+L145+L151+L157+L176+L197+L215+L225+L248</f>
    </oc>
    <nc r="L11">
      <f>L14+L54+L91+L99+L145+L151+L157+L176+L197+L215+L225+L248</f>
    </nc>
  </rcc>
  <rcc rId="2367" sId="1">
    <oc r="N11">
      <f>N14+N54+N91+N99+N145+N151+N157+N176+N197+N215+N225+N248</f>
    </oc>
    <nc r="N11">
      <f>N14+N54+N91+N99+N145+N151+N157+N176+N197+N215+N225+N248</f>
    </nc>
  </rcc>
  <rcc rId="2368" sId="1">
    <oc r="O11">
      <f>O14+O54+O91+O99+O145+O151+O157+O176+O197+O215+O225+O248</f>
    </oc>
    <nc r="O11">
      <f>O14+O54+O91+O99+O145+O151+O157+O176+O197+O215+O225+O248</f>
    </nc>
  </rcc>
  <rcc rId="2369" sId="1">
    <oc r="Q11">
      <f>Q14+Q54+Q91+Q99+Q145+Q151+Q157+Q176+Q197+Q215+Q225+Q248</f>
    </oc>
    <nc r="Q11">
      <f>Q14+Q54+Q91+Q99+Q145+Q151+Q157+Q176+Q197+Q215+Q225+Q248</f>
    </nc>
  </rcc>
  <rcc rId="2370" sId="1">
    <oc r="R11">
      <f>R14+R54+R91+R99+R145+R151+R157+R176+R197+R215+R225+R248</f>
    </oc>
    <nc r="R11">
      <f>R14+R54+R91+R99+R145+R151+R157+R176+R197+R215+R225+R248</f>
    </nc>
  </rcc>
  <rcc rId="2371" sId="1">
    <oc r="T11">
      <f>T14+T54+T91+T99+T145+T151+T157+T176+T197+T215+T225+T248</f>
    </oc>
    <nc r="T11">
      <f>T14+T54+T91+T99+T145+T151+T157+T176+T197+T215+T225+T248</f>
    </nc>
  </rcc>
  <rcc rId="2372" sId="1">
    <oc r="U11">
      <f>U14+U54+U91+U99+U145+U151+U157+U176+U197+U215+U225+U248</f>
    </oc>
    <nc r="U11">
      <f>U14+U54+U91+U99+U145+U151+U157+U176+U197+U215+U225+U248</f>
    </nc>
  </rcc>
  <rfmt sheetId="1" sqref="K194:L194">
    <dxf>
      <alignment vertic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fmt sheetId="1" sqref="J1:J1048576">
    <dxf>
      <fill>
        <patternFill>
          <bgColor theme="6" tint="0.79998168889431442"/>
        </patternFill>
      </fill>
    </dxf>
  </rfmt>
  <rcc rId="2312" sId="1">
    <oc r="V11">
      <f>S11/J11*100</f>
    </oc>
    <nc r="V11">
      <f>S11/J11*100</f>
    </nc>
  </rcc>
  <rfmt sheetId="1" sqref="S1:S1048576">
    <dxf>
      <fill>
        <patternFill>
          <bgColor theme="6" tint="0.79998168889431442"/>
        </patternFill>
      </fill>
    </dxf>
  </rfmt>
  <rcc rId="2313" sId="1">
    <oc r="J10">
      <f>J13+J53+J90+J98+J144+J156+J169+J175+J196+J214+J224+J247</f>
    </oc>
    <nc r="J10">
      <f>K10+L10</f>
    </nc>
  </rcc>
  <rcc rId="2314" sId="1">
    <nc r="J11">
      <f>K11+L11</f>
    </nc>
  </rcc>
  <rcc rId="2315" sId="1">
    <nc r="J12">
      <f>K12+L12</f>
    </nc>
  </rcc>
  <rcc rId="2316" sId="1">
    <nc r="K11">
      <f>K14+K54+K91+K99+K145+K151+K157+K176+K197+K215+K225+K248</f>
    </nc>
  </rcc>
  <rcc rId="2317" sId="1">
    <nc r="L11">
      <f>L14+L54+L91+L99+L145+L151+L157+L176+L197+L215+L225+L248</f>
    </nc>
  </rcc>
  <rcc rId="2318" sId="1">
    <oc r="N11">
      <f>N14+N54+N91+N99+N145+N157+N170+N197+N215+N248+N176</f>
    </oc>
    <nc r="N11">
      <f>N14+N54+N91+N99+N145+N151+N157+N176+N197+N215+N225+N248</f>
    </nc>
  </rcc>
  <rcc rId="2319" sId="1">
    <oc r="O11">
      <f>O14+O54+O91+O99+O145+O157+O170+O197+O215+O248+O176</f>
    </oc>
    <nc r="O11">
      <f>O14+O54+O91+O99+O145+O151+O157+O176+O197+O215+O225+O248</f>
    </nc>
  </rcc>
  <rcc rId="2320" sId="1">
    <oc r="Q11">
      <f>Q14+Q54+Q91+Q99+Q145+Q157+Q170+Q197+Q215+Q248+Q176</f>
    </oc>
    <nc r="Q11">
      <f>Q14+Q54+Q91+Q99+Q145+Q151+Q157+Q176+Q197+Q215+Q225+Q248</f>
    </nc>
  </rcc>
  <rcc rId="2321" sId="1">
    <oc r="R11">
      <f>R14+R54+R91+R99+R145+R157+R170+R197+R215+R248+R176</f>
    </oc>
    <nc r="R11">
      <f>R14+R54+R91+R99+R145+R151+R157+R176+R197+R215+R225+R248</f>
    </nc>
  </rcc>
  <rcc rId="2322" sId="1">
    <oc r="T11">
      <f>T14+T54+T91+T99+T145+T157+T170+T197+T215+T248+T176</f>
    </oc>
    <nc r="T11">
      <f>T14+T54+T91+T99+T145+T151+T157+T176+T197+T215+T225+T248</f>
    </nc>
  </rcc>
  <rcc rId="2323" sId="1">
    <oc r="U11">
      <f>U14+U54+U91+U99+U145+U157+U170+U197+U215+U248+U176</f>
    </oc>
    <nc r="U11">
      <f>U14+U54+U91+U99+U145+U151+U157+U176+U197+U215+U225+U248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5.xml><?xml version="1.0" encoding="utf-8"?>
<revisions xmlns="http://schemas.openxmlformats.org/spreadsheetml/2006/main" xmlns:r="http://schemas.openxmlformats.org/officeDocument/2006/relationships">
  <rfmt sheetId="1" sqref="J150">
    <dxf>
      <alignment vertic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6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6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611.xml><?xml version="1.0" encoding="utf-8"?>
<revisions xmlns="http://schemas.openxmlformats.org/spreadsheetml/2006/main" xmlns:r="http://schemas.openxmlformats.org/officeDocument/2006/relationships">
  <rcc rId="2397" sId="1">
    <oc r="L12">
      <f>L15+L55+L92+L100+L146+L158+L171+L198+L216+L249+L226</f>
    </oc>
    <nc r="L12">
      <f>L15+L55+L92+L100+L146+L158+L171+L198+L216+L249+L226+L152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37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684" sId="1" odxf="1" dxf="1" numFmtId="4">
    <oc r="O85">
      <v>7942634.4299999997</v>
    </oc>
    <nc r="O85">
      <f>O86+O87</f>
    </nc>
    <odxf>
      <alignment horizontal="center" readingOrder="0"/>
    </odxf>
    <ndxf>
      <alignment horizontal="general" readingOrder="0"/>
    </ndxf>
  </rcc>
  <rcc rId="2685" sId="1" odxf="1" dxf="1" numFmtId="4">
    <oc r="R85">
      <v>7942634.4299999997</v>
    </oc>
    <nc r="R85">
      <f>R86+R87</f>
    </nc>
    <odxf>
      <alignment horizontal="center" readingOrder="0"/>
    </odxf>
    <ndxf>
      <alignment horizontal="general" readingOrder="0"/>
    </ndxf>
  </rcc>
  <rcc rId="2686" sId="1" odxf="1" dxf="1" numFmtId="4">
    <oc r="U85">
      <v>7942634.4299999997</v>
    </oc>
    <nc r="U85">
      <f>U86+U87</f>
    </nc>
    <odxf>
      <alignment horizontal="center" readingOrder="0"/>
    </odxf>
    <ndxf>
      <alignment horizontal="general" readingOrder="0"/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80" sId="1" odxf="1" s="1" dxf="1" numFmtId="4">
    <nc r="L45">
      <v>796037.69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81" sId="1" xfDxf="1" dxf="1" numFmtId="4">
    <nc r="O45">
      <v>770056.11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" sId="1" xfDxf="1" dxf="1" numFmtId="4">
    <nc r="R45">
      <v>770056.11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1" xfDxf="1" dxf="1" numFmtId="4">
    <nc r="U45">
      <v>770056.11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dn rId="0" localSheetId="2" customView="1" name="Z_D701594E_858F_4201_855B_25962822B48B_.wvu.PrintArea" hidden="1"/>
  <rdn rId="0" localSheetId="2" customView="1" name="Z_D701594E_858F_4201_855B_25962822B48B_.wvu.PrintTitles" hidden="1"/>
  <rdn rId="0" localSheetId="2" customView="1" name="Z_D701594E_858F_4201_855B_25962822B48B_.wvu.Rows" hidden="1"/>
  <rdn rId="0" localSheetId="3" customView="1" name="Z_D701594E_858F_4201_855B_25962822B48B_.wvu.PrintArea" hidden="1"/>
  <rdn rId="0" localSheetId="3" customView="1" name="Z_D701594E_858F_4201_855B_25962822B48B_.wvu.PrintTitles" hidden="1"/>
  <rdn rId="0" localSheetId="3" customView="1" name="Z_D701594E_858F_4201_855B_25962822B48B_.wvu.Rows" hidden="1"/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46" sId="1" odxf="1" s="1" dxf="1" numFmtId="4">
    <nc r="L50">
      <v>9586268.1999999993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47" sId="1" xfDxf="1" dxf="1" numFmtId="4">
    <nc r="O50">
      <v>9552020.4000000004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8" sId="1" xfDxf="1" dxf="1" numFmtId="4">
    <nc r="R50">
      <v>9552020.4000000004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" sId="1" numFmtId="4">
    <nc r="U50">
      <v>8982543.5999999996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135" sId="1" odxf="1" s="1" dxf="1" numFmtId="4">
    <nc r="L44">
      <v>141611.85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36" sId="1" numFmtId="4">
    <nc r="O44">
      <v>116885.05</v>
    </nc>
  </rcc>
  <rcc rId="137" sId="1" xfDxf="1" dxf="1" numFmtId="4">
    <nc r="R44">
      <v>116885.05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" sId="1" xfDxf="1" dxf="1" numFmtId="4">
    <nc r="U44">
      <v>116885.05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39" sId="1" odxf="1" s="1" dxf="1" numFmtId="4">
    <nc r="L47">
      <v>166908.04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40" sId="1" xfDxf="1" dxf="1" numFmtId="4">
    <nc r="O47">
      <v>138745.76999999999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" sId="1" xfDxf="1" dxf="1" numFmtId="4">
    <nc r="R47">
      <v>138745.76999999999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" sId="1" xfDxf="1" dxf="1" numFmtId="4">
    <nc r="U47">
      <v>138745.76999999999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96" sId="1" odxf="1" s="1" dxf="1" numFmtId="4">
    <nc r="L32">
      <v>800000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97" sId="1">
    <nc r="J32">
      <f>K32+L32</f>
    </nc>
  </rcc>
  <rfmt sheetId="1" sqref="G32:K32">
    <dxf>
      <fill>
        <patternFill>
          <bgColor rgb="FFFFFF00"/>
        </patternFill>
      </fill>
    </dxf>
  </rfmt>
  <rcc rId="98" sId="1" odxf="1" s="1" dxf="1" numFmtId="4">
    <nc r="L46">
      <v>2850429.02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99" sId="1" numFmtId="4">
    <nc r="O46">
      <v>2289622.7999999998</v>
    </nc>
  </rcc>
  <rcc rId="100" sId="1" numFmtId="4">
    <nc r="R46">
      <v>2289622.7999999998</v>
    </nc>
  </rcc>
  <rcc rId="101" sId="1" numFmtId="4">
    <nc r="U46">
      <v>2268190.9</v>
    </nc>
  </rcc>
  <rcc rId="102" sId="1">
    <nc r="V21">
      <f>S21/J21*100</f>
    </nc>
  </rcc>
  <rcc rId="103" sId="1">
    <nc r="W21">
      <f>S21/M21*100</f>
    </nc>
  </rcc>
  <rcc rId="104" sId="1">
    <nc r="V25">
      <f>S25/J25*100</f>
    </nc>
  </rcc>
  <rcc rId="105" sId="1">
    <nc r="W25">
      <f>S25/M25*100</f>
    </nc>
  </rcc>
  <rcc rId="106" sId="1">
    <nc r="V32">
      <f>S32/J32*100</f>
    </nc>
  </rcc>
  <rcc rId="107" sId="1">
    <nc r="W32">
      <f>S32/M32*100</f>
    </nc>
  </rcc>
  <rcc rId="108" sId="1">
    <nc r="V41">
      <f>S41/J41*100</f>
    </nc>
  </rcc>
  <rcc rId="109" sId="1">
    <nc r="W41">
      <f>S41/M41*100</f>
    </nc>
  </rcc>
  <rcc rId="110" sId="1">
    <nc r="V42">
      <f>S42/J42*100</f>
    </nc>
  </rcc>
  <rcc rId="111" sId="1">
    <nc r="W42">
      <f>S42/M42*100</f>
    </nc>
  </rcc>
  <rcc rId="112" sId="1">
    <nc r="V43">
      <f>S43/J43*100</f>
    </nc>
  </rcc>
  <rcc rId="113" sId="1">
    <nc r="W43">
      <f>S43/M43*100</f>
    </nc>
  </rcc>
  <rcc rId="114" sId="1">
    <nc r="V44">
      <f>S44/J44*100</f>
    </nc>
  </rcc>
  <rcc rId="115" sId="1">
    <nc r="W44">
      <f>S44/M44*100</f>
    </nc>
  </rcc>
  <rcc rId="116" sId="1">
    <nc r="V45">
      <f>S45/J45*100</f>
    </nc>
  </rcc>
  <rcc rId="117" sId="1">
    <nc r="W45">
      <f>S45/M45*100</f>
    </nc>
  </rcc>
  <rcc rId="118" sId="1">
    <nc r="V46">
      <f>S46/J46*100</f>
    </nc>
  </rcc>
  <rcc rId="119" sId="1">
    <nc r="W46">
      <f>S46/M46*100</f>
    </nc>
  </rcc>
  <rcc rId="120" sId="1">
    <nc r="V47">
      <f>S47/J47*100</f>
    </nc>
  </rcc>
  <rcc rId="121" sId="1">
    <nc r="W47">
      <f>S47/M47*100</f>
    </nc>
  </rcc>
  <rcc rId="122" sId="1">
    <nc r="V48">
      <f>S48/J48*100</f>
    </nc>
  </rcc>
  <rcc rId="123" sId="1">
    <nc r="W48">
      <f>S48/M48*100</f>
    </nc>
  </rcc>
  <rcc rId="124" sId="1">
    <nc r="V49">
      <f>S49/J49*100</f>
    </nc>
  </rcc>
  <rcc rId="125" sId="1">
    <nc r="W49">
      <f>S49/M49*100</f>
    </nc>
  </rcc>
  <rcc rId="126" sId="1">
    <nc r="V50">
      <f>S50/J50*100</f>
    </nc>
  </rcc>
  <rcc rId="127" sId="1">
    <nc r="W50">
      <f>S50/M50*100</f>
    </nc>
  </rcc>
  <rcc rId="128" sId="1">
    <nc r="V51">
      <f>S51/J51*100</f>
    </nc>
  </rcc>
  <rcc rId="129" sId="1">
    <nc r="W51">
      <f>S51/M51*100</f>
    </nc>
  </rcc>
  <rcc rId="130" sId="1">
    <nc r="V52">
      <f>S52/J52*100</f>
    </nc>
  </rcc>
  <rcc rId="131" sId="1">
    <nc r="W52">
      <f>S52/M52*100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89" sId="1">
    <nc r="L35">
      <f>8444059.25</f>
    </nc>
  </rcc>
  <rcc rId="90" sId="1">
    <nc r="O35">
      <f>1290000</f>
    </nc>
  </rcc>
  <rcc rId="91" sId="1">
    <nc r="R35">
      <f>1290000</f>
    </nc>
  </rcc>
  <rcc rId="92" sId="1" odxf="1" dxf="1">
    <nc r="U35">
      <f>1290000</f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2546" sId="1" numFmtId="4">
    <oc r="W20">
      <f>S20/M20*100</f>
    </oc>
    <nc r="W20">
      <v>0</v>
    </nc>
  </rcc>
  <rcc rId="2547" sId="1" numFmtId="4">
    <oc r="W22">
      <f>S22/M22*100</f>
    </oc>
    <nc r="W22">
      <v>0</v>
    </nc>
  </rcc>
  <rcc rId="2548" sId="1" numFmtId="4">
    <oc r="W26">
      <f>S26/M26*100</f>
    </oc>
    <nc r="W26">
      <v>0</v>
    </nc>
  </rcc>
  <rcc rId="2549" sId="1" numFmtId="4">
    <oc r="W27">
      <f>S27/M27*100</f>
    </oc>
    <nc r="W27">
      <v>0</v>
    </nc>
  </rcc>
  <rcc rId="2550" sId="1">
    <oc r="V29">
      <f>S29/J29*100</f>
    </oc>
    <nc r="V29">
      <f>S29/J29*100</f>
    </nc>
  </rcc>
  <rcc rId="2551" sId="1">
    <oc r="W29">
      <f>S29/M29*100</f>
    </oc>
    <nc r="W29">
      <f>S29/M29*100</f>
    </nc>
  </rcc>
  <rfmt sheetId="1" sqref="V29">
    <dxf>
      <numFmt numFmtId="2" formatCode="0.00"/>
    </dxf>
  </rfmt>
  <rcc rId="2552" sId="1" numFmtId="4">
    <oc r="W32">
      <f>S32/M32*100</f>
    </oc>
    <nc r="W32">
      <v>0</v>
    </nc>
  </rcc>
  <rcc rId="2553" sId="1" numFmtId="4">
    <oc r="W36">
      <f>S36/M36*100</f>
    </oc>
    <nc r="W36">
      <v>0</v>
    </nc>
  </rcc>
  <rcc rId="2554" sId="1" numFmtId="4">
    <oc r="W38">
      <f>S38/M38*100</f>
    </oc>
    <nc r="W38">
      <v>0</v>
    </nc>
  </rcc>
  <rcc rId="2555" sId="1" numFmtId="4">
    <oc r="W51">
      <f>S51/M51*100</f>
    </oc>
    <nc r="W51">
      <v>0</v>
    </nc>
  </rcc>
  <rcc rId="2556" sId="1" numFmtId="4">
    <oc r="W52">
      <f>S52/M52*100</f>
    </oc>
    <nc r="W52">
      <v>0</v>
    </nc>
  </rcc>
  <rcc rId="2557" sId="1">
    <nc r="V99">
      <f>S99/J99*100</f>
    </nc>
  </rcc>
  <rcc rId="2558" sId="1">
    <nc r="W99">
      <f>S99/M99*100</f>
    </nc>
  </rcc>
  <rcc rId="2559" sId="1">
    <oc r="V106">
      <f>S106/J106*100</f>
    </oc>
    <nc r="V106"/>
  </rcc>
  <rcc rId="2560" sId="1">
    <oc r="W106">
      <f>S106/M106*100</f>
    </oc>
    <nc r="W106"/>
  </rcc>
  <rcc rId="2561" sId="1" numFmtId="4">
    <oc r="W107">
      <f>S107/M107*100</f>
    </oc>
    <nc r="W107">
      <v>0</v>
    </nc>
  </rcc>
  <rcc rId="2562" sId="1">
    <oc r="V108">
      <f>S108/J108*100</f>
    </oc>
    <nc r="V108"/>
  </rcc>
  <rcc rId="2563" sId="1">
    <oc r="W108">
      <f>S108/M108*100</f>
    </oc>
    <nc r="W108"/>
  </rcc>
  <rcc rId="2564" sId="1" numFmtId="4">
    <oc r="W109">
      <f>S109/M109*100</f>
    </oc>
    <nc r="W109">
      <v>0</v>
    </nc>
  </rcc>
  <rcc rId="2565" sId="1">
    <oc r="V110">
      <f>S110/J110*100</f>
    </oc>
    <nc r="V110"/>
  </rcc>
  <rcc rId="2566" sId="1">
    <oc r="W110">
      <f>S110/M110*100</f>
    </oc>
    <nc r="W110"/>
  </rcc>
  <rcc rId="2567" sId="1" numFmtId="4">
    <oc r="W117">
      <f>S117/M117*100</f>
    </oc>
    <nc r="W117">
      <v>0</v>
    </nc>
  </rcc>
  <rcc rId="2568" sId="1" numFmtId="4">
    <oc r="W120">
      <f>S120/M120*100</f>
    </oc>
    <nc r="W120">
      <v>0</v>
    </nc>
  </rcc>
  <rcc rId="2569" sId="1">
    <oc r="V121">
      <f>S121/J121*100</f>
    </oc>
    <nc r="V121"/>
  </rcc>
  <rcc rId="2570" sId="1">
    <oc r="W121">
      <f>S121/M121*100</f>
    </oc>
    <nc r="W121"/>
  </rcc>
  <rcc rId="2571" sId="1">
    <oc r="V122">
      <f>S122/J122*100</f>
    </oc>
    <nc r="V122"/>
  </rcc>
  <rcc rId="2572" sId="1">
    <oc r="W122">
      <f>S122/M122*100</f>
    </oc>
    <nc r="W122"/>
  </rcc>
  <rcc rId="2573" sId="1" numFmtId="4">
    <oc r="V123">
      <f>S123/J123*100</f>
    </oc>
    <nc r="V123">
      <v>0</v>
    </nc>
  </rcc>
  <rcc rId="2574" sId="1" numFmtId="4">
    <oc r="W123">
      <f>S123/M123*100</f>
    </oc>
    <nc r="W123">
      <v>0</v>
    </nc>
  </rcc>
  <rcc rId="2575" sId="1">
    <oc r="V124">
      <f>S124/J124*100</f>
    </oc>
    <nc r="V124"/>
  </rcc>
  <rcc rId="2576" sId="1">
    <oc r="W124">
      <f>S124/M124*100</f>
    </oc>
    <nc r="W124"/>
  </rcc>
  <rcc rId="2577" sId="1">
    <oc r="V125">
      <f>S125/J125*100</f>
    </oc>
    <nc r="V125"/>
  </rcc>
  <rcc rId="2578" sId="1">
    <oc r="W125">
      <f>S125/M125*100</f>
    </oc>
    <nc r="W125"/>
  </rcc>
  <rcc rId="2579" sId="1">
    <oc r="V126">
      <f>S126/J126*100</f>
    </oc>
    <nc r="V126"/>
  </rcc>
  <rcc rId="2580" sId="1">
    <oc r="W126">
      <f>S126/M126*100</f>
    </oc>
    <nc r="W126"/>
  </rcc>
  <rcc rId="2581" sId="1" numFmtId="4">
    <oc r="W129">
      <f>S129/M129*100</f>
    </oc>
    <nc r="W129">
      <v>0</v>
    </nc>
  </rcc>
  <rcc rId="2582" sId="1">
    <oc r="V130">
      <f>S130/J130*100</f>
    </oc>
    <nc r="V130"/>
  </rcc>
  <rcc rId="2583" sId="1">
    <oc r="W130">
      <f>S130/M130*100</f>
    </oc>
    <nc r="W130"/>
  </rcc>
  <rcc rId="2584" sId="1">
    <oc r="V131">
      <f>S131/J131*100</f>
    </oc>
    <nc r="V131"/>
  </rcc>
  <rcc rId="2585" sId="1">
    <oc r="W131">
      <f>S131/M131*100</f>
    </oc>
    <nc r="W131"/>
  </rcc>
  <rcc rId="2586" sId="1">
    <oc r="V132">
      <f>S132/J132*100</f>
    </oc>
    <nc r="V132"/>
  </rcc>
  <rcc rId="2587" sId="1">
    <oc r="W132">
      <f>S132/M132*100</f>
    </oc>
    <nc r="W132"/>
  </rcc>
  <rcc rId="2588" sId="1" numFmtId="4">
    <oc r="W133">
      <f>S133/M133*100</f>
    </oc>
    <nc r="W133">
      <v>0</v>
    </nc>
  </rcc>
  <rcc rId="2589" sId="1" numFmtId="4">
    <oc r="W136">
      <f>S136/M136*100</f>
    </oc>
    <nc r="W136">
      <v>0</v>
    </nc>
  </rcc>
  <rcc rId="2590" sId="1" numFmtId="4">
    <oc r="W137">
      <f>S137/M137*100</f>
    </oc>
    <nc r="W137">
      <v>0</v>
    </nc>
  </rcc>
  <rcc rId="2591" sId="1">
    <oc r="V138">
      <f>S138/J138*100</f>
    </oc>
    <nc r="V138"/>
  </rcc>
  <rcc rId="2592" sId="1">
    <oc r="W138">
      <f>S138/M138*100</f>
    </oc>
    <nc r="W138"/>
  </rcc>
  <rcc rId="2593" sId="1" numFmtId="4">
    <oc r="W141">
      <f>S141/M141*100</f>
    </oc>
    <nc r="W141">
      <v>0</v>
    </nc>
  </rcc>
  <rcc rId="2594" sId="1">
    <oc r="V145">
      <f>S145/J145*100</f>
    </oc>
    <nc r="V145"/>
  </rcc>
  <rcc rId="2595" sId="1">
    <oc r="W145">
      <f>S145/M145*100</f>
    </oc>
    <nc r="W145"/>
  </rcc>
  <rcc rId="2596" sId="1">
    <oc r="V151">
      <f>S151/J151*100</f>
    </oc>
    <nc r="V151"/>
  </rcc>
  <rcc rId="2597" sId="1">
    <oc r="W151">
      <f>S151/M151*100</f>
    </oc>
    <nc r="W151"/>
  </rcc>
  <rcc rId="2598" sId="1" numFmtId="4">
    <oc r="W150">
      <f>S150/M150*100</f>
    </oc>
    <nc r="W150">
      <v>0</v>
    </nc>
  </rcc>
  <rcc rId="2599" sId="1" numFmtId="4">
    <oc r="W152">
      <f>S152/M152*100</f>
    </oc>
    <nc r="W152">
      <v>0</v>
    </nc>
  </rcc>
  <rcc rId="2600" sId="1" numFmtId="4">
    <oc r="W153">
      <f>S153/M153*100</f>
    </oc>
    <nc r="W153">
      <v>0</v>
    </nc>
  </rcc>
  <rcc rId="2601" sId="1" numFmtId="4">
    <oc r="W154">
      <f>S154/M154*100</f>
    </oc>
    <nc r="W154">
      <v>0</v>
    </nc>
  </rcc>
  <rcc rId="2602" sId="1" numFmtId="4">
    <oc r="W155">
      <f>S155/M155*100</f>
    </oc>
    <nc r="W155">
      <v>0</v>
    </nc>
  </rcc>
  <rcc rId="2603" sId="1">
    <oc r="V157">
      <f>S157/J157*100</f>
    </oc>
    <nc r="V157"/>
  </rcc>
  <rcc rId="2604" sId="1">
    <oc r="W157">
      <f>S157/M157*100</f>
    </oc>
    <nc r="W157"/>
  </rcc>
  <rcc rId="2605" sId="1">
    <oc r="V169">
      <f>S169/J169*100</f>
    </oc>
    <nc r="V169"/>
  </rcc>
  <rcc rId="2606" sId="1">
    <oc r="W169">
      <f>S169/M169*100</f>
    </oc>
    <nc r="W169"/>
  </rcc>
  <rcc rId="2607" sId="1">
    <oc r="V170">
      <f>S170/J170*100</f>
    </oc>
    <nc r="V170"/>
  </rcc>
  <rcc rId="2608" sId="1">
    <oc r="W170">
      <f>S170/M170*100</f>
    </oc>
    <nc r="W170"/>
  </rcc>
  <rcc rId="2609" sId="1">
    <oc r="V171">
      <f>S171/J171*100</f>
    </oc>
    <nc r="V171"/>
  </rcc>
  <rcc rId="2610" sId="1">
    <oc r="W171">
      <f>S171/M171*100</f>
    </oc>
    <nc r="W171"/>
  </rcc>
  <rcc rId="2611" sId="1">
    <oc r="V172">
      <f>S172/J172*100</f>
    </oc>
    <nc r="V172"/>
  </rcc>
  <rcc rId="2612" sId="1">
    <oc r="W172">
      <f>S172/M172*100</f>
    </oc>
    <nc r="W172"/>
  </rcc>
  <rcc rId="2613" sId="1">
    <oc r="V173">
      <f>S173/J173*100</f>
    </oc>
    <nc r="V173"/>
  </rcc>
  <rcc rId="2614" sId="1">
    <oc r="W173">
      <f>S173/M173*100</f>
    </oc>
    <nc r="W173"/>
  </rcc>
  <rcc rId="2615" sId="1">
    <oc r="V174">
      <f>S174/J174*100</f>
    </oc>
    <nc r="V174"/>
  </rcc>
  <rcc rId="2616" sId="1">
    <oc r="W174">
      <f>S174/M174*100</f>
    </oc>
    <nc r="W174"/>
  </rcc>
  <rcc rId="2617" sId="1">
    <oc r="V177">
      <f>S177/J177*100</f>
    </oc>
    <nc r="V177"/>
  </rcc>
  <rcc rId="2618" sId="1">
    <oc r="W177">
      <f>S177/M177*100</f>
    </oc>
    <nc r="W177"/>
  </rcc>
  <rfmt sheetId="1" sqref="V196:W196" start="0" length="2147483647">
    <dxf>
      <font>
        <b/>
      </font>
    </dxf>
  </rfmt>
  <rcc rId="2619" sId="1">
    <oc r="V197">
      <f>S197/J197*100</f>
    </oc>
    <nc r="V197"/>
  </rcc>
  <rcc rId="2620" sId="1">
    <oc r="W197">
      <f>S197/M197*100</f>
    </oc>
    <nc r="W197"/>
  </rcc>
  <rfmt sheetId="1" sqref="V200:W200" start="0" length="2147483647">
    <dxf>
      <font>
        <b/>
      </font>
    </dxf>
  </rfmt>
  <rcc rId="2621" sId="1">
    <oc r="V201">
      <f>S201/J201*100</f>
    </oc>
    <nc r="V201"/>
  </rcc>
  <rcc rId="2622" sId="1">
    <oc r="W201">
      <f>S201/M201*100</f>
    </oc>
    <nc r="W201"/>
  </rcc>
  <rcc rId="2623" sId="1" numFmtId="4">
    <oc r="W203">
      <f>S203/M203*100</f>
    </oc>
    <nc r="W203">
      <v>0</v>
    </nc>
  </rcc>
  <rcc rId="2624" sId="1">
    <oc r="V205">
      <f>S205/J205*100</f>
    </oc>
    <nc r="V205"/>
  </rcc>
  <rcc rId="2625" sId="1">
    <oc r="W205">
      <f>S205/M205*100</f>
    </oc>
    <nc r="W205"/>
  </rcc>
  <rcc rId="2626" sId="1" numFmtId="4">
    <oc r="W207">
      <f>S207/M207*100</f>
    </oc>
    <nc r="W207">
      <v>0</v>
    </nc>
  </rcc>
  <rfmt sheetId="1" sqref="V217:W217" start="0" length="2147483647">
    <dxf>
      <font>
        <b/>
      </font>
    </dxf>
  </rfmt>
  <rcc rId="2627" sId="1">
    <oc r="V215">
      <f>S215/J215*100</f>
    </oc>
    <nc r="V215"/>
  </rcc>
  <rcc rId="2628" sId="1">
    <oc r="W215">
      <f>S215/M215*100</f>
    </oc>
    <nc r="W215"/>
  </rcc>
  <rcc rId="2629" sId="1">
    <oc r="V219">
      <f>S219/J219*100</f>
    </oc>
    <nc r="V219"/>
  </rcc>
  <rcc rId="2630" sId="1">
    <oc r="W219">
      <f>S219/M219*100</f>
    </oc>
    <nc r="W219"/>
  </rcc>
  <rcc rId="2631" sId="1">
    <oc r="V220">
      <f>S220/J220*100</f>
    </oc>
    <nc r="V220"/>
  </rcc>
  <rcc rId="2632" sId="1">
    <oc r="W220">
      <f>S220/M220*100</f>
    </oc>
    <nc r="W220"/>
  </rcc>
  <rfmt sheetId="1" sqref="V224:W224" start="0" length="2147483647">
    <dxf>
      <font>
        <b/>
      </font>
    </dxf>
  </rfmt>
  <rcc rId="2633" sId="1">
    <oc r="V225">
      <f>S225/J225*100</f>
    </oc>
    <nc r="V225"/>
  </rcc>
  <rcc rId="2634" sId="1">
    <oc r="W225">
      <f>S225/M225*100</f>
    </oc>
    <nc r="W225"/>
  </rcc>
  <rcc rId="2635" sId="1" numFmtId="4">
    <oc r="W227">
      <f>S227/M227*100</f>
    </oc>
    <nc r="W227">
      <v>0</v>
    </nc>
  </rcc>
  <rcc rId="2636" sId="1" numFmtId="4">
    <oc r="W228">
      <f>S228/M228*100</f>
    </oc>
    <nc r="W228">
      <v>0</v>
    </nc>
  </rcc>
  <rcc rId="2637" sId="1" numFmtId="4">
    <oc r="W229">
      <f>S229/M229*100</f>
    </oc>
    <nc r="W229">
      <v>0</v>
    </nc>
  </rcc>
  <rcc rId="2638" sId="1" numFmtId="4">
    <oc r="W230">
      <f>S230/M230*100</f>
    </oc>
    <nc r="W230">
      <v>0</v>
    </nc>
  </rcc>
  <rcc rId="2639" sId="1">
    <oc r="V231">
      <f>S231/J231*100</f>
    </oc>
    <nc r="V231"/>
  </rcc>
  <rcc rId="2640" sId="1">
    <oc r="W231">
      <f>S231/M231*100</f>
    </oc>
    <nc r="W231"/>
  </rcc>
  <rfmt sheetId="1" sqref="V232:W232" start="0" length="2147483647">
    <dxf>
      <font>
        <b/>
      </font>
    </dxf>
  </rfmt>
  <rcc rId="2641" sId="1" numFmtId="4">
    <oc r="V232">
      <f>S232/J232*100</f>
    </oc>
    <nc r="V232">
      <v>0</v>
    </nc>
  </rcc>
  <rcc rId="2642" sId="1" numFmtId="4">
    <oc r="W232">
      <f>S232/M232*100</f>
    </oc>
    <nc r="W232">
      <v>0</v>
    </nc>
  </rcc>
  <rcc rId="2643" sId="1" numFmtId="4">
    <oc r="W233">
      <f>S233/M233*100</f>
    </oc>
    <nc r="W233">
      <v>0</v>
    </nc>
  </rcc>
  <rfmt sheetId="1" sqref="V235:W235" start="0" length="2147483647">
    <dxf>
      <font>
        <b/>
      </font>
    </dxf>
  </rfmt>
  <rfmt sheetId="1" sqref="V242:W242" start="0" length="2147483647">
    <dxf>
      <font>
        <b/>
      </font>
    </dxf>
  </rfmt>
  <rfmt sheetId="1" sqref="V245:W245" start="0" length="2147483647">
    <dxf>
      <font>
        <b/>
      </font>
    </dxf>
  </rfmt>
  <rfmt sheetId="1" sqref="V247:W247" start="0" length="2147483647">
    <dxf>
      <font>
        <b/>
      </font>
    </dxf>
  </rfmt>
  <rfmt sheetId="1" sqref="V250:W250" start="0" length="2147483647">
    <dxf>
      <font>
        <b/>
      </font>
    </dxf>
  </rfmt>
  <rcc rId="2644" sId="1" numFmtId="4">
    <oc r="W253">
      <f>S253/M253*100</f>
    </oc>
    <nc r="W253">
      <v>0</v>
    </nc>
  </rcc>
  <rfmt sheetId="1" sqref="V257">
    <dxf>
      <numFmt numFmtId="169" formatCode="0.0000000"/>
    </dxf>
  </rfmt>
  <rfmt sheetId="1" sqref="V257">
    <dxf>
      <numFmt numFmtId="170" formatCode="0.000000"/>
    </dxf>
  </rfmt>
  <rfmt sheetId="1" sqref="V257">
    <dxf>
      <numFmt numFmtId="171" formatCode="0.00000"/>
    </dxf>
  </rfmt>
  <rfmt sheetId="1" sqref="V257">
    <dxf>
      <numFmt numFmtId="172" formatCode="0.0000"/>
    </dxf>
  </rfmt>
  <rfmt sheetId="1" sqref="V257">
    <dxf>
      <numFmt numFmtId="173" formatCode="0.000"/>
    </dxf>
  </rfmt>
  <rfmt sheetId="1" sqref="V257">
    <dxf>
      <numFmt numFmtId="2" formatCode="0.00"/>
    </dxf>
  </rfmt>
  <rfmt sheetId="1" sqref="V257">
    <dxf>
      <numFmt numFmtId="165" formatCode="0.0"/>
    </dxf>
  </rfmt>
  <rcc rId="2645" sId="1" numFmtId="4">
    <oc r="W259">
      <f>S259/M259*100</f>
    </oc>
    <nc r="W259">
      <v>0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211.xml><?xml version="1.0" encoding="utf-8"?>
<revisions xmlns="http://schemas.openxmlformats.org/spreadsheetml/2006/main" xmlns:r="http://schemas.openxmlformats.org/officeDocument/2006/relationships">
  <rcc rId="2456" sId="1" numFmtId="4">
    <oc r="L249">
      <v>26519747.620000001</v>
    </oc>
    <nc r="L249">
      <f>L253+L254+L259+L262</f>
    </nc>
  </rcc>
  <rcc rId="2457" sId="1" numFmtId="4">
    <oc r="L247">
      <v>37659466.32</v>
    </oc>
    <nc r="L247">
      <f>L248+L249</f>
    </nc>
  </rcc>
  <rcc rId="2458" sId="1" numFmtId="4">
    <oc r="K247">
      <v>319396600</v>
    </oc>
    <nc r="K247">
      <f>K248</f>
    </nc>
  </rcc>
  <rcc rId="2459" sId="1" numFmtId="4">
    <oc r="J247">
      <v>357056066.31999999</v>
    </oc>
    <nc r="J247">
      <f>K247+L247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2111.xml><?xml version="1.0" encoding="utf-8"?>
<revisions xmlns="http://schemas.openxmlformats.org/spreadsheetml/2006/main" xmlns:r="http://schemas.openxmlformats.org/officeDocument/2006/relationships">
  <rcc rId="216" sId="1" odxf="1" s="1" dxf="1" numFmtId="4">
    <nc r="L26">
      <v>2522225.66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2469" sId="1" numFmtId="4">
    <oc r="K100">
      <v>1085463818.5699999</v>
    </oc>
    <nc r="K100">
      <f>K103+K105</f>
    </nc>
  </rcc>
  <rcc rId="2470" sId="1">
    <oc r="L100">
      <f>L103+L104+L107+L116+L117+L118+L114</f>
    </oc>
    <nc r="L100">
      <f>L103+L104+L107+L114+L115+L118</f>
    </nc>
  </rcc>
  <rcc rId="2471" sId="1">
    <oc r="J100">
      <f>J98-J99</f>
    </oc>
    <nc r="J100">
      <f>K100+L100</f>
    </nc>
  </rcc>
  <rcc rId="2472" sId="1">
    <oc r="J98">
      <f>J101</f>
    </oc>
    <nc r="J98">
      <f>J99+J100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fmt sheetId="1" s="1" sqref="K194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94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735" sId="1" numFmtId="4">
    <nc r="K194">
      <v>36868100</v>
    </nc>
  </rcc>
  <rcc rId="1736" sId="1" numFmtId="4">
    <nc r="L194">
      <v>752410.21</v>
    </nc>
  </rcc>
  <rcc rId="1737" sId="1" odxf="1" s="1" dxf="1" numFmtId="4">
    <nc r="K195">
      <v>36868100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38" sId="1" odxf="1" s="1" dxf="1" numFmtId="4">
    <nc r="L195">
      <v>752410.21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739" sId="1" numFmtId="34">
    <nc r="N194">
      <v>20250937.43</v>
    </nc>
  </rcc>
  <rcc rId="1740" sId="1" numFmtId="34">
    <nc r="O194">
      <v>413284.44</v>
    </nc>
  </rcc>
  <rcc rId="1741" sId="1" odxf="1" s="1" dxf="1" numFmtId="34">
    <nc r="N195">
      <v>20250937.43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2" sId="1" odxf="1" s="1" dxf="1" numFmtId="34">
    <nc r="O195">
      <v>413284.44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3" sId="1" odxf="1" s="1" dxf="1" numFmtId="34">
    <nc r="Q195">
      <v>20250937.43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4" sId="1" odxf="1" s="1" dxf="1" numFmtId="34">
    <nc r="R195">
      <v>413284.44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5" sId="1" numFmtId="34">
    <nc r="Q194">
      <v>20250937.43</v>
    </nc>
  </rcc>
  <rcc rId="1746" sId="1" numFmtId="34">
    <nc r="R194">
      <v>413284.44</v>
    </nc>
  </rcc>
  <rcc rId="1747" sId="1" numFmtId="34">
    <nc r="T194">
      <v>20250937.43</v>
    </nc>
  </rcc>
  <rcc rId="1748" sId="1" odxf="1" dxf="1" numFmtId="34">
    <nc r="U194">
      <v>413284.44</v>
    </nc>
    <odxf>
      <border outline="0">
        <right/>
      </border>
    </odxf>
    <ndxf>
      <border outline="0">
        <right style="thin">
          <color indexed="64"/>
        </right>
      </border>
    </ndxf>
  </rcc>
  <rcc rId="1749" sId="1" odxf="1" s="1" dxf="1" numFmtId="34">
    <nc r="T195">
      <v>20250937.43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0" sId="1" odxf="1" s="1" dxf="1" numFmtId="34">
    <nc r="U195">
      <v>413284.44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odxf>
    <ndxf>
      <numFmt numFmtId="164" formatCode="_-* #,##0.00_р_._-;\-* #,##0.00_р_._-;_-* &quot;-&quot;??_р_.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94:W19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212" sId="1">
    <nc r="L36">
      <f>400000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173" sId="1" odxf="1" s="1" dxf="1" numFmtId="4">
    <nc r="L43">
      <v>9405094.1899999995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74" sId="1" xfDxf="1" dxf="1" numFmtId="4">
    <nc r="O43">
      <v>8757287.2400000002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" sId="1" xfDxf="1" dxf="1" numFmtId="4">
    <nc r="R43">
      <v>8757287.2400000002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" sId="1" xfDxf="1" dxf="1" numFmtId="4">
    <nc r="U43">
      <v>8757287.2400000002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166" sId="1" odxf="1" s="1" dxf="1" numFmtId="4">
    <nc r="L48">
      <v>206656.95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67" sId="1" xfDxf="1" dxf="1" numFmtId="4">
    <nc r="O48">
      <v>180739.48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8" sId="1" xfDxf="1" dxf="1" numFmtId="4">
    <nc r="R48">
      <v>180739.48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9" sId="1" xfDxf="1" dxf="1" numFmtId="4">
    <nc r="U48">
      <v>180739.48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12.xml><?xml version="1.0" encoding="utf-8"?>
<revisions xmlns="http://schemas.openxmlformats.org/spreadsheetml/2006/main" xmlns:r="http://schemas.openxmlformats.org/officeDocument/2006/relationships">
  <rfmt sheetId="1" sqref="A150:F15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121.xml><?xml version="1.0" encoding="utf-8"?>
<revisions xmlns="http://schemas.openxmlformats.org/spreadsheetml/2006/main" xmlns:r="http://schemas.openxmlformats.org/officeDocument/2006/relationships">
  <rcc rId="1359" sId="1" numFmtId="4">
    <oc r="L118" t="inlineStr">
      <is>
        <t>33 485 500,00</t>
      </is>
    </oc>
    <nc r="L118">
      <v>33485500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1211.xml><?xml version="1.0" encoding="utf-8"?>
<revisions xmlns="http://schemas.openxmlformats.org/spreadsheetml/2006/main" xmlns:r="http://schemas.openxmlformats.org/officeDocument/2006/relationships">
  <rfmt sheetId="1" s="1" sqref="L63" start="0" length="0">
    <dxf>
      <numFmt numFmtId="4" formatCode="#,##0.00"/>
      <fill>
        <patternFill patternType="solid">
          <bgColor theme="0"/>
        </patternFill>
      </fill>
    </dxf>
  </rfmt>
  <rcc rId="325" sId="1" odxf="1" s="1" dxf="1" numFmtId="4">
    <nc r="L62">
      <v>40689653.32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26" sId="1" numFmtId="4">
    <nc r="L63">
      <v>3134752.82</v>
    </nc>
  </rcc>
  <rcc rId="327" sId="1" odxf="1" s="1" dxf="1" numFmtId="4">
    <nc r="K62">
      <v>153602888.44999999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1711" sId="1">
    <oc r="M199">
      <f>M200</f>
    </oc>
    <nc r="M199">
      <f>N199+O199</f>
    </nc>
  </rcc>
  <rcc rId="1712" sId="1">
    <oc r="M198">
      <f>M199+M208</f>
    </oc>
    <nc r="M198">
      <f>N198+O198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1668" sId="1" xfDxf="1" s="1" dxf="1" numFmtId="34">
    <nc r="N204">
      <v>692662039.20000005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69" sId="1" xfDxf="1" s="1" dxf="1" numFmtId="34">
    <nc r="Q204">
      <v>692662039.20000005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70" sId="1" xfDxf="1" s="1" dxf="1" numFmtId="34">
    <nc r="T204">
      <v>692662039.20000005</v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M204:U204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5211.xml><?xml version="1.0" encoding="utf-8"?>
<revisions xmlns="http://schemas.openxmlformats.org/spreadsheetml/2006/main" xmlns:r="http://schemas.openxmlformats.org/officeDocument/2006/relationships">
  <rcc rId="1638" sId="1" numFmtId="34">
    <nc r="N190">
      <v>19444296.23</v>
    </nc>
  </rcc>
  <rcc rId="1639" sId="1" numFmtId="34">
    <nc r="Q190">
      <v>19444296.23</v>
    </nc>
  </rcc>
  <rcc rId="1640" sId="1" numFmtId="34">
    <nc r="T190">
      <v>19120370.280000001</v>
    </nc>
  </rcc>
  <rcc rId="1641" sId="1" numFmtId="34">
    <nc r="O190">
      <v>396822.36</v>
    </nc>
  </rcc>
  <rcc rId="1642" sId="1" numFmtId="34">
    <nc r="R190">
      <v>396822.36</v>
    </nc>
  </rcc>
  <rcc rId="1643" sId="1" numFmtId="34">
    <nc r="U190">
      <v>390211.64</v>
    </nc>
  </rcc>
  <rcc rId="1644" sId="1" odxf="1" s="1" dxf="1" numFmtId="34">
    <nc r="N191">
      <v>19444296.23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5" sId="1" odxf="1" s="1" dxf="1" numFmtId="34">
    <nc r="O191">
      <v>396822.36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6" sId="1" odxf="1" s="1" dxf="1" numFmtId="34">
    <nc r="Q191">
      <v>19444296.23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7" sId="1" odxf="1" s="1" dxf="1" numFmtId="34">
    <nc r="R191">
      <v>396822.36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8" sId="1" odxf="1" s="1" dxf="1" numFmtId="34">
    <nc r="T191">
      <v>19120370.280000001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49" sId="1" odxf="1" s="1" dxf="1" numFmtId="34">
    <nc r="U191">
      <v>390211.64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A190:W191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2111.xml><?xml version="1.0" encoding="utf-8"?>
<revisions xmlns="http://schemas.openxmlformats.org/spreadsheetml/2006/main" xmlns:r="http://schemas.openxmlformats.org/officeDocument/2006/relationships">
  <rcc rId="366" sId="1">
    <oc r="O35">
      <f>1290000</f>
    </oc>
    <nc r="O35">
      <f>1290000+174543.59</f>
    </nc>
  </rcc>
  <rcc rId="367" sId="1">
    <oc r="R35">
      <f>1290000</f>
    </oc>
    <nc r="R35">
      <f>1290000+174543.59</f>
    </nc>
  </rcc>
  <rcc rId="368" sId="1">
    <oc r="U35">
      <f>1290000</f>
    </oc>
    <nc r="U35">
      <f>1290000+174543.59</f>
    </nc>
  </rcc>
  <rfmt sheetId="1" sqref="J35:K3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3.xml><?xml version="1.0" encoding="utf-8"?>
<revisions xmlns="http://schemas.openxmlformats.org/spreadsheetml/2006/main" xmlns:r="http://schemas.openxmlformats.org/officeDocument/2006/relationships">
  <rfmt sheetId="1" sqref="A169:F174">
    <dxf>
      <fill>
        <patternFill>
          <bgColor rgb="FFFFFF00"/>
        </patternFill>
      </fill>
    </dxf>
  </rfmt>
  <rfmt sheetId="1" sqref="A196:I213">
    <dxf>
      <fill>
        <patternFill>
          <bgColor rgb="FFFFFF00"/>
        </patternFill>
      </fill>
    </dxf>
  </rfmt>
  <rfmt sheetId="1" sqref="A201:R201">
    <dxf>
      <fill>
        <patternFill>
          <bgColor rgb="FFFFFF00"/>
        </patternFill>
      </fill>
    </dxf>
  </rfmt>
  <rcc rId="1494" sId="1" odxf="1" s="1" dxf="1" numFmtId="4">
    <nc r="J196">
      <v>874827590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95" sId="1" odxf="1" s="1" dxf="1">
    <oc r="K196">
      <f>K199+K208</f>
    </oc>
    <nc r="K196" t="inlineStr">
      <is>
        <t>700 000 000,00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96" sId="1" odxf="1" s="1" dxf="1" numFmtId="4">
    <nc r="L196">
      <v>174827590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J197" start="0" length="0">
    <dxf>
      <numFmt numFmtId="4" formatCode="#,##0.00"/>
      <fill>
        <patternFill patternType="solid">
          <bgColor rgb="FFFFFF00"/>
        </patternFill>
      </fill>
    </dxf>
  </rfmt>
  <rfmt sheetId="1" s="1" sqref="K197" start="0" length="0">
    <dxf>
      <numFmt numFmtId="4" formatCode="#,##0.00"/>
      <fill>
        <patternFill patternType="solid">
          <bgColor rgb="FFFFFF00"/>
        </patternFill>
      </fill>
    </dxf>
  </rfmt>
  <rfmt sheetId="1" s="1" sqref="L197" start="0" length="0">
    <dxf>
      <numFmt numFmtId="4" formatCode="#,##0.00"/>
      <fill>
        <patternFill patternType="solid">
          <bgColor rgb="FFFFFF00"/>
        </patternFill>
      </fill>
    </dxf>
  </rfmt>
  <rcc rId="1497" sId="1" odxf="1" s="1" dxf="1" numFmtId="4">
    <nc r="J198">
      <v>874827590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98" sId="1" odxf="1" s="1" dxf="1">
    <nc r="K198" t="inlineStr">
      <is>
        <t>700 000 000,00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499" sId="1" odxf="1" s="1" dxf="1" numFmtId="4">
    <nc r="L198">
      <v>174827590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0" sId="1" odxf="1" s="1" dxf="1" numFmtId="4">
    <nc r="J199">
      <v>759729690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1" sId="1" odxf="1" s="1" dxf="1">
    <nc r="K199" t="inlineStr">
      <is>
        <t>700 000 000,00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2" sId="1" odxf="1" s="1" dxf="1" numFmtId="4">
    <nc r="L199">
      <v>59729690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3" sId="1" odxf="1" s="1" dxf="1" numFmtId="4">
    <nc r="J200">
      <v>759729690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4" sId="1" odxf="1" s="1" dxf="1">
    <nc r="K200" t="inlineStr">
      <is>
        <t>700 000 000,00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5" sId="1" odxf="1" s="1" dxf="1" numFmtId="4">
    <nc r="L200">
      <v>59729690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06" sId="1" odxf="1" s="1" dxf="1">
    <oc r="J201">
      <f>K201+L201</f>
    </oc>
    <nc r="J201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rgb="FFFFFF00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</ndxf>
  </rcc>
  <rfmt sheetId="1" s="1" sqref="K201" start="0" length="0">
    <dxf>
      <font>
        <sz val="11"/>
        <color theme="1"/>
        <name val="Arial"/>
        <scheme val="none"/>
      </font>
      <numFmt numFmtId="4" formatCode="#,##0.00"/>
    </dxf>
  </rfmt>
  <rfmt sheetId="1" s="1" sqref="L201" start="0" length="0">
    <dxf>
      <font>
        <sz val="11"/>
        <color rgb="FF000000"/>
        <name val="Times New Roman"/>
        <scheme val="none"/>
      </font>
      <numFmt numFmtId="4" formatCode="#,##0.00"/>
      <alignment indent="0" relativeIndent="0" readingOrder="0"/>
    </dxf>
  </rfmt>
  <rcc rId="1507" sId="1" odxf="1" s="1" dxf="1">
    <oc r="J202">
      <f>K202+L202</f>
    </oc>
    <nc r="J202" t="inlineStr">
      <is>
        <t>20 000 000,00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02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08" sId="1" odxf="1" s="1" dxf="1">
    <nc r="L202" t="inlineStr">
      <is>
        <t>20 000 000,00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509" sId="1" odxf="1" s="1" dxf="1">
    <oc r="J203">
      <f>K203+L203</f>
    </oc>
    <nc r="J203" t="inlineStr">
      <is>
        <t>23 715 000,00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03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10" sId="1" odxf="1" s="1" dxf="1">
    <nc r="L203" t="inlineStr">
      <is>
        <t>23 715 000,00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511" sId="1" odxf="1" s="1" dxf="1">
    <oc r="J204">
      <f>K204+L204</f>
    </oc>
    <nc r="J204" t="inlineStr">
      <is>
        <t>700 000 000,00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12" sId="1" odxf="1" s="1" dxf="1">
    <nc r="K204" t="inlineStr">
      <is>
        <t>700 000 000,00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L204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13" sId="1" odxf="1" s="1" dxf="1">
    <oc r="J205">
      <f>K205+L205</f>
    </oc>
    <nc r="J205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05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fmt sheetId="1" s="1" sqref="L205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dxf>
  </rfmt>
  <rcc rId="1514" sId="1" odxf="1" s="1" dxf="1">
    <oc r="J206">
      <f>K206+L206</f>
    </oc>
    <nc r="J206" t="inlineStr">
      <is>
        <t>5 433 240,00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06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15" sId="1" odxf="1" s="1" dxf="1" numFmtId="4">
    <oc r="L206">
      <v>5433240</v>
    </oc>
    <nc r="L206" t="inlineStr">
      <is>
        <t>5 433 240,00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516" sId="1" odxf="1" s="1" dxf="1">
    <oc r="J207">
      <f>K207+L207</f>
    </oc>
    <nc r="J207" t="inlineStr">
      <is>
        <t>10 581 450,00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07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17" sId="1" odxf="1" s="1" dxf="1" numFmtId="4">
    <oc r="L207">
      <v>10581450</v>
    </oc>
    <nc r="L207" t="inlineStr">
      <is>
        <t>10 581 450,00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518" sId="1" odxf="1" s="1" dxf="1">
    <oc r="J208">
      <f>K208+L208</f>
    </oc>
    <nc r="J208" t="inlineStr">
      <is>
        <t>115 097 900,00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19" sId="1" odxf="1" s="1" dxf="1">
    <oc r="K208">
      <f>K209</f>
    </oc>
    <nc r="K208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ndxf>
  </rcc>
  <rcc rId="1520" sId="1" odxf="1" s="1" dxf="1">
    <oc r="L208">
      <f>L209</f>
    </oc>
    <nc r="L208" t="inlineStr">
      <is>
        <t>115 097 900,00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21" sId="1" odxf="1" s="1" dxf="1">
    <oc r="J209">
      <f>K209+L209</f>
    </oc>
    <nc r="J209" t="inlineStr">
      <is>
        <t>115 097 900,00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</ndxf>
  </rcc>
  <rcc rId="1522" sId="1" odxf="1" s="1" dxf="1">
    <oc r="K209">
      <f>K210+K211+K212+K213</f>
    </oc>
    <nc r="K209"/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ndxf>
  </rcc>
  <rcc rId="1523" sId="1" odxf="1" s="1" dxf="1">
    <oc r="L209">
      <f>L210+L211+L212+L213</f>
    </oc>
    <nc r="L209" t="inlineStr">
      <is>
        <t>115 097 900,00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24" sId="1" odxf="1" s="1" dxf="1">
    <oc r="J210">
      <f>K210+L210</f>
    </oc>
    <nc r="J210" t="inlineStr">
      <is>
        <t>4 500 000,00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10" start="0" length="0">
    <dxf>
      <font>
        <sz val="11"/>
        <color theme="1"/>
        <name val="Arial"/>
        <scheme val="none"/>
      </font>
      <numFmt numFmtId="4" formatCode="#,##0.00"/>
      <fill>
        <patternFill patternType="solid">
          <bgColor rgb="FFFFFF00"/>
        </patternFill>
      </fill>
    </dxf>
  </rfmt>
  <rcc rId="1525" sId="1" odxf="1" s="1" dxf="1" numFmtId="4">
    <oc r="L210">
      <v>4500000</v>
    </oc>
    <nc r="L210" t="inlineStr">
      <is>
        <t>4 500 000,00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c rId="1526" sId="1" odxf="1" s="1" dxf="1">
    <oc r="J211">
      <f>K211+L211</f>
    </oc>
    <nc r="J211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11" start="0" length="0">
    <dxf>
      <numFmt numFmtId="4" formatCode="#,##0.00"/>
      <fill>
        <patternFill patternType="solid">
          <bgColor rgb="FFFFFF00"/>
        </patternFill>
      </fill>
    </dxf>
  </rfmt>
  <rfmt sheetId="1" s="1" sqref="L211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dxf>
  </rfmt>
  <rcc rId="1527" sId="1" odxf="1" s="1" dxf="1">
    <oc r="J212">
      <f>K212+L212</f>
    </oc>
    <nc r="J212" t="inlineStr">
      <is>
        <t>2 560 000,00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12" start="0" length="0">
    <dxf>
      <numFmt numFmtId="4" formatCode="#,##0.00"/>
      <fill>
        <patternFill patternType="solid">
          <bgColor rgb="FFFFFF00"/>
        </patternFill>
      </fill>
    </dxf>
  </rfmt>
  <rcc rId="1528" sId="1" odxf="1" s="1" dxf="1">
    <nc r="L212" t="inlineStr">
      <is>
        <t>2 560 000,00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cc rId="1529" sId="1" odxf="1" s="1" dxf="1">
    <oc r="J213">
      <f>K213+L213</f>
    </oc>
    <nc r="J213">
      <f>L213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rgb="FFFFFF00"/>
        </patternFill>
      </fill>
    </ndxf>
  </rcc>
  <rfmt sheetId="1" s="1" sqref="K213" start="0" length="0">
    <dxf>
      <numFmt numFmtId="4" formatCode="#,##0.00"/>
      <fill>
        <patternFill patternType="solid">
          <bgColor rgb="FFFFFF00"/>
        </patternFill>
      </fill>
    </dxf>
  </rfmt>
  <rcc rId="1530" sId="1" odxf="1" s="1" dxf="1" numFmtId="4">
    <nc r="L213">
      <v>108037900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rgb="FFFFFF00"/>
        </patternFill>
      </fill>
      <alignment indent="0" relativeIndent="0" readingOrder="0"/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54.xml><?xml version="1.0" encoding="utf-8"?>
<revisions xmlns="http://schemas.openxmlformats.org/spreadsheetml/2006/main" xmlns:r="http://schemas.openxmlformats.org/officeDocument/2006/relationships">
  <rcc rId="2168" sId="1" numFmtId="4">
    <oc r="H252" t="inlineStr">
      <is>
        <t>195 468 586,80</t>
      </is>
    </oc>
    <nc r="H252">
      <v>195468586.80000001</v>
    </nc>
  </rcc>
  <rcc rId="2169" sId="1" numFmtId="4">
    <oc r="H256" t="inlineStr">
      <is>
        <t>19 893 637,40</t>
      </is>
    </oc>
    <nc r="H256">
      <v>19893637.399999999</v>
    </nc>
  </rcc>
  <rcc rId="2170" sId="1" numFmtId="4">
    <oc r="H258" t="inlineStr">
      <is>
        <t>53 083 375,80</t>
      </is>
    </oc>
    <nc r="H258">
      <v>53083375.799999997</v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fmt sheetId="1" sqref="K31:L31">
    <dxf>
      <fill>
        <patternFill>
          <bgColor rgb="FFFFFF00"/>
        </patternFill>
      </fill>
    </dxf>
  </rfmt>
  <rcc rId="394" sId="1" odxf="1" s="1" dxf="1" numFmtId="4">
    <nc r="L23">
      <v>1100000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95" sId="1" numFmtId="4">
    <nc r="O23">
      <v>900000</v>
    </nc>
  </rcc>
  <rcc rId="396" sId="1" numFmtId="4">
    <nc r="R23">
      <v>900000</v>
    </nc>
  </rcc>
  <rcc rId="397" sId="1" odxf="1" dxf="1" numFmtId="4">
    <nc r="U23">
      <v>900000</v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311" sId="1" xfDxf="1" dxf="1" numFmtId="4">
    <nc r="O28">
      <v>386316.71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" sId="1" xfDxf="1" dxf="1" numFmtId="4">
    <nc r="R28">
      <v>371857.81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" sId="1" xfDxf="1" dxf="1" numFmtId="4">
    <nc r="U28">
      <v>371857.81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28:L28">
    <dxf>
      <fill>
        <patternFill>
          <bgColor rgb="FFFFFF00"/>
        </patternFill>
      </fill>
    </dxf>
  </rfmt>
  <rcc rId="314" sId="1" odxf="1" s="1" dxf="1" numFmtId="4">
    <nc r="K30">
      <v>29377015.390000001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15" sId="1">
    <oc r="L30">
      <f>11258429.87</f>
    </oc>
    <nc r="L30">
      <f>11258429.87+983676.52</f>
    </nc>
  </rcc>
  <rcc rId="316" sId="1" xfDxf="1" dxf="1" numFmtId="4">
    <nc r="N30">
      <v>8641722.1899999995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" sId="1" xfDxf="1" dxf="1" numFmtId="4">
    <nc r="Q30">
      <v>8641722.1899999995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" sId="1" xfDxf="1" dxf="1" numFmtId="4">
    <nc r="T30">
      <v>8641722.1899999995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9" sId="1">
    <oc r="O30">
      <f>1290000</f>
    </oc>
    <nc r="O30">
      <f>1290000+289364.29</f>
    </nc>
  </rcc>
  <rcc rId="320" sId="1">
    <oc r="R30">
      <f>1290000</f>
    </oc>
    <nc r="R30">
      <f>1290000+289364.29</f>
    </nc>
  </rcc>
  <rcc rId="321" sId="1">
    <oc r="U30">
      <f>1290000</f>
    </oc>
    <nc r="U30">
      <f>1290000+289364.29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56" sId="1" odxf="1" s="1" dxf="1" numFmtId="4">
    <nc r="L21">
      <v>574186.80000000005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57" sId="1">
    <nc r="J21">
      <f>K21+L21</f>
    </nc>
  </rcc>
  <rcc rId="258" sId="1" odxf="1" dxf="1" numFmtId="4">
    <nc r="O21">
      <v>574186.80000000005</v>
    </nc>
    <odxf>
      <numFmt numFmtId="166" formatCode="#,##0.00\ _₽"/>
      <fill>
        <patternFill patternType="none">
          <bgColor indexed="65"/>
        </patternFill>
      </fill>
    </odxf>
    <ndxf>
      <numFmt numFmtId="4" formatCode="#,##0.00"/>
      <fill>
        <patternFill patternType="solid">
          <bgColor theme="0"/>
        </patternFill>
      </fill>
    </ndxf>
  </rcc>
  <rcc rId="259" sId="1" odxf="1" dxf="1" numFmtId="4">
    <nc r="R21">
      <v>574186.80000000005</v>
    </nc>
    <odxf>
      <numFmt numFmtId="166" formatCode="#,##0.00\ _₽"/>
      <fill>
        <patternFill patternType="none">
          <bgColor indexed="65"/>
        </patternFill>
      </fill>
    </odxf>
    <ndxf>
      <numFmt numFmtId="4" formatCode="#,##0.00"/>
      <fill>
        <patternFill patternType="solid">
          <bgColor theme="0"/>
        </patternFill>
      </fill>
    </ndxf>
  </rcc>
  <rcc rId="260" sId="1" odxf="1" dxf="1" numFmtId="4">
    <nc r="U21">
      <v>574186.80000000005</v>
    </nc>
    <odxf>
      <numFmt numFmtId="166" formatCode="#,##0.00\ _₽"/>
      <fill>
        <patternFill patternType="none">
          <bgColor indexed="65"/>
        </patternFill>
      </fill>
      <border outline="0">
        <right/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c rId="261" sId="1">
    <nc r="S21">
      <f>T21+U21</f>
    </nc>
  </rcc>
  <rcc rId="262" sId="1">
    <nc r="P21">
      <f>Q21+R21</f>
    </nc>
  </rcc>
  <rcc rId="263" sId="1">
    <nc r="M21">
      <f>N21+O21</f>
    </nc>
  </rcc>
  <rfmt sheetId="1" sqref="J21:K21">
    <dxf>
      <fill>
        <patternFill patternType="solid"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207" sId="1">
    <nc r="L29">
      <f>9204.3</f>
    </nc>
  </rcc>
  <rcc rId="208" sId="1" odxf="1" s="1" dxf="1">
    <nc r="O29">
      <f>9204.3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fmt sheetId="1" sqref="I29:J2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200" sId="1" odxf="1" s="1" dxf="1" numFmtId="4">
    <nc r="L42">
      <v>2956647.47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01" sId="1" xfDxf="1" dxf="1" numFmtId="4">
    <nc r="O42">
      <v>2393562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" sId="1" xfDxf="1" dxf="1" numFmtId="4">
    <nc r="R42">
      <v>2393562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" sId="1" xfDxf="1" dxf="1" numFmtId="4">
    <nc r="U42">
      <v>2349531.71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193" sId="1" odxf="1" s="1" dxf="1" numFmtId="4">
    <nc r="L49">
      <v>13790290.92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194" sId="1" xfDxf="1" dxf="1" numFmtId="4">
    <nc r="O49">
      <v>12850560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" sId="1" xfDxf="1" dxf="1" numFmtId="4">
    <nc r="R49">
      <v>12850560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" sId="1" xfDxf="1" dxf="1" numFmtId="4">
    <nc r="U49">
      <v>12850560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J224:L247">
    <dxf>
      <fill>
        <patternFill patternType="none">
          <bgColor auto="1"/>
        </patternFill>
      </fill>
    </dxf>
  </rfmt>
  <rcc rId="2705" sId="1">
    <oc r="V4" t="inlineStr">
      <is>
        <t>Продолжение приложения №6</t>
      </is>
    </oc>
    <nc r="V4"/>
  </rcc>
  <rdn rId="0" localSheetId="1" customView="1" name="Z_32AAAF0A_123E_4325_9966_5C2F7612E5DF_.wvu.PrintArea" hidden="1" oldHidden="1">
    <formula>Лист1!$A$1:$W$262</formula>
  </rdn>
  <rdn rId="0" localSheetId="1" customView="1" name="Z_32AAAF0A_123E_4325_9966_5C2F7612E5DF_.wvu.PrintTitles" hidden="1" oldHidden="1">
    <formula>Лист1!$A:$F,Лист1!$5:$9</formula>
  </rdn>
  <rdn rId="0" localSheetId="1" customView="1" name="Z_32AAAF0A_123E_4325_9966_5C2F7612E5DF_.wvu.Rows" hidden="1" oldHidden="1">
    <formula>Лист1!$24:$24,Лист1!$111:$111,Лист1!$162:$168</formula>
  </rdn>
  <rcv guid="{32AAAF0A-123E-4325-9966-5C2F7612E5DF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356" sId="1">
    <oc r="M62">
      <f>N62+O62</f>
    </oc>
    <nc r="M62">
      <f>N62+O62</f>
    </nc>
  </rcc>
  <rcc rId="357" sId="1">
    <nc r="O62">
      <f>O63+O64</f>
    </nc>
  </rcc>
  <rcc rId="358" sId="1">
    <nc r="N62">
      <f>N63</f>
    </nc>
  </rcc>
  <rcc rId="359" sId="1">
    <nc r="R62">
      <f>R63+R64</f>
    </nc>
  </rcc>
  <rcc rId="360" sId="1">
    <nc r="Q62">
      <f>Q63</f>
    </nc>
  </rcc>
  <rcc rId="361" sId="1" odxf="1" dxf="1">
    <nc r="U62">
      <f>U63+U64</f>
    </nc>
    <odxf>
      <border outline="0">
        <right/>
      </border>
    </odxf>
    <ndxf>
      <border outline="0">
        <right style="thin">
          <color indexed="64"/>
        </right>
      </border>
    </ndxf>
  </rcc>
  <rcc rId="362" sId="1">
    <nc r="T62">
      <f>T63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290" sId="1" odxf="1" s="1" dxf="1" numFmtId="4">
    <nc r="L64">
      <v>37554900.5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91" sId="1">
    <nc r="J64">
      <f>K64+L64</f>
    </nc>
  </rcc>
  <rcc rId="292" sId="1" numFmtId="34">
    <nc r="O64">
      <v>14904900.5</v>
    </nc>
  </rcc>
  <rcc rId="293" sId="1">
    <nc r="M64">
      <f>N64+O64</f>
    </nc>
  </rcc>
  <rcc rId="294" sId="1" numFmtId="34">
    <nc r="R64">
      <v>14903346.390000001</v>
    </nc>
  </rcc>
  <rcc rId="295" sId="1">
    <nc r="P64">
      <f>Q64+R64</f>
    </nc>
  </rcc>
  <rcc rId="296" sId="1" odxf="1" dxf="1" numFmtId="34">
    <nc r="U64">
      <v>14903346.390000001</v>
    </nc>
    <odxf>
      <border outline="0">
        <right/>
      </border>
    </odxf>
    <ndxf>
      <border outline="0">
        <right style="thin">
          <color indexed="64"/>
        </right>
      </border>
    </ndxf>
  </rcc>
  <rcc rId="297" sId="1" numFmtId="34">
    <nc r="S64">
      <v>14903346.390000001</v>
    </nc>
  </rcc>
  <rcc rId="298" sId="1" odxf="1" dxf="1">
    <nc r="V62">
      <f>S62/J62*100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99" sId="1" odxf="1" dxf="1">
    <nc r="V63">
      <f>S63/J63*100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00" sId="1" odxf="1" dxf="1">
    <nc r="V64">
      <f>S64/J64*100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01" sId="1" odxf="1" dxf="1">
    <nc r="W62">
      <f>S62/M62*100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02" sId="1" odxf="1" dxf="1">
    <nc r="W63">
      <f>S63/M63*100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03" sId="1" odxf="1" dxf="1">
    <nc r="W64">
      <f>S64/M64*100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V62:W64">
    <dxf>
      <fill>
        <patternFill patternType="none">
          <bgColor auto="1"/>
        </patternFill>
      </fill>
    </dxf>
  </rfmt>
  <rfmt sheetId="1" s="1" sqref="K63" start="0" length="0">
    <dxf>
      <numFmt numFmtId="4" formatCode="#,##0.00"/>
      <fill>
        <patternFill patternType="solid">
          <bgColor theme="0"/>
        </patternFill>
      </fill>
    </dxf>
  </rfmt>
  <rcc rId="304" sId="1" numFmtId="4">
    <nc r="K63">
      <v>153602888.44999999</v>
    </nc>
  </rcc>
  <rcc rId="305" sId="1" odxf="1" s="1" dxf="1" numFmtId="4">
    <nc r="N63">
      <v>153602888.44999999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06" sId="1" odxf="1" s="1" dxf="1" numFmtId="4">
    <nc r="Q63">
      <v>153602888.44999999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07" sId="1" numFmtId="34">
    <nc r="T63">
      <v>153595578.72999999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fmt sheetId="1" sqref="A58:W58">
    <dxf>
      <fill>
        <patternFill>
          <bgColor rgb="FFFFFF00"/>
        </patternFill>
      </fill>
    </dxf>
  </rfmt>
  <rcc rId="227" sId="1" numFmtId="4">
    <oc r="I59">
      <v>26573022.09</v>
    </oc>
    <nc r="I59">
      <f>I60+I61</f>
    </nc>
  </rcc>
  <rcc rId="228" sId="1" numFmtId="4">
    <oc r="I61" t="inlineStr">
      <is>
        <t>24 233 607,56</t>
      </is>
    </oc>
    <nc r="I61">
      <v>24233607.559999999</v>
    </nc>
  </rcc>
  <rcc rId="229" sId="1" odxf="1" s="1" dxf="1" numFmtId="4">
    <nc r="L61">
      <v>24233607.559999999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30" sId="1" numFmtId="34">
    <nc r="O61">
      <v>16517173.27</v>
    </nc>
  </rcc>
  <rcc rId="231" sId="1" numFmtId="34">
    <nc r="R61">
      <v>16517173.27</v>
    </nc>
  </rcc>
  <rcc rId="232" sId="1">
    <nc r="Q59">
      <f>Q60+Q61</f>
    </nc>
  </rcc>
  <rcc rId="233" sId="1">
    <nc r="R59">
      <f>R60+R61</f>
    </nc>
  </rcc>
  <rcc rId="234" sId="1" odxf="1" dxf="1">
    <nc r="U59">
      <f>U60+U61</f>
    </nc>
    <odxf>
      <border outline="0">
        <right/>
      </border>
    </odxf>
    <ndxf>
      <border outline="0">
        <right style="thin">
          <color indexed="64"/>
        </right>
      </border>
    </ndxf>
  </rcc>
  <rcc rId="235" sId="1" odxf="1" dxf="1" numFmtId="34">
    <nc r="U61">
      <v>16517173.27</v>
    </nc>
    <odxf>
      <border outline="0">
        <right/>
      </border>
    </odxf>
    <ndxf>
      <border outline="0">
        <right style="thin">
          <color indexed="64"/>
        </right>
      </border>
    </ndxf>
  </rcc>
  <rcc rId="236" sId="1" odxf="1" dxf="1">
    <nc r="V59">
      <f>S59/J59*100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37" sId="1" odxf="1" dxf="1">
    <nc r="V60">
      <f>S60/J60*100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38" sId="1" odxf="1" dxf="1">
    <nc r="V61">
      <f>S61/J61*100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39" sId="1" odxf="1" dxf="1">
    <nc r="W59">
      <f>S59/M59*100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40" sId="1" odxf="1" dxf="1">
    <nc r="W60">
      <f>S60/M60*100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41" sId="1" odxf="1" dxf="1">
    <nc r="W61">
      <f>S61/M61*100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V59:W61">
    <dxf>
      <fill>
        <patternFill patternType="none">
          <bgColor auto="1"/>
        </patternFill>
      </fill>
    </dxf>
  </rfmt>
  <rcc rId="242" sId="1" odxf="1" s="1" dxf="1" numFmtId="4">
    <nc r="K60">
      <v>114631311.64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3" sId="1" numFmtId="34">
    <nc r="N60">
      <v>39867714.289999999</v>
    </nc>
  </rcc>
  <rcc rId="244" sId="1" numFmtId="34">
    <nc r="Q60">
      <v>36927724.810000002</v>
    </nc>
  </rcc>
  <rcc rId="245" sId="1" numFmtId="34">
    <nc r="T60">
      <v>36927724.810000002</v>
    </nc>
  </rcc>
  <rcc rId="246" sId="1" odxf="1" s="1" dxf="1" numFmtId="4">
    <nc r="L60">
      <v>2339414.5299999998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47" sId="1" numFmtId="34">
    <nc r="O60">
      <v>814536.06</v>
    </nc>
  </rcc>
  <rcc rId="248" sId="1">
    <nc r="N59">
      <f>N60+N61</f>
    </nc>
  </rcc>
  <rcc rId="249" sId="1">
    <nc r="O59">
      <f>O60+O61</f>
    </nc>
  </rcc>
  <rcc rId="250" sId="1" numFmtId="34">
    <nc r="R60">
      <v>753627.07</v>
    </nc>
  </rcc>
  <rcc rId="251" sId="1" odxf="1" dxf="1" numFmtId="34">
    <nc r="U60">
      <v>753627.07</v>
    </nc>
    <odxf>
      <border outline="0">
        <right/>
      </border>
    </odxf>
    <ndxf>
      <border outline="0">
        <right style="thin">
          <color indexed="64"/>
        </right>
      </border>
    </ndxf>
  </rcc>
  <rcc rId="252" sId="1">
    <nc r="T59">
      <f>T60+T61</f>
    </nc>
  </rcc>
  <rfmt sheetId="1" sqref="A59:W61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20" sId="1">
    <oc r="L29">
      <f>9204.3</f>
    </oc>
    <nc r="L29">
      <f>9204.3+21694916.31</f>
    </nc>
  </rcc>
  <rcc rId="221" sId="1" odxf="1" s="1" dxf="1">
    <nc r="R29">
      <f>9204.3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2" sId="1" odxf="1" s="1" dxf="1">
    <nc r="U29">
      <f>9204.3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border outline="0">
        <right style="thin">
          <color indexed="64"/>
        </right>
      </border>
    </ndxf>
  </rcc>
  <rcc rId="223" sId="1">
    <oc r="O29">
      <f>9204.3</f>
    </oc>
    <nc r="O29">
      <f>9204.3+9204.3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fmt sheetId="1" sqref="A88" start="0" length="0">
    <dxf/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211.xml><?xml version="1.0" encoding="utf-8"?>
<revisions xmlns="http://schemas.openxmlformats.org/spreadsheetml/2006/main" xmlns:r="http://schemas.openxmlformats.org/officeDocument/2006/relationships">
  <rfmt sheetId="1" sqref="G10:W262">
    <dxf>
      <alignment horizontal="general" indent="0" relativeIndent="255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72111.xml><?xml version="1.0" encoding="utf-8"?>
<revisions xmlns="http://schemas.openxmlformats.org/spreadsheetml/2006/main" xmlns:r="http://schemas.openxmlformats.org/officeDocument/2006/relationships">
  <rcc rId="452" sId="1" odxf="1" s="1" dxf="1" numFmtId="4">
    <nc r="L52">
      <v>20000000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53" sId="1">
    <nc r="J52">
      <f>K52+L52</f>
    </nc>
  </rcc>
  <rcc rId="454" sId="1" odxf="1" s="1" dxf="1">
    <nc r="J51">
      <f>J52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55" sId="1" odxf="1" dxf="1">
    <nc r="K51">
      <f>K52</f>
    </nc>
    <odxf>
      <font>
        <name val="Arial"/>
        <scheme val="none"/>
      </font>
      <numFmt numFmtId="0" formatCode="General"/>
      <fill>
        <patternFill patternType="none">
          <bgColor indexed="65"/>
        </patternFill>
      </fill>
    </odxf>
    <ndxf>
      <font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456" sId="1" odxf="1" s="1" dxf="1">
    <nc r="L51">
      <f>L52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457" sId="1" odxf="1" dxf="1">
    <nc r="M51">
      <f>M52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58" sId="1" odxf="1" dxf="1">
    <nc r="N51">
      <f>N52</f>
    </nc>
    <odxf>
      <font>
        <name val="Arial"/>
        <scheme val="none"/>
      </font>
      <numFmt numFmtId="166" formatCode="#,##0.00\ _₽"/>
      <fill>
        <patternFill patternType="none">
          <bgColor indexed="65"/>
        </patternFill>
      </fill>
    </odxf>
    <ndxf>
      <font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459" sId="1" odxf="1" dxf="1">
    <nc r="O51">
      <f>O52</f>
    </nc>
    <odxf>
      <numFmt numFmtId="166" formatCode="#,##0.00\ _₽"/>
      <fill>
        <patternFill patternType="none">
          <bgColor indexed="65"/>
        </patternFill>
      </fill>
    </odxf>
    <ndxf>
      <numFmt numFmtId="4" formatCode="#,##0.00"/>
      <fill>
        <patternFill patternType="solid">
          <bgColor theme="0"/>
        </patternFill>
      </fill>
    </ndxf>
  </rcc>
  <rcc rId="460" sId="1" odxf="1" dxf="1">
    <nc r="P51">
      <f>P52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61" sId="1" odxf="1" dxf="1">
    <nc r="Q51">
      <f>Q52</f>
    </nc>
    <odxf>
      <font>
        <name val="Arial"/>
        <scheme val="none"/>
      </font>
      <numFmt numFmtId="166" formatCode="#,##0.00\ _₽"/>
      <fill>
        <patternFill patternType="none">
          <bgColor indexed="65"/>
        </patternFill>
      </fill>
    </odxf>
    <ndxf>
      <font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462" sId="1" odxf="1" dxf="1">
    <nc r="R51">
      <f>R52</f>
    </nc>
    <odxf>
      <numFmt numFmtId="166" formatCode="#,##0.00\ _₽"/>
      <fill>
        <patternFill patternType="none">
          <bgColor indexed="65"/>
        </patternFill>
      </fill>
    </odxf>
    <ndxf>
      <numFmt numFmtId="4" formatCode="#,##0.00"/>
      <fill>
        <patternFill patternType="solid">
          <bgColor theme="0"/>
        </patternFill>
      </fill>
    </ndxf>
  </rcc>
  <rcc rId="463" sId="1" odxf="1" dxf="1">
    <nc r="S51">
      <f>S52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64" sId="1" odxf="1" dxf="1">
    <nc r="T51">
      <f>T52</f>
    </nc>
    <odxf>
      <font>
        <name val="Arial"/>
        <scheme val="none"/>
      </font>
      <numFmt numFmtId="166" formatCode="#,##0.00\ _₽"/>
      <fill>
        <patternFill patternType="none">
          <bgColor indexed="65"/>
        </patternFill>
      </fill>
    </odxf>
    <ndxf>
      <font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c rId="465" sId="1" odxf="1" dxf="1">
    <nc r="U51">
      <f>U52</f>
    </nc>
    <odxf>
      <numFmt numFmtId="166" formatCode="#,##0.00\ _₽"/>
      <fill>
        <patternFill patternType="none">
          <bgColor indexed="65"/>
        </patternFill>
      </fill>
      <border outline="0">
        <right/>
      </border>
    </odxf>
    <ndxf>
      <numFmt numFmtId="4" formatCode="#,##0.00"/>
      <fill>
        <patternFill patternType="solid">
          <bgColor theme="0"/>
        </patternFill>
      </fill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fmt sheetId="1" sqref="K229:L230">
    <dxf>
      <alignment vertical="center" readingOrder="0"/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992" sId="1" numFmtId="34">
    <nc r="K244">
      <v>2152136.54</v>
    </nc>
  </rcc>
  <rcc rId="1993" sId="1" numFmtId="34">
    <nc r="L244">
      <v>43961.58</v>
    </nc>
  </rcc>
  <rcc rId="1994" sId="1" odxf="1" dxf="1" numFmtId="34">
    <nc r="N244">
      <v>2152136.54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995" sId="1" odxf="1" dxf="1" numFmtId="34">
    <nc r="O244">
      <v>43961.58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996" sId="1">
    <nc r="M244">
      <f>N244+O244</f>
    </nc>
  </rcc>
  <rcc rId="1997" sId="1">
    <nc r="P244">
      <f>Q244+R244</f>
    </nc>
  </rcc>
  <rcc rId="1998" sId="1" odxf="1" dxf="1" numFmtId="34">
    <nc r="Q244">
      <v>2152136.54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1999" sId="1" odxf="1" dxf="1" numFmtId="34">
    <nc r="R244">
      <v>43961.58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2000" sId="1" numFmtId="34">
    <nc r="T244">
      <v>0</v>
    </nc>
  </rcc>
  <rcc rId="2001" sId="1" numFmtId="34">
    <nc r="U244">
      <v>0</v>
    </nc>
  </rcc>
  <rcc rId="2002" sId="1">
    <nc r="S244">
      <f>T244+U244</f>
    </nc>
  </rcc>
  <rfmt sheetId="1" sqref="S244:U244">
    <dxf>
      <numFmt numFmtId="167" formatCode="#,##0.00_ ;\-#,##0.00\ "/>
    </dxf>
  </rfmt>
  <rfmt sheetId="1" sqref="A244:U244">
    <dxf>
      <fill>
        <patternFill>
          <bgColor rgb="FFFFFF00"/>
        </patternFill>
      </fill>
    </dxf>
  </rfmt>
  <rcc rId="2003" sId="1" numFmtId="34">
    <nc r="K243">
      <v>1585530.51</v>
    </nc>
  </rcc>
  <rcc rId="2004" sId="1" numFmtId="34">
    <nc r="L243">
      <v>32378.73</v>
    </nc>
  </rcc>
  <rcc rId="2005" sId="1" odxf="1" dxf="1" numFmtId="34">
    <nc r="N243">
      <v>1585530.51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2006" sId="1" odxf="1" dxf="1" numFmtId="34">
    <nc r="O243">
      <v>32378.73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2007" sId="1" odxf="1" dxf="1" numFmtId="34">
    <nc r="Q243">
      <v>1585530.51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2008" sId="1" odxf="1" dxf="1" numFmtId="34">
    <nc r="R243">
      <v>32378.73</v>
    </nc>
    <odxf>
      <font>
        <color rgb="FF000000"/>
        <name val="Times New Roman"/>
        <scheme val="none"/>
      </font>
      <alignment indent="0" relativeIndent="0" readingOrder="0"/>
    </odxf>
    <ndxf>
      <font>
        <sz val="10"/>
        <color auto="1"/>
        <name val="Times New Roman"/>
        <scheme val="none"/>
      </font>
      <alignment indent="1" relativeIndent="0" readingOrder="0"/>
    </ndxf>
  </rcc>
  <rcc rId="2009" sId="1">
    <nc r="M243">
      <f>N243+O243</f>
    </nc>
  </rcc>
  <rcc rId="2010" sId="1">
    <nc r="P243">
      <f>Q243+R243</f>
    </nc>
  </rcc>
  <rcc rId="2011" sId="1" numFmtId="34">
    <nc r="T243">
      <v>1585530.11</v>
    </nc>
  </rcc>
  <rcc rId="2012" sId="1" numFmtId="34">
    <nc r="U243">
      <v>32378.720000000001</v>
    </nc>
  </rcc>
  <rcc rId="2013" sId="1">
    <nc r="S243">
      <f>T243+U243</f>
    </nc>
  </rcc>
  <rfmt sheetId="1" sqref="A243:U243">
    <dxf>
      <fill>
        <patternFill>
          <bgColor rgb="FFFFFF00"/>
        </patternFill>
      </fill>
    </dxf>
  </rfmt>
  <rfmt sheetId="1" sqref="A242:U242">
    <dxf>
      <fill>
        <patternFill>
          <bgColor rgb="FFFFFF00"/>
        </patternFill>
      </fill>
    </dxf>
  </rfmt>
  <rfmt sheetId="1" s="1" sqref="K246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246" start="0" length="0">
    <dxf>
      <numFmt numFmtId="4" formatCode="#,##0.00"/>
      <fill>
        <patternFill patternType="solid">
          <bgColor theme="0"/>
        </patternFill>
      </fill>
    </dxf>
  </rfmt>
  <rcc rId="2014" sId="1" numFmtId="4">
    <nc r="K246">
      <v>258972500</v>
    </nc>
  </rcc>
  <rcc rId="2015" sId="1" numFmtId="4">
    <nc r="L246">
      <v>29337760</v>
    </nc>
  </rcc>
  <rcc rId="2016" sId="1">
    <nc r="J246">
      <f>K246+L246</f>
    </nc>
  </rcc>
  <rcc rId="2017" sId="1" numFmtId="34">
    <nc r="N246">
      <v>257947312.81999999</v>
    </nc>
  </rcc>
  <rcc rId="2018" sId="1">
    <nc r="O246">
      <f>5264217.86+23830630</f>
    </nc>
  </rcc>
  <rcc rId="2019" sId="1" numFmtId="34">
    <nc r="Q246">
      <v>257947312.81999999</v>
    </nc>
  </rcc>
  <rcc rId="2020" sId="1" numFmtId="34">
    <nc r="T246">
      <v>257947312.81999999</v>
    </nc>
  </rcc>
  <rcc rId="2021" sId="1">
    <nc r="R246">
      <f>23830630+5264217.86</f>
    </nc>
  </rcc>
  <rcc rId="2022" sId="1">
    <nc r="U246">
      <f>5264217.86+20047305</f>
    </nc>
  </rcc>
  <rfmt sheetId="1" sqref="A246:U246">
    <dxf>
      <fill>
        <patternFill>
          <bgColor rgb="FFFFFF00"/>
        </patternFill>
      </fill>
    </dxf>
  </rfmt>
  <rfmt sheetId="1" sqref="A245:U245">
    <dxf>
      <fill>
        <patternFill>
          <bgColor rgb="FFFFFF00"/>
        </patternFill>
      </fill>
    </dxf>
  </rfmt>
  <rfmt sheetId="1" sqref="A234:U235">
    <dxf>
      <fill>
        <patternFill>
          <bgColor rgb="FFFFFF00"/>
        </patternFill>
      </fill>
    </dxf>
  </rfmt>
  <rcc rId="2023" sId="1">
    <nc r="J224">
      <f>J227+J234</f>
    </nc>
  </rcc>
  <rcc rId="2024" sId="1" numFmtId="34">
    <oc r="K236">
      <v>256609500</v>
    </oc>
    <nc r="K236">
      <f>256609500+253844.11</f>
    </nc>
  </rcc>
  <rcc rId="2025" sId="1" numFmtId="34">
    <oc r="L236">
      <v>28512170</v>
    </oc>
    <nc r="L236">
      <f>28512170+28204.91</f>
    </nc>
  </rcc>
  <rcc rId="2026" sId="1">
    <oc r="J235">
      <f>J236+J238+J239+J240+J241</f>
    </oc>
    <nc r="J235">
      <f>J236+J238+J239+J240+J241+J237</f>
    </nc>
  </rcc>
  <rcc rId="2027" sId="1">
    <oc r="K235">
      <f>K236+K238+K239+K240+K241</f>
    </oc>
    <nc r="K235">
      <f>K236+K238+K239+K240+K241+K237</f>
    </nc>
  </rcc>
  <rcc rId="2028" sId="1">
    <oc r="L235">
      <f>L236+L238+L239+L240+L241</f>
    </oc>
    <nc r="L235">
      <f>L236+L238+L239+L240+L241+L237</f>
    </nc>
  </rcc>
  <rcc rId="2029" sId="1">
    <nc r="K224">
      <f>K227+K234</f>
    </nc>
  </rcc>
  <rcc rId="2030" sId="1">
    <nc r="L224">
      <f>L227+L234</f>
    </nc>
  </rcc>
  <rcc rId="2031" sId="1" odxf="1" dxf="1">
    <nc r="J226">
      <f>J229+J236</f>
    </nc>
    <odxf>
      <font>
        <b val="0"/>
        <color rgb="FF000000"/>
        <name val="Times New Roman"/>
        <scheme val="none"/>
      </font>
    </odxf>
    <ndxf>
      <font>
        <b/>
        <color rgb="FF000000"/>
        <name val="Times New Roman"/>
        <scheme val="none"/>
      </font>
    </ndxf>
  </rcc>
  <rfmt sheetId="1" sqref="K226" start="0" length="0">
    <dxf>
      <font>
        <b/>
        <color rgb="FF000000"/>
        <name val="Times New Roman"/>
        <scheme val="none"/>
      </font>
    </dxf>
  </rfmt>
  <rfmt sheetId="1" sqref="L226" start="0" length="0">
    <dxf>
      <font>
        <b/>
        <color rgb="FF000000"/>
        <name val="Times New Roman"/>
        <scheme val="none"/>
      </font>
    </dxf>
  </rfmt>
  <rcc rId="2032" sId="1">
    <nc r="M224">
      <f>M227+M234</f>
    </nc>
  </rcc>
  <rcc rId="2033" sId="1">
    <nc r="N224">
      <f>N227+N234</f>
    </nc>
  </rcc>
  <rcc rId="2034" sId="1">
    <nc r="O224">
      <f>O227+O234</f>
    </nc>
  </rcc>
  <rcc rId="2035" sId="1">
    <oc r="M235">
      <f>M236+M237+M238+M239+M240+M241</f>
    </oc>
    <nc r="M235">
      <f>M236+M238+M239+M240+M241+M237</f>
    </nc>
  </rcc>
  <rcc rId="2036" sId="1">
    <oc r="N235">
      <f>N236+N237+N238+N239+N240+N241</f>
    </oc>
    <nc r="N235">
      <f>N236+N238+N239+N240+N241+N237</f>
    </nc>
  </rcc>
  <rcc rId="2037" sId="1">
    <oc r="O235">
      <f>O236+O237+O238+O239+O240+O241</f>
    </oc>
    <nc r="O235">
      <f>O236+O238+O239+O240+O241+O237</f>
    </nc>
  </rcc>
  <rcc rId="2038" sId="1">
    <oc r="P235">
      <f>P236+P237+P238+P239+P240+P241</f>
    </oc>
    <nc r="P235">
      <f>P236+P238+P239+P240+P241+P237</f>
    </nc>
  </rcc>
  <rcc rId="2039" sId="1">
    <oc r="Q235">
      <f>Q236+Q237+Q238+Q239+Q240+Q241</f>
    </oc>
    <nc r="Q235">
      <f>Q236+Q238+Q239+Q240+Q241+Q237</f>
    </nc>
  </rcc>
  <rcc rId="2040" sId="1">
    <oc r="R235">
      <f>R236+R237+R238+R239+R240+R241</f>
    </oc>
    <nc r="R235">
      <f>R236+R238+R239+R240+R241+R237</f>
    </nc>
  </rcc>
  <rcc rId="2041" sId="1">
    <oc r="S235">
      <f>S236+S237+S238+S239+S240+S241</f>
    </oc>
    <nc r="S235">
      <f>S236+S238+S239+S240+S241+S237</f>
    </nc>
  </rcc>
  <rcc rId="2042" sId="1">
    <oc r="T235">
      <f>T236+T237+T238+T239+T240+T241</f>
    </oc>
    <nc r="T235">
      <f>T236+T238+T239+T240+T241+T237</f>
    </nc>
  </rcc>
  <rcc rId="2043" sId="1" odxf="1" dxf="1">
    <oc r="U235">
      <f>U236+U237+U238+U239+U240+U241</f>
    </oc>
    <nc r="U235">
      <f>U236+U238+U239+U240+U241+U237</f>
    </nc>
    <odxf>
      <border outline="0">
        <right/>
      </border>
    </odxf>
    <ndxf>
      <border outline="0">
        <right style="thin">
          <color indexed="64"/>
        </right>
      </border>
    </ndxf>
  </rcc>
  <rfmt sheetId="1" sqref="G224:L226">
    <dxf>
      <fill>
        <patternFill>
          <bgColor rgb="FFFFFF00"/>
        </patternFill>
      </fill>
    </dxf>
  </rfmt>
  <rcc rId="2044" sId="1" numFmtId="34">
    <nc r="K226">
      <v>906187211.15999997</v>
    </nc>
  </rcc>
  <rcc rId="2045" sId="1">
    <oc r="J226">
      <f>J229+J236</f>
    </oc>
    <nc r="J226">
      <f>K226+L226</f>
    </nc>
  </rcc>
  <rfmt sheetId="1" sqref="K224:L226">
    <dxf>
      <fill>
        <patternFill patternType="none">
          <bgColor auto="1"/>
        </patternFill>
      </fill>
    </dxf>
  </rfmt>
  <rcc rId="2046" sId="1" odxf="1" s="1" dxf="1" numFmtId="4">
    <nc r="L226">
      <v>85589968.390000001</v>
    </nc>
    <ndxf>
      <font>
        <b val="0"/>
        <sz val="10"/>
        <color rgb="FF000000"/>
        <name val="Arial Cyr"/>
        <scheme val="none"/>
      </font>
      <numFmt numFmtId="4" formatCode="#,##0.00"/>
      <alignment vertical="top" wrapText="0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1" sqref="L226">
    <dxf>
      <fill>
        <patternFill patternType="solid">
          <bgColor rgb="FFFFFF00"/>
        </patternFill>
      </fill>
    </dxf>
  </rfmt>
  <rfmt sheetId="1" sqref="L226" start="0" length="2147483647">
    <dxf>
      <font>
        <name val="Times New Roman"/>
        <scheme val="none"/>
      </font>
    </dxf>
  </rfmt>
  <rfmt sheetId="1" sqref="L226" start="0" length="2147483647">
    <dxf>
      <font>
        <b/>
      </font>
    </dxf>
  </rfmt>
  <rcc rId="2047" sId="1">
    <oc r="J242">
      <f>K242+L242</f>
    </oc>
    <nc r="J242">
      <f>K242+L242+L242+27439.69</f>
    </nc>
  </rcc>
  <rcc rId="2048" sId="1">
    <oc r="L242">
      <f>L243+L244</f>
    </oc>
    <nc r="L242">
      <f>L243+L244+27439.69</f>
    </nc>
  </rcc>
  <rfmt sheetId="1" sqref="K224:L227">
    <dxf>
      <fill>
        <patternFill>
          <bgColor rgb="FFFFFF00"/>
        </patternFill>
      </fill>
    </dxf>
  </rfmt>
  <rcc rId="2049" sId="1" numFmtId="34">
    <oc r="O236">
      <v>16577334.99</v>
    </oc>
    <nc r="O236">
      <f>16577334.99+28204.91</f>
    </nc>
  </rcc>
  <rfmt sheetId="1" sqref="O224">
    <dxf>
      <fill>
        <patternFill patternType="solid">
          <bgColor rgb="FFFFFF00"/>
        </patternFill>
      </fill>
    </dxf>
  </rfmt>
  <rcc rId="2050" sId="1" numFmtId="34">
    <oc r="N236">
      <v>149195997.28</v>
    </oc>
    <nc r="N236">
      <f>149195997.28+253844.11</f>
    </nc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fmt sheetId="1" sqref="J150:L154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348" sId="1" odxf="1" s="1" dxf="1" numFmtId="4">
    <nc r="K35">
      <v>32033658.850000001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49" sId="1">
    <oc r="L35">
      <f>8444059.25</f>
    </oc>
    <nc r="L35">
      <f>8444059.25+1072633.06</f>
    </nc>
  </rcc>
  <rcc rId="350" sId="1" xfDxf="1" dxf="1" numFmtId="4">
    <nc r="N35">
      <v>5212658.54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1" sId="1" xfDxf="1" dxf="1" numFmtId="4">
    <nc r="Q35">
      <v>5212658.54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2" sId="1" xfDxf="1" dxf="1" numFmtId="4">
    <nc r="T35">
      <v>5212658.54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fmt sheetId="1" sqref="K30:L30">
    <dxf>
      <fill>
        <patternFill>
          <bgColor rgb="FFFFFF00"/>
        </patternFill>
      </fill>
    </dxf>
  </rfmt>
  <rcc rId="337" sId="1" odxf="1" s="1" dxf="1" numFmtId="4">
    <nc r="K34">
      <v>26345910.609999999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38" sId="1" xfDxf="1" dxf="1" numFmtId="4">
    <nc r="N34">
      <v>4947155.13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" sId="1" xfDxf="1" dxf="1" numFmtId="4">
    <nc r="Q34">
      <v>4947155.13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" sId="1" xfDxf="1" dxf="1" numFmtId="4">
    <nc r="T34">
      <v>4947155.13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" sId="1">
    <oc r="L34">
      <f>5084326.04</f>
    </oc>
    <nc r="L34">
      <f>5084326.04+882181.3</f>
    </nc>
  </rcc>
  <rfmt sheetId="1" sqref="J34:K34">
    <dxf>
      <fill>
        <patternFill>
          <bgColor rgb="FFFFFF00"/>
        </patternFill>
      </fill>
    </dxf>
  </rfmt>
  <rcc rId="342" sId="1">
    <oc r="O34">
      <f>1290000</f>
    </oc>
    <nc r="O34">
      <f>1290000+165653.33</f>
    </nc>
  </rcc>
  <rcc rId="343" sId="1">
    <oc r="R34">
      <f>1290000</f>
    </oc>
    <nc r="R34">
      <f>1290000+165653.33</f>
    </nc>
  </rcc>
  <rcc rId="344" sId="1">
    <oc r="U34">
      <f>1290000</f>
    </oc>
    <nc r="U34">
      <f>1290000+165653.33</f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cc rId="272" sId="1" odxf="1" s="1" dxf="1" numFmtId="4">
    <nc r="K33">
      <v>19866760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73" sId="1" odxf="1" s="1" dxf="1" numFmtId="4">
    <nc r="L33">
      <v>665229.77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74" sId="1" xfDxf="1" dxf="1" numFmtId="4">
    <nc r="N33">
      <v>19097565.420000002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" sId="1" xfDxf="1" dxf="1" numFmtId="4">
    <nc r="O33">
      <v>639480.28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" sId="1" xfDxf="1" dxf="1" numFmtId="4">
    <nc r="Q33">
      <v>17922153.52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T33" start="0" length="0">
    <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7" sId="1" numFmtId="4">
    <nc r="T33">
      <v>17922153.510000002</v>
    </nc>
  </rcc>
  <rcc rId="278" sId="1" numFmtId="4">
    <nc r="R33">
      <v>600115.48</v>
    </nc>
  </rcc>
  <rfmt sheetId="1" xfDxf="1" sqref="U33" start="0" length="0">
    <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79" sId="1" numFmtId="4">
    <nc r="U33">
      <v>600115.49</v>
    </nc>
  </rcc>
  <rfmt sheetId="1" sqref="K33:L33">
    <dxf>
      <fill>
        <patternFill>
          <bgColor rgb="FFFFFF00"/>
        </patternFill>
      </fill>
    </dxf>
  </rfmt>
  <rcc rId="280" sId="1">
    <oc r="L36">
      <f>400000</f>
    </oc>
    <nc r="L36">
      <f>400000+511072.11</f>
    </nc>
  </rcc>
  <rcc rId="281" sId="1" odxf="1" s="1" dxf="1" numFmtId="4">
    <nc r="K36">
      <v>15262917.060000001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H36:J36">
    <dxf>
      <fill>
        <patternFill>
          <bgColor rgb="FFFFFF00"/>
        </patternFill>
      </fill>
    </dxf>
  </rfmt>
  <rcc rId="282" sId="1" odxf="1" s="1" dxf="1" numFmtId="4">
    <nc r="K28">
      <v>17416800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83" sId="1" odxf="1" s="1" dxf="1" numFmtId="4">
    <nc r="L28">
      <v>583193.93000000005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84" sId="1" numFmtId="4">
    <nc r="N28">
      <v>11482835.039999999</v>
    </nc>
  </rcc>
  <rcc rId="285" sId="1" xfDxf="1" dxf="1" numFmtId="4">
    <nc r="Q28">
      <v>11105350.93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" sId="1" xfDxf="1" dxf="1" numFmtId="4">
    <nc r="T28">
      <v>11105350.93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111111.xml><?xml version="1.0" encoding="utf-8"?>
<revisions xmlns="http://schemas.openxmlformats.org/spreadsheetml/2006/main" xmlns:r="http://schemas.openxmlformats.org/officeDocument/2006/relationships">
  <rcc rId="267" sId="1" odxf="1" s="1" dxf="1" numFmtId="4">
    <nc r="K22">
      <v>12385284.17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268" sId="1" odxf="1" s="1" dxf="1" numFmtId="4">
    <nc r="L22">
      <v>414715.83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qref="J22:K22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112.xml><?xml version="1.0" encoding="utf-8"?>
<revisions xmlns="http://schemas.openxmlformats.org/spreadsheetml/2006/main" xmlns:r="http://schemas.openxmlformats.org/officeDocument/2006/relationships">
  <rcc rId="383" sId="1" odxf="1" s="1" dxf="1" numFmtId="4">
    <nc r="K31">
      <v>19475850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84" sId="1" odxf="1" s="1" dxf="1" numFmtId="4">
    <nc r="L31">
      <v>652140.31999999995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6" formatCode="#,##0.00\ _₽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85" sId="1" xfDxf="1" dxf="1" numFmtId="4">
    <nc r="N31">
      <v>18754038.949999999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" sId="1" xfDxf="1" dxf="1" numFmtId="4">
    <nc r="Q31">
      <v>18754038.949999999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7" sId="1" xfDxf="1" dxf="1" numFmtId="4">
    <nc r="T31">
      <v>18754038.949999999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8" sId="1" xfDxf="1" dxf="1" numFmtId="4">
    <nc r="O31">
      <v>627970.79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9" sId="1" xfDxf="1" dxf="1" numFmtId="4">
    <nc r="R31">
      <v>627970.79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" sId="1" xfDxf="1" dxf="1" numFmtId="4">
    <nc r="U31">
      <v>627970.79</v>
    </nc>
    <ndxf>
      <font>
        <color rgb="FF000000"/>
        <name val="Times New Roman"/>
        <scheme val="none"/>
      </font>
      <numFmt numFmtId="166" formatCode="#,##0.00\ _₽"/>
      <alignment horizontal="righ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113.xml><?xml version="1.0" encoding="utf-8"?>
<revisions xmlns="http://schemas.openxmlformats.org/spreadsheetml/2006/main" xmlns:r="http://schemas.openxmlformats.org/officeDocument/2006/relationships">
  <rfmt sheetId="1" sqref="A67:W67">
    <dxf>
      <fill>
        <patternFill>
          <bgColor rgb="FFFFFF00"/>
        </patternFill>
      </fill>
    </dxf>
  </rfmt>
  <rcc rId="431" sId="1" odxf="1" s="1" dxf="1" numFmtId="4">
    <nc r="K68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32" sId="1" odxf="1" s="1" dxf="1" numFmtId="4">
    <nc r="K69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="1" sqref="L68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69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433" sId="1">
    <nc r="J68">
      <f>K68+L68</f>
    </nc>
  </rcc>
  <rcc rId="434" sId="1" numFmtId="4">
    <nc r="L68">
      <v>5752653.0700000003</v>
    </nc>
  </rcc>
  <rcc rId="435" sId="1">
    <nc r="J69">
      <f>K69+L69</f>
    </nc>
  </rcc>
  <rcc rId="436" sId="1" numFmtId="4">
    <nc r="L69">
      <v>5752653.0700000003</v>
    </nc>
  </rcc>
  <rcc rId="437" sId="1" odxf="1" s="1" dxf="1" numFmtId="4">
    <nc r="N69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38" sId="1" odxf="1" s="1" dxf="1" numFmtId="4">
    <nc r="O69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39" sId="1" odxf="1" s="1" dxf="1" numFmtId="4">
    <nc r="N68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0" sId="1" odxf="1" s="1" dxf="1" numFmtId="4">
    <nc r="O68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1" sId="1" odxf="1" s="1" dxf="1" numFmtId="4">
    <nc r="Q69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2" sId="1" odxf="1" s="1" dxf="1" numFmtId="4">
    <nc r="R69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3" sId="1" odxf="1" s="1" dxf="1" numFmtId="4">
    <nc r="Q68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4" sId="1" odxf="1" s="1" dxf="1" numFmtId="4">
    <nc r="R68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5" sId="1" odxf="1" s="1" dxf="1" numFmtId="4">
    <nc r="T69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6" sId="1" odxf="1" s="1" dxf="1" numFmtId="4">
    <nc r="U69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  <border outline="0">
        <right style="thin">
          <color indexed="64"/>
        </right>
      </border>
    </ndxf>
  </rcc>
  <rcc rId="447" sId="1" odxf="1" s="1" dxf="1" numFmtId="4">
    <nc r="T68">
      <v>281880000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448" sId="1" odxf="1" s="1" dxf="1" numFmtId="4">
    <nc r="U68">
      <v>5752653.0700000003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  <border outline="0">
        <right style="thin">
          <color indexed="64"/>
        </right>
      </border>
    </ndxf>
  </rcc>
  <rfmt sheetId="1" sqref="A68:W69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fmt sheetId="1" sqref="L15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5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5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5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5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15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5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34" sId="1" odxf="1" s="1" dxf="1" numFmtId="4">
    <nc r="J154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ft rId="1489" sheetId="1"/>
  <rcc rId="1535" sId="1" odxf="1" s="1" dxf="1" numFmtId="4">
    <nc r="L154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ft rId="1490" sheetId="1"/>
  <rcc rId="1536" sId="1" odxf="1" s="1" dxf="1" numFmtId="4">
    <nc r="J152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ft rId="1485" sheetId="1"/>
  <rcc rId="1537" sId="1" odxf="1" s="1" dxf="1" numFmtId="4">
    <nc r="J153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ft rId="1487" sheetId="1"/>
  <rcc rId="1538" sId="1" odxf="1" s="1" dxf="1" numFmtId="4">
    <nc r="L152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ft rId="1486" sheetId="1"/>
  <rcc rId="1539" sId="1" odxf="1" s="1" dxf="1" numFmtId="4">
    <nc r="L153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ft rId="1488" sheetId="1"/>
  <rfmt sheetId="1" s="1" sqref="J150" start="0" length="0">
    <dxf>
      <numFmt numFmtId="4" formatCode="#,##0.00"/>
      <fill>
        <patternFill patternType="solid">
          <bgColor theme="0"/>
        </patternFill>
      </fill>
    </dxf>
  </rfmt>
  <rcc rId="1540" sId="1" odxf="1" s="1" dxf="1" numFmtId="4">
    <nc r="L150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ft rId="1484" sheetId="1"/>
  <rfmt sheetId="1" sqref="J150:L150" start="0" length="2147483647">
    <dxf>
      <font>
        <b/>
      </font>
    </dxf>
  </rfmt>
  <rfmt sheetId="1" sqref="J154:L154" start="0" length="2147483647">
    <dxf>
      <font>
        <b/>
      </font>
    </dxf>
  </rfmt>
  <rfmt sheetId="1" sqref="G150:L155">
    <dxf>
      <fill>
        <patternFill>
          <bgColor rgb="FFFFFF00"/>
        </patternFill>
      </fill>
    </dxf>
  </rfmt>
  <rfmt sheetId="1" sqref="J155" start="0" length="0">
    <dxf>
      <numFmt numFmtId="4" formatCode="#,##0.00"/>
      <fill>
        <patternFill patternType="solid">
          <bgColor theme="0"/>
        </patternFill>
      </fill>
    </dxf>
  </rfmt>
  <rfmt sheetId="1" sqref="L155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qref="J150" start="0" length="0">
    <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dxf>
  </rfmt>
  <rcc rId="1541" sId="1" numFmtId="34">
    <nc r="M155">
      <v>0</v>
    </nc>
  </rcc>
  <rcc rId="1542" sId="1" numFmtId="34">
    <nc r="M154">
      <v>0</v>
    </nc>
  </rcc>
  <rcc rId="1543" sId="1" numFmtId="34">
    <nc r="M153">
      <v>0</v>
    </nc>
  </rcc>
  <rcc rId="1544" sId="1" numFmtId="34">
    <nc r="M152">
      <v>0</v>
    </nc>
  </rcc>
  <rcc rId="1545" sId="1" numFmtId="34">
    <nc r="M150">
      <v>0</v>
    </nc>
  </rcc>
  <rcc rId="1546" sId="1" numFmtId="34">
    <nc r="O150">
      <v>0</v>
    </nc>
  </rcc>
  <rcc rId="1547" sId="1" numFmtId="34">
    <nc r="O152">
      <v>0</v>
    </nc>
  </rcc>
  <rcc rId="1548" sId="1" numFmtId="34">
    <nc r="O153">
      <v>0</v>
    </nc>
  </rcc>
  <rcc rId="1549" sId="1" numFmtId="34">
    <nc r="O154">
      <v>0</v>
    </nc>
  </rcc>
  <rcc rId="1550" sId="1" numFmtId="34">
    <nc r="O155">
      <v>0</v>
    </nc>
  </rcc>
  <rfmt sheetId="1" sqref="M150:O155">
    <dxf>
      <numFmt numFmtId="167" formatCode="#,##0.00_ ;\-#,##0.00\ "/>
    </dxf>
  </rfmt>
  <rfmt sheetId="1" sqref="M150:O155">
    <dxf>
      <fill>
        <patternFill patternType="solid">
          <bgColor rgb="FFFFFF00"/>
        </patternFill>
      </fill>
    </dxf>
  </rfmt>
  <rcc rId="1551" sId="1" odxf="1" dxf="1" numFmtId="4">
    <nc r="P150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Q150" start="0" length="0">
    <dxf>
      <numFmt numFmtId="167" formatCode="#,##0.00_ ;\-#,##0.00\ "/>
      <fill>
        <patternFill patternType="solid">
          <bgColor rgb="FFFFFF00"/>
        </patternFill>
      </fill>
    </dxf>
  </rfmt>
  <rcc rId="1552" sId="1" odxf="1" dxf="1" numFmtId="4">
    <nc r="R150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P151" start="0" length="0">
    <dxf>
      <numFmt numFmtId="167" formatCode="#,##0.00_ ;\-#,##0.00\ "/>
      <fill>
        <patternFill patternType="solid">
          <bgColor rgb="FFFFFF00"/>
        </patternFill>
      </fill>
    </dxf>
  </rfmt>
  <rfmt sheetId="1" sqref="Q151" start="0" length="0">
    <dxf>
      <numFmt numFmtId="167" formatCode="#,##0.00_ ;\-#,##0.00\ "/>
      <fill>
        <patternFill patternType="solid">
          <bgColor rgb="FFFFFF00"/>
        </patternFill>
      </fill>
    </dxf>
  </rfmt>
  <rfmt sheetId="1" sqref="R151" start="0" length="0">
    <dxf>
      <numFmt numFmtId="167" formatCode="#,##0.00_ ;\-#,##0.00\ "/>
      <fill>
        <patternFill patternType="solid">
          <bgColor rgb="FFFFFF00"/>
        </patternFill>
      </fill>
    </dxf>
  </rfmt>
  <rcc rId="1553" sId="1" odxf="1" dxf="1" numFmtId="4">
    <nc r="P152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Q152" start="0" length="0">
    <dxf>
      <numFmt numFmtId="167" formatCode="#,##0.00_ ;\-#,##0.00\ "/>
      <fill>
        <patternFill patternType="solid">
          <bgColor rgb="FFFFFF00"/>
        </patternFill>
      </fill>
    </dxf>
  </rfmt>
  <rcc rId="1554" sId="1" odxf="1" dxf="1" numFmtId="4">
    <nc r="R152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555" sId="1" odxf="1" dxf="1" numFmtId="4">
    <nc r="P15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Q153" start="0" length="0">
    <dxf>
      <numFmt numFmtId="167" formatCode="#,##0.00_ ;\-#,##0.00\ "/>
      <fill>
        <patternFill patternType="solid">
          <bgColor rgb="FFFFFF00"/>
        </patternFill>
      </fill>
    </dxf>
  </rfmt>
  <rcc rId="1556" sId="1" odxf="1" dxf="1" numFmtId="4">
    <nc r="R15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557" sId="1" odxf="1" dxf="1" numFmtId="4">
    <nc r="P154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Q154" start="0" length="0">
    <dxf>
      <numFmt numFmtId="167" formatCode="#,##0.00_ ;\-#,##0.00\ "/>
      <fill>
        <patternFill patternType="solid">
          <bgColor rgb="FFFFFF00"/>
        </patternFill>
      </fill>
    </dxf>
  </rfmt>
  <rcc rId="1558" sId="1" odxf="1" dxf="1" numFmtId="4">
    <nc r="R154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559" sId="1" odxf="1" dxf="1" numFmtId="4">
    <nc r="P155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Q155" start="0" length="0">
    <dxf>
      <numFmt numFmtId="167" formatCode="#,##0.00_ ;\-#,##0.00\ "/>
      <fill>
        <patternFill patternType="solid">
          <bgColor rgb="FFFFFF00"/>
        </patternFill>
      </fill>
    </dxf>
  </rfmt>
  <rcc rId="1560" sId="1" odxf="1" dxf="1" numFmtId="4">
    <nc r="R155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cc rId="1561" sId="1" odxf="1" dxf="1" numFmtId="4">
    <nc r="S150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T150" start="0" length="0">
    <dxf>
      <numFmt numFmtId="167" formatCode="#,##0.00_ ;\-#,##0.00\ "/>
      <fill>
        <patternFill patternType="solid">
          <bgColor rgb="FFFFFF00"/>
        </patternFill>
      </fill>
    </dxf>
  </rfmt>
  <rcc rId="1562" sId="1" odxf="1" dxf="1" numFmtId="4">
    <nc r="U150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  <border outline="0">
        <right/>
      </border>
    </odxf>
    <n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ndxf>
  </rcc>
  <rfmt sheetId="1" sqref="S151" start="0" length="0">
    <dxf>
      <numFmt numFmtId="167" formatCode="#,##0.00_ ;\-#,##0.00\ "/>
      <fill>
        <patternFill patternType="solid">
          <bgColor rgb="FFFFFF00"/>
        </patternFill>
      </fill>
    </dxf>
  </rfmt>
  <rfmt sheetId="1" sqref="T151" start="0" length="0">
    <dxf>
      <numFmt numFmtId="167" formatCode="#,##0.00_ ;\-#,##0.00\ "/>
      <fill>
        <patternFill patternType="solid">
          <bgColor rgb="FFFFFF00"/>
        </patternFill>
      </fill>
    </dxf>
  </rfmt>
  <rfmt sheetId="1" sqref="U151" start="0" length="0">
    <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dxf>
  </rfmt>
  <rcc rId="1563" sId="1" odxf="1" dxf="1" numFmtId="4">
    <nc r="S152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T152" start="0" length="0">
    <dxf>
      <numFmt numFmtId="167" formatCode="#,##0.00_ ;\-#,##0.00\ "/>
      <fill>
        <patternFill patternType="solid">
          <bgColor rgb="FFFFFF00"/>
        </patternFill>
      </fill>
    </dxf>
  </rfmt>
  <rcc rId="1564" sId="1" odxf="1" dxf="1" numFmtId="4">
    <nc r="U152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  <border outline="0">
        <right/>
      </border>
    </odxf>
    <n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ndxf>
  </rcc>
  <rcc rId="1565" sId="1" odxf="1" dxf="1" numFmtId="4">
    <nc r="S15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T153" start="0" length="0">
    <dxf>
      <numFmt numFmtId="167" formatCode="#,##0.00_ ;\-#,##0.00\ "/>
      <fill>
        <patternFill patternType="solid">
          <bgColor rgb="FFFFFF00"/>
        </patternFill>
      </fill>
    </dxf>
  </rfmt>
  <rcc rId="1566" sId="1" odxf="1" dxf="1" numFmtId="4">
    <nc r="U153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  <border outline="0">
        <right/>
      </border>
    </odxf>
    <n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ndxf>
  </rcc>
  <rcc rId="1567" sId="1" odxf="1" dxf="1" numFmtId="4">
    <nc r="S154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T154" start="0" length="0">
    <dxf>
      <numFmt numFmtId="167" formatCode="#,##0.00_ ;\-#,##0.00\ "/>
      <fill>
        <patternFill patternType="solid">
          <bgColor rgb="FFFFFF00"/>
        </patternFill>
      </fill>
    </dxf>
  </rfmt>
  <rcc rId="1568" sId="1" odxf="1" dxf="1" numFmtId="4">
    <nc r="U154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  <border outline="0">
        <right/>
      </border>
    </odxf>
    <n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ndxf>
  </rcc>
  <rcc rId="1569" sId="1" odxf="1" dxf="1" numFmtId="4">
    <nc r="S155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</odxf>
    <ndxf>
      <numFmt numFmtId="167" formatCode="#,##0.00_ ;\-#,##0.00\ "/>
      <fill>
        <patternFill patternType="solid">
          <bgColor rgb="FFFFFF00"/>
        </patternFill>
      </fill>
    </ndxf>
  </rcc>
  <rfmt sheetId="1" sqref="T155" start="0" length="0">
    <dxf>
      <numFmt numFmtId="167" formatCode="#,##0.00_ ;\-#,##0.00\ "/>
      <fill>
        <patternFill patternType="solid">
          <bgColor rgb="FFFFFF00"/>
        </patternFill>
      </fill>
    </dxf>
  </rfmt>
  <rcc rId="1570" sId="1" odxf="1" dxf="1" numFmtId="4">
    <nc r="U155">
      <v>0</v>
    </nc>
    <odxf>
      <numFmt numFmtId="164" formatCode="_-* #,##0.00_р_._-;\-* #,##0.00_р_._-;_-* &quot;-&quot;??_р_._-;_-@_-"/>
      <fill>
        <patternFill patternType="none">
          <bgColor indexed="65"/>
        </patternFill>
      </fill>
      <border outline="0">
        <right/>
      </border>
    </odxf>
    <ndxf>
      <numFmt numFmtId="167" formatCode="#,##0.00_ ;\-#,##0.00\ "/>
      <fill>
        <patternFill patternType="solid">
          <bgColor rgb="FFFFFF00"/>
        </patternFill>
      </fill>
      <border outline="0">
        <right style="thin">
          <color indexed="64"/>
        </right>
      </border>
    </ndxf>
  </rcc>
  <rcc rId="1571" sId="1" odxf="1" dxf="1">
    <oc r="W150">
      <f>S150/M150*100</f>
    </oc>
    <nc r="W150">
      <f>S150/M150*100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572" sId="1" odxf="1" dxf="1">
    <oc r="W151">
      <f>S151/M151*100</f>
    </oc>
    <nc r="W151">
      <f>S151/M151*100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573" sId="1" odxf="1" dxf="1">
    <oc r="W152">
      <f>S152/M152*100</f>
    </oc>
    <nc r="W152">
      <f>S152/M152*100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574" sId="1" odxf="1" dxf="1">
    <oc r="W153">
      <f>S153/M153*100</f>
    </oc>
    <nc r="W153">
      <f>S153/M153*100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575" sId="1" odxf="1" dxf="1">
    <oc r="W154">
      <f>S154/M154*100</f>
    </oc>
    <nc r="W154">
      <f>S154/M154*100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576" sId="1" odxf="1" dxf="1">
    <oc r="W155">
      <f>S155/M155*100</f>
    </oc>
    <nc r="W155">
      <f>S155/M155*100</f>
    </nc>
    <ndxf>
      <fill>
        <patternFill patternType="solid">
          <bgColor rgb="FFFFFF00"/>
        </patternFill>
      </fill>
    </ndxf>
  </rcc>
  <rfmt sheetId="1" sqref="V150:V155">
    <dxf>
      <fill>
        <patternFill patternType="solid">
          <bgColor rgb="FFFFFF00"/>
        </patternFill>
      </fill>
    </dxf>
  </rfmt>
  <rfmt sheetId="1" sqref="A175:F175">
    <dxf>
      <fill>
        <patternFill>
          <bgColor rgb="FFFFFF00"/>
        </patternFill>
      </fill>
    </dxf>
  </rfmt>
  <rfmt sheetId="1" s="1" sqref="K193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fmt sheetId="1" s="1" sqref="L193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577" sId="1" numFmtId="4">
    <nc r="K193">
      <v>75545200</v>
    </nc>
  </rcc>
  <rcc rId="1578" sId="1" numFmtId="4">
    <nc r="L193">
      <v>1541738.78</v>
    </nc>
  </rcc>
  <rcc rId="1579" sId="1" odxf="1" s="1" dxf="1" numFmtId="4">
    <nc r="K192">
      <v>75545200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580" sId="1" odxf="1" s="1" dxf="1" numFmtId="4">
    <nc r="L192">
      <v>1541738.78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581" sId="1" numFmtId="34">
    <nc r="N192">
      <v>56918364.399999999</v>
    </nc>
  </rcc>
  <rcc rId="1582" sId="1" numFmtId="34">
    <nc r="O192">
      <v>1161599.27</v>
    </nc>
  </rcc>
  <rcc rId="1583" sId="1" odxf="1" s="1" dxf="1" numFmtId="34">
    <nc r="N193">
      <v>56918364.399999999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4" sId="1" odxf="1" s="1" dxf="1" numFmtId="34">
    <nc r="O193">
      <v>1161599.27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5" sId="1" numFmtId="34">
    <nc r="Q192">
      <v>56918364.399999999</v>
    </nc>
  </rcc>
  <rcc rId="1586" sId="1" numFmtId="34">
    <nc r="R192">
      <v>1161599.27</v>
    </nc>
  </rcc>
  <rcc rId="1587" sId="1" odxf="1" s="1" dxf="1" numFmtId="34">
    <nc r="Q193">
      <v>56918364.399999999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8" sId="1" odxf="1" s="1" dxf="1" numFmtId="34">
    <nc r="R193">
      <v>1161599.27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9" sId="1" numFmtId="34">
    <nc r="T192">
      <v>56918364.399999999</v>
    </nc>
  </rcc>
  <rcc rId="1590" sId="1" odxf="1" dxf="1" numFmtId="34">
    <nc r="U192">
      <v>1161599.27</v>
    </nc>
    <odxf>
      <border outline="0">
        <right/>
      </border>
    </odxf>
    <ndxf>
      <border outline="0">
        <right style="thin">
          <color indexed="64"/>
        </right>
      </border>
    </ndxf>
  </rcc>
  <rcc rId="1591" sId="1" odxf="1" s="1" dxf="1" numFmtId="34">
    <nc r="T193">
      <v>56918364.399999999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92" sId="1" odxf="1" s="1" dxf="1" numFmtId="34">
    <nc r="U193">
      <v>1161599.27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odxf>
    <ndxf>
      <font>
        <sz val="11"/>
        <color rgb="FF000000"/>
        <name val="Times New Roman"/>
        <scheme val="none"/>
      </font>
      <numFmt numFmtId="164" formatCode="_-* #,##0.00_р_._-;\-* #,##0.00_р_._-;_-* &quot;-&quot;??_р_._-;_-@_-"/>
      <alignment indent="0" relativeInden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92:W193">
    <dxf>
      <fill>
        <patternFill>
          <bgColor rgb="FFFFFF00"/>
        </patternFill>
      </fill>
    </dxf>
  </rfmt>
  <rcv guid="{D701594E-858F-4201-855B-25962822B48B}" action="delete"/>
  <rcv guid="{D701594E-858F-4201-855B-25962822B48B}" action="add"/>
  <rcv guid="{D701594E-858F-4201-855B-25962822B48B}" action="add"/>
  <rdn rId="1593" localSheetId="2" name="Z_D701594E_858F_4201_855B_25962822B48B_.wvu.PrintArea" hidden="1"/>
  <rdn rId="1594" localSheetId="2" name="Z_D701594E_858F_4201_855B_25962822B48B_.wvu.PrintTitles" hidden="1"/>
  <rdn rId="1595" localSheetId="2" name="Z_D701594E_858F_4201_855B_25962822B48B_.wvu.Rows" hidden="1"/>
  <rdn rId="1596" localSheetId="3" name="Z_D701594E_858F_4201_855B_25962822B48B_.wvu.PrintArea" hidden="1"/>
  <rdn rId="1597" localSheetId="3" name="Z_D701594E_858F_4201_855B_25962822B48B_.wvu.PrintTitles" hidden="1"/>
  <rdn rId="1598" localSheetId="3" name="Z_D701594E_858F_4201_855B_25962822B48B_.wvu.Rows" hidden="1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c rId="1481" sId="1" odxf="1" s="1" dxf="1" numFmtId="4">
    <nc r="J155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55" start="0" length="0">
    <dxf>
      <numFmt numFmtId="4" formatCode="#,##0.00"/>
      <fill>
        <patternFill patternType="solid">
          <bgColor theme="0"/>
        </patternFill>
      </fill>
    </dxf>
  </rfmt>
  <rcc rId="1482" sId="1" odxf="1" s="1" dxf="1" numFmtId="4">
    <nc r="L155">
      <v>3100000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483" sId="1" odxf="1" s="1" dxf="1">
    <nc r="J150">
      <f>J152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fmt sheetId="1" s="1" sqref="K150" start="0" length="0">
    <dxf>
      <numFmt numFmtId="4" formatCode="#,##0.00"/>
      <fill>
        <patternFill patternType="solid">
          <bgColor theme="0"/>
        </patternFill>
      </fill>
    </dxf>
  </rfmt>
  <rcc rId="1484" sId="1" odxf="1" s="1" dxf="1">
    <nc r="L150">
      <f>L152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="1" sqref="J151" start="0" length="0">
    <dxf>
      <numFmt numFmtId="4" formatCode="#,##0.00"/>
      <fill>
        <patternFill patternType="solid">
          <bgColor theme="0"/>
        </patternFill>
      </fill>
    </dxf>
  </rfmt>
  <rfmt sheetId="1" s="1" sqref="K151" start="0" length="0">
    <dxf>
      <numFmt numFmtId="4" formatCode="#,##0.00"/>
      <fill>
        <patternFill patternType="solid">
          <bgColor theme="0"/>
        </patternFill>
      </fill>
    </dxf>
  </rfmt>
  <rfmt sheetId="1" s="1" sqref="L151" start="0" length="0">
    <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dxf>
  </rfmt>
  <rcc rId="1485" sId="1" odxf="1" s="1" dxf="1">
    <nc r="J152">
      <f>J153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52" start="0" length="0">
    <dxf>
      <numFmt numFmtId="4" formatCode="#,##0.00"/>
      <fill>
        <patternFill patternType="solid">
          <bgColor theme="0"/>
        </patternFill>
      </fill>
    </dxf>
  </rfmt>
  <rcc rId="1486" sId="1" odxf="1" s="1" dxf="1">
    <nc r="L152">
      <f>L153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487" sId="1" odxf="1" s="1" dxf="1">
    <nc r="J153">
      <f>J154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K153" start="0" length="0">
    <dxf>
      <numFmt numFmtId="4" formatCode="#,##0.00"/>
      <fill>
        <patternFill patternType="solid">
          <bgColor theme="0"/>
        </patternFill>
      </fill>
    </dxf>
  </rfmt>
  <rcc rId="1488" sId="1" odxf="1" s="1" dxf="1">
    <nc r="L153">
      <f>L154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1489" sId="1" odxf="1" s="1" dxf="1">
    <nc r="J154">
      <f>J155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fmt sheetId="1" s="1" sqref="K154" start="0" length="0">
    <dxf>
      <font>
        <b/>
        <sz val="11"/>
        <color theme="1"/>
        <name val="Arial"/>
        <scheme val="none"/>
      </font>
      <numFmt numFmtId="4" formatCode="#,##0.00"/>
      <fill>
        <patternFill patternType="solid">
          <bgColor theme="0"/>
        </patternFill>
      </fill>
    </dxf>
  </rfmt>
  <rcc rId="1490" sId="1" odxf="1" s="1" dxf="1">
    <nc r="L154">
      <f>L155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fmt sheetId="1" sqref="G150:M155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8211.xml><?xml version="1.0" encoding="utf-8"?>
<revisions xmlns="http://schemas.openxmlformats.org/spreadsheetml/2006/main" xmlns:r="http://schemas.openxmlformats.org/officeDocument/2006/relationships">
  <rcc rId="1445" sId="1" odxf="1" s="1" dxf="1">
    <oc r="J101">
      <f>J102+J115+J118</f>
    </oc>
    <nc r="J101">
      <f>K101+L101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auto="1"/>
        <name val="Times New Roman"/>
        <scheme val="none"/>
      </font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82111.xml><?xml version="1.0" encoding="utf-8"?>
<revisions xmlns="http://schemas.openxmlformats.org/spreadsheetml/2006/main" xmlns:r="http://schemas.openxmlformats.org/officeDocument/2006/relationships">
  <rfmt sheetId="1" sqref="A73:U74">
    <dxf>
      <fill>
        <patternFill>
          <bgColor rgb="FFFFFF00"/>
        </patternFill>
      </fill>
    </dxf>
  </rfmt>
  <rcc rId="542" sId="1" odxf="1" s="1" dxf="1" numFmtId="4">
    <nc r="K76">
      <v>6198683.6299999999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L76" start="0" length="0">
    <dxf>
      <numFmt numFmtId="4" formatCode="#,##0.00"/>
      <fill>
        <patternFill patternType="solid">
          <bgColor theme="0"/>
        </patternFill>
      </fill>
    </dxf>
  </rfmt>
  <rcc rId="543" sId="1" odxf="1" s="1" dxf="1" numFmtId="4">
    <nc r="K75">
      <v>6198683.6299999999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fmt sheetId="1" s="1" sqref="L75" start="0" length="0">
    <dxf>
      <numFmt numFmtId="4" formatCode="#,##0.00"/>
      <fill>
        <patternFill patternType="solid">
          <bgColor theme="0"/>
        </patternFill>
      </fill>
    </dxf>
  </rfmt>
  <rcc rId="544" sId="1">
    <nc r="J75">
      <f>K75+L75</f>
    </nc>
  </rcc>
  <rcc rId="545" sId="1">
    <nc r="V75">
      <f>S75/J75*100</f>
    </nc>
  </rcc>
  <rcc rId="546" sId="1" numFmtId="4">
    <nc r="L75">
      <v>126503.75</v>
    </nc>
  </rcc>
  <rcc rId="547" sId="1">
    <nc r="J76">
      <f>K76+L76</f>
    </nc>
  </rcc>
  <rcc rId="548" sId="1" numFmtId="4">
    <nc r="L76">
      <v>126503.75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527" sId="1" numFmtId="34">
    <nc r="Q74">
      <v>204201612.94999999</v>
    </nc>
  </rcc>
  <rcc rId="528" sId="1" numFmtId="34">
    <nc r="R74">
      <v>4167379.85</v>
    </nc>
  </rcc>
  <rcc rId="529" sId="1" numFmtId="34">
    <nc r="Q73">
      <v>204201612.94999999</v>
    </nc>
  </rcc>
  <rcc rId="530" sId="1" numFmtId="34">
    <nc r="R73">
      <v>4167379.85</v>
    </nc>
  </rcc>
  <rcc rId="531" sId="1" numFmtId="34">
    <nc r="T74">
      <v>204201612.94999999</v>
    </nc>
  </rcc>
  <rcc rId="532" sId="1" odxf="1" dxf="1" numFmtId="34">
    <nc r="U74">
      <v>4167379.85</v>
    </nc>
    <odxf>
      <border outline="0">
        <right/>
      </border>
    </odxf>
    <ndxf>
      <border outline="0">
        <right style="thin">
          <color indexed="64"/>
        </right>
      </border>
    </ndxf>
  </rcc>
  <rcc rId="533" sId="1" odxf="1" dxf="1">
    <oc r="V73">
      <f>S73/J73*100</f>
    </oc>
    <nc r="V73">
      <f>S73/J73*100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34" sId="1" odxf="1" dxf="1">
    <nc r="V74">
      <f>S74/J74*100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35" sId="1" odxf="1" dxf="1">
    <nc r="W73">
      <f>S73/M73*100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36" sId="1" odxf="1" dxf="1">
    <nc r="W74">
      <f>S74/M74*100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37" sId="1" numFmtId="34">
    <nc r="T73">
      <v>204201612.94999999</v>
    </nc>
  </rcc>
  <rcc rId="538" sId="1" odxf="1" dxf="1" numFmtId="34">
    <nc r="U73">
      <v>4167379.85</v>
    </nc>
    <odxf>
      <border outline="0">
        <right/>
      </border>
    </odxf>
    <ndxf>
      <border outline="0">
        <right style="thin">
          <color indexed="64"/>
        </right>
      </border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fmt sheetId="1" sqref="A62:W64">
    <dxf>
      <fill>
        <patternFill>
          <bgColor rgb="FFFFFF00"/>
        </patternFill>
      </fill>
    </dxf>
  </rfmt>
  <rcc rId="372" sId="1" odxf="1" s="1" dxf="1" numFmtId="4">
    <nc r="K66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3" sId="1" odxf="1" s="1" dxf="1" numFmtId="4">
    <nc r="K65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4" sId="1" odxf="1" s="1" dxf="1" numFmtId="4">
    <nc r="N66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5" sId="1" odxf="1" s="1" dxf="1" numFmtId="4">
    <nc r="N65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6" sId="1" odxf="1" s="1" dxf="1" numFmtId="4">
    <nc r="Q66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7" sId="1" odxf="1" s="1" dxf="1" numFmtId="4">
    <nc r="Q65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8" sId="1" odxf="1" s="1" dxf="1" numFmtId="4">
    <nc r="T66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79" sId="1" odxf="1" s="1" dxf="1" numFmtId="4">
    <nc r="T65">
      <v>503216.28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331" sId="1" odxf="1" s="1" dxf="1" numFmtId="4">
    <nc r="O63">
      <v>3134752.82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32" sId="1" odxf="1" s="1" dxf="1" numFmtId="4">
    <nc r="R63">
      <v>3134752.82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333" sId="1" numFmtId="34">
    <nc r="U63">
      <v>3134603.63</v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c rId="655" sId="1">
    <nc r="M94">
      <f>N94+O94</f>
    </nc>
  </rcc>
  <rcc rId="656" sId="1" odxf="1" dxf="1">
    <nc r="P94">
      <f>Q94+R94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57" sId="1" odxf="1" dxf="1">
    <nc r="S94">
      <f>T94+U94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58" sId="1">
    <nc r="V93">
      <f>S93/J93*100</f>
    </nc>
  </rcc>
  <rcc rId="659" sId="1">
    <nc r="W93">
      <f>S93/M93*100</f>
    </nc>
  </rcc>
  <rcc rId="660" sId="1">
    <nc r="V94">
      <f>S94/J94*100</f>
    </nc>
  </rcc>
  <rcc rId="661" sId="1">
    <nc r="W94">
      <f>S94/M94*100</f>
    </nc>
  </rcc>
  <rcv guid="{D701594E-858F-4201-855B-25962822B48B}" action="delete"/>
  <rdn rId="0" localSheetId="1" customView="1" name="Z_D701594E_858F_4201_855B_25962822B48B_.wvu.PrintArea" hidden="1" oldHidden="1">
    <formula>Лист1!$A$1:$W$262</formula>
  </rdn>
  <rdn rId="0" localSheetId="1" customView="1" name="Z_D701594E_858F_4201_855B_25962822B48B_.wvu.PrintTitles" hidden="1" oldHidden="1">
    <formula>Лист1!$A:$F,Лист1!$5:$9</formula>
  </rdn>
  <rdn rId="0" localSheetId="1" customView="1" name="Z_D701594E_858F_4201_855B_25962822B48B_.wvu.Rows" hidden="1" oldHidden="1">
    <formula>Лист1!$24:$24,Лист1!$111:$111,Лист1!$162:$168</formula>
  </rdn>
  <rcv guid="{D701594E-858F-4201-855B-25962822B48B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cc rId="605" sId="1" odxf="1" s="1" dxf="1" numFmtId="4">
    <nc r="L77">
      <v>120000000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4" formatCode="#,##0.00"/>
      <fill>
        <patternFill patternType="solid">
          <bgColor theme="0"/>
        </patternFill>
      </fill>
    </ndxf>
  </rcc>
  <rcc rId="606" sId="1">
    <nc r="J77">
      <f>K77+L77</f>
    </nc>
  </rcc>
  <rcc rId="607" sId="1" numFmtId="34">
    <nc r="N77">
      <v>111754242.45999999</v>
    </nc>
  </rcc>
  <rm rId="608" sheetId="1" source="N77" destination="O77" sourceSheetId="1">
    <undo index="1" exp="ref" v="1" dr="O77" r="M77" sId="1"/>
    <undo index="17" exp="ref" v="1" dr="O77" r="O57" sId="1"/>
    <rfmt sheetId="1" s="1" sqref="O77" start="0" length="0">
      <dxf>
        <font>
          <sz val="11"/>
          <color rgb="FF000000"/>
          <name val="Times New Roman"/>
          <scheme val="none"/>
        </font>
        <numFmt numFmtId="164" formatCode="_-* #,##0.00_р_._-;\-* #,##0.00_р_._-;_-* &quot;-&quot;??_р_._-;_-@_-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09" sId="1">
    <oc r="M77">
      <f>O77+#REF!</f>
    </oc>
    <nc r="M77">
      <f>O77+N77</f>
    </nc>
  </rcc>
  <rcc rId="610" sId="1" numFmtId="34">
    <nc r="R77">
      <v>111754242.45999999</v>
    </nc>
  </rcc>
  <rcc rId="611" sId="1" odxf="1" dxf="1" numFmtId="34">
    <nc r="U77">
      <v>111754242.45999999</v>
    </nc>
    <odxf>
      <border outline="0">
        <right/>
      </border>
    </odxf>
    <ndxf>
      <border outline="0">
        <right style="thin">
          <color indexed="64"/>
        </right>
      </border>
    </ndxf>
  </rcc>
  <rfmt sheetId="1" sqref="A77:W77">
    <dxf>
      <fill>
        <patternFill>
          <bgColor rgb="FFFFFF00"/>
        </patternFill>
      </fill>
    </dxf>
  </rfmt>
  <rcc rId="612" sId="1" odxf="1" s="1" dxf="1" numFmtId="4">
    <nc r="K78">
      <v>98500000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right" vertical="center" textRotation="0" wrapText="1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Times New Roman"/>
        <scheme val="none"/>
      </font>
      <numFmt numFmtId="4" formatCode="#,##0.00"/>
      <fill>
        <patternFill patternType="solid">
          <bgColor theme="0"/>
        </patternFill>
      </fill>
      <alignment indent="0" relativeIndent="0" readingOrder="0"/>
    </ndxf>
  </rcc>
  <rcc rId="613" sId="1">
    <nc r="J78">
      <f>K78+L78</f>
    </nc>
  </rcc>
  <rcc rId="614" sId="1">
    <nc r="V78">
      <f>S78/J78*100</f>
    </nc>
  </rcc>
  <rcc rId="615" sId="1" numFmtId="34">
    <nc r="N78">
      <v>15909310.359999999</v>
    </nc>
  </rcc>
  <rcc rId="616" sId="1" numFmtId="34">
    <nc r="Q78">
      <v>15856595.98</v>
    </nc>
  </rcc>
  <rcc rId="617" sId="1" numFmtId="34">
    <nc r="T78">
      <v>14465992.470000001</v>
    </nc>
  </rcc>
  <rcc rId="618" sId="1" odxf="1" dxf="1">
    <nc r="W78">
      <f>S78/M78*100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A78:V78">
    <dxf>
      <fill>
        <patternFill>
          <bgColor rgb="FFFFFF00"/>
        </patternFill>
      </fill>
    </dxf>
  </rfmt>
  <rcv guid="{D701594E-858F-4201-855B-25962822B48B}" action="delete"/>
  <rdn rId="0" localSheetId="1" customView="1" name="Z_D701594E_858F_4201_855B_25962822B48B_.wvu.PrintArea" hidden="1" oldHidden="1">
    <formula>Лист1!$A$1:$W$262</formula>
    <oldFormula>Лист1!$A$1:$W$262</oldFormula>
  </rdn>
  <rdn rId="0" localSheetId="1" customView="1" name="Z_D701594E_858F_4201_855B_25962822B48B_.wvu.PrintTitles" hidden="1" oldHidden="1">
    <formula>Лист1!$A:$F,Лист1!$5:$9</formula>
    <oldFormula>Лист1!$A:$F,Лист1!$5:$9</oldFormula>
  </rdn>
  <rdn rId="0" localSheetId="1" customView="1" name="Z_D701594E_858F_4201_855B_25962822B48B_.wvu.Rows" hidden="1" oldHidden="1">
    <formula>Лист1!$24:$24,Лист1!$111:$111,Лист1!$162:$168</formula>
    <oldFormula>Лист1!$24:$24,Лист1!$111:$111,Лист1!$162:$168</oldFormula>
  </rdn>
  <rcv guid="{D701594E-858F-4201-855B-25962822B48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92"/>
  <sheetViews>
    <sheetView tabSelected="1" view="pageBreakPreview" zoomScaleNormal="65" zoomScaleSheetLayoutView="70" workbookViewId="0">
      <pane xSplit="6" ySplit="9" topLeftCell="G101" activePane="bottomRight" state="frozen"/>
      <selection pane="topRight" activeCell="G1" sqref="G1"/>
      <selection pane="bottomLeft" activeCell="A10" sqref="A10"/>
      <selection pane="bottomRight" activeCell="G103" sqref="G103"/>
    </sheetView>
  </sheetViews>
  <sheetFormatPr defaultRowHeight="15"/>
  <cols>
    <col min="1" max="1" width="36.5703125" customWidth="1"/>
    <col min="2" max="2" width="8.28515625" style="1" customWidth="1"/>
    <col min="3" max="3" width="7.42578125" customWidth="1"/>
    <col min="4" max="4" width="12.28515625" customWidth="1"/>
    <col min="5" max="5" width="22" customWidth="1"/>
    <col min="6" max="6" width="18.42578125" customWidth="1"/>
    <col min="7" max="7" width="19.28515625" style="2" customWidth="1"/>
    <col min="8" max="8" width="20.7109375" style="2" customWidth="1"/>
    <col min="9" max="9" width="20.42578125" style="2" customWidth="1"/>
    <col min="10" max="10" width="20.5703125" style="8" customWidth="1"/>
    <col min="11" max="11" width="22.85546875" customWidth="1"/>
    <col min="12" max="12" width="22.42578125" style="5" customWidth="1"/>
    <col min="13" max="13" width="22.28515625" style="6" customWidth="1"/>
    <col min="14" max="14" width="20.42578125" style="5" customWidth="1"/>
    <col min="15" max="15" width="19.85546875" style="5" customWidth="1"/>
    <col min="16" max="16" width="20.5703125" style="6" customWidth="1"/>
    <col min="17" max="17" width="23.85546875" style="5" customWidth="1"/>
    <col min="18" max="18" width="20.42578125" style="5" customWidth="1"/>
    <col min="19" max="19" width="19.5703125" style="8" customWidth="1"/>
    <col min="20" max="21" width="20.42578125" style="5" customWidth="1"/>
    <col min="22" max="22" width="16.42578125" style="2" customWidth="1"/>
    <col min="23" max="23" width="16.140625" style="2" customWidth="1"/>
    <col min="24" max="31" width="49.5703125" style="2" customWidth="1"/>
    <col min="32" max="55" width="9.140625" style="2"/>
  </cols>
  <sheetData>
    <row r="1" spans="1:23" s="8" customFormat="1" ht="50.25" customHeight="1">
      <c r="B1" s="9"/>
      <c r="I1" s="76" t="s">
        <v>446</v>
      </c>
      <c r="J1" s="77"/>
      <c r="K1" s="77"/>
      <c r="L1" s="77"/>
      <c r="N1" s="10"/>
      <c r="O1" s="10"/>
      <c r="Q1" s="10"/>
      <c r="R1" s="10"/>
      <c r="T1" s="10"/>
      <c r="U1" s="10"/>
    </row>
    <row r="2" spans="1:23" s="8" customFormat="1" ht="31.5" customHeight="1">
      <c r="A2" s="78" t="s">
        <v>447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N2" s="10"/>
      <c r="O2" s="10"/>
      <c r="Q2" s="10"/>
      <c r="R2" s="10"/>
      <c r="T2" s="10"/>
      <c r="U2" s="10"/>
    </row>
    <row r="3" spans="1:23" s="8" customFormat="1">
      <c r="A3" s="11"/>
      <c r="B3" s="12"/>
      <c r="C3" s="11"/>
      <c r="D3" s="11"/>
      <c r="E3" s="11"/>
      <c r="F3" s="11"/>
      <c r="G3" s="11"/>
      <c r="H3" s="11"/>
      <c r="I3" s="11"/>
      <c r="L3" s="10"/>
      <c r="N3" s="10"/>
      <c r="O3" s="10"/>
      <c r="Q3" s="10"/>
      <c r="R3" s="10"/>
      <c r="T3" s="10"/>
      <c r="U3" s="10"/>
    </row>
    <row r="4" spans="1:23">
      <c r="A4" s="8"/>
      <c r="B4" s="9"/>
      <c r="C4" s="8"/>
      <c r="D4" s="8"/>
      <c r="E4" s="8"/>
      <c r="F4" s="8"/>
      <c r="G4" s="8"/>
      <c r="H4" s="8"/>
      <c r="I4" s="8"/>
      <c r="K4" s="8"/>
      <c r="L4" s="13" t="s">
        <v>432</v>
      </c>
      <c r="M4" s="8"/>
      <c r="N4" s="10"/>
      <c r="O4" s="10"/>
      <c r="P4" s="8"/>
      <c r="Q4" s="79"/>
      <c r="R4" s="79"/>
      <c r="T4" s="10"/>
      <c r="U4" s="10"/>
      <c r="V4" s="80"/>
      <c r="W4" s="80"/>
    </row>
    <row r="5" spans="1:23" ht="13.5" customHeight="1">
      <c r="A5" s="70"/>
      <c r="B5" s="70" t="s">
        <v>427</v>
      </c>
      <c r="C5" s="70" t="s">
        <v>426</v>
      </c>
      <c r="D5" s="70" t="s">
        <v>425</v>
      </c>
      <c r="E5" s="70" t="s">
        <v>0</v>
      </c>
      <c r="F5" s="70" t="s">
        <v>433</v>
      </c>
      <c r="G5" s="68" t="s">
        <v>477</v>
      </c>
      <c r="H5" s="68"/>
      <c r="I5" s="68"/>
      <c r="J5" s="68" t="s">
        <v>444</v>
      </c>
      <c r="K5" s="68"/>
      <c r="L5" s="68"/>
      <c r="M5" s="68" t="s">
        <v>445</v>
      </c>
      <c r="N5" s="68"/>
      <c r="O5" s="68"/>
      <c r="P5" s="68" t="s">
        <v>428</v>
      </c>
      <c r="Q5" s="68"/>
      <c r="R5" s="68"/>
      <c r="S5" s="68" t="s">
        <v>448</v>
      </c>
      <c r="T5" s="68"/>
      <c r="U5" s="82"/>
      <c r="V5" s="68" t="s">
        <v>449</v>
      </c>
      <c r="W5" s="68"/>
    </row>
    <row r="6" spans="1:23" ht="27" customHeight="1">
      <c r="A6" s="70"/>
      <c r="B6" s="70"/>
      <c r="C6" s="70"/>
      <c r="D6" s="70"/>
      <c r="E6" s="70"/>
      <c r="F6" s="70" t="s">
        <v>1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83"/>
      <c r="V6" s="70" t="s">
        <v>429</v>
      </c>
      <c r="W6" s="70" t="s">
        <v>450</v>
      </c>
    </row>
    <row r="7" spans="1:23">
      <c r="A7" s="70"/>
      <c r="B7" s="70"/>
      <c r="C7" s="70"/>
      <c r="D7" s="70"/>
      <c r="E7" s="70"/>
      <c r="F7" s="70"/>
      <c r="G7" s="70" t="s">
        <v>453</v>
      </c>
      <c r="H7" s="81" t="s">
        <v>3</v>
      </c>
      <c r="I7" s="81"/>
      <c r="J7" s="70" t="s">
        <v>2</v>
      </c>
      <c r="K7" s="81" t="s">
        <v>3</v>
      </c>
      <c r="L7" s="81"/>
      <c r="M7" s="70" t="s">
        <v>2</v>
      </c>
      <c r="N7" s="71" t="s">
        <v>3</v>
      </c>
      <c r="O7" s="71"/>
      <c r="P7" s="70" t="s">
        <v>2</v>
      </c>
      <c r="Q7" s="71" t="s">
        <v>3</v>
      </c>
      <c r="R7" s="71"/>
      <c r="S7" s="70" t="s">
        <v>2</v>
      </c>
      <c r="T7" s="71" t="s">
        <v>3</v>
      </c>
      <c r="U7" s="84"/>
      <c r="V7" s="70"/>
      <c r="W7" s="70"/>
    </row>
    <row r="8" spans="1:23" ht="54" customHeight="1">
      <c r="A8" s="70"/>
      <c r="B8" s="70"/>
      <c r="C8" s="70"/>
      <c r="D8" s="70"/>
      <c r="E8" s="70"/>
      <c r="F8" s="70"/>
      <c r="G8" s="70"/>
      <c r="H8" s="20" t="s">
        <v>4</v>
      </c>
      <c r="I8" s="20" t="s">
        <v>5</v>
      </c>
      <c r="J8" s="70"/>
      <c r="K8" s="20" t="s">
        <v>4</v>
      </c>
      <c r="L8" s="14" t="s">
        <v>5</v>
      </c>
      <c r="M8" s="70"/>
      <c r="N8" s="14" t="s">
        <v>4</v>
      </c>
      <c r="O8" s="14" t="s">
        <v>5</v>
      </c>
      <c r="P8" s="70"/>
      <c r="Q8" s="14" t="s">
        <v>4</v>
      </c>
      <c r="R8" s="14" t="s">
        <v>5</v>
      </c>
      <c r="S8" s="70"/>
      <c r="T8" s="14" t="s">
        <v>4</v>
      </c>
      <c r="U8" s="15" t="s">
        <v>5</v>
      </c>
      <c r="V8" s="70"/>
      <c r="W8" s="70"/>
    </row>
    <row r="9" spans="1:23" ht="12.75" customHeight="1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7">
        <v>12</v>
      </c>
      <c r="M9" s="16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9">
        <v>21</v>
      </c>
      <c r="V9" s="16" t="s">
        <v>430</v>
      </c>
      <c r="W9" s="16" t="s">
        <v>431</v>
      </c>
    </row>
    <row r="10" spans="1:23" s="2" customFormat="1" ht="20.25" customHeight="1">
      <c r="A10" s="73" t="s">
        <v>6</v>
      </c>
      <c r="B10" s="73"/>
      <c r="C10" s="73"/>
      <c r="D10" s="73"/>
      <c r="E10" s="73"/>
      <c r="F10" s="73"/>
      <c r="G10" s="37">
        <f>G13+G53+G90+G98+G144+G150+G156+G175+G196+G214+G224+G247</f>
        <v>9237615338.579998</v>
      </c>
      <c r="H10" s="37">
        <v>7369535377.7700005</v>
      </c>
      <c r="I10" s="37">
        <v>1868079960.8099999</v>
      </c>
      <c r="J10" s="56">
        <f t="shared" ref="J10:J15" si="0">K10+L10</f>
        <v>9236280985.6299992</v>
      </c>
      <c r="K10" s="33">
        <f>K13+K53+K90+K98+K144+K156+K169+K175+K196+K214+K224+K247</f>
        <v>7368201024.8199997</v>
      </c>
      <c r="L10" s="33">
        <f>L13+L53+L90+L98+L144+L156+L169+L175+L196+L214+L224+L247+L150</f>
        <v>1868079960.8100002</v>
      </c>
      <c r="M10" s="33">
        <f>M13+M53+M90+M98+M144+M156+M169+M175+M196+M214+M224+M247</f>
        <v>5370551027.8800001</v>
      </c>
      <c r="N10" s="33">
        <f>N13+N53+N90+N98+N144+N156+N169+N175+N196+N214+N224+N247</f>
        <v>4243815127.5</v>
      </c>
      <c r="O10" s="33">
        <f>O13+O53+O90+O98+O144+O156+O169+O175+O196+O214+O224+O247+O150</f>
        <v>1126735900.3800001</v>
      </c>
      <c r="P10" s="33">
        <f>P13+P53+P90+P98+P144+P156+P169+P175+P196+P214+P224+P247</f>
        <v>5258723632.4000015</v>
      </c>
      <c r="Q10" s="33">
        <f>Q13+Q53+Q90+Q98+Q144+Q156+Q169+Q175+Q196+Q214+Q224+Q247</f>
        <v>4144410110.8800001</v>
      </c>
      <c r="R10" s="33">
        <f>R13+R53+R90+R98+R144+R156+R169+R175+R196+R214+R224+R247+R150</f>
        <v>1114313521.5200002</v>
      </c>
      <c r="S10" s="33">
        <f>S13+S53+S90+S98+S144+S156+S169+S175+S196+S214+S224+S247</f>
        <v>5201493711.7900019</v>
      </c>
      <c r="T10" s="33">
        <f>T13+T53+T90+T98+T144+T156+T169+T175+T196+T214+T224+T247</f>
        <v>4094238731.7099996</v>
      </c>
      <c r="U10" s="33">
        <f>U13+U53+U90+U98+U144+U156+U169+U175+U196+U214+U224+U247+U150</f>
        <v>1107254980.0800002</v>
      </c>
      <c r="V10" s="34">
        <f t="shared" ref="V10:V19" si="1">S10/J10*100</f>
        <v>56.315888612338618</v>
      </c>
      <c r="W10" s="34">
        <f t="shared" ref="W10:W19" si="2">S10/M10*100</f>
        <v>96.85214207606677</v>
      </c>
    </row>
    <row r="11" spans="1:23" s="2" customFormat="1" ht="15" customHeight="1">
      <c r="A11" s="74" t="s">
        <v>7</v>
      </c>
      <c r="B11" s="74"/>
      <c r="C11" s="74"/>
      <c r="D11" s="74"/>
      <c r="E11" s="74"/>
      <c r="F11" s="74"/>
      <c r="G11" s="38">
        <f>H11+I11</f>
        <v>3937896462.9099998</v>
      </c>
      <c r="H11" s="38">
        <v>3663190600</v>
      </c>
      <c r="I11" s="38">
        <v>274705862.91000003</v>
      </c>
      <c r="J11" s="35">
        <f t="shared" si="0"/>
        <v>3937289352.9099998</v>
      </c>
      <c r="K11" s="35">
        <f>K14+K54+K91+K99+K145+K151+K157+K176+K197+K215+K225+K248</f>
        <v>3663190600</v>
      </c>
      <c r="L11" s="35">
        <f>L14+L54+L91+L99+L145+L151+L157+L176+L197+L215+L225+L248</f>
        <v>274098752.91000003</v>
      </c>
      <c r="M11" s="35">
        <f>M14+M54+M91+M99+M145+M157+M170+M197+M215+M248+M176</f>
        <v>2321779789</v>
      </c>
      <c r="N11" s="35">
        <f t="shared" ref="N11:O11" si="3">N14+N54+N91+N99+N145+N151+N157+N176+N197+N215+N225+N248</f>
        <v>2166291591.8799996</v>
      </c>
      <c r="O11" s="35">
        <f t="shared" si="3"/>
        <v>155488197.12000003</v>
      </c>
      <c r="P11" s="35">
        <f>P14+P54+P91+P99+P145+P157+P170+P197+P215+P248+P176</f>
        <v>2279075556.6000004</v>
      </c>
      <c r="Q11" s="35">
        <f t="shared" ref="Q11:R11" si="4">Q14+Q54+Q91+Q99+Q145+Q151+Q157+Q176+Q197+Q215+Q225+Q248</f>
        <v>1936929011.5700002</v>
      </c>
      <c r="R11" s="35">
        <f t="shared" si="4"/>
        <v>151615931.77000004</v>
      </c>
      <c r="S11" s="35">
        <f>S14+S54+S91+S99+S145+S157+S170+S197+S215+S248+S176</f>
        <v>2258483344.6100001</v>
      </c>
      <c r="T11" s="35">
        <f t="shared" ref="T11:U11" si="5">T14+T54+T91+T99+T145+T151+T157+T176+T197+T215+T225+T248</f>
        <v>1918368294.8100002</v>
      </c>
      <c r="U11" s="35">
        <f t="shared" si="5"/>
        <v>149591746.26000002</v>
      </c>
      <c r="V11" s="36">
        <f>S11/J11*100</f>
        <v>57.361375864864591</v>
      </c>
      <c r="W11" s="36">
        <f t="shared" si="2"/>
        <v>97.273796391463037</v>
      </c>
    </row>
    <row r="12" spans="1:23" s="2" customFormat="1" ht="15" customHeight="1">
      <c r="A12" s="74" t="s">
        <v>8</v>
      </c>
      <c r="B12" s="74"/>
      <c r="C12" s="74"/>
      <c r="D12" s="74"/>
      <c r="E12" s="74"/>
      <c r="F12" s="74"/>
      <c r="G12" s="38">
        <f>G10-G11</f>
        <v>5299718875.6699982</v>
      </c>
      <c r="H12" s="38">
        <f t="shared" ref="H12:I12" si="6">H10-H11</f>
        <v>3706344777.7700005</v>
      </c>
      <c r="I12" s="38">
        <f t="shared" si="6"/>
        <v>1593374097.8999999</v>
      </c>
      <c r="J12" s="35">
        <f t="shared" si="0"/>
        <v>5298991632.7200003</v>
      </c>
      <c r="K12" s="35">
        <f>K15+K55+K92+K100+K146+K158+K171+K198+K216+K249+K226+K152</f>
        <v>3705010424.8200002</v>
      </c>
      <c r="L12" s="35">
        <f>L15+L55+L92+L100+L146+L158+L171+L198+L216+L249+L226+L152</f>
        <v>1593981207.9000001</v>
      </c>
      <c r="M12" s="35">
        <f>M15+M55+M92+M100+M146+M158+M171+M198+M216+M249+M226</f>
        <v>3048771238.8800001</v>
      </c>
      <c r="N12" s="35">
        <f t="shared" ref="N12" si="7">N15+N55+N92+N100+N146+N158+N171+N198+N216+N249+N226</f>
        <v>2077523535.6200001</v>
      </c>
      <c r="O12" s="35">
        <f>O15+O55+O92+O100+O146+O158+O171+O198+O216+O249+O226+O152</f>
        <v>971247703.26000011</v>
      </c>
      <c r="P12" s="35">
        <f>P15+P55+P92+P100+P146+P158+P171+P198+P216+P249+P226</f>
        <v>2979648075.8000002</v>
      </c>
      <c r="Q12" s="35">
        <f t="shared" ref="Q12" si="8">Q15+Q55+Q92+Q100+Q146+Q158+Q171+Q198+Q216+Q249+Q226</f>
        <v>2207481099.3099999</v>
      </c>
      <c r="R12" s="35">
        <f>R15+R55+R92+R100+R146+R158+R171+R198+R216+R249+R226+R152</f>
        <v>962697589.75000012</v>
      </c>
      <c r="S12" s="35">
        <f>S15+S55+S92+S100+S146+S158+S171+S198+S216+S249+S226</f>
        <v>2943010367.1799998</v>
      </c>
      <c r="T12" s="35">
        <f t="shared" ref="T12" si="9">T15+T55+T92+T100+T146+T158+T171+T198+T216+T249+T226</f>
        <v>2175870436.8999996</v>
      </c>
      <c r="U12" s="35">
        <f>U15+U55+U92+U100+U146+U158+U171+U198+U216+U249+U226+U152</f>
        <v>957663233.82000017</v>
      </c>
      <c r="V12" s="36">
        <f t="shared" si="1"/>
        <v>55.539064243989699</v>
      </c>
      <c r="W12" s="36">
        <f t="shared" si="2"/>
        <v>96.531032884617062</v>
      </c>
    </row>
    <row r="13" spans="1:23" s="2" customFormat="1" ht="30.75" customHeight="1">
      <c r="A13" s="73" t="s">
        <v>9</v>
      </c>
      <c r="B13" s="73"/>
      <c r="C13" s="73"/>
      <c r="D13" s="73"/>
      <c r="E13" s="73"/>
      <c r="F13" s="73"/>
      <c r="G13" s="37">
        <f>G16</f>
        <v>2071904646.5699999</v>
      </c>
      <c r="H13" s="37">
        <f t="shared" ref="H13:U13" si="10">H16</f>
        <v>1647638167.1400001</v>
      </c>
      <c r="I13" s="37">
        <f t="shared" si="10"/>
        <v>424266479.43000007</v>
      </c>
      <c r="J13" s="37">
        <f t="shared" si="0"/>
        <v>2071904646.5700002</v>
      </c>
      <c r="K13" s="37">
        <f t="shared" si="10"/>
        <v>1647638167.1400001</v>
      </c>
      <c r="L13" s="37">
        <f>L16</f>
        <v>424266479.43000007</v>
      </c>
      <c r="M13" s="37">
        <f t="shared" si="10"/>
        <v>862913035.0999999</v>
      </c>
      <c r="N13" s="37">
        <f t="shared" si="10"/>
        <v>633355475.31999993</v>
      </c>
      <c r="O13" s="37">
        <f t="shared" si="10"/>
        <v>229557559.78000006</v>
      </c>
      <c r="P13" s="37">
        <f t="shared" si="10"/>
        <v>827052193.52999997</v>
      </c>
      <c r="Q13" s="37">
        <f t="shared" si="10"/>
        <v>599353135.61000001</v>
      </c>
      <c r="R13" s="37">
        <f t="shared" si="10"/>
        <v>227699057.92000005</v>
      </c>
      <c r="S13" s="37">
        <f t="shared" si="10"/>
        <v>801635750.32000005</v>
      </c>
      <c r="T13" s="37">
        <f t="shared" si="10"/>
        <v>576736978.98000002</v>
      </c>
      <c r="U13" s="37">
        <f t="shared" si="10"/>
        <v>224898771.34000006</v>
      </c>
      <c r="V13" s="34">
        <f t="shared" si="1"/>
        <v>38.690764637604978</v>
      </c>
      <c r="W13" s="34">
        <f t="shared" si="2"/>
        <v>92.898787909386655</v>
      </c>
    </row>
    <row r="14" spans="1:23" s="2" customFormat="1" ht="16.5" customHeight="1">
      <c r="A14" s="74" t="s">
        <v>7</v>
      </c>
      <c r="B14" s="74"/>
      <c r="C14" s="74"/>
      <c r="D14" s="74"/>
      <c r="E14" s="74"/>
      <c r="F14" s="74"/>
      <c r="G14" s="38">
        <f>H14+I14</f>
        <v>1176391777.78</v>
      </c>
      <c r="H14" s="38">
        <f>H40</f>
        <v>1058752600</v>
      </c>
      <c r="I14" s="38">
        <f>I40</f>
        <v>117639177.78</v>
      </c>
      <c r="J14" s="38">
        <f t="shared" si="0"/>
        <v>1176391777.78</v>
      </c>
      <c r="K14" s="38">
        <f>K40</f>
        <v>1058752600</v>
      </c>
      <c r="L14" s="38">
        <f>L40</f>
        <v>117639177.78</v>
      </c>
      <c r="M14" s="38">
        <f>N14+O14</f>
        <v>522633006.89999998</v>
      </c>
      <c r="N14" s="38">
        <f>N40</f>
        <v>470370106.19999999</v>
      </c>
      <c r="O14" s="38">
        <f>O40</f>
        <v>52262900.700000003</v>
      </c>
      <c r="P14" s="38">
        <f>Q14+R14</f>
        <v>512479954.34000003</v>
      </c>
      <c r="Q14" s="38">
        <f>Q40</f>
        <v>461231958.92000002</v>
      </c>
      <c r="R14" s="38">
        <f>R40</f>
        <v>51247995.420000002</v>
      </c>
      <c r="S14" s="38">
        <f>T14+U14</f>
        <v>492325688.51999998</v>
      </c>
      <c r="T14" s="38">
        <f>T40</f>
        <v>443093119.68000001</v>
      </c>
      <c r="U14" s="38">
        <f>U40</f>
        <v>49232568.840000004</v>
      </c>
      <c r="V14" s="36">
        <f t="shared" si="1"/>
        <v>41.850487041747336</v>
      </c>
      <c r="W14" s="36">
        <f t="shared" si="2"/>
        <v>94.201032468315006</v>
      </c>
    </row>
    <row r="15" spans="1:23" s="2" customFormat="1" ht="16.5" customHeight="1">
      <c r="A15" s="74" t="s">
        <v>8</v>
      </c>
      <c r="B15" s="74"/>
      <c r="C15" s="74"/>
      <c r="D15" s="74"/>
      <c r="E15" s="74"/>
      <c r="F15" s="74"/>
      <c r="G15" s="38">
        <f>H15+I15</f>
        <v>895512868.7900002</v>
      </c>
      <c r="H15" s="38">
        <f>H13-H14</f>
        <v>588885567.1400001</v>
      </c>
      <c r="I15" s="38">
        <f>I13-I14</f>
        <v>306627301.6500001</v>
      </c>
      <c r="J15" s="38">
        <f t="shared" si="0"/>
        <v>895512868.7900002</v>
      </c>
      <c r="K15" s="38">
        <f>K13-K14</f>
        <v>588885567.1400001</v>
      </c>
      <c r="L15" s="38">
        <f>L13-L14</f>
        <v>306627301.6500001</v>
      </c>
      <c r="M15" s="38">
        <f>N15+O15</f>
        <v>340280028.19999999</v>
      </c>
      <c r="N15" s="38">
        <f>N13-N14</f>
        <v>162985369.11999995</v>
      </c>
      <c r="O15" s="38">
        <f>O13-O14</f>
        <v>177294659.08000004</v>
      </c>
      <c r="P15" s="38">
        <f>Q15+R15</f>
        <v>314572239.19000006</v>
      </c>
      <c r="Q15" s="38">
        <f>Q13-Q14</f>
        <v>138121176.69</v>
      </c>
      <c r="R15" s="38">
        <f>R13-R14</f>
        <v>176451062.50000006</v>
      </c>
      <c r="S15" s="38">
        <f>T15+U15</f>
        <v>309310061.80000007</v>
      </c>
      <c r="T15" s="38">
        <f>T13-T14</f>
        <v>133643859.30000001</v>
      </c>
      <c r="U15" s="38">
        <f>U13-U14</f>
        <v>175666202.50000006</v>
      </c>
      <c r="V15" s="36">
        <f t="shared" si="1"/>
        <v>34.539990722627344</v>
      </c>
      <c r="W15" s="36">
        <f t="shared" si="2"/>
        <v>90.898682310618213</v>
      </c>
    </row>
    <row r="16" spans="1:23" s="2" customFormat="1" ht="30" customHeight="1">
      <c r="A16" s="74" t="s">
        <v>10</v>
      </c>
      <c r="B16" s="74"/>
      <c r="C16" s="74"/>
      <c r="D16" s="74"/>
      <c r="E16" s="74"/>
      <c r="F16" s="74"/>
      <c r="G16" s="38">
        <f>G17+G51</f>
        <v>2071904646.5699999</v>
      </c>
      <c r="H16" s="38">
        <f t="shared" ref="H16:U16" si="11">H17+H51</f>
        <v>1647638167.1400001</v>
      </c>
      <c r="I16" s="38">
        <f t="shared" si="11"/>
        <v>424266479.43000007</v>
      </c>
      <c r="J16" s="38">
        <f t="shared" si="11"/>
        <v>2071904646.5699999</v>
      </c>
      <c r="K16" s="38">
        <f t="shared" si="11"/>
        <v>1647638167.1400001</v>
      </c>
      <c r="L16" s="38">
        <f t="shared" si="11"/>
        <v>424266479.43000007</v>
      </c>
      <c r="M16" s="38">
        <f t="shared" si="11"/>
        <v>862913035.0999999</v>
      </c>
      <c r="N16" s="38">
        <f t="shared" si="11"/>
        <v>633355475.31999993</v>
      </c>
      <c r="O16" s="38">
        <f t="shared" si="11"/>
        <v>229557559.78000006</v>
      </c>
      <c r="P16" s="38">
        <f t="shared" si="11"/>
        <v>827052193.52999997</v>
      </c>
      <c r="Q16" s="38">
        <f t="shared" si="11"/>
        <v>599353135.61000001</v>
      </c>
      <c r="R16" s="38">
        <f t="shared" si="11"/>
        <v>227699057.92000005</v>
      </c>
      <c r="S16" s="38">
        <f t="shared" si="11"/>
        <v>801635750.32000005</v>
      </c>
      <c r="T16" s="38">
        <f t="shared" si="11"/>
        <v>576736978.98000002</v>
      </c>
      <c r="U16" s="38">
        <f t="shared" si="11"/>
        <v>224898771.34000006</v>
      </c>
      <c r="V16" s="36">
        <f t="shared" si="1"/>
        <v>38.690764637604985</v>
      </c>
      <c r="W16" s="36">
        <f t="shared" si="2"/>
        <v>92.898787909386655</v>
      </c>
    </row>
    <row r="17" spans="1:23" s="2" customFormat="1" ht="17.25" customHeight="1">
      <c r="A17" s="75" t="s">
        <v>11</v>
      </c>
      <c r="B17" s="75"/>
      <c r="C17" s="75"/>
      <c r="D17" s="75"/>
      <c r="E17" s="75"/>
      <c r="F17" s="75"/>
      <c r="G17" s="37">
        <f>G19+G20+G21+G22+G23+G25+G26+G27+G28+G29+G30+G31+G32+G33+G34+G35+G36+G37+G38+G39+G42+G43+G44+G45+G46+G47+G48+G49+G50</f>
        <v>2051904646.5699999</v>
      </c>
      <c r="H17" s="37">
        <f t="shared" ref="H17:I17" si="12">H19+H20+H21+H22+H23+H25+H26+H27+H28+H29+H30+H31+H32+H33+H34+H35+H36+H37+H38+H39+H42+H43+H44+H45+H46+H47+H48+H49+H50</f>
        <v>1647638167.1400001</v>
      </c>
      <c r="I17" s="37">
        <f t="shared" si="12"/>
        <v>404266479.43000007</v>
      </c>
      <c r="J17" s="37">
        <f>J19+J20+J21+J22+J23+J25+J26+J27+J28+J29+J30+J31+J32+J33+J34+J35+J36+J37+J38+J39+J42+J43+J44+J45+J46+J47+J48+J49+J50</f>
        <v>2051904646.5699999</v>
      </c>
      <c r="K17" s="37">
        <f t="shared" ref="K17" si="13">K19+K20+K21+K22+K23+K25+K26+K27+K28+K29+K30+K31+K32+K33+K34+K35+K36+K37+K38+K39+K42+K43+K44+K45+K46+K47+K48+K49+K50</f>
        <v>1647638167.1400001</v>
      </c>
      <c r="L17" s="37">
        <f t="shared" ref="L17:M17" si="14">L19+L20+L21+L22+L23+L25+L26+L27+L28+L29+L30+L31+L32+L33+L34+L35+L36+L37+L38+L39+L42+L43+L44+L45+L46+L47+L48+L49+L50</f>
        <v>404266479.43000007</v>
      </c>
      <c r="M17" s="37">
        <f t="shared" si="14"/>
        <v>862913035.0999999</v>
      </c>
      <c r="N17" s="37">
        <f t="shared" ref="N17" si="15">N19+N20+N21+N22+N23+N25+N26+N27+N28+N29+N30+N31+N32+N33+N34+N35+N36+N37+N38+N39+N42+N43+N44+N45+N46+N47+N48+N49+N50</f>
        <v>633355475.31999993</v>
      </c>
      <c r="O17" s="37">
        <f t="shared" ref="O17:P17" si="16">O19+O20+O21+O22+O23+O25+O26+O27+O28+O29+O30+O31+O32+O33+O34+O35+O36+O37+O38+O39+O42+O43+O44+O45+O46+O47+O48+O49+O50</f>
        <v>229557559.78000006</v>
      </c>
      <c r="P17" s="37">
        <f t="shared" si="16"/>
        <v>827052193.52999997</v>
      </c>
      <c r="Q17" s="37">
        <f t="shared" ref="Q17" si="17">Q19+Q20+Q21+Q22+Q23+Q25+Q26+Q27+Q28+Q29+Q30+Q31+Q32+Q33+Q34+Q35+Q36+Q37+Q38+Q39+Q42+Q43+Q44+Q45+Q46+Q47+Q48+Q49+Q50</f>
        <v>599353135.61000001</v>
      </c>
      <c r="R17" s="37">
        <f t="shared" ref="R17" si="18">R19+R20+R21+R22+R23+R25+R26+R27+R28+R29+R30+R31+R32+R33+R34+R35+R36+R37+R38+R39+R42+R43+R44+R45+R46+R47+R48+R49+R50</f>
        <v>227699057.92000005</v>
      </c>
      <c r="S17" s="37">
        <f>S19+S20+S21+S22+S23+S25+S26+S27+S28+S29+S30+S31+S32+S33+S34+S35+S36+S37+S38+S39+S42+S43+S44+S45+S46+S47+S48+S49+S50</f>
        <v>801635750.32000005</v>
      </c>
      <c r="T17" s="37">
        <f t="shared" ref="T17" si="19">T19+T20+T21+T22+T23+T25+T26+T27+T28+T29+T30+T31+T32+T33+T34+T35+T36+T37+T38+T39+T42+T43+T44+T45+T46+T47+T48+T49+T50</f>
        <v>576736978.98000002</v>
      </c>
      <c r="U17" s="37">
        <f t="shared" ref="U17" si="20">U19+U20+U21+U22+U23+U25+U26+U27+U28+U29+U30+U31+U32+U33+U34+U35+U36+U37+U38+U39+U42+U43+U44+U45+U46+U47+U48+U49+U50</f>
        <v>224898771.34000006</v>
      </c>
      <c r="V17" s="34">
        <f t="shared" si="1"/>
        <v>39.067885131018564</v>
      </c>
      <c r="W17" s="34">
        <f t="shared" si="2"/>
        <v>92.898787909386655</v>
      </c>
    </row>
    <row r="18" spans="1:23" s="2" customFormat="1" ht="92.25" customHeight="1">
      <c r="A18" s="21" t="s">
        <v>481</v>
      </c>
      <c r="B18" s="22" t="s">
        <v>13</v>
      </c>
      <c r="C18" s="22" t="s">
        <v>13</v>
      </c>
      <c r="D18" s="22" t="s">
        <v>26</v>
      </c>
      <c r="E18" s="22" t="s">
        <v>14</v>
      </c>
      <c r="F18" s="22">
        <v>2022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4"/>
      <c r="W18" s="34"/>
    </row>
    <row r="19" spans="1:23" s="2" customFormat="1" ht="131.25" customHeight="1">
      <c r="A19" s="23" t="s">
        <v>12</v>
      </c>
      <c r="B19" s="22" t="s">
        <v>13</v>
      </c>
      <c r="C19" s="22" t="s">
        <v>13</v>
      </c>
      <c r="D19" s="22" t="s">
        <v>451</v>
      </c>
      <c r="E19" s="22" t="s">
        <v>14</v>
      </c>
      <c r="F19" s="22" t="s">
        <v>15</v>
      </c>
      <c r="G19" s="38">
        <f>H19+I19</f>
        <v>98025384.339999989</v>
      </c>
      <c r="H19" s="29">
        <v>94849393.849999994</v>
      </c>
      <c r="I19" s="38">
        <v>3175990.49</v>
      </c>
      <c r="J19" s="35">
        <f>K19+L19</f>
        <v>98025384.339999989</v>
      </c>
      <c r="K19" s="29">
        <v>94849393.849999994</v>
      </c>
      <c r="L19" s="38">
        <v>3175990.49</v>
      </c>
      <c r="M19" s="38">
        <f>N19+O19</f>
        <v>98025384.339999989</v>
      </c>
      <c r="N19" s="29">
        <v>94849393.849999994</v>
      </c>
      <c r="O19" s="38">
        <v>3175990.49</v>
      </c>
      <c r="P19" s="38">
        <f>Q19+R19</f>
        <v>73933519.340000004</v>
      </c>
      <c r="Q19" s="30">
        <v>71538097.430000007</v>
      </c>
      <c r="R19" s="39">
        <v>2395421.91</v>
      </c>
      <c r="S19" s="38">
        <f>T19+U19</f>
        <v>69306280.939999998</v>
      </c>
      <c r="T19" s="30">
        <v>67060780.049999997</v>
      </c>
      <c r="U19" s="39">
        <v>2245500.89</v>
      </c>
      <c r="V19" s="36">
        <f t="shared" si="1"/>
        <v>70.702381231795954</v>
      </c>
      <c r="W19" s="36">
        <f t="shared" si="2"/>
        <v>70.702381231795954</v>
      </c>
    </row>
    <row r="20" spans="1:23" s="2" customFormat="1" ht="115.5" customHeight="1">
      <c r="A20" s="23" t="s">
        <v>16</v>
      </c>
      <c r="B20" s="22" t="s">
        <v>13</v>
      </c>
      <c r="C20" s="22" t="s">
        <v>13</v>
      </c>
      <c r="D20" s="22" t="s">
        <v>17</v>
      </c>
      <c r="E20" s="22" t="s">
        <v>14</v>
      </c>
      <c r="F20" s="22" t="s">
        <v>18</v>
      </c>
      <c r="G20" s="38">
        <f>H20+I20</f>
        <v>127379015.78999999</v>
      </c>
      <c r="H20" s="38">
        <v>123251977.20999999</v>
      </c>
      <c r="I20" s="38">
        <v>4127038.58</v>
      </c>
      <c r="J20" s="35">
        <f t="shared" ref="J20:J52" si="21">K20+L20</f>
        <v>127379015.78999999</v>
      </c>
      <c r="K20" s="38">
        <v>123251977.20999999</v>
      </c>
      <c r="L20" s="38">
        <v>4127038.58</v>
      </c>
      <c r="M20" s="38">
        <f t="shared" ref="M20:M50" si="22">N20+O20</f>
        <v>0</v>
      </c>
      <c r="N20" s="40"/>
      <c r="O20" s="40"/>
      <c r="P20" s="38">
        <f t="shared" ref="P20:P50" si="23">Q20+R20</f>
        <v>0</v>
      </c>
      <c r="Q20" s="40"/>
      <c r="R20" s="40"/>
      <c r="S20" s="38">
        <f t="shared" ref="S20:S50" si="24">T20+U20</f>
        <v>0</v>
      </c>
      <c r="T20" s="40"/>
      <c r="U20" s="40"/>
      <c r="V20" s="36">
        <f t="shared" ref="V20:V39" si="25">S20/J20*100</f>
        <v>0</v>
      </c>
      <c r="W20" s="36">
        <v>0</v>
      </c>
    </row>
    <row r="21" spans="1:23" s="2" customFormat="1" ht="115.5" customHeight="1">
      <c r="A21" s="23" t="s">
        <v>452</v>
      </c>
      <c r="B21" s="22"/>
      <c r="C21" s="22"/>
      <c r="D21" s="22" t="s">
        <v>20</v>
      </c>
      <c r="E21" s="22" t="s">
        <v>14</v>
      </c>
      <c r="F21" s="22" t="s">
        <v>31</v>
      </c>
      <c r="G21" s="38">
        <f t="shared" ref="G21:G52" si="26">H21+I21</f>
        <v>574186.80000000005</v>
      </c>
      <c r="H21" s="38"/>
      <c r="I21" s="38">
        <v>574186.80000000005</v>
      </c>
      <c r="J21" s="35">
        <f t="shared" si="21"/>
        <v>574186.80000000005</v>
      </c>
      <c r="K21" s="35"/>
      <c r="L21" s="38">
        <v>574186.80000000005</v>
      </c>
      <c r="M21" s="38">
        <f t="shared" si="22"/>
        <v>574186.80000000005</v>
      </c>
      <c r="N21" s="40"/>
      <c r="O21" s="38">
        <v>574186.80000000005</v>
      </c>
      <c r="P21" s="38">
        <f t="shared" si="23"/>
        <v>574186.80000000005</v>
      </c>
      <c r="Q21" s="40"/>
      <c r="R21" s="38">
        <v>574186.80000000005</v>
      </c>
      <c r="S21" s="38">
        <f t="shared" si="24"/>
        <v>574186.80000000005</v>
      </c>
      <c r="T21" s="40"/>
      <c r="U21" s="38">
        <v>574186.80000000005</v>
      </c>
      <c r="V21" s="36">
        <f t="shared" ref="V21" si="27">S21/J21*100</f>
        <v>100</v>
      </c>
      <c r="W21" s="36">
        <f t="shared" ref="W21" si="28">S21/M21*100</f>
        <v>100</v>
      </c>
    </row>
    <row r="22" spans="1:23" s="2" customFormat="1" ht="114" customHeight="1">
      <c r="A22" s="23" t="s">
        <v>19</v>
      </c>
      <c r="B22" s="22" t="s">
        <v>13</v>
      </c>
      <c r="C22" s="22" t="s">
        <v>13</v>
      </c>
      <c r="D22" s="22" t="s">
        <v>20</v>
      </c>
      <c r="E22" s="22" t="s">
        <v>14</v>
      </c>
      <c r="F22" s="22">
        <v>2021</v>
      </c>
      <c r="G22" s="38">
        <f t="shared" si="26"/>
        <v>12800000</v>
      </c>
      <c r="H22" s="38">
        <v>12385284.17</v>
      </c>
      <c r="I22" s="38">
        <v>414715.83</v>
      </c>
      <c r="J22" s="35">
        <f t="shared" si="21"/>
        <v>12800000</v>
      </c>
      <c r="K22" s="38">
        <v>12385284.17</v>
      </c>
      <c r="L22" s="38">
        <v>414715.83</v>
      </c>
      <c r="M22" s="38">
        <f t="shared" si="22"/>
        <v>0</v>
      </c>
      <c r="N22" s="40"/>
      <c r="O22" s="40"/>
      <c r="P22" s="38">
        <f t="shared" si="23"/>
        <v>0</v>
      </c>
      <c r="Q22" s="40"/>
      <c r="R22" s="40"/>
      <c r="S22" s="38">
        <f t="shared" si="24"/>
        <v>0</v>
      </c>
      <c r="T22" s="40"/>
      <c r="U22" s="40"/>
      <c r="V22" s="36">
        <f t="shared" si="25"/>
        <v>0</v>
      </c>
      <c r="W22" s="36">
        <v>0</v>
      </c>
    </row>
    <row r="23" spans="1:23" s="2" customFormat="1" ht="113.25" customHeight="1">
      <c r="A23" s="23" t="s">
        <v>21</v>
      </c>
      <c r="B23" s="22" t="s">
        <v>13</v>
      </c>
      <c r="C23" s="22" t="s">
        <v>13</v>
      </c>
      <c r="D23" s="22" t="s">
        <v>20</v>
      </c>
      <c r="E23" s="22" t="s">
        <v>14</v>
      </c>
      <c r="F23" s="22" t="s">
        <v>18</v>
      </c>
      <c r="G23" s="38">
        <f t="shared" si="26"/>
        <v>1100000</v>
      </c>
      <c r="H23" s="29"/>
      <c r="I23" s="38">
        <v>1100000</v>
      </c>
      <c r="J23" s="35">
        <f t="shared" si="21"/>
        <v>1100000</v>
      </c>
      <c r="K23" s="32"/>
      <c r="L23" s="38">
        <v>1100000</v>
      </c>
      <c r="M23" s="38">
        <f t="shared" si="22"/>
        <v>900000</v>
      </c>
      <c r="N23" s="30"/>
      <c r="O23" s="40">
        <v>900000</v>
      </c>
      <c r="P23" s="38">
        <f t="shared" si="23"/>
        <v>900000</v>
      </c>
      <c r="Q23" s="30"/>
      <c r="R23" s="40">
        <v>900000</v>
      </c>
      <c r="S23" s="38">
        <f t="shared" si="24"/>
        <v>900000</v>
      </c>
      <c r="T23" s="30"/>
      <c r="U23" s="40">
        <v>900000</v>
      </c>
      <c r="V23" s="36">
        <f t="shared" si="25"/>
        <v>81.818181818181827</v>
      </c>
      <c r="W23" s="36">
        <f t="shared" ref="W23:W39" si="29">S23/M23*100</f>
        <v>100</v>
      </c>
    </row>
    <row r="24" spans="1:23" s="2" customFormat="1" ht="103.5" hidden="1" customHeight="1">
      <c r="A24" s="23" t="s">
        <v>23</v>
      </c>
      <c r="B24" s="22" t="s">
        <v>13</v>
      </c>
      <c r="C24" s="22" t="s">
        <v>13</v>
      </c>
      <c r="D24" s="22" t="s">
        <v>20</v>
      </c>
      <c r="E24" s="22" t="s">
        <v>14</v>
      </c>
      <c r="F24" s="22" t="s">
        <v>24</v>
      </c>
      <c r="G24" s="38">
        <f t="shared" si="26"/>
        <v>0</v>
      </c>
      <c r="H24" s="29"/>
      <c r="I24" s="29"/>
      <c r="J24" s="35">
        <f t="shared" si="21"/>
        <v>0</v>
      </c>
      <c r="K24" s="27"/>
      <c r="L24" s="30"/>
      <c r="M24" s="38">
        <f t="shared" si="22"/>
        <v>0</v>
      </c>
      <c r="N24" s="30"/>
      <c r="O24" s="30"/>
      <c r="P24" s="38">
        <f t="shared" si="23"/>
        <v>0</v>
      </c>
      <c r="Q24" s="30"/>
      <c r="R24" s="30"/>
      <c r="S24" s="38">
        <f t="shared" si="24"/>
        <v>0</v>
      </c>
      <c r="T24" s="30"/>
      <c r="U24" s="30"/>
      <c r="V24" s="36" t="e">
        <f t="shared" si="25"/>
        <v>#DIV/0!</v>
      </c>
      <c r="W24" s="36" t="e">
        <f t="shared" si="29"/>
        <v>#DIV/0!</v>
      </c>
    </row>
    <row r="25" spans="1:23" s="2" customFormat="1" ht="103.5" customHeight="1">
      <c r="A25" s="23" t="s">
        <v>454</v>
      </c>
      <c r="B25" s="22"/>
      <c r="C25" s="22"/>
      <c r="D25" s="22" t="s">
        <v>40</v>
      </c>
      <c r="E25" s="22" t="s">
        <v>14</v>
      </c>
      <c r="F25" s="22" t="s">
        <v>41</v>
      </c>
      <c r="G25" s="38">
        <f t="shared" si="26"/>
        <v>108747685.83</v>
      </c>
      <c r="H25" s="29"/>
      <c r="I25" s="38">
        <v>108747685.83</v>
      </c>
      <c r="J25" s="35">
        <f>L25</f>
        <v>108747685.83</v>
      </c>
      <c r="K25" s="27"/>
      <c r="L25" s="38">
        <v>108747685.83</v>
      </c>
      <c r="M25" s="38">
        <f t="shared" si="22"/>
        <v>57504564.549999997</v>
      </c>
      <c r="N25" s="30"/>
      <c r="O25" s="30">
        <v>57504564.549999997</v>
      </c>
      <c r="P25" s="38">
        <f t="shared" si="23"/>
        <v>57504564.549999997</v>
      </c>
      <c r="Q25" s="30"/>
      <c r="R25" s="30">
        <v>57504564.549999997</v>
      </c>
      <c r="S25" s="38">
        <f t="shared" si="24"/>
        <v>57504564.549999997</v>
      </c>
      <c r="T25" s="30"/>
      <c r="U25" s="30">
        <v>57504564.549999997</v>
      </c>
      <c r="V25" s="36">
        <f t="shared" ref="V25" si="30">S25/J25*100</f>
        <v>52.878885753848692</v>
      </c>
      <c r="W25" s="36">
        <f t="shared" ref="W25" si="31">S25/M25*100</f>
        <v>100</v>
      </c>
    </row>
    <row r="26" spans="1:23" s="2" customFormat="1" ht="105">
      <c r="A26" s="23" t="s">
        <v>25</v>
      </c>
      <c r="B26" s="22" t="s">
        <v>13</v>
      </c>
      <c r="C26" s="22" t="s">
        <v>13</v>
      </c>
      <c r="D26" s="22" t="s">
        <v>26</v>
      </c>
      <c r="E26" s="22" t="s">
        <v>14</v>
      </c>
      <c r="F26" s="22" t="s">
        <v>27</v>
      </c>
      <c r="G26" s="38">
        <f t="shared" si="26"/>
        <v>2522225.66</v>
      </c>
      <c r="H26" s="29"/>
      <c r="I26" s="38">
        <v>2522225.66</v>
      </c>
      <c r="J26" s="35">
        <f t="shared" si="21"/>
        <v>2522225.66</v>
      </c>
      <c r="K26" s="32"/>
      <c r="L26" s="38">
        <v>2522225.66</v>
      </c>
      <c r="M26" s="38">
        <f t="shared" si="22"/>
        <v>0</v>
      </c>
      <c r="N26" s="30"/>
      <c r="O26" s="40"/>
      <c r="P26" s="38">
        <f t="shared" si="23"/>
        <v>0</v>
      </c>
      <c r="Q26" s="30"/>
      <c r="R26" s="40"/>
      <c r="S26" s="38">
        <f t="shared" si="24"/>
        <v>0</v>
      </c>
      <c r="T26" s="30"/>
      <c r="U26" s="40"/>
      <c r="V26" s="36">
        <f t="shared" si="25"/>
        <v>0</v>
      </c>
      <c r="W26" s="36">
        <v>0</v>
      </c>
    </row>
    <row r="27" spans="1:23" s="2" customFormat="1" ht="105">
      <c r="A27" s="23" t="s">
        <v>28</v>
      </c>
      <c r="B27" s="22" t="s">
        <v>13</v>
      </c>
      <c r="C27" s="22" t="s">
        <v>13</v>
      </c>
      <c r="D27" s="22" t="s">
        <v>29</v>
      </c>
      <c r="E27" s="22" t="s">
        <v>14</v>
      </c>
      <c r="F27" s="22" t="s">
        <v>30</v>
      </c>
      <c r="G27" s="38">
        <f t="shared" si="26"/>
        <v>300000</v>
      </c>
      <c r="H27" s="29"/>
      <c r="I27" s="38">
        <v>300000</v>
      </c>
      <c r="J27" s="35">
        <f t="shared" si="21"/>
        <v>300000</v>
      </c>
      <c r="K27" s="32"/>
      <c r="L27" s="38">
        <v>300000</v>
      </c>
      <c r="M27" s="38">
        <f t="shared" si="22"/>
        <v>0</v>
      </c>
      <c r="N27" s="30"/>
      <c r="O27" s="40"/>
      <c r="P27" s="38">
        <f t="shared" si="23"/>
        <v>0</v>
      </c>
      <c r="Q27" s="30"/>
      <c r="R27" s="40"/>
      <c r="S27" s="38">
        <f t="shared" si="24"/>
        <v>0</v>
      </c>
      <c r="T27" s="30"/>
      <c r="U27" s="40"/>
      <c r="V27" s="36">
        <f t="shared" si="25"/>
        <v>0</v>
      </c>
      <c r="W27" s="36">
        <v>0</v>
      </c>
    </row>
    <row r="28" spans="1:23" s="2" customFormat="1" ht="105">
      <c r="A28" s="23" t="s">
        <v>32</v>
      </c>
      <c r="B28" s="22" t="s">
        <v>13</v>
      </c>
      <c r="C28" s="22" t="s">
        <v>13</v>
      </c>
      <c r="D28" s="22" t="s">
        <v>20</v>
      </c>
      <c r="E28" s="22" t="s">
        <v>14</v>
      </c>
      <c r="F28" s="22" t="s">
        <v>31</v>
      </c>
      <c r="G28" s="38">
        <f t="shared" si="26"/>
        <v>17999993.93</v>
      </c>
      <c r="H28" s="38">
        <v>17416800</v>
      </c>
      <c r="I28" s="38">
        <v>583193.93000000005</v>
      </c>
      <c r="J28" s="35">
        <f t="shared" si="21"/>
        <v>17999993.93</v>
      </c>
      <c r="K28" s="38">
        <v>17416800</v>
      </c>
      <c r="L28" s="38">
        <v>583193.93000000005</v>
      </c>
      <c r="M28" s="38">
        <f t="shared" si="22"/>
        <v>11869151.75</v>
      </c>
      <c r="N28" s="40">
        <v>11482835.039999999</v>
      </c>
      <c r="O28" s="40">
        <v>386316.71</v>
      </c>
      <c r="P28" s="38">
        <f t="shared" si="23"/>
        <v>11477208.74</v>
      </c>
      <c r="Q28" s="40">
        <v>11105350.93</v>
      </c>
      <c r="R28" s="40">
        <v>371857.81</v>
      </c>
      <c r="S28" s="38">
        <f t="shared" si="24"/>
        <v>11477208.74</v>
      </c>
      <c r="T28" s="40">
        <v>11105350.93</v>
      </c>
      <c r="U28" s="40">
        <v>371857.81</v>
      </c>
      <c r="V28" s="36">
        <f t="shared" si="25"/>
        <v>63.76229227983967</v>
      </c>
      <c r="W28" s="36">
        <f t="shared" si="29"/>
        <v>96.697801003344665</v>
      </c>
    </row>
    <row r="29" spans="1:23" s="2" customFormat="1" ht="92.25" customHeight="1">
      <c r="A29" s="23" t="s">
        <v>33</v>
      </c>
      <c r="B29" s="22" t="s">
        <v>13</v>
      </c>
      <c r="C29" s="22" t="s">
        <v>13</v>
      </c>
      <c r="D29" s="22" t="s">
        <v>20</v>
      </c>
      <c r="E29" s="22" t="s">
        <v>14</v>
      </c>
      <c r="F29" s="22" t="s">
        <v>31</v>
      </c>
      <c r="G29" s="38">
        <f t="shared" si="26"/>
        <v>21704120.609999999</v>
      </c>
      <c r="H29" s="38"/>
      <c r="I29" s="38">
        <v>21704120.609999999</v>
      </c>
      <c r="J29" s="35">
        <f t="shared" si="21"/>
        <v>21704120.609999999</v>
      </c>
      <c r="K29" s="35"/>
      <c r="L29" s="41">
        <f>9204.3+21694916.31</f>
        <v>21704120.609999999</v>
      </c>
      <c r="M29" s="38">
        <f t="shared" si="22"/>
        <v>18408.599999999999</v>
      </c>
      <c r="N29" s="40"/>
      <c r="O29" s="41">
        <f>9204.3+9204.3</f>
        <v>18408.599999999999</v>
      </c>
      <c r="P29" s="38">
        <f t="shared" si="23"/>
        <v>9204.2999999999993</v>
      </c>
      <c r="Q29" s="40"/>
      <c r="R29" s="41">
        <f>9204.3</f>
        <v>9204.2999999999993</v>
      </c>
      <c r="S29" s="38">
        <f t="shared" si="24"/>
        <v>9204.2999999999993</v>
      </c>
      <c r="T29" s="40"/>
      <c r="U29" s="41">
        <f>9204.3</f>
        <v>9204.2999999999993</v>
      </c>
      <c r="V29" s="54">
        <f t="shared" ref="V29" si="32">S29/J29*100</f>
        <v>4.2408076168537291E-2</v>
      </c>
      <c r="W29" s="36">
        <f t="shared" ref="W29" si="33">S29/M29*100</f>
        <v>50</v>
      </c>
    </row>
    <row r="30" spans="1:23" s="2" customFormat="1" ht="105">
      <c r="A30" s="23" t="s">
        <v>34</v>
      </c>
      <c r="B30" s="22" t="s">
        <v>13</v>
      </c>
      <c r="C30" s="22" t="s">
        <v>13</v>
      </c>
      <c r="D30" s="22" t="s">
        <v>20</v>
      </c>
      <c r="E30" s="22" t="s">
        <v>14</v>
      </c>
      <c r="F30" s="22" t="s">
        <v>31</v>
      </c>
      <c r="G30" s="38">
        <f t="shared" si="26"/>
        <v>41619121.780000001</v>
      </c>
      <c r="H30" s="38">
        <v>29377015.390000001</v>
      </c>
      <c r="I30" s="38">
        <v>12242106.390000001</v>
      </c>
      <c r="J30" s="35">
        <f t="shared" si="21"/>
        <v>41619121.780000001</v>
      </c>
      <c r="K30" s="38">
        <v>29377015.390000001</v>
      </c>
      <c r="L30" s="41">
        <f>11258429.87+983676.52</f>
        <v>12242106.389999999</v>
      </c>
      <c r="M30" s="38">
        <f t="shared" si="22"/>
        <v>10221086.48</v>
      </c>
      <c r="N30" s="40">
        <v>8641722.1899999995</v>
      </c>
      <c r="O30" s="40">
        <f>1290000+289364.29</f>
        <v>1579364.29</v>
      </c>
      <c r="P30" s="38">
        <f t="shared" si="23"/>
        <v>10221086.48</v>
      </c>
      <c r="Q30" s="40">
        <v>8641722.1899999995</v>
      </c>
      <c r="R30" s="40">
        <f>1290000+289364.29</f>
        <v>1579364.29</v>
      </c>
      <c r="S30" s="38">
        <f t="shared" si="24"/>
        <v>10221086.48</v>
      </c>
      <c r="T30" s="40">
        <v>8641722.1899999995</v>
      </c>
      <c r="U30" s="40">
        <f>1290000+289364.29</f>
        <v>1579364.29</v>
      </c>
      <c r="V30" s="36">
        <f t="shared" si="25"/>
        <v>24.558630847688203</v>
      </c>
      <c r="W30" s="36">
        <f t="shared" si="29"/>
        <v>100</v>
      </c>
    </row>
    <row r="31" spans="1:23" s="2" customFormat="1" ht="105">
      <c r="A31" s="23" t="s">
        <v>35</v>
      </c>
      <c r="B31" s="22" t="s">
        <v>13</v>
      </c>
      <c r="C31" s="22" t="s">
        <v>13</v>
      </c>
      <c r="D31" s="22" t="s">
        <v>20</v>
      </c>
      <c r="E31" s="22" t="s">
        <v>14</v>
      </c>
      <c r="F31" s="22" t="s">
        <v>31</v>
      </c>
      <c r="G31" s="38">
        <f t="shared" si="26"/>
        <v>20127990.32</v>
      </c>
      <c r="H31" s="38">
        <v>19475850</v>
      </c>
      <c r="I31" s="38">
        <v>652140.31999999995</v>
      </c>
      <c r="J31" s="35">
        <f t="shared" si="21"/>
        <v>20127990.32</v>
      </c>
      <c r="K31" s="38">
        <v>19475850</v>
      </c>
      <c r="L31" s="38">
        <v>652140.31999999995</v>
      </c>
      <c r="M31" s="38">
        <f t="shared" si="22"/>
        <v>19382009.739999998</v>
      </c>
      <c r="N31" s="40">
        <v>18754038.949999999</v>
      </c>
      <c r="O31" s="40">
        <v>627970.79</v>
      </c>
      <c r="P31" s="38">
        <f t="shared" si="23"/>
        <v>19382009.739999998</v>
      </c>
      <c r="Q31" s="40">
        <v>18754038.949999999</v>
      </c>
      <c r="R31" s="40">
        <v>627970.79</v>
      </c>
      <c r="S31" s="38">
        <f t="shared" si="24"/>
        <v>19382009.739999998</v>
      </c>
      <c r="T31" s="40">
        <v>18754038.949999999</v>
      </c>
      <c r="U31" s="40">
        <v>627970.79</v>
      </c>
      <c r="V31" s="36">
        <f t="shared" si="25"/>
        <v>96.293814890904599</v>
      </c>
      <c r="W31" s="36">
        <f t="shared" si="29"/>
        <v>100</v>
      </c>
    </row>
    <row r="32" spans="1:23" s="2" customFormat="1" ht="97.5" customHeight="1">
      <c r="A32" s="23" t="s">
        <v>479</v>
      </c>
      <c r="B32" s="22" t="s">
        <v>13</v>
      </c>
      <c r="C32" s="22" t="s">
        <v>13</v>
      </c>
      <c r="D32" s="22" t="s">
        <v>20</v>
      </c>
      <c r="E32" s="22" t="s">
        <v>14</v>
      </c>
      <c r="F32" s="22" t="s">
        <v>27</v>
      </c>
      <c r="G32" s="38">
        <f t="shared" si="26"/>
        <v>800000</v>
      </c>
      <c r="H32" s="38"/>
      <c r="I32" s="38">
        <v>800000</v>
      </c>
      <c r="J32" s="35">
        <f t="shared" si="21"/>
        <v>800000</v>
      </c>
      <c r="K32" s="35"/>
      <c r="L32" s="38">
        <v>800000</v>
      </c>
      <c r="M32" s="38"/>
      <c r="N32" s="40"/>
      <c r="O32" s="40"/>
      <c r="P32" s="38"/>
      <c r="Q32" s="40"/>
      <c r="R32" s="40"/>
      <c r="S32" s="38"/>
      <c r="T32" s="40"/>
      <c r="U32" s="40"/>
      <c r="V32" s="36">
        <f t="shared" ref="V32" si="34">S32/J32*100</f>
        <v>0</v>
      </c>
      <c r="W32" s="36">
        <v>0</v>
      </c>
    </row>
    <row r="33" spans="1:23" s="2" customFormat="1" ht="105">
      <c r="A33" s="23" t="s">
        <v>36</v>
      </c>
      <c r="B33" s="22" t="s">
        <v>13</v>
      </c>
      <c r="C33" s="22" t="s">
        <v>13</v>
      </c>
      <c r="D33" s="22" t="s">
        <v>20</v>
      </c>
      <c r="E33" s="22" t="s">
        <v>14</v>
      </c>
      <c r="F33" s="22" t="s">
        <v>31</v>
      </c>
      <c r="G33" s="38">
        <f t="shared" si="26"/>
        <v>20531989.77</v>
      </c>
      <c r="H33" s="38">
        <v>19866760</v>
      </c>
      <c r="I33" s="38">
        <v>665229.77</v>
      </c>
      <c r="J33" s="35">
        <f t="shared" si="21"/>
        <v>20531989.77</v>
      </c>
      <c r="K33" s="38">
        <v>19866760</v>
      </c>
      <c r="L33" s="38">
        <v>665229.77</v>
      </c>
      <c r="M33" s="38">
        <f t="shared" si="22"/>
        <v>19737045.700000003</v>
      </c>
      <c r="N33" s="40">
        <v>19097565.420000002</v>
      </c>
      <c r="O33" s="40">
        <v>639480.28</v>
      </c>
      <c r="P33" s="38">
        <f t="shared" si="23"/>
        <v>18522269</v>
      </c>
      <c r="Q33" s="40">
        <v>17922153.52</v>
      </c>
      <c r="R33" s="40">
        <v>600115.48</v>
      </c>
      <c r="S33" s="38">
        <f t="shared" si="24"/>
        <v>18522269</v>
      </c>
      <c r="T33" s="40">
        <v>17922153.510000002</v>
      </c>
      <c r="U33" s="40">
        <v>600115.49</v>
      </c>
      <c r="V33" s="36">
        <f t="shared" si="25"/>
        <v>90.211758370654977</v>
      </c>
      <c r="W33" s="36">
        <f t="shared" si="29"/>
        <v>93.845194876353744</v>
      </c>
    </row>
    <row r="34" spans="1:23" s="2" customFormat="1" ht="105">
      <c r="A34" s="23" t="s">
        <v>37</v>
      </c>
      <c r="B34" s="22" t="s">
        <v>13</v>
      </c>
      <c r="C34" s="22" t="s">
        <v>13</v>
      </c>
      <c r="D34" s="22" t="s">
        <v>20</v>
      </c>
      <c r="E34" s="22" t="s">
        <v>14</v>
      </c>
      <c r="F34" s="22" t="s">
        <v>31</v>
      </c>
      <c r="G34" s="38">
        <f t="shared" si="26"/>
        <v>32312417.949999999</v>
      </c>
      <c r="H34" s="38">
        <v>26345910.609999999</v>
      </c>
      <c r="I34" s="38">
        <v>5966507.3399999999</v>
      </c>
      <c r="J34" s="35">
        <f t="shared" si="21"/>
        <v>32312417.949999999</v>
      </c>
      <c r="K34" s="38">
        <v>26345910.609999999</v>
      </c>
      <c r="L34" s="41">
        <f>5084326.04+882181.3</f>
        <v>5966507.3399999999</v>
      </c>
      <c r="M34" s="38">
        <f t="shared" si="22"/>
        <v>6402808.46</v>
      </c>
      <c r="N34" s="40">
        <v>4947155.13</v>
      </c>
      <c r="O34" s="40">
        <f>1290000+165653.33</f>
        <v>1455653.33</v>
      </c>
      <c r="P34" s="38">
        <f t="shared" si="23"/>
        <v>6402808.46</v>
      </c>
      <c r="Q34" s="40">
        <v>4947155.13</v>
      </c>
      <c r="R34" s="40">
        <f>1290000+165653.33</f>
        <v>1455653.33</v>
      </c>
      <c r="S34" s="38">
        <f t="shared" si="24"/>
        <v>6402808.46</v>
      </c>
      <c r="T34" s="40">
        <v>4947155.13</v>
      </c>
      <c r="U34" s="40">
        <f>1290000+165653.33</f>
        <v>1455653.33</v>
      </c>
      <c r="V34" s="36">
        <f t="shared" si="25"/>
        <v>19.815318277659255</v>
      </c>
      <c r="W34" s="36">
        <f t="shared" si="29"/>
        <v>100</v>
      </c>
    </row>
    <row r="35" spans="1:23" s="2" customFormat="1" ht="105">
      <c r="A35" s="23" t="s">
        <v>38</v>
      </c>
      <c r="B35" s="22" t="s">
        <v>13</v>
      </c>
      <c r="C35" s="22" t="s">
        <v>13</v>
      </c>
      <c r="D35" s="22" t="s">
        <v>20</v>
      </c>
      <c r="E35" s="22" t="s">
        <v>14</v>
      </c>
      <c r="F35" s="22" t="s">
        <v>31</v>
      </c>
      <c r="G35" s="38">
        <f t="shared" si="26"/>
        <v>41550351.160000004</v>
      </c>
      <c r="H35" s="38">
        <v>32033658.850000001</v>
      </c>
      <c r="I35" s="38">
        <v>9516692.3100000005</v>
      </c>
      <c r="J35" s="35">
        <f t="shared" si="21"/>
        <v>41550351.160000004</v>
      </c>
      <c r="K35" s="38">
        <v>32033658.850000001</v>
      </c>
      <c r="L35" s="41">
        <f>8444059.25+1072633.06</f>
        <v>9516692.3100000005</v>
      </c>
      <c r="M35" s="38">
        <f t="shared" si="22"/>
        <v>6677202.1299999999</v>
      </c>
      <c r="N35" s="40">
        <v>5212658.54</v>
      </c>
      <c r="O35" s="40">
        <f>1290000+174543.59</f>
        <v>1464543.59</v>
      </c>
      <c r="P35" s="38">
        <f t="shared" si="23"/>
        <v>6677202.1299999999</v>
      </c>
      <c r="Q35" s="40">
        <v>5212658.54</v>
      </c>
      <c r="R35" s="40">
        <f>1290000+174543.59</f>
        <v>1464543.59</v>
      </c>
      <c r="S35" s="38">
        <f t="shared" si="24"/>
        <v>6677202.1299999999</v>
      </c>
      <c r="T35" s="40">
        <v>5212658.54</v>
      </c>
      <c r="U35" s="40">
        <f>1290000+174543.59</f>
        <v>1464543.59</v>
      </c>
      <c r="V35" s="36">
        <f t="shared" si="25"/>
        <v>16.070146084416386</v>
      </c>
      <c r="W35" s="36">
        <f t="shared" si="29"/>
        <v>100</v>
      </c>
    </row>
    <row r="36" spans="1:23" s="2" customFormat="1" ht="105">
      <c r="A36" s="23" t="s">
        <v>39</v>
      </c>
      <c r="B36" s="22" t="s">
        <v>13</v>
      </c>
      <c r="C36" s="22" t="s">
        <v>13</v>
      </c>
      <c r="D36" s="22" t="s">
        <v>20</v>
      </c>
      <c r="E36" s="22" t="s">
        <v>14</v>
      </c>
      <c r="F36" s="22" t="s">
        <v>31</v>
      </c>
      <c r="G36" s="38">
        <f t="shared" si="26"/>
        <v>16173989.17</v>
      </c>
      <c r="H36" s="38">
        <v>15262917.060000001</v>
      </c>
      <c r="I36" s="38">
        <v>911072.11</v>
      </c>
      <c r="J36" s="35">
        <f t="shared" si="21"/>
        <v>16173989.17</v>
      </c>
      <c r="K36" s="38">
        <v>15262917.060000001</v>
      </c>
      <c r="L36" s="41">
        <f>400000+511072.11</f>
        <v>911072.11</v>
      </c>
      <c r="M36" s="38">
        <f t="shared" si="22"/>
        <v>0</v>
      </c>
      <c r="N36" s="40"/>
      <c r="O36" s="40"/>
      <c r="P36" s="38">
        <f t="shared" si="23"/>
        <v>0</v>
      </c>
      <c r="Q36" s="40"/>
      <c r="R36" s="40"/>
      <c r="S36" s="38">
        <f t="shared" si="24"/>
        <v>0</v>
      </c>
      <c r="T36" s="40"/>
      <c r="U36" s="40"/>
      <c r="V36" s="36">
        <f t="shared" si="25"/>
        <v>0</v>
      </c>
      <c r="W36" s="36">
        <v>0</v>
      </c>
    </row>
    <row r="37" spans="1:23" s="2" customFormat="1" ht="105">
      <c r="A37" s="23" t="s">
        <v>42</v>
      </c>
      <c r="B37" s="22" t="s">
        <v>13</v>
      </c>
      <c r="C37" s="22" t="s">
        <v>13</v>
      </c>
      <c r="D37" s="22" t="s">
        <v>43</v>
      </c>
      <c r="E37" s="22" t="s">
        <v>14</v>
      </c>
      <c r="F37" s="22" t="s">
        <v>44</v>
      </c>
      <c r="G37" s="38">
        <f t="shared" si="26"/>
        <v>59138949.600000001</v>
      </c>
      <c r="H37" s="29"/>
      <c r="I37" s="38">
        <v>59138949.600000001</v>
      </c>
      <c r="J37" s="35">
        <f t="shared" si="21"/>
        <v>59138949.600000001</v>
      </c>
      <c r="K37" s="32"/>
      <c r="L37" s="41">
        <v>59138949.600000001</v>
      </c>
      <c r="M37" s="38">
        <f t="shared" si="22"/>
        <v>59138949.600000001</v>
      </c>
      <c r="N37" s="30"/>
      <c r="O37" s="40">
        <v>59138949.600000001</v>
      </c>
      <c r="P37" s="38">
        <f t="shared" si="23"/>
        <v>59138949.600000001</v>
      </c>
      <c r="Q37" s="30"/>
      <c r="R37" s="40">
        <v>59138949.600000001</v>
      </c>
      <c r="S37" s="38">
        <f t="shared" si="24"/>
        <v>59138949.600000001</v>
      </c>
      <c r="T37" s="30"/>
      <c r="U37" s="40">
        <v>59138949.600000001</v>
      </c>
      <c r="V37" s="36">
        <f t="shared" si="25"/>
        <v>100</v>
      </c>
      <c r="W37" s="36">
        <f t="shared" si="29"/>
        <v>100</v>
      </c>
    </row>
    <row r="38" spans="1:23" s="2" customFormat="1" ht="105">
      <c r="A38" s="23" t="s">
        <v>478</v>
      </c>
      <c r="B38" s="22" t="s">
        <v>13</v>
      </c>
      <c r="C38" s="22" t="s">
        <v>13</v>
      </c>
      <c r="D38" s="22" t="s">
        <v>45</v>
      </c>
      <c r="E38" s="22" t="s">
        <v>14</v>
      </c>
      <c r="F38" s="22" t="s">
        <v>31</v>
      </c>
      <c r="G38" s="38">
        <f t="shared" si="26"/>
        <v>198620000</v>
      </c>
      <c r="H38" s="38">
        <v>198620000</v>
      </c>
      <c r="I38" s="29"/>
      <c r="J38" s="35">
        <f t="shared" si="21"/>
        <v>198620000</v>
      </c>
      <c r="K38" s="38">
        <v>198620000</v>
      </c>
      <c r="L38" s="58"/>
      <c r="M38" s="38">
        <f t="shared" si="22"/>
        <v>0</v>
      </c>
      <c r="N38" s="40"/>
      <c r="O38" s="30"/>
      <c r="P38" s="38">
        <f t="shared" si="23"/>
        <v>0</v>
      </c>
      <c r="Q38" s="40"/>
      <c r="R38" s="30"/>
      <c r="S38" s="38">
        <f t="shared" si="24"/>
        <v>0</v>
      </c>
      <c r="T38" s="40"/>
      <c r="U38" s="30"/>
      <c r="V38" s="36">
        <f t="shared" si="25"/>
        <v>0</v>
      </c>
      <c r="W38" s="36">
        <v>0</v>
      </c>
    </row>
    <row r="39" spans="1:23" s="2" customFormat="1" ht="105">
      <c r="A39" s="23" t="s">
        <v>46</v>
      </c>
      <c r="B39" s="22" t="s">
        <v>13</v>
      </c>
      <c r="C39" s="22" t="s">
        <v>13</v>
      </c>
      <c r="D39" s="22" t="s">
        <v>47</v>
      </c>
      <c r="E39" s="22" t="s">
        <v>14</v>
      </c>
      <c r="F39" s="22" t="s">
        <v>48</v>
      </c>
      <c r="G39" s="38">
        <f t="shared" si="26"/>
        <v>1189977279.53</v>
      </c>
      <c r="H39" s="38">
        <v>1058752600</v>
      </c>
      <c r="I39" s="38">
        <v>131224679.53</v>
      </c>
      <c r="J39" s="35">
        <f t="shared" si="21"/>
        <v>1189977279.53</v>
      </c>
      <c r="K39" s="38">
        <v>1058752600</v>
      </c>
      <c r="L39" s="38">
        <v>131224679.53</v>
      </c>
      <c r="M39" s="38">
        <f>M40+M41</f>
        <v>535412758.09999996</v>
      </c>
      <c r="N39" s="42">
        <v>470370106.19999999</v>
      </c>
      <c r="O39" s="39">
        <f>O40+O41</f>
        <v>65042651.900000006</v>
      </c>
      <c r="P39" s="38">
        <f t="shared" si="23"/>
        <v>525259705.54000002</v>
      </c>
      <c r="Q39" s="39">
        <v>461231958.92000002</v>
      </c>
      <c r="R39" s="39">
        <f>R40+R41</f>
        <v>64027746.620000005</v>
      </c>
      <c r="S39" s="38">
        <f t="shared" si="24"/>
        <v>505105439.72000003</v>
      </c>
      <c r="T39" s="39">
        <v>443093119.68000001</v>
      </c>
      <c r="U39" s="39">
        <f>U40+U41</f>
        <v>62012320.040000007</v>
      </c>
      <c r="V39" s="36">
        <f t="shared" si="25"/>
        <v>42.446645697260649</v>
      </c>
      <c r="W39" s="36">
        <f t="shared" si="29"/>
        <v>94.339447851868456</v>
      </c>
    </row>
    <row r="40" spans="1:23" s="2" customFormat="1" ht="81" customHeight="1">
      <c r="A40" s="23" t="s">
        <v>49</v>
      </c>
      <c r="B40" s="22" t="s">
        <v>50</v>
      </c>
      <c r="C40" s="31"/>
      <c r="D40" s="31"/>
      <c r="E40" s="31"/>
      <c r="F40" s="31"/>
      <c r="G40" s="38">
        <f t="shared" si="26"/>
        <v>1176391777.78</v>
      </c>
      <c r="H40" s="38">
        <v>1058752600</v>
      </c>
      <c r="I40" s="38">
        <v>117639177.78</v>
      </c>
      <c r="J40" s="35">
        <f t="shared" si="21"/>
        <v>1176391777.78</v>
      </c>
      <c r="K40" s="38">
        <v>1058752600</v>
      </c>
      <c r="L40" s="38">
        <v>117639177.78</v>
      </c>
      <c r="M40" s="38">
        <f t="shared" si="22"/>
        <v>522633006.89999998</v>
      </c>
      <c r="N40" s="42">
        <v>470370106.19999999</v>
      </c>
      <c r="O40" s="39">
        <v>52262900.700000003</v>
      </c>
      <c r="P40" s="38">
        <f t="shared" si="23"/>
        <v>512479954.34000003</v>
      </c>
      <c r="Q40" s="39">
        <v>461231958.92000002</v>
      </c>
      <c r="R40" s="39">
        <v>51247995.420000002</v>
      </c>
      <c r="S40" s="38">
        <f t="shared" si="24"/>
        <v>492325688.51999998</v>
      </c>
      <c r="T40" s="39">
        <v>443093119.68000001</v>
      </c>
      <c r="U40" s="39">
        <v>49232568.840000004</v>
      </c>
      <c r="V40" s="36">
        <f>S40/J40*100</f>
        <v>41.850487041747336</v>
      </c>
      <c r="W40" s="36">
        <f>S40/M40*100</f>
        <v>94.201032468315006</v>
      </c>
    </row>
    <row r="41" spans="1:23" s="2" customFormat="1" ht="21" customHeight="1">
      <c r="A41" s="22" t="s">
        <v>51</v>
      </c>
      <c r="B41" s="22" t="s">
        <v>13</v>
      </c>
      <c r="C41" s="31"/>
      <c r="D41" s="31"/>
      <c r="E41" s="31"/>
      <c r="F41" s="31"/>
      <c r="G41" s="38">
        <f t="shared" si="26"/>
        <v>13585501.75</v>
      </c>
      <c r="H41" s="29"/>
      <c r="I41" s="38">
        <v>13585501.75</v>
      </c>
      <c r="J41" s="59">
        <f>L41</f>
        <v>13585501.75</v>
      </c>
      <c r="K41" s="27"/>
      <c r="L41" s="38">
        <v>13585501.75</v>
      </c>
      <c r="M41" s="38">
        <f t="shared" si="22"/>
        <v>12779751.199999999</v>
      </c>
      <c r="N41" s="40"/>
      <c r="O41" s="40">
        <v>12779751.199999999</v>
      </c>
      <c r="P41" s="38">
        <f t="shared" si="23"/>
        <v>12779751.199999999</v>
      </c>
      <c r="Q41" s="40"/>
      <c r="R41" s="40">
        <v>12779751.199999999</v>
      </c>
      <c r="S41" s="38">
        <f t="shared" si="24"/>
        <v>12779751.199999999</v>
      </c>
      <c r="T41" s="40">
        <f>T42+T43+T44+T45+T46+T47+T48+T49+T50</f>
        <v>0</v>
      </c>
      <c r="U41" s="40">
        <v>12779751.199999999</v>
      </c>
      <c r="V41" s="36">
        <f t="shared" ref="V41:V52" si="35">S41/J41*100</f>
        <v>94.069040917093844</v>
      </c>
      <c r="W41" s="36">
        <f t="shared" ref="W41:W50" si="36">S41/M41*100</f>
        <v>100</v>
      </c>
    </row>
    <row r="42" spans="1:23" s="2" customFormat="1" ht="112.5" customHeight="1">
      <c r="A42" s="23" t="s">
        <v>52</v>
      </c>
      <c r="B42" s="22" t="s">
        <v>13</v>
      </c>
      <c r="C42" s="22" t="s">
        <v>13</v>
      </c>
      <c r="D42" s="22" t="s">
        <v>20</v>
      </c>
      <c r="E42" s="22" t="s">
        <v>14</v>
      </c>
      <c r="F42" s="22" t="s">
        <v>53</v>
      </c>
      <c r="G42" s="38">
        <f t="shared" si="26"/>
        <v>2956647.47</v>
      </c>
      <c r="H42" s="29"/>
      <c r="I42" s="38">
        <v>2956647.47</v>
      </c>
      <c r="J42" s="35">
        <f t="shared" si="21"/>
        <v>2956647.47</v>
      </c>
      <c r="K42" s="27"/>
      <c r="L42" s="38">
        <v>2956647.47</v>
      </c>
      <c r="M42" s="38">
        <f t="shared" si="22"/>
        <v>2393562</v>
      </c>
      <c r="N42" s="30"/>
      <c r="O42" s="40">
        <v>2393562</v>
      </c>
      <c r="P42" s="38">
        <f t="shared" si="23"/>
        <v>2393562</v>
      </c>
      <c r="Q42" s="30"/>
      <c r="R42" s="40">
        <v>2393562</v>
      </c>
      <c r="S42" s="38">
        <f t="shared" si="24"/>
        <v>2349531.71</v>
      </c>
      <c r="T42" s="30"/>
      <c r="U42" s="40">
        <v>2349531.71</v>
      </c>
      <c r="V42" s="36">
        <f t="shared" si="35"/>
        <v>79.46607547365123</v>
      </c>
      <c r="W42" s="36">
        <f t="shared" si="36"/>
        <v>98.160470044226969</v>
      </c>
    </row>
    <row r="43" spans="1:23" s="2" customFormat="1" ht="105">
      <c r="A43" s="23" t="s">
        <v>54</v>
      </c>
      <c r="B43" s="22" t="s">
        <v>13</v>
      </c>
      <c r="C43" s="22" t="s">
        <v>13</v>
      </c>
      <c r="D43" s="22" t="s">
        <v>20</v>
      </c>
      <c r="E43" s="22" t="s">
        <v>14</v>
      </c>
      <c r="F43" s="22" t="s">
        <v>53</v>
      </c>
      <c r="G43" s="38">
        <f t="shared" si="26"/>
        <v>9405094.1899999995</v>
      </c>
      <c r="H43" s="29"/>
      <c r="I43" s="38">
        <v>9405094.1899999995</v>
      </c>
      <c r="J43" s="35">
        <f t="shared" si="21"/>
        <v>9405094.1899999995</v>
      </c>
      <c r="K43" s="27"/>
      <c r="L43" s="38">
        <v>9405094.1899999995</v>
      </c>
      <c r="M43" s="38">
        <f t="shared" si="22"/>
        <v>8757287.2400000002</v>
      </c>
      <c r="N43" s="30"/>
      <c r="O43" s="40">
        <v>8757287.2400000002</v>
      </c>
      <c r="P43" s="38">
        <f t="shared" si="23"/>
        <v>8757287.2400000002</v>
      </c>
      <c r="Q43" s="30"/>
      <c r="R43" s="40">
        <v>8757287.2400000002</v>
      </c>
      <c r="S43" s="38">
        <f t="shared" si="24"/>
        <v>8757287.2400000002</v>
      </c>
      <c r="T43" s="30"/>
      <c r="U43" s="40">
        <v>8757287.2400000002</v>
      </c>
      <c r="V43" s="36">
        <f t="shared" si="35"/>
        <v>93.112169459304482</v>
      </c>
      <c r="W43" s="36">
        <f t="shared" si="36"/>
        <v>100</v>
      </c>
    </row>
    <row r="44" spans="1:23" s="2" customFormat="1" ht="105">
      <c r="A44" s="23" t="s">
        <v>55</v>
      </c>
      <c r="B44" s="22" t="s">
        <v>13</v>
      </c>
      <c r="C44" s="22" t="s">
        <v>13</v>
      </c>
      <c r="D44" s="22" t="s">
        <v>20</v>
      </c>
      <c r="E44" s="22" t="s">
        <v>14</v>
      </c>
      <c r="F44" s="22" t="s">
        <v>53</v>
      </c>
      <c r="G44" s="38">
        <f t="shared" si="26"/>
        <v>141611.85</v>
      </c>
      <c r="H44" s="29"/>
      <c r="I44" s="38">
        <v>141611.85</v>
      </c>
      <c r="J44" s="35">
        <f t="shared" si="21"/>
        <v>141611.85</v>
      </c>
      <c r="K44" s="27"/>
      <c r="L44" s="38">
        <v>141611.85</v>
      </c>
      <c r="M44" s="38">
        <f t="shared" si="22"/>
        <v>116885.05</v>
      </c>
      <c r="N44" s="30"/>
      <c r="O44" s="40">
        <v>116885.05</v>
      </c>
      <c r="P44" s="38">
        <f t="shared" si="23"/>
        <v>116885.05</v>
      </c>
      <c r="Q44" s="30"/>
      <c r="R44" s="40">
        <v>116885.05</v>
      </c>
      <c r="S44" s="38">
        <f t="shared" si="24"/>
        <v>116885.05</v>
      </c>
      <c r="T44" s="30"/>
      <c r="U44" s="40">
        <v>116885.05</v>
      </c>
      <c r="V44" s="36">
        <f t="shared" si="35"/>
        <v>82.539031867742708</v>
      </c>
      <c r="W44" s="36">
        <f t="shared" si="36"/>
        <v>100</v>
      </c>
    </row>
    <row r="45" spans="1:23" s="2" customFormat="1" ht="105">
      <c r="A45" s="23" t="s">
        <v>56</v>
      </c>
      <c r="B45" s="22" t="s">
        <v>13</v>
      </c>
      <c r="C45" s="22" t="s">
        <v>13</v>
      </c>
      <c r="D45" s="22" t="s">
        <v>20</v>
      </c>
      <c r="E45" s="22" t="s">
        <v>14</v>
      </c>
      <c r="F45" s="22" t="s">
        <v>53</v>
      </c>
      <c r="G45" s="38">
        <f t="shared" si="26"/>
        <v>796037.69</v>
      </c>
      <c r="H45" s="29"/>
      <c r="I45" s="38">
        <v>796037.69</v>
      </c>
      <c r="J45" s="35">
        <f t="shared" si="21"/>
        <v>796037.69</v>
      </c>
      <c r="K45" s="27"/>
      <c r="L45" s="38">
        <v>796037.69</v>
      </c>
      <c r="M45" s="38">
        <f t="shared" si="22"/>
        <v>770056.11</v>
      </c>
      <c r="N45" s="30"/>
      <c r="O45" s="40">
        <v>770056.11</v>
      </c>
      <c r="P45" s="38">
        <f t="shared" si="23"/>
        <v>770056.11</v>
      </c>
      <c r="Q45" s="30"/>
      <c r="R45" s="40">
        <v>770056.11</v>
      </c>
      <c r="S45" s="38">
        <f t="shared" si="24"/>
        <v>770056.11</v>
      </c>
      <c r="T45" s="30"/>
      <c r="U45" s="40">
        <v>770056.11</v>
      </c>
      <c r="V45" s="36">
        <f t="shared" si="35"/>
        <v>96.736136953515356</v>
      </c>
      <c r="W45" s="36">
        <f t="shared" si="36"/>
        <v>100</v>
      </c>
    </row>
    <row r="46" spans="1:23" s="2" customFormat="1" ht="105">
      <c r="A46" s="23" t="s">
        <v>57</v>
      </c>
      <c r="B46" s="22" t="s">
        <v>13</v>
      </c>
      <c r="C46" s="22" t="s">
        <v>13</v>
      </c>
      <c r="D46" s="22" t="s">
        <v>20</v>
      </c>
      <c r="E46" s="22" t="s">
        <v>14</v>
      </c>
      <c r="F46" s="22" t="s">
        <v>53</v>
      </c>
      <c r="G46" s="38">
        <f t="shared" si="26"/>
        <v>2850429.02</v>
      </c>
      <c r="H46" s="29"/>
      <c r="I46" s="38">
        <v>2850429.02</v>
      </c>
      <c r="J46" s="35">
        <f t="shared" si="21"/>
        <v>2850429.02</v>
      </c>
      <c r="K46" s="27"/>
      <c r="L46" s="38">
        <v>2850429.02</v>
      </c>
      <c r="M46" s="38">
        <f t="shared" si="22"/>
        <v>2289622.7999999998</v>
      </c>
      <c r="N46" s="30"/>
      <c r="O46" s="40">
        <v>2289622.7999999998</v>
      </c>
      <c r="P46" s="38">
        <f t="shared" si="23"/>
        <v>2289622.7999999998</v>
      </c>
      <c r="Q46" s="30"/>
      <c r="R46" s="40">
        <v>2289622.7999999998</v>
      </c>
      <c r="S46" s="38">
        <f t="shared" si="24"/>
        <v>2268190.9</v>
      </c>
      <c r="T46" s="30"/>
      <c r="U46" s="40">
        <v>2268190.9</v>
      </c>
      <c r="V46" s="36">
        <f t="shared" si="35"/>
        <v>79.573667124677243</v>
      </c>
      <c r="W46" s="36">
        <f t="shared" si="36"/>
        <v>99.063954988568426</v>
      </c>
    </row>
    <row r="47" spans="1:23" s="2" customFormat="1" ht="105">
      <c r="A47" s="23" t="s">
        <v>58</v>
      </c>
      <c r="B47" s="22" t="s">
        <v>13</v>
      </c>
      <c r="C47" s="22" t="s">
        <v>13</v>
      </c>
      <c r="D47" s="22" t="s">
        <v>20</v>
      </c>
      <c r="E47" s="22" t="s">
        <v>14</v>
      </c>
      <c r="F47" s="22" t="s">
        <v>53</v>
      </c>
      <c r="G47" s="38">
        <f t="shared" si="26"/>
        <v>166908.04</v>
      </c>
      <c r="H47" s="29"/>
      <c r="I47" s="38">
        <v>166908.04</v>
      </c>
      <c r="J47" s="35">
        <f t="shared" si="21"/>
        <v>166908.04</v>
      </c>
      <c r="K47" s="27"/>
      <c r="L47" s="38">
        <v>166908.04</v>
      </c>
      <c r="M47" s="38">
        <f t="shared" si="22"/>
        <v>138745.76999999999</v>
      </c>
      <c r="N47" s="30"/>
      <c r="O47" s="40">
        <v>138745.76999999999</v>
      </c>
      <c r="P47" s="38">
        <f t="shared" si="23"/>
        <v>138745.76999999999</v>
      </c>
      <c r="Q47" s="30"/>
      <c r="R47" s="40">
        <v>138745.76999999999</v>
      </c>
      <c r="S47" s="38">
        <f t="shared" si="24"/>
        <v>138745.76999999999</v>
      </c>
      <c r="T47" s="30"/>
      <c r="U47" s="40">
        <v>138745.76999999999</v>
      </c>
      <c r="V47" s="36">
        <f t="shared" si="35"/>
        <v>83.127074046283198</v>
      </c>
      <c r="W47" s="36">
        <f t="shared" si="36"/>
        <v>100</v>
      </c>
    </row>
    <row r="48" spans="1:23" s="2" customFormat="1" ht="105">
      <c r="A48" s="23" t="s">
        <v>59</v>
      </c>
      <c r="B48" s="22" t="s">
        <v>13</v>
      </c>
      <c r="C48" s="22" t="s">
        <v>13</v>
      </c>
      <c r="D48" s="22" t="s">
        <v>20</v>
      </c>
      <c r="E48" s="22" t="s">
        <v>14</v>
      </c>
      <c r="F48" s="22" t="s">
        <v>53</v>
      </c>
      <c r="G48" s="38">
        <f t="shared" si="26"/>
        <v>206656.95</v>
      </c>
      <c r="H48" s="29"/>
      <c r="I48" s="38">
        <v>206656.95</v>
      </c>
      <c r="J48" s="35">
        <f t="shared" si="21"/>
        <v>206656.95</v>
      </c>
      <c r="K48" s="27"/>
      <c r="L48" s="38">
        <v>206656.95</v>
      </c>
      <c r="M48" s="38">
        <f t="shared" si="22"/>
        <v>180739.48</v>
      </c>
      <c r="N48" s="30"/>
      <c r="O48" s="40">
        <v>180739.48</v>
      </c>
      <c r="P48" s="38">
        <f t="shared" si="23"/>
        <v>180739.48</v>
      </c>
      <c r="Q48" s="30"/>
      <c r="R48" s="40">
        <v>180739.48</v>
      </c>
      <c r="S48" s="38">
        <f t="shared" si="24"/>
        <v>180739.48</v>
      </c>
      <c r="T48" s="30"/>
      <c r="U48" s="40">
        <v>180739.48</v>
      </c>
      <c r="V48" s="36">
        <f t="shared" si="35"/>
        <v>87.458699066254482</v>
      </c>
      <c r="W48" s="36">
        <f t="shared" si="36"/>
        <v>100</v>
      </c>
    </row>
    <row r="49" spans="1:23" s="2" customFormat="1" ht="105">
      <c r="A49" s="23" t="s">
        <v>455</v>
      </c>
      <c r="B49" s="22" t="s">
        <v>13</v>
      </c>
      <c r="C49" s="22" t="s">
        <v>13</v>
      </c>
      <c r="D49" s="22" t="s">
        <v>20</v>
      </c>
      <c r="E49" s="22" t="s">
        <v>14</v>
      </c>
      <c r="F49" s="22" t="s">
        <v>53</v>
      </c>
      <c r="G49" s="38">
        <f t="shared" si="26"/>
        <v>13790290.92</v>
      </c>
      <c r="H49" s="29"/>
      <c r="I49" s="38">
        <v>13790290.92</v>
      </c>
      <c r="J49" s="35">
        <f t="shared" si="21"/>
        <v>13790290.92</v>
      </c>
      <c r="K49" s="27"/>
      <c r="L49" s="38">
        <v>13790290.92</v>
      </c>
      <c r="M49" s="38">
        <f t="shared" si="22"/>
        <v>12850560</v>
      </c>
      <c r="N49" s="30"/>
      <c r="O49" s="40">
        <v>12850560</v>
      </c>
      <c r="P49" s="38">
        <f t="shared" si="23"/>
        <v>12850560</v>
      </c>
      <c r="Q49" s="30"/>
      <c r="R49" s="40">
        <v>12850560</v>
      </c>
      <c r="S49" s="38">
        <f t="shared" si="24"/>
        <v>12850560</v>
      </c>
      <c r="T49" s="30"/>
      <c r="U49" s="40">
        <v>12850560</v>
      </c>
      <c r="V49" s="36">
        <f t="shared" si="35"/>
        <v>93.185561309391147</v>
      </c>
      <c r="W49" s="36">
        <f t="shared" si="36"/>
        <v>100</v>
      </c>
    </row>
    <row r="50" spans="1:23" s="2" customFormat="1" ht="105">
      <c r="A50" s="23" t="s">
        <v>60</v>
      </c>
      <c r="B50" s="22" t="s">
        <v>13</v>
      </c>
      <c r="C50" s="22" t="s">
        <v>13</v>
      </c>
      <c r="D50" s="22" t="s">
        <v>20</v>
      </c>
      <c r="E50" s="22" t="s">
        <v>14</v>
      </c>
      <c r="F50" s="22" t="s">
        <v>53</v>
      </c>
      <c r="G50" s="38">
        <f t="shared" si="26"/>
        <v>9586268.1999999993</v>
      </c>
      <c r="H50" s="29"/>
      <c r="I50" s="38">
        <v>9586268.1999999993</v>
      </c>
      <c r="J50" s="35">
        <f t="shared" si="21"/>
        <v>9586268.1999999993</v>
      </c>
      <c r="K50" s="27"/>
      <c r="L50" s="38">
        <v>9586268.1999999993</v>
      </c>
      <c r="M50" s="38">
        <f t="shared" si="22"/>
        <v>9552020.4000000004</v>
      </c>
      <c r="N50" s="30"/>
      <c r="O50" s="40">
        <v>9552020.4000000004</v>
      </c>
      <c r="P50" s="38">
        <f t="shared" si="23"/>
        <v>9552020.4000000004</v>
      </c>
      <c r="Q50" s="30"/>
      <c r="R50" s="40">
        <v>9552020.4000000004</v>
      </c>
      <c r="S50" s="38">
        <f t="shared" si="24"/>
        <v>8982543.5999999996</v>
      </c>
      <c r="T50" s="30"/>
      <c r="U50" s="40">
        <v>8982543.5999999996</v>
      </c>
      <c r="V50" s="36">
        <f t="shared" si="35"/>
        <v>93.702193727481983</v>
      </c>
      <c r="W50" s="36">
        <f t="shared" si="36"/>
        <v>94.038153436104466</v>
      </c>
    </row>
    <row r="51" spans="1:23" s="2" customFormat="1">
      <c r="A51" s="72" t="s">
        <v>167</v>
      </c>
      <c r="B51" s="72"/>
      <c r="C51" s="72"/>
      <c r="D51" s="72"/>
      <c r="E51" s="72"/>
      <c r="F51" s="72"/>
      <c r="G51" s="38">
        <f t="shared" si="26"/>
        <v>20000000</v>
      </c>
      <c r="H51" s="38">
        <f t="shared" ref="H51:U51" si="37">H52</f>
        <v>0</v>
      </c>
      <c r="I51" s="38">
        <f t="shared" si="37"/>
        <v>20000000</v>
      </c>
      <c r="J51" s="38">
        <f t="shared" si="37"/>
        <v>20000000</v>
      </c>
      <c r="K51" s="38">
        <f t="shared" si="37"/>
        <v>0</v>
      </c>
      <c r="L51" s="38">
        <f t="shared" si="37"/>
        <v>20000000</v>
      </c>
      <c r="M51" s="38">
        <f t="shared" si="37"/>
        <v>0</v>
      </c>
      <c r="N51" s="38">
        <f t="shared" si="37"/>
        <v>0</v>
      </c>
      <c r="O51" s="38">
        <f t="shared" si="37"/>
        <v>0</v>
      </c>
      <c r="P51" s="38">
        <f t="shared" si="37"/>
        <v>0</v>
      </c>
      <c r="Q51" s="38">
        <f t="shared" si="37"/>
        <v>0</v>
      </c>
      <c r="R51" s="38">
        <f t="shared" si="37"/>
        <v>0</v>
      </c>
      <c r="S51" s="38">
        <f t="shared" si="37"/>
        <v>0</v>
      </c>
      <c r="T51" s="38">
        <f t="shared" si="37"/>
        <v>0</v>
      </c>
      <c r="U51" s="38">
        <f t="shared" si="37"/>
        <v>0</v>
      </c>
      <c r="V51" s="36">
        <f t="shared" si="35"/>
        <v>0</v>
      </c>
      <c r="W51" s="36">
        <v>0</v>
      </c>
    </row>
    <row r="52" spans="1:23" s="2" customFormat="1" ht="122.25" customHeight="1">
      <c r="A52" s="23" t="s">
        <v>457</v>
      </c>
      <c r="B52" s="22"/>
      <c r="C52" s="22"/>
      <c r="D52" s="22" t="s">
        <v>456</v>
      </c>
      <c r="E52" s="22" t="s">
        <v>458</v>
      </c>
      <c r="F52" s="22">
        <v>2021</v>
      </c>
      <c r="G52" s="38">
        <f t="shared" si="26"/>
        <v>20000000</v>
      </c>
      <c r="H52" s="29"/>
      <c r="I52" s="38">
        <v>20000000</v>
      </c>
      <c r="J52" s="35">
        <f t="shared" si="21"/>
        <v>20000000</v>
      </c>
      <c r="K52" s="27"/>
      <c r="L52" s="38">
        <v>20000000</v>
      </c>
      <c r="M52" s="38"/>
      <c r="N52" s="30"/>
      <c r="O52" s="40"/>
      <c r="P52" s="38"/>
      <c r="Q52" s="30"/>
      <c r="R52" s="40"/>
      <c r="S52" s="38"/>
      <c r="T52" s="30"/>
      <c r="U52" s="40"/>
      <c r="V52" s="36">
        <f t="shared" si="35"/>
        <v>0</v>
      </c>
      <c r="W52" s="36">
        <v>0</v>
      </c>
    </row>
    <row r="53" spans="1:23" s="2" customFormat="1" ht="35.25" customHeight="1">
      <c r="A53" s="67" t="s">
        <v>61</v>
      </c>
      <c r="B53" s="67"/>
      <c r="C53" s="67"/>
      <c r="D53" s="67"/>
      <c r="E53" s="67"/>
      <c r="F53" s="67"/>
      <c r="G53" s="37">
        <f>G57</f>
        <v>2777347261.9199996</v>
      </c>
      <c r="H53" s="37">
        <f t="shared" ref="H53:U53" si="38">H57</f>
        <v>2132218527.95</v>
      </c>
      <c r="I53" s="37">
        <f t="shared" si="38"/>
        <v>645128733.97000003</v>
      </c>
      <c r="J53" s="37">
        <f>J57</f>
        <v>2777347261.9199996</v>
      </c>
      <c r="K53" s="37">
        <f t="shared" si="38"/>
        <v>2132218527.95</v>
      </c>
      <c r="L53" s="37">
        <f t="shared" si="38"/>
        <v>645128733.97000003</v>
      </c>
      <c r="M53" s="37">
        <f>N53+O53</f>
        <v>1854242294.9599998</v>
      </c>
      <c r="N53" s="37">
        <f t="shared" si="38"/>
        <v>1442442955.1899998</v>
      </c>
      <c r="O53" s="40">
        <v>411799339.76999998</v>
      </c>
      <c r="P53" s="37">
        <f>P57</f>
        <v>1834631411.1900001</v>
      </c>
      <c r="Q53" s="37">
        <f t="shared" si="38"/>
        <v>1424466179.6299999</v>
      </c>
      <c r="R53" s="37">
        <f t="shared" si="38"/>
        <v>410165231.56</v>
      </c>
      <c r="S53" s="37">
        <f>S57</f>
        <v>1813248271.6300001</v>
      </c>
      <c r="T53" s="37">
        <f t="shared" si="38"/>
        <v>1403085188.2799997</v>
      </c>
      <c r="U53" s="37">
        <f t="shared" si="38"/>
        <v>410163083.35000002</v>
      </c>
      <c r="V53" s="34">
        <f t="shared" ref="V53:V90" si="39">S53/J53*100</f>
        <v>65.287056339382247</v>
      </c>
      <c r="W53" s="34">
        <f t="shared" ref="W53:W90" si="40">S53/M53*100</f>
        <v>97.789176557916662</v>
      </c>
    </row>
    <row r="54" spans="1:23" s="2" customFormat="1">
      <c r="A54" s="72" t="s">
        <v>7</v>
      </c>
      <c r="B54" s="72"/>
      <c r="C54" s="72"/>
      <c r="D54" s="72"/>
      <c r="E54" s="72"/>
      <c r="F54" s="72"/>
      <c r="G54" s="38">
        <v>1889867415.3199999</v>
      </c>
      <c r="H54" s="38" t="s">
        <v>62</v>
      </c>
      <c r="I54" s="38">
        <v>121542714.15000001</v>
      </c>
      <c r="J54" s="35">
        <f>K54+L54</f>
        <v>1889867414.1500001</v>
      </c>
      <c r="K54" s="45">
        <v>1768324700</v>
      </c>
      <c r="L54" s="41">
        <f>L60+L63+L66+L69+L71+L74+L76+L80+L83+L86+L89</f>
        <v>121542714.15000001</v>
      </c>
      <c r="M54" s="43">
        <f>N54+O54</f>
        <v>1348552234.3999999</v>
      </c>
      <c r="N54" s="41">
        <f>N60+N63+N66+N69+N71+N74+N76+N80+N83+N86+N89</f>
        <v>1269741322.9999998</v>
      </c>
      <c r="O54" s="41">
        <f>O60+O63+O66+O69+O71+O74+O76+O80+O83+O86+O89</f>
        <v>78810911.400000006</v>
      </c>
      <c r="P54" s="35">
        <f t="shared" ref="P54:S54" si="41">P60+P63+P66+P69+P71+P74+P76+P80+P83+P86+P89</f>
        <v>1341519403.3899999</v>
      </c>
      <c r="Q54" s="41">
        <f>Q66+Q69+Q71+Q74+Q76+Q80+Q83+Q86+Q89</f>
        <v>1072595403.2</v>
      </c>
      <c r="R54" s="41">
        <f t="shared" si="41"/>
        <v>78393386.930000007</v>
      </c>
      <c r="S54" s="35">
        <f t="shared" si="41"/>
        <v>1341411993.9000001</v>
      </c>
      <c r="T54" s="41">
        <f>T66+T69+T71+T74+T76+T80+T83+T86+T89</f>
        <v>1072497451.6400001</v>
      </c>
      <c r="U54" s="41">
        <f>U60+U63+U66+U69+U71+U74+U76+U80+U83+U86+U89</f>
        <v>78391238.719999999</v>
      </c>
      <c r="V54" s="36">
        <f t="shared" si="39"/>
        <v>70.979158847676246</v>
      </c>
      <c r="W54" s="36">
        <f t="shared" si="40"/>
        <v>99.470525477778281</v>
      </c>
    </row>
    <row r="55" spans="1:23" s="2" customFormat="1">
      <c r="A55" s="72" t="s">
        <v>8</v>
      </c>
      <c r="B55" s="72"/>
      <c r="C55" s="72"/>
      <c r="D55" s="72"/>
      <c r="E55" s="72"/>
      <c r="F55" s="72"/>
      <c r="G55" s="38">
        <f>H55+I55</f>
        <v>887479847.76999998</v>
      </c>
      <c r="H55" s="38">
        <v>363893827.94999999</v>
      </c>
      <c r="I55" s="38">
        <f t="shared" ref="I55" si="42">I53-I54</f>
        <v>523586019.82000005</v>
      </c>
      <c r="J55" s="35">
        <f>K55+L55</f>
        <v>887479847.76999998</v>
      </c>
      <c r="K55" s="43">
        <v>363893827.94999999</v>
      </c>
      <c r="L55" s="59">
        <f>L53-L54</f>
        <v>523586019.82000005</v>
      </c>
      <c r="M55" s="43">
        <f>N55+O55</f>
        <v>505690060.56000006</v>
      </c>
      <c r="N55" s="41">
        <f>N56-N54</f>
        <v>172701632.19000006</v>
      </c>
      <c r="O55" s="41">
        <f>O56-O54</f>
        <v>332988428.37</v>
      </c>
      <c r="P55" s="35">
        <f t="shared" ref="P55:U55" si="43">P53-P54</f>
        <v>493112007.80000019</v>
      </c>
      <c r="Q55" s="41">
        <f t="shared" si="43"/>
        <v>351870776.42999983</v>
      </c>
      <c r="R55" s="41">
        <f t="shared" si="43"/>
        <v>331771844.63</v>
      </c>
      <c r="S55" s="35">
        <f t="shared" si="43"/>
        <v>471836277.73000002</v>
      </c>
      <c r="T55" s="41">
        <f t="shared" si="43"/>
        <v>330587736.63999963</v>
      </c>
      <c r="U55" s="41">
        <f t="shared" si="43"/>
        <v>331771844.63</v>
      </c>
      <c r="V55" s="36">
        <f t="shared" si="39"/>
        <v>53.165858235045974</v>
      </c>
      <c r="W55" s="36">
        <f t="shared" si="40"/>
        <v>93.305428468870744</v>
      </c>
    </row>
    <row r="56" spans="1:23" s="2" customFormat="1" ht="31.5" customHeight="1">
      <c r="A56" s="72" t="s">
        <v>63</v>
      </c>
      <c r="B56" s="72"/>
      <c r="C56" s="72"/>
      <c r="D56" s="72"/>
      <c r="E56" s="72"/>
      <c r="F56" s="72"/>
      <c r="G56" s="38">
        <f>G57</f>
        <v>2777347261.9199996</v>
      </c>
      <c r="H56" s="38">
        <f t="shared" ref="H56:I56" si="44">H57</f>
        <v>2132218527.95</v>
      </c>
      <c r="I56" s="38">
        <f t="shared" si="44"/>
        <v>645128733.97000003</v>
      </c>
      <c r="J56" s="43">
        <f>J57</f>
        <v>2777347261.9199996</v>
      </c>
      <c r="K56" s="35">
        <f>K53</f>
        <v>2132218527.95</v>
      </c>
      <c r="L56" s="43">
        <f>L57</f>
        <v>645128733.97000003</v>
      </c>
      <c r="M56" s="43">
        <f>N56+O56</f>
        <v>1854242294.9599998</v>
      </c>
      <c r="N56" s="55">
        <v>1442442955.1899998</v>
      </c>
      <c r="O56" s="41">
        <v>411799339.76999998</v>
      </c>
      <c r="P56" s="35">
        <f t="shared" ref="P56:T56" si="45">P57</f>
        <v>1834631411.1900001</v>
      </c>
      <c r="Q56" s="41">
        <v>1424466179.6300001</v>
      </c>
      <c r="R56" s="41">
        <v>410165231.56</v>
      </c>
      <c r="S56" s="35">
        <f t="shared" si="45"/>
        <v>1813248271.6300001</v>
      </c>
      <c r="T56" s="41">
        <f t="shared" si="45"/>
        <v>1403085188.2799997</v>
      </c>
      <c r="U56" s="41">
        <v>410163083.35000002</v>
      </c>
      <c r="V56" s="36">
        <f t="shared" si="39"/>
        <v>65.287056339382247</v>
      </c>
      <c r="W56" s="36">
        <f t="shared" si="40"/>
        <v>97.789176557916662</v>
      </c>
    </row>
    <row r="57" spans="1:23" s="2" customFormat="1" ht="22.5" customHeight="1">
      <c r="A57" s="67" t="s">
        <v>11</v>
      </c>
      <c r="B57" s="67"/>
      <c r="C57" s="67"/>
      <c r="D57" s="67"/>
      <c r="E57" s="67"/>
      <c r="F57" s="67"/>
      <c r="G57" s="37">
        <f>G58+G59+G62+G65+G67+G68+G70+G73+G75+G77+G78+G79+G82+G85+G88</f>
        <v>2777347261.9199996</v>
      </c>
      <c r="H57" s="37">
        <f>H58+H59+H62+H65+H67+H68+H70+H73+H75+H77+H78+H79+H82+H85+H88</f>
        <v>2132218527.95</v>
      </c>
      <c r="I57" s="37">
        <v>645128733.97000003</v>
      </c>
      <c r="J57" s="37">
        <f t="shared" ref="J57:T57" si="46">J58+J59+J62+J65+J67+J68+J70+J73+J75+J77+J78+J79+J82+J85+J88</f>
        <v>2777347261.9199996</v>
      </c>
      <c r="K57" s="37">
        <f t="shared" si="46"/>
        <v>2132218527.95</v>
      </c>
      <c r="L57" s="37">
        <f t="shared" si="46"/>
        <v>645128733.97000003</v>
      </c>
      <c r="M57" s="37">
        <f t="shared" si="46"/>
        <v>1854242294.9600003</v>
      </c>
      <c r="N57" s="37">
        <f>N58+N59+N62+N65+N67+N68+N70+N73+N75+N77+N78+N79+N82+N85+N88</f>
        <v>1442442955.1899998</v>
      </c>
      <c r="O57" s="40">
        <v>411799339.76999998</v>
      </c>
      <c r="P57" s="37">
        <f t="shared" si="46"/>
        <v>1834631411.1900001</v>
      </c>
      <c r="Q57" s="37">
        <f t="shared" si="46"/>
        <v>1424466179.6299999</v>
      </c>
      <c r="R57" s="37">
        <v>410165231.56</v>
      </c>
      <c r="S57" s="37">
        <f t="shared" si="46"/>
        <v>1813248271.6300001</v>
      </c>
      <c r="T57" s="37">
        <f t="shared" si="46"/>
        <v>1403085188.2799997</v>
      </c>
      <c r="U57" s="37">
        <v>410163083.35000002</v>
      </c>
      <c r="V57" s="34">
        <f t="shared" si="39"/>
        <v>65.287056339382247</v>
      </c>
      <c r="W57" s="34">
        <f t="shared" si="40"/>
        <v>97.789176557916633</v>
      </c>
    </row>
    <row r="58" spans="1:23" s="2" customFormat="1" ht="80.25" customHeight="1">
      <c r="A58" s="23" t="s">
        <v>459</v>
      </c>
      <c r="B58" s="25"/>
      <c r="C58" s="25"/>
      <c r="D58" s="22" t="s">
        <v>65</v>
      </c>
      <c r="E58" s="22" t="s">
        <v>73</v>
      </c>
      <c r="F58" s="25"/>
      <c r="G58" s="38">
        <f>H58+I58</f>
        <v>12601324.859999999</v>
      </c>
      <c r="H58" s="38"/>
      <c r="I58" s="38">
        <v>12601324.859999999</v>
      </c>
      <c r="J58" s="35">
        <f>K58+L58</f>
        <v>12601324.859999999</v>
      </c>
      <c r="K58" s="35"/>
      <c r="L58" s="43">
        <v>12601324.859999999</v>
      </c>
      <c r="M58" s="35">
        <f>N58+O58</f>
        <v>12601324.859999999</v>
      </c>
      <c r="N58" s="41"/>
      <c r="O58" s="43">
        <v>12601324.859999999</v>
      </c>
      <c r="P58" s="35">
        <f>Q58+R58</f>
        <v>12601324.859999999</v>
      </c>
      <c r="Q58" s="41"/>
      <c r="R58" s="43">
        <v>12601324.859999999</v>
      </c>
      <c r="S58" s="35">
        <f>T58+U58</f>
        <v>12601324.859999999</v>
      </c>
      <c r="T58" s="41"/>
      <c r="U58" s="43">
        <v>12601324.859999999</v>
      </c>
      <c r="V58" s="36">
        <f t="shared" si="39"/>
        <v>100</v>
      </c>
      <c r="W58" s="36">
        <f t="shared" si="40"/>
        <v>100</v>
      </c>
    </row>
    <row r="59" spans="1:23" s="2" customFormat="1" ht="82.5" customHeight="1">
      <c r="A59" s="23" t="s">
        <v>64</v>
      </c>
      <c r="B59" s="22" t="s">
        <v>13</v>
      </c>
      <c r="C59" s="22" t="s">
        <v>13</v>
      </c>
      <c r="D59" s="22" t="s">
        <v>65</v>
      </c>
      <c r="E59" s="22" t="s">
        <v>66</v>
      </c>
      <c r="F59" s="22" t="s">
        <v>67</v>
      </c>
      <c r="G59" s="38">
        <f>H59+I59</f>
        <v>141204333.72999999</v>
      </c>
      <c r="H59" s="38">
        <v>114631311.64</v>
      </c>
      <c r="I59" s="38">
        <f>I60+I61</f>
        <v>26573022.09</v>
      </c>
      <c r="J59" s="35">
        <f>J60+J61</f>
        <v>141204333.72999999</v>
      </c>
      <c r="K59" s="35">
        <f t="shared" ref="K59:S59" si="47">K60+K61</f>
        <v>114631311.64</v>
      </c>
      <c r="L59" s="35">
        <f t="shared" si="47"/>
        <v>26573022.09</v>
      </c>
      <c r="M59" s="35">
        <f t="shared" si="47"/>
        <v>57199423.620000005</v>
      </c>
      <c r="N59" s="35">
        <f>N60+N61</f>
        <v>39867714.289999999</v>
      </c>
      <c r="O59" s="35">
        <f>O60+O61</f>
        <v>17331709.329999998</v>
      </c>
      <c r="P59" s="35">
        <f t="shared" si="47"/>
        <v>54198525.150000006</v>
      </c>
      <c r="Q59" s="35">
        <f>Q60+Q61</f>
        <v>36927724.810000002</v>
      </c>
      <c r="R59" s="35">
        <f>R60+R61</f>
        <v>17270800.34</v>
      </c>
      <c r="S59" s="35">
        <f t="shared" si="47"/>
        <v>54198525.129999995</v>
      </c>
      <c r="T59" s="35">
        <f>T60+T61</f>
        <v>36927724.810000002</v>
      </c>
      <c r="U59" s="35">
        <f>U60+U61</f>
        <v>17270800.32</v>
      </c>
      <c r="V59" s="36">
        <f t="shared" si="39"/>
        <v>38.383046538524965</v>
      </c>
      <c r="W59" s="36">
        <f t="shared" si="40"/>
        <v>94.75362110300928</v>
      </c>
    </row>
    <row r="60" spans="1:23" s="2" customFormat="1" ht="39" customHeight="1">
      <c r="A60" s="26" t="s">
        <v>68</v>
      </c>
      <c r="B60" s="22" t="s">
        <v>69</v>
      </c>
      <c r="C60" s="31"/>
      <c r="D60" s="31"/>
      <c r="E60" s="31"/>
      <c r="F60" s="31"/>
      <c r="G60" s="38">
        <f t="shared" ref="G60" si="48">H60+I60</f>
        <v>116970726.17</v>
      </c>
      <c r="H60" s="38">
        <v>114631311.64</v>
      </c>
      <c r="I60" s="38">
        <v>2339414.5299999998</v>
      </c>
      <c r="J60" s="35">
        <f t="shared" ref="J60:J67" si="49">K60+L60</f>
        <v>116970726.17</v>
      </c>
      <c r="K60" s="43">
        <v>114631311.64</v>
      </c>
      <c r="L60" s="43">
        <v>2339414.5299999998</v>
      </c>
      <c r="M60" s="35">
        <f t="shared" ref="M60:M88" si="50">N60+O60</f>
        <v>40682250.350000001</v>
      </c>
      <c r="N60" s="35">
        <v>39867714.289999999</v>
      </c>
      <c r="O60" s="35">
        <v>814536.06</v>
      </c>
      <c r="P60" s="35">
        <f>Q60+R60</f>
        <v>37681351.880000003</v>
      </c>
      <c r="Q60" s="35">
        <v>36927724.810000002</v>
      </c>
      <c r="R60" s="35">
        <v>753627.07</v>
      </c>
      <c r="S60" s="35">
        <f t="shared" ref="S60:S88" si="51">T60+U60</f>
        <v>37681351.859999999</v>
      </c>
      <c r="T60" s="35">
        <v>36927724.810000002</v>
      </c>
      <c r="U60" s="35">
        <v>753627.05</v>
      </c>
      <c r="V60" s="36">
        <f t="shared" si="39"/>
        <v>32.214343788236057</v>
      </c>
      <c r="W60" s="36">
        <f t="shared" si="40"/>
        <v>92.623568106035208</v>
      </c>
    </row>
    <row r="61" spans="1:23" s="2" customFormat="1">
      <c r="A61" s="23" t="s">
        <v>51</v>
      </c>
      <c r="B61" s="22" t="s">
        <v>13</v>
      </c>
      <c r="C61" s="31"/>
      <c r="D61" s="31"/>
      <c r="E61" s="31"/>
      <c r="F61" s="31"/>
      <c r="G61" s="38" t="s">
        <v>70</v>
      </c>
      <c r="H61" s="29"/>
      <c r="I61" s="38">
        <v>24233607.559999999</v>
      </c>
      <c r="J61" s="35">
        <f>K61+L61</f>
        <v>24233607.559999999</v>
      </c>
      <c r="K61" s="35"/>
      <c r="L61" s="43">
        <v>24233607.559999999</v>
      </c>
      <c r="M61" s="35">
        <f t="shared" si="50"/>
        <v>16517173.27</v>
      </c>
      <c r="N61" s="35"/>
      <c r="O61" s="35">
        <v>16517173.27</v>
      </c>
      <c r="P61" s="35">
        <f t="shared" ref="P61:P88" si="52">Q61+R61</f>
        <v>16517173.27</v>
      </c>
      <c r="Q61" s="35"/>
      <c r="R61" s="35">
        <v>16517173.27</v>
      </c>
      <c r="S61" s="35">
        <f t="shared" si="51"/>
        <v>16517173.27</v>
      </c>
      <c r="T61" s="35"/>
      <c r="U61" s="35">
        <v>16517173.27</v>
      </c>
      <c r="V61" s="36">
        <f t="shared" si="39"/>
        <v>68.158128042245153</v>
      </c>
      <c r="W61" s="36">
        <f t="shared" si="40"/>
        <v>100</v>
      </c>
    </row>
    <row r="62" spans="1:23" s="2" customFormat="1" ht="75">
      <c r="A62" s="23" t="s">
        <v>71</v>
      </c>
      <c r="B62" s="22" t="s">
        <v>13</v>
      </c>
      <c r="C62" s="22" t="s">
        <v>13</v>
      </c>
      <c r="D62" s="22" t="s">
        <v>72</v>
      </c>
      <c r="E62" s="22" t="s">
        <v>73</v>
      </c>
      <c r="F62" s="22" t="s">
        <v>67</v>
      </c>
      <c r="G62" s="38">
        <f>H62+I62</f>
        <v>194292541.76999998</v>
      </c>
      <c r="H62" s="38">
        <v>153602888.44999999</v>
      </c>
      <c r="I62" s="38">
        <v>40689653.32</v>
      </c>
      <c r="J62" s="35">
        <f t="shared" si="49"/>
        <v>194292541.76999998</v>
      </c>
      <c r="K62" s="43">
        <v>153602888.44999999</v>
      </c>
      <c r="L62" s="43">
        <v>40689653.32</v>
      </c>
      <c r="M62" s="35">
        <f>N62+O62</f>
        <v>171642541.76999998</v>
      </c>
      <c r="N62" s="35">
        <f>N63</f>
        <v>153602888.44999999</v>
      </c>
      <c r="O62" s="35">
        <f>O63+O64</f>
        <v>18039653.32</v>
      </c>
      <c r="P62" s="35">
        <f t="shared" si="52"/>
        <v>171640987.66</v>
      </c>
      <c r="Q62" s="35">
        <f>Q63</f>
        <v>153602888.44999999</v>
      </c>
      <c r="R62" s="35">
        <f>R63+R64</f>
        <v>18038099.210000001</v>
      </c>
      <c r="S62" s="35">
        <f t="shared" si="51"/>
        <v>171633528.75</v>
      </c>
      <c r="T62" s="35">
        <f>T63</f>
        <v>153595578.72999999</v>
      </c>
      <c r="U62" s="35">
        <f>U63+U64</f>
        <v>18037950.02</v>
      </c>
      <c r="V62" s="36">
        <f t="shared" si="39"/>
        <v>88.33768254119434</v>
      </c>
      <c r="W62" s="36">
        <f t="shared" si="40"/>
        <v>99.994748959140878</v>
      </c>
    </row>
    <row r="63" spans="1:23" s="2" customFormat="1" ht="30">
      <c r="A63" s="23" t="s">
        <v>68</v>
      </c>
      <c r="B63" s="22" t="s">
        <v>69</v>
      </c>
      <c r="C63" s="31"/>
      <c r="D63" s="31"/>
      <c r="E63" s="31"/>
      <c r="F63" s="31"/>
      <c r="G63" s="38" t="s">
        <v>74</v>
      </c>
      <c r="H63" s="38" t="s">
        <v>75</v>
      </c>
      <c r="I63" s="38" t="s">
        <v>76</v>
      </c>
      <c r="J63" s="35">
        <f>K63+L63</f>
        <v>156737641.26999998</v>
      </c>
      <c r="K63" s="45">
        <v>153602888.44999999</v>
      </c>
      <c r="L63" s="45">
        <v>3134752.82</v>
      </c>
      <c r="M63" s="35">
        <f>N63+O63</f>
        <v>156737641.26999998</v>
      </c>
      <c r="N63" s="43">
        <v>153602888.44999999</v>
      </c>
      <c r="O63" s="43">
        <v>3134752.82</v>
      </c>
      <c r="P63" s="35">
        <f>Q63+R63</f>
        <v>156737641.26999998</v>
      </c>
      <c r="Q63" s="43">
        <v>153602888.44999999</v>
      </c>
      <c r="R63" s="43">
        <v>3134752.82</v>
      </c>
      <c r="S63" s="35">
        <f>T63+U63</f>
        <v>156730182.35999998</v>
      </c>
      <c r="T63" s="35">
        <v>153595578.72999999</v>
      </c>
      <c r="U63" s="35">
        <v>3134603.63</v>
      </c>
      <c r="V63" s="36">
        <f t="shared" si="39"/>
        <v>99.995241149516119</v>
      </c>
      <c r="W63" s="36">
        <f t="shared" si="40"/>
        <v>99.995241149516119</v>
      </c>
    </row>
    <row r="64" spans="1:23" s="2" customFormat="1">
      <c r="A64" s="23" t="s">
        <v>51</v>
      </c>
      <c r="B64" s="22" t="s">
        <v>13</v>
      </c>
      <c r="C64" s="31"/>
      <c r="D64" s="31"/>
      <c r="E64" s="31"/>
      <c r="F64" s="31"/>
      <c r="G64" s="38">
        <f>H64+I64</f>
        <v>37554900.5</v>
      </c>
      <c r="H64" s="38"/>
      <c r="I64" s="38">
        <v>37554900.5</v>
      </c>
      <c r="J64" s="35">
        <f>K64+L64</f>
        <v>37554900.5</v>
      </c>
      <c r="K64" s="35"/>
      <c r="L64" s="43">
        <v>37554900.5</v>
      </c>
      <c r="M64" s="35">
        <f>N64+O64</f>
        <v>14904900.5</v>
      </c>
      <c r="N64" s="35"/>
      <c r="O64" s="35">
        <v>14904900.5</v>
      </c>
      <c r="P64" s="35">
        <f>Q64+R64</f>
        <v>14903346.390000001</v>
      </c>
      <c r="Q64" s="35"/>
      <c r="R64" s="35">
        <v>14903346.390000001</v>
      </c>
      <c r="S64" s="35">
        <v>14903346.390000001</v>
      </c>
      <c r="T64" s="35"/>
      <c r="U64" s="35">
        <v>14903346.390000001</v>
      </c>
      <c r="V64" s="36">
        <f t="shared" si="39"/>
        <v>39.684158902244995</v>
      </c>
      <c r="W64" s="36">
        <f t="shared" si="40"/>
        <v>99.98957316085405</v>
      </c>
    </row>
    <row r="65" spans="1:23" s="2" customFormat="1" ht="60">
      <c r="A65" s="23" t="s">
        <v>77</v>
      </c>
      <c r="B65" s="22" t="s">
        <v>13</v>
      </c>
      <c r="C65" s="22" t="s">
        <v>13</v>
      </c>
      <c r="D65" s="22" t="s">
        <v>72</v>
      </c>
      <c r="E65" s="22" t="s">
        <v>78</v>
      </c>
      <c r="F65" s="22" t="s">
        <v>67</v>
      </c>
      <c r="G65" s="38">
        <v>513486</v>
      </c>
      <c r="H65" s="38">
        <v>503216.28</v>
      </c>
      <c r="I65" s="38" t="s">
        <v>81</v>
      </c>
      <c r="J65" s="35">
        <f t="shared" si="49"/>
        <v>513486</v>
      </c>
      <c r="K65" s="43">
        <v>503216.28</v>
      </c>
      <c r="L65" s="43">
        <v>10269.719999999999</v>
      </c>
      <c r="M65" s="35">
        <f t="shared" si="50"/>
        <v>513486</v>
      </c>
      <c r="N65" s="43">
        <v>503216.28</v>
      </c>
      <c r="O65" s="43">
        <v>10269.719999999999</v>
      </c>
      <c r="P65" s="35">
        <f t="shared" si="52"/>
        <v>513486</v>
      </c>
      <c r="Q65" s="43">
        <v>503216.28</v>
      </c>
      <c r="R65" s="43">
        <v>10269.719999999999</v>
      </c>
      <c r="S65" s="35">
        <f t="shared" si="51"/>
        <v>513486</v>
      </c>
      <c r="T65" s="43">
        <v>503216.28</v>
      </c>
      <c r="U65" s="43">
        <v>10269.719999999999</v>
      </c>
      <c r="V65" s="36">
        <f t="shared" si="39"/>
        <v>100</v>
      </c>
      <c r="W65" s="36">
        <f t="shared" si="40"/>
        <v>100</v>
      </c>
    </row>
    <row r="66" spans="1:23" s="2" customFormat="1" ht="30">
      <c r="A66" s="23" t="s">
        <v>68</v>
      </c>
      <c r="B66" s="22" t="s">
        <v>69</v>
      </c>
      <c r="C66" s="31"/>
      <c r="D66" s="31"/>
      <c r="E66" s="31"/>
      <c r="F66" s="31"/>
      <c r="G66" s="38" t="s">
        <v>79</v>
      </c>
      <c r="H66" s="38" t="s">
        <v>80</v>
      </c>
      <c r="I66" s="38">
        <v>10269.719999999999</v>
      </c>
      <c r="J66" s="35">
        <f>K66+L66</f>
        <v>513486</v>
      </c>
      <c r="K66" s="43">
        <v>503216.28</v>
      </c>
      <c r="L66" s="43">
        <v>10269.719999999999</v>
      </c>
      <c r="M66" s="35">
        <f>N66+O66</f>
        <v>513486</v>
      </c>
      <c r="N66" s="43">
        <v>503216.28</v>
      </c>
      <c r="O66" s="43">
        <v>10269.719999999999</v>
      </c>
      <c r="P66" s="35">
        <f>Q66+R66</f>
        <v>513486</v>
      </c>
      <c r="Q66" s="43">
        <v>503216.28</v>
      </c>
      <c r="R66" s="43">
        <v>10269.719999999999</v>
      </c>
      <c r="S66" s="35">
        <f>T66+U66</f>
        <v>513486</v>
      </c>
      <c r="T66" s="43">
        <v>503216.28</v>
      </c>
      <c r="U66" s="43">
        <v>10269.719999999999</v>
      </c>
      <c r="V66" s="36">
        <f t="shared" si="39"/>
        <v>100</v>
      </c>
      <c r="W66" s="36">
        <f t="shared" si="40"/>
        <v>100</v>
      </c>
    </row>
    <row r="67" spans="1:23" s="2" customFormat="1" ht="105">
      <c r="A67" s="23" t="s">
        <v>82</v>
      </c>
      <c r="B67" s="22" t="s">
        <v>13</v>
      </c>
      <c r="C67" s="22" t="s">
        <v>13</v>
      </c>
      <c r="D67" s="22" t="s">
        <v>72</v>
      </c>
      <c r="E67" s="22" t="s">
        <v>14</v>
      </c>
      <c r="F67" s="22" t="s">
        <v>31</v>
      </c>
      <c r="G67" s="38">
        <v>241969227.94999999</v>
      </c>
      <c r="H67" s="38">
        <v>241969227.94999999</v>
      </c>
      <c r="I67" s="29"/>
      <c r="J67" s="35">
        <f t="shared" si="49"/>
        <v>241969227.94999999</v>
      </c>
      <c r="K67" s="43">
        <v>241969227.94999999</v>
      </c>
      <c r="L67" s="35"/>
      <c r="M67" s="35">
        <f t="shared" si="50"/>
        <v>133367721.83</v>
      </c>
      <c r="N67" s="42">
        <v>133367721.83</v>
      </c>
      <c r="O67" s="35"/>
      <c r="P67" s="35">
        <f t="shared" si="52"/>
        <v>132922012.31</v>
      </c>
      <c r="Q67" s="42">
        <v>132922012.31</v>
      </c>
      <c r="R67" s="35"/>
      <c r="S67" s="35">
        <f t="shared" si="51"/>
        <v>113036885.75</v>
      </c>
      <c r="T67" s="42">
        <v>113036885.75</v>
      </c>
      <c r="U67" s="35"/>
      <c r="V67" s="36">
        <f t="shared" si="39"/>
        <v>46.71539712204963</v>
      </c>
      <c r="W67" s="36">
        <f t="shared" si="40"/>
        <v>84.755804627213223</v>
      </c>
    </row>
    <row r="68" spans="1:23" s="2" customFormat="1" ht="75">
      <c r="A68" s="23" t="s">
        <v>83</v>
      </c>
      <c r="B68" s="22" t="s">
        <v>13</v>
      </c>
      <c r="C68" s="22" t="s">
        <v>13</v>
      </c>
      <c r="D68" s="22" t="s">
        <v>84</v>
      </c>
      <c r="E68" s="22" t="s">
        <v>85</v>
      </c>
      <c r="F68" s="22" t="s">
        <v>31</v>
      </c>
      <c r="G68" s="38">
        <v>287632653.06999999</v>
      </c>
      <c r="H68" s="38">
        <v>281880000</v>
      </c>
      <c r="I68" s="38" t="s">
        <v>88</v>
      </c>
      <c r="J68" s="35">
        <f t="shared" ref="J68:J79" si="53">K68+L68</f>
        <v>287632653.06999999</v>
      </c>
      <c r="K68" s="43">
        <v>281880000</v>
      </c>
      <c r="L68" s="55">
        <v>5752653.0700000003</v>
      </c>
      <c r="M68" s="35">
        <f t="shared" si="50"/>
        <v>287632653.06999999</v>
      </c>
      <c r="N68" s="43">
        <v>281880000</v>
      </c>
      <c r="O68" s="43">
        <v>5752653.0700000003</v>
      </c>
      <c r="P68" s="35">
        <f t="shared" si="52"/>
        <v>287632653.06999999</v>
      </c>
      <c r="Q68" s="43">
        <v>281880000</v>
      </c>
      <c r="R68" s="43">
        <v>5752653.0700000003</v>
      </c>
      <c r="S68" s="35">
        <f t="shared" si="51"/>
        <v>287632653.06999999</v>
      </c>
      <c r="T68" s="43">
        <v>281880000</v>
      </c>
      <c r="U68" s="43">
        <v>5752653.0700000003</v>
      </c>
      <c r="V68" s="36">
        <f t="shared" si="39"/>
        <v>100</v>
      </c>
      <c r="W68" s="36">
        <f t="shared" si="40"/>
        <v>100</v>
      </c>
    </row>
    <row r="69" spans="1:23" s="2" customFormat="1" ht="30">
      <c r="A69" s="23" t="s">
        <v>68</v>
      </c>
      <c r="B69" s="22" t="s">
        <v>69</v>
      </c>
      <c r="C69" s="31"/>
      <c r="D69" s="31"/>
      <c r="E69" s="31"/>
      <c r="F69" s="31"/>
      <c r="G69" s="38" t="s">
        <v>86</v>
      </c>
      <c r="H69" s="38" t="s">
        <v>87</v>
      </c>
      <c r="I69" s="38" t="s">
        <v>88</v>
      </c>
      <c r="J69" s="35">
        <f t="shared" si="53"/>
        <v>287632653.06999999</v>
      </c>
      <c r="K69" s="43">
        <v>281880000</v>
      </c>
      <c r="L69" s="55">
        <v>5752653.0700000003</v>
      </c>
      <c r="M69" s="35">
        <f>N69+O69</f>
        <v>287632653.06999999</v>
      </c>
      <c r="N69" s="43">
        <v>281880000</v>
      </c>
      <c r="O69" s="43">
        <v>5752653.0700000003</v>
      </c>
      <c r="P69" s="35">
        <f>Q69+R69</f>
        <v>287632653.06999999</v>
      </c>
      <c r="Q69" s="43">
        <v>281880000</v>
      </c>
      <c r="R69" s="43">
        <v>5752653.0700000003</v>
      </c>
      <c r="S69" s="35">
        <f>T69+U69</f>
        <v>287632653.06999999</v>
      </c>
      <c r="T69" s="43">
        <v>281880000</v>
      </c>
      <c r="U69" s="43">
        <v>5752653.0700000003</v>
      </c>
      <c r="V69" s="36">
        <f t="shared" si="39"/>
        <v>100</v>
      </c>
      <c r="W69" s="36">
        <f t="shared" si="40"/>
        <v>100</v>
      </c>
    </row>
    <row r="70" spans="1:23" s="2" customFormat="1" ht="60">
      <c r="A70" s="23" t="s">
        <v>89</v>
      </c>
      <c r="B70" s="22" t="s">
        <v>13</v>
      </c>
      <c r="C70" s="22" t="s">
        <v>13</v>
      </c>
      <c r="D70" s="22" t="s">
        <v>84</v>
      </c>
      <c r="E70" s="22" t="s">
        <v>90</v>
      </c>
      <c r="F70" s="22" t="s">
        <v>91</v>
      </c>
      <c r="G70" s="38">
        <v>35831989.700000003</v>
      </c>
      <c r="H70" s="38">
        <v>32227200</v>
      </c>
      <c r="I70" s="38" t="s">
        <v>92</v>
      </c>
      <c r="J70" s="35">
        <f t="shared" si="53"/>
        <v>35831989.700000003</v>
      </c>
      <c r="K70" s="42">
        <f>K71+K72</f>
        <v>32227200</v>
      </c>
      <c r="L70" s="42">
        <f>L71+L72</f>
        <v>3604789.6999999997</v>
      </c>
      <c r="M70" s="35">
        <f t="shared" si="50"/>
        <v>35831989.700000003</v>
      </c>
      <c r="N70" s="42">
        <f>N71+N72</f>
        <v>32227200</v>
      </c>
      <c r="O70" s="42">
        <f>O71+O72</f>
        <v>3604789.6999999997</v>
      </c>
      <c r="P70" s="35">
        <f t="shared" si="52"/>
        <v>23753914.950000003</v>
      </c>
      <c r="Q70" s="42">
        <f>Q71+Q72</f>
        <v>21364154.880000003</v>
      </c>
      <c r="R70" s="42">
        <f>R71+R72</f>
        <v>2389760.0699999998</v>
      </c>
      <c r="S70" s="35">
        <f t="shared" si="51"/>
        <v>23753914.950000003</v>
      </c>
      <c r="T70" s="42">
        <f>T71+T72</f>
        <v>21364154.880000003</v>
      </c>
      <c r="U70" s="42">
        <f>U71+U72</f>
        <v>2389760.0699999998</v>
      </c>
      <c r="V70" s="36">
        <f t="shared" si="39"/>
        <v>66.292480961502392</v>
      </c>
      <c r="W70" s="36">
        <f t="shared" si="40"/>
        <v>66.292480961502392</v>
      </c>
    </row>
    <row r="71" spans="1:23" s="2" customFormat="1" ht="30">
      <c r="A71" s="23" t="s">
        <v>68</v>
      </c>
      <c r="B71" s="22" t="s">
        <v>69</v>
      </c>
      <c r="C71" s="31"/>
      <c r="D71" s="31"/>
      <c r="E71" s="31"/>
      <c r="F71" s="31"/>
      <c r="G71" s="38">
        <f>H71+I71</f>
        <v>9787352.4399999995</v>
      </c>
      <c r="H71" s="38">
        <v>8802600</v>
      </c>
      <c r="I71" s="38">
        <v>984752.44</v>
      </c>
      <c r="J71" s="43">
        <f t="shared" si="53"/>
        <v>9787352.4399999995</v>
      </c>
      <c r="K71" s="43">
        <v>8802600</v>
      </c>
      <c r="L71" s="43">
        <v>984752.44</v>
      </c>
      <c r="M71" s="35">
        <f t="shared" si="50"/>
        <v>9787352.4399999995</v>
      </c>
      <c r="N71" s="43">
        <v>8802600</v>
      </c>
      <c r="O71" s="43">
        <v>984752.44</v>
      </c>
      <c r="P71" s="35">
        <f t="shared" si="52"/>
        <v>9787352.4399999995</v>
      </c>
      <c r="Q71" s="43">
        <v>8802600</v>
      </c>
      <c r="R71" s="43">
        <v>984752.44</v>
      </c>
      <c r="S71" s="35">
        <f t="shared" si="51"/>
        <v>9787352.4399999995</v>
      </c>
      <c r="T71" s="43">
        <v>8802600</v>
      </c>
      <c r="U71" s="43">
        <v>984752.44</v>
      </c>
      <c r="V71" s="36">
        <f t="shared" si="39"/>
        <v>100</v>
      </c>
      <c r="W71" s="36">
        <f t="shared" si="40"/>
        <v>100</v>
      </c>
    </row>
    <row r="72" spans="1:23" s="2" customFormat="1">
      <c r="A72" s="23" t="s">
        <v>51</v>
      </c>
      <c r="B72" s="22" t="s">
        <v>13</v>
      </c>
      <c r="C72" s="31"/>
      <c r="D72" s="31"/>
      <c r="E72" s="31"/>
      <c r="F72" s="31"/>
      <c r="G72" s="38">
        <f>H72+I72</f>
        <v>26044637.259999998</v>
      </c>
      <c r="H72" s="38">
        <v>23424600</v>
      </c>
      <c r="I72" s="38">
        <v>2620037.2599999998</v>
      </c>
      <c r="J72" s="43">
        <f t="shared" si="53"/>
        <v>26044637.259999998</v>
      </c>
      <c r="K72" s="43">
        <v>23424600</v>
      </c>
      <c r="L72" s="43">
        <v>2620037.2599999998</v>
      </c>
      <c r="M72" s="35">
        <f t="shared" si="50"/>
        <v>26044637.259999998</v>
      </c>
      <c r="N72" s="43">
        <v>23424600</v>
      </c>
      <c r="O72" s="43">
        <v>2620037.2599999998</v>
      </c>
      <c r="P72" s="35">
        <f t="shared" si="52"/>
        <v>13966562.510000002</v>
      </c>
      <c r="Q72" s="35">
        <v>12561554.880000001</v>
      </c>
      <c r="R72" s="35">
        <v>1405007.63</v>
      </c>
      <c r="S72" s="35">
        <f t="shared" si="51"/>
        <v>13966562.510000002</v>
      </c>
      <c r="T72" s="35">
        <v>12561554.880000001</v>
      </c>
      <c r="U72" s="35">
        <v>1405007.63</v>
      </c>
      <c r="V72" s="36">
        <f t="shared" si="39"/>
        <v>53.625482937518953</v>
      </c>
      <c r="W72" s="36">
        <f t="shared" si="40"/>
        <v>53.625482937518953</v>
      </c>
    </row>
    <row r="73" spans="1:23" s="2" customFormat="1" ht="60">
      <c r="A73" s="23" t="s">
        <v>93</v>
      </c>
      <c r="B73" s="22" t="s">
        <v>13</v>
      </c>
      <c r="C73" s="22" t="s">
        <v>13</v>
      </c>
      <c r="D73" s="22" t="s">
        <v>84</v>
      </c>
      <c r="E73" s="22" t="s">
        <v>90</v>
      </c>
      <c r="F73" s="22" t="s">
        <v>31</v>
      </c>
      <c r="G73" s="38">
        <v>274945918.37</v>
      </c>
      <c r="H73" s="38">
        <v>269447000</v>
      </c>
      <c r="I73" s="38" t="s">
        <v>96</v>
      </c>
      <c r="J73" s="35">
        <f t="shared" si="53"/>
        <v>274945918.37</v>
      </c>
      <c r="K73" s="43">
        <v>269447000</v>
      </c>
      <c r="L73" s="43">
        <v>5498918.3700000001</v>
      </c>
      <c r="M73" s="35">
        <f t="shared" si="50"/>
        <v>208769314.38</v>
      </c>
      <c r="N73" s="35">
        <v>204593268.09999999</v>
      </c>
      <c r="O73" s="35">
        <v>4176046.28</v>
      </c>
      <c r="P73" s="35">
        <f t="shared" si="52"/>
        <v>208368992.79999998</v>
      </c>
      <c r="Q73" s="35">
        <v>204201612.94999999</v>
      </c>
      <c r="R73" s="35">
        <v>4167379.85</v>
      </c>
      <c r="S73" s="35">
        <f t="shared" si="51"/>
        <v>208368992.79999998</v>
      </c>
      <c r="T73" s="35">
        <v>204201612.94999999</v>
      </c>
      <c r="U73" s="35">
        <v>4167379.85</v>
      </c>
      <c r="V73" s="36">
        <f t="shared" si="39"/>
        <v>75.785446838164674</v>
      </c>
      <c r="W73" s="36">
        <f t="shared" si="40"/>
        <v>99.808246924990456</v>
      </c>
    </row>
    <row r="74" spans="1:23" s="2" customFormat="1" ht="30">
      <c r="A74" s="23" t="s">
        <v>68</v>
      </c>
      <c r="B74" s="22" t="s">
        <v>69</v>
      </c>
      <c r="C74" s="31"/>
      <c r="D74" s="31"/>
      <c r="E74" s="31"/>
      <c r="F74" s="31"/>
      <c r="G74" s="38" t="s">
        <v>94</v>
      </c>
      <c r="H74" s="38" t="s">
        <v>95</v>
      </c>
      <c r="I74" s="38" t="s">
        <v>96</v>
      </c>
      <c r="J74" s="35">
        <f t="shared" si="53"/>
        <v>274945918.37</v>
      </c>
      <c r="K74" s="43">
        <v>269447000</v>
      </c>
      <c r="L74" s="45">
        <v>5498918.3700000001</v>
      </c>
      <c r="M74" s="35">
        <f>N74+O74</f>
        <v>208769314.38</v>
      </c>
      <c r="N74" s="35">
        <v>204593268.09999999</v>
      </c>
      <c r="O74" s="35">
        <v>4176046.28</v>
      </c>
      <c r="P74" s="35">
        <f>Q74+R74</f>
        <v>208368992.79999998</v>
      </c>
      <c r="Q74" s="35">
        <v>204201612.94999999</v>
      </c>
      <c r="R74" s="35">
        <v>4167379.85</v>
      </c>
      <c r="S74" s="35">
        <f>T74+U74</f>
        <v>208368992.79999998</v>
      </c>
      <c r="T74" s="35">
        <v>204201612.94999999</v>
      </c>
      <c r="U74" s="35">
        <v>4167379.85</v>
      </c>
      <c r="V74" s="36">
        <f t="shared" si="39"/>
        <v>75.785446838164674</v>
      </c>
      <c r="W74" s="36">
        <f t="shared" si="40"/>
        <v>99.808246924990456</v>
      </c>
    </row>
    <row r="75" spans="1:23" s="2" customFormat="1" ht="75">
      <c r="A75" s="23" t="s">
        <v>97</v>
      </c>
      <c r="B75" s="22" t="s">
        <v>13</v>
      </c>
      <c r="C75" s="22" t="s">
        <v>13</v>
      </c>
      <c r="D75" s="27" t="s">
        <v>480</v>
      </c>
      <c r="E75" s="22" t="s">
        <v>103</v>
      </c>
      <c r="F75" s="22" t="s">
        <v>67</v>
      </c>
      <c r="G75" s="38">
        <v>6325187.3799999999</v>
      </c>
      <c r="H75" s="38">
        <v>6198683.6299999999</v>
      </c>
      <c r="I75" s="38" t="s">
        <v>100</v>
      </c>
      <c r="J75" s="35">
        <f t="shared" si="53"/>
        <v>6325187.3799999999</v>
      </c>
      <c r="K75" s="43">
        <v>6198683.6299999999</v>
      </c>
      <c r="L75" s="45">
        <v>126503.75</v>
      </c>
      <c r="M75" s="35">
        <f t="shared" si="50"/>
        <v>6325187.3799999999</v>
      </c>
      <c r="N75" s="43">
        <v>6198683.6299999999</v>
      </c>
      <c r="O75" s="43">
        <v>126503.75</v>
      </c>
      <c r="P75" s="35">
        <f t="shared" si="52"/>
        <v>6122536.3800000008</v>
      </c>
      <c r="Q75" s="35">
        <v>6000085.6500000004</v>
      </c>
      <c r="R75" s="35">
        <v>122450.73</v>
      </c>
      <c r="S75" s="35">
        <f t="shared" si="51"/>
        <v>6022585.8199999994</v>
      </c>
      <c r="T75" s="35">
        <v>5902134.0999999996</v>
      </c>
      <c r="U75" s="35">
        <v>120451.72</v>
      </c>
      <c r="V75" s="36">
        <f t="shared" si="39"/>
        <v>95.215927342218905</v>
      </c>
      <c r="W75" s="36">
        <f t="shared" si="40"/>
        <v>95.215927342218905</v>
      </c>
    </row>
    <row r="76" spans="1:23" s="2" customFormat="1" ht="30">
      <c r="A76" s="23" t="s">
        <v>68</v>
      </c>
      <c r="B76" s="22" t="s">
        <v>69</v>
      </c>
      <c r="C76" s="31"/>
      <c r="D76" s="31"/>
      <c r="E76" s="31"/>
      <c r="F76" s="31"/>
      <c r="G76" s="38" t="s">
        <v>98</v>
      </c>
      <c r="H76" s="38" t="s">
        <v>99</v>
      </c>
      <c r="I76" s="38" t="s">
        <v>100</v>
      </c>
      <c r="J76" s="35">
        <f t="shared" si="53"/>
        <v>6325187.3799999999</v>
      </c>
      <c r="K76" s="43">
        <v>6198683.6299999999</v>
      </c>
      <c r="L76" s="45">
        <v>126503.75</v>
      </c>
      <c r="M76" s="35">
        <f>N76+O76</f>
        <v>6325187.3799999999</v>
      </c>
      <c r="N76" s="43">
        <v>6198683.6299999999</v>
      </c>
      <c r="O76" s="43">
        <v>126503.75</v>
      </c>
      <c r="P76" s="35">
        <f>Q76+R76</f>
        <v>6122536.3800000008</v>
      </c>
      <c r="Q76" s="35">
        <v>6000085.6500000004</v>
      </c>
      <c r="R76" s="35">
        <v>122450.73</v>
      </c>
      <c r="S76" s="35">
        <f>T76+U76</f>
        <v>6022585.8199999994</v>
      </c>
      <c r="T76" s="35">
        <v>5902134.0999999996</v>
      </c>
      <c r="U76" s="35">
        <v>120451.72</v>
      </c>
      <c r="V76" s="36">
        <f t="shared" si="39"/>
        <v>95.215927342218905</v>
      </c>
      <c r="W76" s="36">
        <f t="shared" si="40"/>
        <v>95.215927342218905</v>
      </c>
    </row>
    <row r="77" spans="1:23" s="2" customFormat="1" ht="75">
      <c r="A77" s="23" t="s">
        <v>101</v>
      </c>
      <c r="B77" s="22" t="s">
        <v>13</v>
      </c>
      <c r="C77" s="22" t="s">
        <v>13</v>
      </c>
      <c r="D77" s="22" t="s">
        <v>102</v>
      </c>
      <c r="E77" s="22" t="s">
        <v>103</v>
      </c>
      <c r="F77" s="22" t="s">
        <v>67</v>
      </c>
      <c r="G77" s="38">
        <f>H77+I77</f>
        <v>120000000</v>
      </c>
      <c r="H77" s="29"/>
      <c r="I77" s="38">
        <v>120000000</v>
      </c>
      <c r="J77" s="35">
        <f t="shared" si="53"/>
        <v>120000000</v>
      </c>
      <c r="K77" s="35"/>
      <c r="L77" s="43">
        <v>120000000</v>
      </c>
      <c r="M77" s="35">
        <f>O77+N77</f>
        <v>111754242.45999999</v>
      </c>
      <c r="N77" s="44"/>
      <c r="O77" s="35">
        <v>111754242.45999999</v>
      </c>
      <c r="P77" s="35">
        <f t="shared" si="52"/>
        <v>111754242.45999999</v>
      </c>
      <c r="Q77" s="35"/>
      <c r="R77" s="35">
        <v>111754242.45999999</v>
      </c>
      <c r="S77" s="35">
        <f t="shared" si="51"/>
        <v>111754242.45999999</v>
      </c>
      <c r="T77" s="35"/>
      <c r="U77" s="35">
        <v>111754242.45999999</v>
      </c>
      <c r="V77" s="36">
        <f t="shared" si="39"/>
        <v>93.128535383333329</v>
      </c>
      <c r="W77" s="36">
        <f t="shared" si="40"/>
        <v>100</v>
      </c>
    </row>
    <row r="78" spans="1:23" s="2" customFormat="1" ht="105">
      <c r="A78" s="23" t="s">
        <v>104</v>
      </c>
      <c r="B78" s="22" t="s">
        <v>13</v>
      </c>
      <c r="C78" s="22" t="s">
        <v>13</v>
      </c>
      <c r="D78" s="22" t="s">
        <v>105</v>
      </c>
      <c r="E78" s="22" t="s">
        <v>14</v>
      </c>
      <c r="F78" s="22" t="s">
        <v>31</v>
      </c>
      <c r="G78" s="38">
        <v>98500000</v>
      </c>
      <c r="H78" s="38">
        <v>98500000</v>
      </c>
      <c r="I78" s="29"/>
      <c r="J78" s="35">
        <f t="shared" si="53"/>
        <v>98500000</v>
      </c>
      <c r="K78" s="43">
        <v>98500000</v>
      </c>
      <c r="L78" s="35"/>
      <c r="M78" s="35">
        <f t="shared" si="50"/>
        <v>15909310.359999999</v>
      </c>
      <c r="N78" s="35">
        <v>15909310.359999999</v>
      </c>
      <c r="O78" s="35"/>
      <c r="P78" s="35">
        <f t="shared" si="52"/>
        <v>15856595.98</v>
      </c>
      <c r="Q78" s="35">
        <v>15856595.98</v>
      </c>
      <c r="R78" s="35"/>
      <c r="S78" s="35">
        <f t="shared" si="51"/>
        <v>14465992.470000001</v>
      </c>
      <c r="T78" s="35">
        <v>14465992.470000001</v>
      </c>
      <c r="U78" s="35"/>
      <c r="V78" s="36">
        <f t="shared" si="39"/>
        <v>14.686286771573604</v>
      </c>
      <c r="W78" s="36">
        <f t="shared" si="40"/>
        <v>90.927841261876054</v>
      </c>
    </row>
    <row r="79" spans="1:23" s="2" customFormat="1" ht="88.5" customHeight="1">
      <c r="A79" s="23" t="s">
        <v>106</v>
      </c>
      <c r="B79" s="22" t="s">
        <v>13</v>
      </c>
      <c r="C79" s="22" t="s">
        <v>13</v>
      </c>
      <c r="D79" s="22" t="s">
        <v>107</v>
      </c>
      <c r="E79" s="22" t="s">
        <v>108</v>
      </c>
      <c r="F79" s="22" t="s">
        <v>109</v>
      </c>
      <c r="G79" s="38">
        <v>202013477.19999999</v>
      </c>
      <c r="H79" s="38">
        <v>122163328.2</v>
      </c>
      <c r="I79" s="38" t="s">
        <v>111</v>
      </c>
      <c r="J79" s="35">
        <f t="shared" si="53"/>
        <v>202013477.19999999</v>
      </c>
      <c r="K79" s="43">
        <f>K80+K81</f>
        <v>122163328.2</v>
      </c>
      <c r="L79" s="43">
        <f>L80+L81</f>
        <v>79850149</v>
      </c>
      <c r="M79" s="35">
        <f t="shared" si="50"/>
        <v>177892060.85000002</v>
      </c>
      <c r="N79" s="35">
        <f>N80+N81</f>
        <v>122163328.2</v>
      </c>
      <c r="O79" s="35">
        <f>O80+O81</f>
        <v>55728732.650000006</v>
      </c>
      <c r="P79" s="35">
        <f t="shared" si="52"/>
        <v>177892060.85000002</v>
      </c>
      <c r="Q79" s="35">
        <f>Q80+Q81</f>
        <v>122163328.2</v>
      </c>
      <c r="R79" s="35">
        <f>R80+R81</f>
        <v>55728732.650000006</v>
      </c>
      <c r="S79" s="35">
        <f t="shared" si="51"/>
        <v>177892060.84999999</v>
      </c>
      <c r="T79" s="35">
        <f>T80+T81</f>
        <v>122163328.19</v>
      </c>
      <c r="U79" s="35">
        <f>U80+U81</f>
        <v>55728732.660000004</v>
      </c>
      <c r="V79" s="36">
        <f t="shared" si="39"/>
        <v>88.059501433105382</v>
      </c>
      <c r="W79" s="36">
        <f t="shared" si="40"/>
        <v>99.999999999999972</v>
      </c>
    </row>
    <row r="80" spans="1:23" s="2" customFormat="1" ht="33.75" customHeight="1">
      <c r="A80" s="23" t="s">
        <v>112</v>
      </c>
      <c r="B80" s="22" t="s">
        <v>113</v>
      </c>
      <c r="C80" s="31"/>
      <c r="D80" s="31"/>
      <c r="E80" s="31"/>
      <c r="F80" s="31"/>
      <c r="G80" s="38" t="s">
        <v>114</v>
      </c>
      <c r="H80" s="38" t="s">
        <v>110</v>
      </c>
      <c r="I80" s="38" t="s">
        <v>115</v>
      </c>
      <c r="J80" s="45">
        <v>135736970.47</v>
      </c>
      <c r="K80" s="45">
        <v>122163328.2</v>
      </c>
      <c r="L80" s="45">
        <v>13573642.27</v>
      </c>
      <c r="M80" s="35">
        <f t="shared" si="50"/>
        <v>135736970.47</v>
      </c>
      <c r="N80" s="43">
        <v>122163328.2</v>
      </c>
      <c r="O80" s="43">
        <v>13573642.27</v>
      </c>
      <c r="P80" s="35">
        <f t="shared" si="52"/>
        <v>135736970.47</v>
      </c>
      <c r="Q80" s="43">
        <v>122163328.2</v>
      </c>
      <c r="R80" s="43">
        <v>13573642.27</v>
      </c>
      <c r="S80" s="35">
        <f t="shared" si="51"/>
        <v>135736970.47</v>
      </c>
      <c r="T80" s="45">
        <v>122163328.19</v>
      </c>
      <c r="U80" s="45">
        <v>13573642.279999999</v>
      </c>
      <c r="V80" s="36">
        <f t="shared" si="39"/>
        <v>100</v>
      </c>
      <c r="W80" s="36">
        <f t="shared" si="40"/>
        <v>100</v>
      </c>
    </row>
    <row r="81" spans="1:55" s="2" customFormat="1">
      <c r="A81" s="23" t="s">
        <v>51</v>
      </c>
      <c r="B81" s="22" t="s">
        <v>13</v>
      </c>
      <c r="C81" s="31"/>
      <c r="D81" s="31"/>
      <c r="E81" s="31"/>
      <c r="F81" s="31"/>
      <c r="G81" s="38" t="s">
        <v>116</v>
      </c>
      <c r="H81" s="29"/>
      <c r="I81" s="38" t="s">
        <v>116</v>
      </c>
      <c r="J81" s="35">
        <f>K81+L81</f>
        <v>66276506.729999997</v>
      </c>
      <c r="K81" s="35"/>
      <c r="L81" s="45">
        <v>66276506.729999997</v>
      </c>
      <c r="M81" s="35">
        <f t="shared" si="50"/>
        <v>42155090.380000003</v>
      </c>
      <c r="N81" s="35">
        <v>0</v>
      </c>
      <c r="O81" s="35">
        <v>42155090.380000003</v>
      </c>
      <c r="P81" s="35">
        <f t="shared" si="52"/>
        <v>42155090.380000003</v>
      </c>
      <c r="Q81" s="35"/>
      <c r="R81" s="35">
        <v>42155090.380000003</v>
      </c>
      <c r="S81" s="35">
        <f t="shared" si="51"/>
        <v>42155090.380000003</v>
      </c>
      <c r="T81" s="35"/>
      <c r="U81" s="35">
        <v>42155090.380000003</v>
      </c>
      <c r="V81" s="36">
        <f t="shared" si="39"/>
        <v>63.604876689915436</v>
      </c>
      <c r="W81" s="36">
        <f t="shared" si="40"/>
        <v>100</v>
      </c>
    </row>
    <row r="82" spans="1:55" s="2" customFormat="1" ht="105">
      <c r="A82" s="28" t="s">
        <v>117</v>
      </c>
      <c r="B82" s="22" t="s">
        <v>13</v>
      </c>
      <c r="C82" s="22" t="s">
        <v>13</v>
      </c>
      <c r="D82" s="22" t="s">
        <v>118</v>
      </c>
      <c r="E82" s="22" t="s">
        <v>14</v>
      </c>
      <c r="F82" s="22" t="s">
        <v>119</v>
      </c>
      <c r="G82" s="38">
        <v>693028833.34000003</v>
      </c>
      <c r="H82" s="38">
        <v>616775900</v>
      </c>
      <c r="I82" s="38" t="s">
        <v>121</v>
      </c>
      <c r="J82" s="35">
        <f>K82+L82</f>
        <v>693028833.34000003</v>
      </c>
      <c r="K82" s="35">
        <f>K83+K84</f>
        <v>616775900</v>
      </c>
      <c r="L82" s="35">
        <f>L83+L84</f>
        <v>76252933.340000004</v>
      </c>
      <c r="M82" s="35">
        <f t="shared" si="50"/>
        <v>390006233.99000001</v>
      </c>
      <c r="N82" s="35">
        <f>N83+N84</f>
        <v>345546454.33999997</v>
      </c>
      <c r="O82" s="35">
        <f>O83+O84</f>
        <v>44459779.650000006</v>
      </c>
      <c r="P82" s="35">
        <f t="shared" si="52"/>
        <v>386577274.03000003</v>
      </c>
      <c r="Q82" s="35">
        <f>Q83+Q84</f>
        <v>342461390.41000003</v>
      </c>
      <c r="R82" s="35">
        <f>R83+R84</f>
        <v>44115883.620000005</v>
      </c>
      <c r="S82" s="35">
        <f t="shared" si="51"/>
        <v>386577274.03000003</v>
      </c>
      <c r="T82" s="35">
        <f>T83+T84</f>
        <v>342461390.41000003</v>
      </c>
      <c r="U82" s="35">
        <f>U83+U84</f>
        <v>44115883.620000005</v>
      </c>
      <c r="V82" s="36">
        <f t="shared" si="39"/>
        <v>55.780835577492518</v>
      </c>
      <c r="W82" s="36">
        <f t="shared" si="40"/>
        <v>99.120793551190289</v>
      </c>
    </row>
    <row r="83" spans="1:55" s="2" customFormat="1" ht="30">
      <c r="A83" s="23" t="s">
        <v>112</v>
      </c>
      <c r="B83" s="22" t="s">
        <v>113</v>
      </c>
      <c r="C83" s="31"/>
      <c r="D83" s="31"/>
      <c r="E83" s="31"/>
      <c r="F83" s="31"/>
      <c r="G83" s="38">
        <v>685306556</v>
      </c>
      <c r="H83" s="38" t="s">
        <v>120</v>
      </c>
      <c r="I83" s="38">
        <v>68530656</v>
      </c>
      <c r="J83" s="35">
        <f>K83+L83</f>
        <v>685306556</v>
      </c>
      <c r="K83" s="45">
        <v>616775900</v>
      </c>
      <c r="L83" s="43">
        <v>68530656</v>
      </c>
      <c r="M83" s="35">
        <f t="shared" si="50"/>
        <v>383941616.21999997</v>
      </c>
      <c r="N83" s="42">
        <v>345546454.33999997</v>
      </c>
      <c r="O83" s="42">
        <v>38395161.880000003</v>
      </c>
      <c r="P83" s="35">
        <f t="shared" si="52"/>
        <v>380512656.26000005</v>
      </c>
      <c r="Q83" s="42">
        <v>342461390.41000003</v>
      </c>
      <c r="R83" s="42">
        <v>38051265.850000001</v>
      </c>
      <c r="S83" s="35">
        <f t="shared" si="51"/>
        <v>380512656.26000005</v>
      </c>
      <c r="T83" s="42">
        <v>342461390.41000003</v>
      </c>
      <c r="U83" s="42">
        <v>38051265.850000001</v>
      </c>
      <c r="V83" s="36">
        <f t="shared" si="39"/>
        <v>55.524444196328403</v>
      </c>
      <c r="W83" s="36">
        <f t="shared" si="40"/>
        <v>99.106905890078053</v>
      </c>
    </row>
    <row r="84" spans="1:55" s="2" customFormat="1">
      <c r="A84" s="23" t="s">
        <v>51</v>
      </c>
      <c r="B84" s="22" t="s">
        <v>13</v>
      </c>
      <c r="C84" s="31"/>
      <c r="D84" s="31"/>
      <c r="E84" s="31"/>
      <c r="F84" s="31"/>
      <c r="G84" s="38">
        <v>7722277.3399999999</v>
      </c>
      <c r="H84" s="38"/>
      <c r="I84" s="38">
        <f>G84</f>
        <v>7722277.3399999999</v>
      </c>
      <c r="J84" s="35">
        <f>K84+L84</f>
        <v>7722277.3399999999</v>
      </c>
      <c r="K84" s="32"/>
      <c r="L84" s="43">
        <v>7722277.3399999999</v>
      </c>
      <c r="M84" s="35">
        <f t="shared" si="50"/>
        <v>6064617.7699999996</v>
      </c>
      <c r="N84" s="32"/>
      <c r="O84" s="42">
        <v>6064617.7699999996</v>
      </c>
      <c r="P84" s="35">
        <f t="shared" si="52"/>
        <v>6064617.7699999996</v>
      </c>
      <c r="Q84" s="32"/>
      <c r="R84" s="42">
        <v>6064617.7699999996</v>
      </c>
      <c r="S84" s="35">
        <f t="shared" si="51"/>
        <v>6064617.7699999996</v>
      </c>
      <c r="T84" s="32"/>
      <c r="U84" s="42">
        <v>6064617.7699999996</v>
      </c>
      <c r="V84" s="36">
        <f t="shared" si="39"/>
        <v>78.534058063239669</v>
      </c>
      <c r="W84" s="36">
        <f t="shared" si="40"/>
        <v>100</v>
      </c>
    </row>
    <row r="85" spans="1:55" s="2" customFormat="1" ht="45">
      <c r="A85" s="23" t="s">
        <v>122</v>
      </c>
      <c r="B85" s="22" t="s">
        <v>13</v>
      </c>
      <c r="C85" s="22" t="s">
        <v>13</v>
      </c>
      <c r="D85" s="22" t="s">
        <v>123</v>
      </c>
      <c r="E85" s="22" t="s">
        <v>90</v>
      </c>
      <c r="F85" s="22" t="s">
        <v>67</v>
      </c>
      <c r="G85" s="38">
        <f>H85+I85</f>
        <v>332003709.85000002</v>
      </c>
      <c r="H85" s="38">
        <v>71483709.849999994</v>
      </c>
      <c r="I85" s="38">
        <v>260520000</v>
      </c>
      <c r="J85" s="35">
        <f>J86+J87</f>
        <v>332003709.85000002</v>
      </c>
      <c r="K85" s="43">
        <v>71483709.849999994</v>
      </c>
      <c r="L85" s="43">
        <f>L86+L87</f>
        <v>260520000</v>
      </c>
      <c r="M85" s="35">
        <f>M86+M87</f>
        <v>205797386.15000001</v>
      </c>
      <c r="N85" s="43">
        <v>71483709.849999994</v>
      </c>
      <c r="O85" s="43">
        <f>O86+O87</f>
        <v>134313676.30000001</v>
      </c>
      <c r="P85" s="35">
        <f>P86+P87</f>
        <v>205797386.15000001</v>
      </c>
      <c r="Q85" s="43">
        <v>71483709.849999994</v>
      </c>
      <c r="R85" s="43">
        <f>R86+R87</f>
        <v>134313676.30000001</v>
      </c>
      <c r="S85" s="35">
        <f>S86+S87</f>
        <v>205797386.15000001</v>
      </c>
      <c r="T85" s="43">
        <v>71483709.849999994</v>
      </c>
      <c r="U85" s="43">
        <f>U86+U87</f>
        <v>134313676.30000001</v>
      </c>
      <c r="V85" s="36">
        <f t="shared" si="39"/>
        <v>61.986471850865676</v>
      </c>
      <c r="W85" s="36">
        <f t="shared" si="40"/>
        <v>100</v>
      </c>
    </row>
    <row r="86" spans="1:55" s="2" customFormat="1" ht="30">
      <c r="A86" s="23" t="s">
        <v>112</v>
      </c>
      <c r="B86" s="22" t="s">
        <v>113</v>
      </c>
      <c r="C86" s="31"/>
      <c r="D86" s="31"/>
      <c r="E86" s="31"/>
      <c r="F86" s="31"/>
      <c r="G86" s="38" t="s">
        <v>125</v>
      </c>
      <c r="H86" s="38" t="s">
        <v>124</v>
      </c>
      <c r="I86" s="38" t="s">
        <v>126</v>
      </c>
      <c r="J86" s="35">
        <f>K86+L86</f>
        <v>79426344.280000001</v>
      </c>
      <c r="K86" s="45">
        <v>71483709.849999994</v>
      </c>
      <c r="L86" s="45">
        <v>7942634.4299999997</v>
      </c>
      <c r="M86" s="35">
        <f t="shared" si="50"/>
        <v>79426344.280000001</v>
      </c>
      <c r="N86" s="43">
        <v>71483709.849999994</v>
      </c>
      <c r="O86" s="43">
        <v>7942634.4299999997</v>
      </c>
      <c r="P86" s="35">
        <f t="shared" si="52"/>
        <v>79426344.280000001</v>
      </c>
      <c r="Q86" s="43">
        <v>71483709.849999994</v>
      </c>
      <c r="R86" s="43">
        <v>7942634.4299999997</v>
      </c>
      <c r="S86" s="35">
        <f t="shared" si="51"/>
        <v>79426344.280000001</v>
      </c>
      <c r="T86" s="43">
        <v>71483709.849999994</v>
      </c>
      <c r="U86" s="43">
        <v>7942634.4299999997</v>
      </c>
      <c r="V86" s="36">
        <f t="shared" si="39"/>
        <v>100</v>
      </c>
      <c r="W86" s="36">
        <f t="shared" si="40"/>
        <v>100</v>
      </c>
    </row>
    <row r="87" spans="1:55" s="2" customFormat="1">
      <c r="A87" s="23" t="s">
        <v>51</v>
      </c>
      <c r="B87" s="22" t="s">
        <v>13</v>
      </c>
      <c r="C87" s="31"/>
      <c r="D87" s="31"/>
      <c r="E87" s="31"/>
      <c r="F87" s="31"/>
      <c r="G87" s="38">
        <f>I87</f>
        <v>252577365.56999999</v>
      </c>
      <c r="H87" s="29"/>
      <c r="I87" s="38">
        <v>252577365.56999999</v>
      </c>
      <c r="J87" s="35">
        <f>K87+L87</f>
        <v>252577365.56999999</v>
      </c>
      <c r="K87" s="35"/>
      <c r="L87" s="43">
        <v>252577365.56999999</v>
      </c>
      <c r="M87" s="35">
        <f t="shared" si="50"/>
        <v>126371041.87</v>
      </c>
      <c r="N87" s="35"/>
      <c r="O87" s="35">
        <v>126371041.87</v>
      </c>
      <c r="P87" s="35">
        <f t="shared" si="52"/>
        <v>126371041.87</v>
      </c>
      <c r="Q87" s="35"/>
      <c r="R87" s="35">
        <v>126371041.87</v>
      </c>
      <c r="S87" s="35">
        <f t="shared" si="51"/>
        <v>126371041.87</v>
      </c>
      <c r="T87" s="35"/>
      <c r="U87" s="35">
        <v>126371041.87</v>
      </c>
      <c r="V87" s="36">
        <f t="shared" si="39"/>
        <v>50.032607468533122</v>
      </c>
      <c r="W87" s="36">
        <f t="shared" si="40"/>
        <v>100</v>
      </c>
    </row>
    <row r="88" spans="1:55" s="2" customFormat="1" ht="75">
      <c r="A88" s="57" t="s">
        <v>127</v>
      </c>
      <c r="B88" s="22" t="s">
        <v>13</v>
      </c>
      <c r="C88" s="22" t="s">
        <v>13</v>
      </c>
      <c r="D88" s="22" t="s">
        <v>128</v>
      </c>
      <c r="E88" s="22" t="s">
        <v>73</v>
      </c>
      <c r="F88" s="22" t="s">
        <v>91</v>
      </c>
      <c r="G88" s="38">
        <v>136484578.69999999</v>
      </c>
      <c r="H88" s="38">
        <v>122836061.95</v>
      </c>
      <c r="I88" s="38" t="s">
        <v>131</v>
      </c>
      <c r="J88" s="35">
        <f>K88+L88</f>
        <v>136484578.69999999</v>
      </c>
      <c r="K88" s="43">
        <v>122836061.95</v>
      </c>
      <c r="L88" s="43">
        <v>13648516.75</v>
      </c>
      <c r="M88" s="35">
        <f t="shared" si="50"/>
        <v>38999418.539999999</v>
      </c>
      <c r="N88" s="35">
        <v>35099459.859999999</v>
      </c>
      <c r="O88" s="35">
        <v>3899958.68</v>
      </c>
      <c r="P88" s="35">
        <f t="shared" si="52"/>
        <v>38999418.539999999</v>
      </c>
      <c r="Q88" s="35">
        <v>35099459.859999999</v>
      </c>
      <c r="R88" s="35">
        <v>3899958.68</v>
      </c>
      <c r="S88" s="35">
        <f t="shared" si="51"/>
        <v>38999418.539999999</v>
      </c>
      <c r="T88" s="35">
        <v>35099459.859999999</v>
      </c>
      <c r="U88" s="35">
        <v>3899958.68</v>
      </c>
      <c r="V88" s="36">
        <f t="shared" si="39"/>
        <v>28.574230811616232</v>
      </c>
      <c r="W88" s="36">
        <f t="shared" si="40"/>
        <v>100</v>
      </c>
    </row>
    <row r="89" spans="1:55" s="2" customFormat="1" ht="30">
      <c r="A89" s="23" t="s">
        <v>112</v>
      </c>
      <c r="B89" s="22" t="s">
        <v>113</v>
      </c>
      <c r="C89" s="31"/>
      <c r="D89" s="31"/>
      <c r="E89" s="31"/>
      <c r="F89" s="31"/>
      <c r="G89" s="38" t="s">
        <v>129</v>
      </c>
      <c r="H89" s="38" t="s">
        <v>130</v>
      </c>
      <c r="I89" s="38" t="s">
        <v>131</v>
      </c>
      <c r="J89" s="35">
        <f>K89+L89</f>
        <v>136484578.69999999</v>
      </c>
      <c r="K89" s="43">
        <v>122836061.95</v>
      </c>
      <c r="L89" s="43">
        <v>13648516.75</v>
      </c>
      <c r="M89" s="35">
        <f>N89+O89</f>
        <v>38999418.539999999</v>
      </c>
      <c r="N89" s="35">
        <v>35099459.859999999</v>
      </c>
      <c r="O89" s="35">
        <v>3899958.68</v>
      </c>
      <c r="P89" s="35">
        <f>Q89+R89</f>
        <v>38999418.539999999</v>
      </c>
      <c r="Q89" s="35">
        <v>35099459.859999999</v>
      </c>
      <c r="R89" s="35">
        <v>3899958.68</v>
      </c>
      <c r="S89" s="35">
        <f>T89+U89</f>
        <v>38999418.539999999</v>
      </c>
      <c r="T89" s="35">
        <v>35099459.859999999</v>
      </c>
      <c r="U89" s="35">
        <v>3899958.68</v>
      </c>
      <c r="V89" s="36">
        <f t="shared" si="39"/>
        <v>28.574230811616232</v>
      </c>
      <c r="W89" s="36">
        <f t="shared" si="40"/>
        <v>100</v>
      </c>
    </row>
    <row r="90" spans="1:55" s="3" customFormat="1" ht="15.75" customHeight="1">
      <c r="A90" s="67" t="s">
        <v>132</v>
      </c>
      <c r="B90" s="67"/>
      <c r="C90" s="67"/>
      <c r="D90" s="67"/>
      <c r="E90" s="67"/>
      <c r="F90" s="67"/>
      <c r="G90" s="37">
        <v>72311000</v>
      </c>
      <c r="H90" s="37" t="s">
        <v>134</v>
      </c>
      <c r="I90" s="37" t="s">
        <v>460</v>
      </c>
      <c r="J90" s="33">
        <f>K90+L90</f>
        <v>72311000</v>
      </c>
      <c r="K90" s="33">
        <f t="shared" ref="K90:T90" si="54">K95</f>
        <v>60580000</v>
      </c>
      <c r="L90" s="33">
        <f>L92</f>
        <v>11731000</v>
      </c>
      <c r="M90" s="33">
        <f>N90+O90</f>
        <v>59606703</v>
      </c>
      <c r="N90" s="33">
        <f t="shared" si="54"/>
        <v>49146113.840000004</v>
      </c>
      <c r="O90" s="33">
        <f>O92</f>
        <v>10460589.16</v>
      </c>
      <c r="P90" s="33">
        <f>Q90+R90</f>
        <v>59606703</v>
      </c>
      <c r="Q90" s="33">
        <f t="shared" si="54"/>
        <v>49146113.840000004</v>
      </c>
      <c r="R90" s="33">
        <f>R92</f>
        <v>10460589.16</v>
      </c>
      <c r="S90" s="33">
        <f>T90+U90</f>
        <v>59606703</v>
      </c>
      <c r="T90" s="33">
        <f t="shared" si="54"/>
        <v>49146113.840000004</v>
      </c>
      <c r="U90" s="33">
        <f>U92</f>
        <v>10460589.16</v>
      </c>
      <c r="V90" s="34">
        <f t="shared" si="39"/>
        <v>82.431031240060292</v>
      </c>
      <c r="W90" s="34">
        <f t="shared" si="40"/>
        <v>100</v>
      </c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>
      <c r="A91" s="72" t="s">
        <v>7</v>
      </c>
      <c r="B91" s="72"/>
      <c r="C91" s="72"/>
      <c r="D91" s="72"/>
      <c r="E91" s="72"/>
      <c r="F91" s="72"/>
      <c r="G91" s="29"/>
      <c r="H91" s="29"/>
      <c r="I91" s="29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6"/>
      <c r="W91" s="36"/>
    </row>
    <row r="92" spans="1:55">
      <c r="A92" s="72" t="s">
        <v>8</v>
      </c>
      <c r="B92" s="72"/>
      <c r="C92" s="72"/>
      <c r="D92" s="72"/>
      <c r="E92" s="72"/>
      <c r="F92" s="72"/>
      <c r="G92" s="38" t="s">
        <v>461</v>
      </c>
      <c r="H92" s="38" t="s">
        <v>134</v>
      </c>
      <c r="I92" s="38" t="s">
        <v>460</v>
      </c>
      <c r="J92" s="35">
        <f>K92+L92</f>
        <v>72311000</v>
      </c>
      <c r="K92" s="35">
        <f t="shared" ref="K92:T92" si="55">K96+K97</f>
        <v>60580000</v>
      </c>
      <c r="L92" s="35">
        <f>L96+L97+L94</f>
        <v>11731000</v>
      </c>
      <c r="M92" s="35">
        <f>N92+O92</f>
        <v>59606703</v>
      </c>
      <c r="N92" s="35">
        <f t="shared" si="55"/>
        <v>49146113.840000004</v>
      </c>
      <c r="O92" s="35">
        <f>O96+O97+O94</f>
        <v>10460589.16</v>
      </c>
      <c r="P92" s="35">
        <f>Q92+R92</f>
        <v>59606703</v>
      </c>
      <c r="Q92" s="35">
        <f t="shared" si="55"/>
        <v>49146113.840000004</v>
      </c>
      <c r="R92" s="35">
        <f>R96+R97+R94</f>
        <v>10460589.16</v>
      </c>
      <c r="S92" s="35">
        <f>T92+U92</f>
        <v>59606703</v>
      </c>
      <c r="T92" s="35">
        <f t="shared" si="55"/>
        <v>49146113.840000004</v>
      </c>
      <c r="U92" s="35">
        <f>U96+U97+U94</f>
        <v>10460589.16</v>
      </c>
      <c r="V92" s="36">
        <f>S92/J92*100</f>
        <v>82.431031240060292</v>
      </c>
      <c r="W92" s="36">
        <f>S92/M92*100</f>
        <v>100</v>
      </c>
    </row>
    <row r="93" spans="1:55">
      <c r="A93" s="67" t="s">
        <v>462</v>
      </c>
      <c r="B93" s="67"/>
      <c r="C93" s="67"/>
      <c r="D93" s="67"/>
      <c r="E93" s="67"/>
      <c r="F93" s="67"/>
      <c r="G93" s="37">
        <f>G94</f>
        <v>5000000</v>
      </c>
      <c r="H93" s="37">
        <f>H94</f>
        <v>0</v>
      </c>
      <c r="I93" s="37">
        <f>I94</f>
        <v>5000000</v>
      </c>
      <c r="J93" s="33">
        <f>J94</f>
        <v>5000000</v>
      </c>
      <c r="K93" s="33">
        <f t="shared" ref="K93:L93" si="56">K94</f>
        <v>0</v>
      </c>
      <c r="L93" s="33">
        <f t="shared" si="56"/>
        <v>5000000</v>
      </c>
      <c r="M93" s="33">
        <f>N93+O93</f>
        <v>5000000</v>
      </c>
      <c r="N93" s="33">
        <f t="shared" ref="N93" si="57">N94</f>
        <v>0</v>
      </c>
      <c r="O93" s="33">
        <f t="shared" ref="O93" si="58">O94</f>
        <v>5000000</v>
      </c>
      <c r="P93" s="33">
        <f>Q93+R93</f>
        <v>5000000</v>
      </c>
      <c r="Q93" s="33">
        <f t="shared" ref="Q93" si="59">Q94</f>
        <v>0</v>
      </c>
      <c r="R93" s="33">
        <f t="shared" ref="R93" si="60">R94</f>
        <v>5000000</v>
      </c>
      <c r="S93" s="33">
        <f>T93+U93</f>
        <v>5000000</v>
      </c>
      <c r="T93" s="33">
        <f t="shared" ref="T93" si="61">T94</f>
        <v>0</v>
      </c>
      <c r="U93" s="33">
        <f t="shared" ref="U93" si="62">U94</f>
        <v>5000000</v>
      </c>
      <c r="V93" s="34">
        <f>S93/J93*100</f>
        <v>100</v>
      </c>
      <c r="W93" s="34">
        <f>S93/M93*100</f>
        <v>100</v>
      </c>
    </row>
    <row r="94" spans="1:55" ht="90">
      <c r="A94" s="23" t="s">
        <v>464</v>
      </c>
      <c r="B94" s="23"/>
      <c r="C94" s="23"/>
      <c r="D94" s="22" t="s">
        <v>463</v>
      </c>
      <c r="E94" s="22" t="s">
        <v>234</v>
      </c>
      <c r="F94" s="22">
        <v>2021</v>
      </c>
      <c r="G94" s="38">
        <f>H94+I94</f>
        <v>5000000</v>
      </c>
      <c r="H94" s="38"/>
      <c r="I94" s="38">
        <v>5000000</v>
      </c>
      <c r="J94" s="35">
        <f>K94+L94</f>
        <v>5000000</v>
      </c>
      <c r="K94" s="35"/>
      <c r="L94" s="38">
        <v>5000000</v>
      </c>
      <c r="M94" s="35">
        <f>N94+O94</f>
        <v>5000000</v>
      </c>
      <c r="N94" s="35"/>
      <c r="O94" s="38">
        <v>5000000</v>
      </c>
      <c r="P94" s="35">
        <f>Q94+R94</f>
        <v>5000000</v>
      </c>
      <c r="Q94" s="35"/>
      <c r="R94" s="38">
        <v>5000000</v>
      </c>
      <c r="S94" s="35">
        <f>T94+U94</f>
        <v>5000000</v>
      </c>
      <c r="T94" s="35"/>
      <c r="U94" s="38">
        <v>5000000</v>
      </c>
      <c r="V94" s="36">
        <f>S94/J94*100</f>
        <v>100</v>
      </c>
      <c r="W94" s="36">
        <f>S94/M94*100</f>
        <v>100</v>
      </c>
    </row>
    <row r="95" spans="1:55" ht="18" customHeight="1">
      <c r="A95" s="67" t="s">
        <v>136</v>
      </c>
      <c r="B95" s="67"/>
      <c r="C95" s="67"/>
      <c r="D95" s="67"/>
      <c r="E95" s="67"/>
      <c r="F95" s="67"/>
      <c r="G95" s="37" t="s">
        <v>133</v>
      </c>
      <c r="H95" s="37" t="s">
        <v>134</v>
      </c>
      <c r="I95" s="37" t="s">
        <v>135</v>
      </c>
      <c r="J95" s="33">
        <f>J96+J97</f>
        <v>67311000</v>
      </c>
      <c r="K95" s="33">
        <f t="shared" ref="K95:U95" si="63">K96+K97</f>
        <v>60580000</v>
      </c>
      <c r="L95" s="33">
        <f t="shared" si="63"/>
        <v>6731000</v>
      </c>
      <c r="M95" s="33">
        <f t="shared" si="63"/>
        <v>54606703</v>
      </c>
      <c r="N95" s="33">
        <f t="shared" si="63"/>
        <v>49146113.840000004</v>
      </c>
      <c r="O95" s="33">
        <f t="shared" si="63"/>
        <v>5460589.1600000001</v>
      </c>
      <c r="P95" s="33">
        <f t="shared" si="63"/>
        <v>54606703</v>
      </c>
      <c r="Q95" s="33">
        <f t="shared" si="63"/>
        <v>49146113.840000004</v>
      </c>
      <c r="R95" s="33">
        <f t="shared" si="63"/>
        <v>5460589.1600000001</v>
      </c>
      <c r="S95" s="33">
        <f t="shared" si="63"/>
        <v>54606703</v>
      </c>
      <c r="T95" s="33">
        <f t="shared" si="63"/>
        <v>49146113.840000004</v>
      </c>
      <c r="U95" s="33">
        <f t="shared" si="63"/>
        <v>5460589.1600000001</v>
      </c>
      <c r="V95" s="34">
        <f>S95/J95*100</f>
        <v>81.125971980805517</v>
      </c>
      <c r="W95" s="34">
        <f>S95/M95*100</f>
        <v>100</v>
      </c>
    </row>
    <row r="96" spans="1:55" ht="179.25" customHeight="1">
      <c r="A96" s="23" t="s">
        <v>137</v>
      </c>
      <c r="B96" s="22" t="s">
        <v>13</v>
      </c>
      <c r="C96" s="22" t="s">
        <v>138</v>
      </c>
      <c r="D96" s="22" t="s">
        <v>139</v>
      </c>
      <c r="E96" s="22" t="s">
        <v>140</v>
      </c>
      <c r="F96" s="22" t="s">
        <v>67</v>
      </c>
      <c r="G96" s="38" t="s">
        <v>133</v>
      </c>
      <c r="H96" s="38">
        <v>60580000</v>
      </c>
      <c r="I96" s="38">
        <v>6731000</v>
      </c>
      <c r="J96" s="35">
        <f>K96+L96</f>
        <v>67311000</v>
      </c>
      <c r="K96" s="38">
        <v>60580000</v>
      </c>
      <c r="L96" s="38">
        <v>6731000</v>
      </c>
      <c r="M96" s="35">
        <f>N96+O96</f>
        <v>54606703</v>
      </c>
      <c r="N96" s="42">
        <v>49146113.840000004</v>
      </c>
      <c r="O96" s="42">
        <v>5460589.1600000001</v>
      </c>
      <c r="P96" s="35">
        <f>Q96+R96</f>
        <v>54606703</v>
      </c>
      <c r="Q96" s="42">
        <v>49146113.840000004</v>
      </c>
      <c r="R96" s="42">
        <v>5460589.1600000001</v>
      </c>
      <c r="S96" s="35">
        <f>T96+U96</f>
        <v>54606703</v>
      </c>
      <c r="T96" s="42">
        <v>49146113.840000004</v>
      </c>
      <c r="U96" s="42">
        <v>5460589.1600000001</v>
      </c>
      <c r="V96" s="36">
        <f>S96/J96*100</f>
        <v>81.125971980805517</v>
      </c>
      <c r="W96" s="36">
        <f>S96/M96*100</f>
        <v>100</v>
      </c>
    </row>
    <row r="97" spans="1:23" ht="87" customHeight="1">
      <c r="A97" s="23" t="s">
        <v>141</v>
      </c>
      <c r="B97" s="22" t="s">
        <v>13</v>
      </c>
      <c r="C97" s="22" t="s">
        <v>138</v>
      </c>
      <c r="D97" s="22" t="s">
        <v>142</v>
      </c>
      <c r="E97" s="22" t="s">
        <v>143</v>
      </c>
      <c r="F97" s="22" t="s">
        <v>144</v>
      </c>
      <c r="G97" s="29"/>
      <c r="H97" s="29"/>
      <c r="I97" s="29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6"/>
      <c r="W97" s="36"/>
    </row>
    <row r="98" spans="1:23" s="2" customFormat="1" ht="51" customHeight="1">
      <c r="A98" s="67" t="s">
        <v>145</v>
      </c>
      <c r="B98" s="67"/>
      <c r="C98" s="67"/>
      <c r="D98" s="67"/>
      <c r="E98" s="67"/>
      <c r="F98" s="67"/>
      <c r="G98" s="37">
        <f>H98+I98</f>
        <v>1474757780.8399999</v>
      </c>
      <c r="H98" s="37">
        <f>H99+H100</f>
        <v>1231147018.5699999</v>
      </c>
      <c r="I98" s="37">
        <v>243610762.27000001</v>
      </c>
      <c r="J98" s="33">
        <f>J99+J100</f>
        <v>1474757780.8400002</v>
      </c>
      <c r="K98" s="33">
        <f t="shared" ref="K98:U98" si="64">K101</f>
        <v>1231147018.5700002</v>
      </c>
      <c r="L98" s="33">
        <f>L101</f>
        <v>243610762.26999998</v>
      </c>
      <c r="M98" s="33">
        <f>N98+O98</f>
        <v>773133947.34000003</v>
      </c>
      <c r="N98" s="33">
        <f t="shared" si="64"/>
        <v>612483952.97000003</v>
      </c>
      <c r="O98" s="33">
        <f t="shared" si="64"/>
        <v>160649994.36999997</v>
      </c>
      <c r="P98" s="33">
        <f t="shared" si="64"/>
        <v>749412522.43999994</v>
      </c>
      <c r="Q98" s="33">
        <f t="shared" si="64"/>
        <v>590482223.32999992</v>
      </c>
      <c r="R98" s="33">
        <f t="shared" si="64"/>
        <v>158930299.10999998</v>
      </c>
      <c r="S98" s="33">
        <f t="shared" si="64"/>
        <v>749412522.43999994</v>
      </c>
      <c r="T98" s="33">
        <f t="shared" si="64"/>
        <v>590482223.32999992</v>
      </c>
      <c r="U98" s="33">
        <f t="shared" si="64"/>
        <v>158930299.10999998</v>
      </c>
      <c r="V98" s="34">
        <f t="shared" ref="V98:V103" si="65">S98/J98*100</f>
        <v>50.815973455189756</v>
      </c>
      <c r="W98" s="34">
        <f t="shared" ref="W98:W103" si="66">S98/M98*100</f>
        <v>96.931783298144552</v>
      </c>
    </row>
    <row r="99" spans="1:23" s="2" customFormat="1">
      <c r="A99" s="72" t="s">
        <v>7</v>
      </c>
      <c r="B99" s="72"/>
      <c r="C99" s="72"/>
      <c r="D99" s="72"/>
      <c r="E99" s="72"/>
      <c r="F99" s="72"/>
      <c r="G99" s="38">
        <f>H99+I99</f>
        <v>162495340</v>
      </c>
      <c r="H99" s="38">
        <v>145683200</v>
      </c>
      <c r="I99" s="38">
        <v>16812140</v>
      </c>
      <c r="J99" s="35">
        <f>K99+L99</f>
        <v>161888230</v>
      </c>
      <c r="K99" s="35">
        <f>K113</f>
        <v>145683200</v>
      </c>
      <c r="L99" s="35">
        <f>L113</f>
        <v>16205030</v>
      </c>
      <c r="M99" s="35">
        <f>N99+O99</f>
        <v>161888230</v>
      </c>
      <c r="N99" s="35">
        <f>N112</f>
        <v>145683200</v>
      </c>
      <c r="O99" s="35">
        <f>O113</f>
        <v>16205030</v>
      </c>
      <c r="P99" s="35">
        <f>Q99+R99</f>
        <v>161888230</v>
      </c>
      <c r="Q99" s="35">
        <f>Q112</f>
        <v>145683200</v>
      </c>
      <c r="R99" s="35">
        <f>R113</f>
        <v>16205030</v>
      </c>
      <c r="S99" s="35">
        <f>T99+U99</f>
        <v>161888230</v>
      </c>
      <c r="T99" s="35">
        <f>T112</f>
        <v>145683200</v>
      </c>
      <c r="U99" s="35">
        <f>U113</f>
        <v>16205030</v>
      </c>
      <c r="V99" s="36">
        <f t="shared" si="65"/>
        <v>100</v>
      </c>
      <c r="W99" s="36">
        <f t="shared" si="66"/>
        <v>100</v>
      </c>
    </row>
    <row r="100" spans="1:23" s="2" customFormat="1">
      <c r="A100" s="72" t="s">
        <v>8</v>
      </c>
      <c r="B100" s="72"/>
      <c r="C100" s="72"/>
      <c r="D100" s="72"/>
      <c r="E100" s="72"/>
      <c r="F100" s="72"/>
      <c r="G100" s="38">
        <f>H100+I100</f>
        <v>1312262440.8399999</v>
      </c>
      <c r="H100" s="38">
        <v>1085463818.5699999</v>
      </c>
      <c r="I100" s="38">
        <v>226798622.27000001</v>
      </c>
      <c r="J100" s="35">
        <f>K100+L100</f>
        <v>1312869550.8400002</v>
      </c>
      <c r="K100" s="38">
        <f>K103+K105</f>
        <v>1085463818.5700002</v>
      </c>
      <c r="L100" s="38">
        <f>L103+L104+L107+L114+L115+L118</f>
        <v>227405732.26999998</v>
      </c>
      <c r="M100" s="35">
        <f t="shared" ref="M100:T100" si="67">M98-M99</f>
        <v>611245717.34000003</v>
      </c>
      <c r="N100" s="35">
        <f>N98-N99</f>
        <v>466800752.97000003</v>
      </c>
      <c r="O100" s="38">
        <f>O103+O104+O107+O116+O117+O118+O114</f>
        <v>144444964.37</v>
      </c>
      <c r="P100" s="35">
        <f t="shared" si="67"/>
        <v>587524292.43999994</v>
      </c>
      <c r="Q100" s="35">
        <f t="shared" si="67"/>
        <v>444799023.32999992</v>
      </c>
      <c r="R100" s="38">
        <f>R103+R104+R107+R116+R117+R118+R114</f>
        <v>142725269.11000001</v>
      </c>
      <c r="S100" s="35">
        <f t="shared" si="67"/>
        <v>587524292.43999994</v>
      </c>
      <c r="T100" s="35">
        <f t="shared" si="67"/>
        <v>444799023.32999992</v>
      </c>
      <c r="U100" s="38">
        <f>U103+U104+U107+U116+U117+U118+U114</f>
        <v>142725269.11000001</v>
      </c>
      <c r="V100" s="36">
        <f t="shared" si="65"/>
        <v>44.751155365290494</v>
      </c>
      <c r="W100" s="36">
        <f t="shared" si="66"/>
        <v>96.119167099733588</v>
      </c>
    </row>
    <row r="101" spans="1:23" s="2" customFormat="1" ht="33" customHeight="1">
      <c r="A101" s="72" t="s">
        <v>146</v>
      </c>
      <c r="B101" s="72"/>
      <c r="C101" s="72"/>
      <c r="D101" s="72"/>
      <c r="E101" s="72"/>
      <c r="F101" s="72"/>
      <c r="G101" s="51">
        <f>H101+I101</f>
        <v>1474757780.8399999</v>
      </c>
      <c r="H101" s="51">
        <v>1231147018.5699999</v>
      </c>
      <c r="I101" s="51">
        <v>243610762.27000001</v>
      </c>
      <c r="J101" s="51">
        <f>K101+L101</f>
        <v>1474757780.8400002</v>
      </c>
      <c r="K101" s="35">
        <f t="shared" ref="K101:P101" si="68">K102+K115+K118</f>
        <v>1231147018.5700002</v>
      </c>
      <c r="L101" s="35">
        <f t="shared" si="68"/>
        <v>243610762.26999998</v>
      </c>
      <c r="M101" s="35">
        <f t="shared" si="68"/>
        <v>773133947.34000003</v>
      </c>
      <c r="N101" s="35">
        <f t="shared" si="68"/>
        <v>612483952.97000003</v>
      </c>
      <c r="O101" s="35">
        <f t="shared" si="68"/>
        <v>160649994.36999997</v>
      </c>
      <c r="P101" s="35">
        <f t="shared" si="68"/>
        <v>749412522.43999994</v>
      </c>
      <c r="Q101" s="35">
        <f t="shared" ref="Q101" si="69">Q102+Q118</f>
        <v>590482223.32999992</v>
      </c>
      <c r="R101" s="35">
        <f>R102+R115+R118</f>
        <v>158930299.10999998</v>
      </c>
      <c r="S101" s="35">
        <f t="shared" ref="S101:U101" si="70">S102+S115+S118</f>
        <v>749412522.43999994</v>
      </c>
      <c r="T101" s="35">
        <f t="shared" si="70"/>
        <v>590482223.32999992</v>
      </c>
      <c r="U101" s="35">
        <f t="shared" si="70"/>
        <v>158930299.10999998</v>
      </c>
      <c r="V101" s="36">
        <f t="shared" si="65"/>
        <v>50.815973455189756</v>
      </c>
      <c r="W101" s="36">
        <f t="shared" si="66"/>
        <v>96.931783298144552</v>
      </c>
    </row>
    <row r="102" spans="1:23" s="2" customFormat="1" ht="18" customHeight="1">
      <c r="A102" s="67" t="s">
        <v>11</v>
      </c>
      <c r="B102" s="67"/>
      <c r="C102" s="67"/>
      <c r="D102" s="67"/>
      <c r="E102" s="67"/>
      <c r="F102" s="67"/>
      <c r="G102" s="60">
        <f>H102+I102</f>
        <v>1401175319.3399999</v>
      </c>
      <c r="H102" s="60">
        <v>1231147018.5699999</v>
      </c>
      <c r="I102" s="60">
        <v>170028300.77000001</v>
      </c>
      <c r="J102" s="33">
        <f>J103+J104+J105+J106+J107+J110+J112+J111</f>
        <v>1401175319.3400002</v>
      </c>
      <c r="K102" s="33">
        <f>K103+K104+K105+K106+K107+K110+K112+K111</f>
        <v>1231147018.5700002</v>
      </c>
      <c r="L102" s="33">
        <f>L103+L104+L105+L106+L107+L110+L112+L111</f>
        <v>170028300.76999998</v>
      </c>
      <c r="M102" s="33">
        <f>M103+M104+M105+M106+M107+M110+M112</f>
        <v>757113553.74000001</v>
      </c>
      <c r="N102" s="33">
        <f>N103+N104+N105+N106+N107+N110+N112+N111</f>
        <v>612483952.97000003</v>
      </c>
      <c r="O102" s="33">
        <f>O103+O104+O105+O106+O107+O110+O112+O111</f>
        <v>144629600.76999998</v>
      </c>
      <c r="P102" s="33">
        <f t="shared" ref="P102:U102" si="71">P103+P104+P105+P106+P107+P110+P112</f>
        <v>735087128.83999991</v>
      </c>
      <c r="Q102" s="33">
        <f t="shared" si="71"/>
        <v>590482223.32999992</v>
      </c>
      <c r="R102" s="33">
        <f t="shared" si="71"/>
        <v>144604905.50999999</v>
      </c>
      <c r="S102" s="33">
        <f t="shared" si="71"/>
        <v>735087128.83999991</v>
      </c>
      <c r="T102" s="33">
        <f t="shared" si="71"/>
        <v>590482223.32999992</v>
      </c>
      <c r="U102" s="33">
        <f t="shared" si="71"/>
        <v>144604905.50999999</v>
      </c>
      <c r="V102" s="34">
        <f t="shared" si="65"/>
        <v>52.462180763093244</v>
      </c>
      <c r="W102" s="34">
        <f t="shared" si="66"/>
        <v>97.090736945443169</v>
      </c>
    </row>
    <row r="103" spans="1:23" s="2" customFormat="1" ht="66.75" customHeight="1">
      <c r="A103" s="23" t="s">
        <v>147</v>
      </c>
      <c r="B103" s="22" t="s">
        <v>13</v>
      </c>
      <c r="C103" s="22" t="s">
        <v>13</v>
      </c>
      <c r="D103" s="22" t="s">
        <v>148</v>
      </c>
      <c r="E103" s="22" t="s">
        <v>149</v>
      </c>
      <c r="F103" s="22" t="s">
        <v>485</v>
      </c>
      <c r="G103" s="38">
        <v>559211000</v>
      </c>
      <c r="H103" s="38" t="s">
        <v>150</v>
      </c>
      <c r="I103" s="38" t="s">
        <v>151</v>
      </c>
      <c r="J103" s="35">
        <f>K103+L103</f>
        <v>559211000</v>
      </c>
      <c r="K103" s="38">
        <v>503233300</v>
      </c>
      <c r="L103" s="38">
        <v>55977700</v>
      </c>
      <c r="M103" s="35">
        <f>N103+O103</f>
        <v>494278645.45000005</v>
      </c>
      <c r="N103" s="42">
        <v>444800752.97000003</v>
      </c>
      <c r="O103" s="42">
        <v>49477892.479999997</v>
      </c>
      <c r="P103" s="35">
        <f>Q103+R103</f>
        <v>494276723.40999997</v>
      </c>
      <c r="Q103" s="42">
        <v>444799023.32999998</v>
      </c>
      <c r="R103" s="42">
        <v>49477700.079999998</v>
      </c>
      <c r="S103" s="35">
        <f>T103+U103</f>
        <v>494276723.40999997</v>
      </c>
      <c r="T103" s="42">
        <v>444799023.32999998</v>
      </c>
      <c r="U103" s="42">
        <v>49477700.079999998</v>
      </c>
      <c r="V103" s="36">
        <f t="shared" si="65"/>
        <v>88.388233316225893</v>
      </c>
      <c r="W103" s="36">
        <f t="shared" si="66"/>
        <v>99.999611142415773</v>
      </c>
    </row>
    <row r="104" spans="1:23" s="2" customFormat="1" ht="144.75" customHeight="1">
      <c r="A104" s="23" t="s">
        <v>152</v>
      </c>
      <c r="B104" s="22" t="s">
        <v>13</v>
      </c>
      <c r="C104" s="22" t="s">
        <v>13</v>
      </c>
      <c r="D104" s="22" t="s">
        <v>153</v>
      </c>
      <c r="E104" s="22" t="s">
        <v>154</v>
      </c>
      <c r="F104" s="22">
        <v>2021</v>
      </c>
      <c r="G104" s="38">
        <f>I104</f>
        <v>28231560.77</v>
      </c>
      <c r="H104" s="29"/>
      <c r="I104" s="38">
        <v>28231560.77</v>
      </c>
      <c r="J104" s="35">
        <f t="shared" ref="J104:J112" si="72">K104+L104</f>
        <v>28231560.77</v>
      </c>
      <c r="K104" s="35"/>
      <c r="L104" s="38">
        <v>28231560.77</v>
      </c>
      <c r="M104" s="35">
        <f>N104+O104</f>
        <v>9939778.2899999991</v>
      </c>
      <c r="N104" s="35"/>
      <c r="O104" s="35">
        <v>9939778.2899999991</v>
      </c>
      <c r="P104" s="35">
        <f>Q104+R104</f>
        <v>9915275.4299999997</v>
      </c>
      <c r="Q104" s="35"/>
      <c r="R104" s="35">
        <v>9915275.4299999997</v>
      </c>
      <c r="S104" s="35">
        <f>T104+U104</f>
        <v>9915275.4299999997</v>
      </c>
      <c r="T104" s="35"/>
      <c r="U104" s="35">
        <v>9915275.4299999997</v>
      </c>
      <c r="V104" s="36">
        <f t="shared" ref="V104:V167" si="73">S104/J104*100</f>
        <v>35.121244308024139</v>
      </c>
      <c r="W104" s="36">
        <f t="shared" ref="W104:W167" si="74">S104/M104*100</f>
        <v>99.753486855691236</v>
      </c>
    </row>
    <row r="105" spans="1:23" s="2" customFormat="1" ht="96" customHeight="1">
      <c r="A105" s="23" t="s">
        <v>155</v>
      </c>
      <c r="B105" s="22" t="s">
        <v>13</v>
      </c>
      <c r="C105" s="22" t="s">
        <v>13</v>
      </c>
      <c r="D105" s="22" t="s">
        <v>156</v>
      </c>
      <c r="E105" s="22" t="s">
        <v>14</v>
      </c>
      <c r="F105" s="22" t="s">
        <v>67</v>
      </c>
      <c r="G105" s="38">
        <v>582230518.57000005</v>
      </c>
      <c r="H105" s="38" t="s">
        <v>157</v>
      </c>
      <c r="I105" s="29"/>
      <c r="J105" s="35">
        <f t="shared" si="72"/>
        <v>582230518.57000005</v>
      </c>
      <c r="K105" s="38">
        <v>582230518.57000005</v>
      </c>
      <c r="L105" s="38"/>
      <c r="M105" s="35">
        <f>N105+O105</f>
        <v>22000000</v>
      </c>
      <c r="N105" s="35">
        <v>22000000</v>
      </c>
      <c r="O105" s="35"/>
      <c r="P105" s="35"/>
      <c r="Q105" s="35">
        <v>0</v>
      </c>
      <c r="R105" s="35"/>
      <c r="S105" s="35"/>
      <c r="T105" s="35"/>
      <c r="U105" s="35"/>
      <c r="V105" s="36">
        <f t="shared" si="73"/>
        <v>0</v>
      </c>
      <c r="W105" s="36">
        <f t="shared" si="74"/>
        <v>0</v>
      </c>
    </row>
    <row r="106" spans="1:23" s="2" customFormat="1" ht="183" customHeight="1">
      <c r="A106" s="23" t="s">
        <v>158</v>
      </c>
      <c r="B106" s="22" t="s">
        <v>13</v>
      </c>
      <c r="C106" s="22" t="s">
        <v>13</v>
      </c>
      <c r="D106" s="22" t="s">
        <v>159</v>
      </c>
      <c r="E106" s="22" t="s">
        <v>85</v>
      </c>
      <c r="F106" s="22" t="s">
        <v>27</v>
      </c>
      <c r="G106" s="29"/>
      <c r="H106" s="29"/>
      <c r="I106" s="29"/>
      <c r="J106" s="35"/>
      <c r="K106" s="32"/>
      <c r="L106" s="42">
        <v>0</v>
      </c>
      <c r="M106" s="32"/>
      <c r="N106" s="32"/>
      <c r="O106" s="32"/>
      <c r="P106" s="32"/>
      <c r="Q106" s="32"/>
      <c r="R106" s="32"/>
      <c r="S106" s="32"/>
      <c r="T106" s="32"/>
      <c r="U106" s="32"/>
      <c r="V106" s="36"/>
      <c r="W106" s="36"/>
    </row>
    <row r="107" spans="1:23" s="2" customFormat="1" ht="75">
      <c r="A107" s="23" t="s">
        <v>160</v>
      </c>
      <c r="B107" s="22" t="s">
        <v>13</v>
      </c>
      <c r="C107" s="22" t="s">
        <v>13</v>
      </c>
      <c r="D107" s="22" t="s">
        <v>161</v>
      </c>
      <c r="E107" s="22" t="s">
        <v>85</v>
      </c>
      <c r="F107" s="22" t="s">
        <v>27</v>
      </c>
      <c r="G107" s="38">
        <f>H107+I107</f>
        <v>607110</v>
      </c>
      <c r="H107" s="38"/>
      <c r="I107" s="38">
        <v>607110</v>
      </c>
      <c r="J107" s="35">
        <f t="shared" si="72"/>
        <v>607110</v>
      </c>
      <c r="K107" s="42"/>
      <c r="L107" s="38">
        <v>607110</v>
      </c>
      <c r="M107" s="35"/>
      <c r="N107" s="35"/>
      <c r="O107" s="35"/>
      <c r="P107" s="35"/>
      <c r="Q107" s="35"/>
      <c r="R107" s="35"/>
      <c r="S107" s="35"/>
      <c r="T107" s="35"/>
      <c r="U107" s="35"/>
      <c r="V107" s="36">
        <f t="shared" si="73"/>
        <v>0</v>
      </c>
      <c r="W107" s="36">
        <v>0</v>
      </c>
    </row>
    <row r="108" spans="1:23" s="2" customFormat="1">
      <c r="A108" s="23" t="s">
        <v>165</v>
      </c>
      <c r="B108" s="22" t="s">
        <v>166</v>
      </c>
      <c r="C108" s="22"/>
      <c r="D108" s="22"/>
      <c r="E108" s="22"/>
      <c r="F108" s="22"/>
      <c r="G108" s="38">
        <v>607110</v>
      </c>
      <c r="H108" s="38"/>
      <c r="I108" s="38">
        <v>607110</v>
      </c>
      <c r="J108" s="35">
        <f>K108+L108</f>
        <v>0</v>
      </c>
      <c r="K108" s="42"/>
      <c r="L108" s="38"/>
      <c r="M108" s="35"/>
      <c r="N108" s="35"/>
      <c r="O108" s="35"/>
      <c r="P108" s="35"/>
      <c r="Q108" s="35"/>
      <c r="R108" s="35"/>
      <c r="S108" s="35"/>
      <c r="T108" s="35"/>
      <c r="U108" s="35"/>
      <c r="V108" s="36"/>
      <c r="W108" s="36"/>
    </row>
    <row r="109" spans="1:23" s="2" customFormat="1">
      <c r="A109" s="23" t="s">
        <v>51</v>
      </c>
      <c r="B109" s="22"/>
      <c r="C109" s="22"/>
      <c r="D109" s="22"/>
      <c r="E109" s="22"/>
      <c r="F109" s="22"/>
      <c r="G109" s="38"/>
      <c r="H109" s="38"/>
      <c r="I109" s="38"/>
      <c r="J109" s="35">
        <f>K109+L109</f>
        <v>607110</v>
      </c>
      <c r="K109" s="42"/>
      <c r="L109" s="38">
        <v>607110</v>
      </c>
      <c r="M109" s="35"/>
      <c r="N109" s="35"/>
      <c r="O109" s="35"/>
      <c r="P109" s="35"/>
      <c r="Q109" s="35"/>
      <c r="R109" s="35"/>
      <c r="S109" s="35"/>
      <c r="T109" s="35"/>
      <c r="U109" s="35"/>
      <c r="V109" s="36">
        <f t="shared" si="73"/>
        <v>0</v>
      </c>
      <c r="W109" s="36">
        <v>0</v>
      </c>
    </row>
    <row r="110" spans="1:23" s="2" customFormat="1" ht="84" customHeight="1">
      <c r="A110" s="23" t="s">
        <v>162</v>
      </c>
      <c r="B110" s="22" t="s">
        <v>13</v>
      </c>
      <c r="C110" s="22" t="s">
        <v>13</v>
      </c>
      <c r="D110" s="22" t="s">
        <v>163</v>
      </c>
      <c r="E110" s="22" t="s">
        <v>85</v>
      </c>
      <c r="F110" s="22" t="s">
        <v>30</v>
      </c>
      <c r="G110" s="29"/>
      <c r="H110" s="29"/>
      <c r="I110" s="29"/>
      <c r="J110" s="35">
        <f t="shared" si="72"/>
        <v>0</v>
      </c>
      <c r="K110" s="32"/>
      <c r="L110" s="42"/>
      <c r="M110" s="32"/>
      <c r="N110" s="32"/>
      <c r="O110" s="32"/>
      <c r="P110" s="32"/>
      <c r="Q110" s="32"/>
      <c r="R110" s="32"/>
      <c r="S110" s="32"/>
      <c r="T110" s="32"/>
      <c r="U110" s="32"/>
      <c r="V110" s="36"/>
      <c r="W110" s="36"/>
    </row>
    <row r="111" spans="1:23" s="2" customFormat="1" ht="75" hidden="1">
      <c r="A111" s="23" t="s">
        <v>434</v>
      </c>
      <c r="B111" s="22" t="s">
        <v>13</v>
      </c>
      <c r="C111" s="22" t="s">
        <v>13</v>
      </c>
      <c r="D111" s="22" t="s">
        <v>435</v>
      </c>
      <c r="E111" s="22" t="s">
        <v>85</v>
      </c>
      <c r="F111" s="22">
        <v>2021</v>
      </c>
      <c r="G111" s="29"/>
      <c r="H111" s="29"/>
      <c r="I111" s="29"/>
      <c r="J111" s="35">
        <f t="shared" si="72"/>
        <v>0</v>
      </c>
      <c r="K111" s="32"/>
      <c r="L111" s="42"/>
      <c r="M111" s="32"/>
      <c r="N111" s="32"/>
      <c r="O111" s="32"/>
      <c r="P111" s="32"/>
      <c r="Q111" s="32"/>
      <c r="R111" s="32"/>
      <c r="S111" s="32"/>
      <c r="T111" s="32"/>
      <c r="U111" s="32"/>
      <c r="V111" s="36" t="e">
        <f t="shared" si="73"/>
        <v>#DIV/0!</v>
      </c>
      <c r="W111" s="36" t="e">
        <f t="shared" si="74"/>
        <v>#DIV/0!</v>
      </c>
    </row>
    <row r="112" spans="1:23" s="2" customFormat="1" ht="60">
      <c r="A112" s="23" t="s">
        <v>164</v>
      </c>
      <c r="B112" s="22" t="s">
        <v>13</v>
      </c>
      <c r="C112" s="22" t="s">
        <v>13</v>
      </c>
      <c r="D112" s="22" t="s">
        <v>123</v>
      </c>
      <c r="E112" s="22" t="s">
        <v>78</v>
      </c>
      <c r="F112" s="22" t="s">
        <v>67</v>
      </c>
      <c r="G112" s="38">
        <f>H112+I112</f>
        <v>230895130</v>
      </c>
      <c r="H112" s="38">
        <v>145683200</v>
      </c>
      <c r="I112" s="38">
        <v>85211930</v>
      </c>
      <c r="J112" s="35">
        <f t="shared" si="72"/>
        <v>230895130</v>
      </c>
      <c r="K112" s="35">
        <f>K113</f>
        <v>145683200</v>
      </c>
      <c r="L112" s="35">
        <f>L113+L114</f>
        <v>85211930</v>
      </c>
      <c r="M112" s="35">
        <f>M113+M114</f>
        <v>230895130</v>
      </c>
      <c r="N112" s="35">
        <f t="shared" ref="N112:O112" si="75">N113+N114</f>
        <v>145683200</v>
      </c>
      <c r="O112" s="35">
        <f t="shared" si="75"/>
        <v>85211930</v>
      </c>
      <c r="P112" s="35">
        <f>P113+P114</f>
        <v>230895130</v>
      </c>
      <c r="Q112" s="35">
        <f t="shared" ref="Q112:R112" si="76">Q113+Q114</f>
        <v>145683200</v>
      </c>
      <c r="R112" s="35">
        <f t="shared" si="76"/>
        <v>85211930</v>
      </c>
      <c r="S112" s="35">
        <f>S113+S114</f>
        <v>230895130</v>
      </c>
      <c r="T112" s="35">
        <f t="shared" ref="T112:U112" si="77">T113+T114</f>
        <v>145683200</v>
      </c>
      <c r="U112" s="35">
        <f t="shared" si="77"/>
        <v>85211930</v>
      </c>
      <c r="V112" s="36">
        <f t="shared" si="73"/>
        <v>100</v>
      </c>
      <c r="W112" s="36">
        <f t="shared" si="74"/>
        <v>100</v>
      </c>
    </row>
    <row r="113" spans="1:23" s="2" customFormat="1">
      <c r="A113" s="23" t="s">
        <v>165</v>
      </c>
      <c r="B113" s="22" t="s">
        <v>166</v>
      </c>
      <c r="C113" s="31"/>
      <c r="D113" s="31"/>
      <c r="E113" s="31"/>
      <c r="F113" s="31"/>
      <c r="G113" s="38">
        <f>H113+I113</f>
        <v>161888230</v>
      </c>
      <c r="H113" s="38">
        <v>145683200</v>
      </c>
      <c r="I113" s="38">
        <v>16205030</v>
      </c>
      <c r="J113" s="38">
        <f>K113+L113</f>
        <v>161888230</v>
      </c>
      <c r="K113" s="38">
        <v>145683200</v>
      </c>
      <c r="L113" s="38">
        <v>16205030</v>
      </c>
      <c r="M113" s="38">
        <f>N113+O113</f>
        <v>161888230</v>
      </c>
      <c r="N113" s="38">
        <v>145683200</v>
      </c>
      <c r="O113" s="38">
        <v>16205030</v>
      </c>
      <c r="P113" s="38">
        <f>Q113+R113</f>
        <v>161888230</v>
      </c>
      <c r="Q113" s="38">
        <v>145683200</v>
      </c>
      <c r="R113" s="38">
        <v>16205030</v>
      </c>
      <c r="S113" s="38">
        <f>T113+U113</f>
        <v>161888230</v>
      </c>
      <c r="T113" s="38">
        <v>145683200</v>
      </c>
      <c r="U113" s="38">
        <v>16205030</v>
      </c>
      <c r="V113" s="36">
        <f t="shared" si="73"/>
        <v>100</v>
      </c>
      <c r="W113" s="36">
        <f t="shared" si="74"/>
        <v>100</v>
      </c>
    </row>
    <row r="114" spans="1:23" s="2" customFormat="1">
      <c r="A114" s="23" t="s">
        <v>51</v>
      </c>
      <c r="B114" s="22"/>
      <c r="C114" s="31"/>
      <c r="D114" s="31"/>
      <c r="E114" s="31"/>
      <c r="F114" s="31"/>
      <c r="G114" s="38">
        <f>H114+I114</f>
        <v>69006900</v>
      </c>
      <c r="H114" s="38"/>
      <c r="I114" s="38">
        <v>69006900</v>
      </c>
      <c r="J114" s="38">
        <f>K114+L114</f>
        <v>69006900</v>
      </c>
      <c r="K114" s="38"/>
      <c r="L114" s="38">
        <v>69006900</v>
      </c>
      <c r="M114" s="38">
        <f>N114+O114</f>
        <v>69006900</v>
      </c>
      <c r="N114" s="38"/>
      <c r="O114" s="38">
        <v>69006900</v>
      </c>
      <c r="P114" s="38">
        <f>Q114+R114</f>
        <v>69006900</v>
      </c>
      <c r="Q114" s="38"/>
      <c r="R114" s="38">
        <v>69006900</v>
      </c>
      <c r="S114" s="38">
        <f>T114+U114</f>
        <v>69006900</v>
      </c>
      <c r="T114" s="38"/>
      <c r="U114" s="38">
        <v>69006900</v>
      </c>
      <c r="V114" s="36">
        <f t="shared" si="73"/>
        <v>100</v>
      </c>
      <c r="W114" s="36">
        <f t="shared" si="74"/>
        <v>100</v>
      </c>
    </row>
    <row r="115" spans="1:23" s="2" customFormat="1" ht="40.5" customHeight="1">
      <c r="A115" s="67" t="s">
        <v>224</v>
      </c>
      <c r="B115" s="67"/>
      <c r="C115" s="67"/>
      <c r="D115" s="67"/>
      <c r="E115" s="67"/>
      <c r="F115" s="67"/>
      <c r="G115" s="37">
        <f>G116+G117</f>
        <v>40096961.5</v>
      </c>
      <c r="H115" s="37">
        <f t="shared" ref="H115:U115" si="78">H116+H117</f>
        <v>0</v>
      </c>
      <c r="I115" s="37">
        <f t="shared" si="78"/>
        <v>40096961.5</v>
      </c>
      <c r="J115" s="37">
        <f t="shared" si="78"/>
        <v>40096961.5</v>
      </c>
      <c r="K115" s="37">
        <f t="shared" si="78"/>
        <v>0</v>
      </c>
      <c r="L115" s="37">
        <f t="shared" si="78"/>
        <v>40096961.5</v>
      </c>
      <c r="M115" s="37">
        <f t="shared" si="78"/>
        <v>4881618.5999999996</v>
      </c>
      <c r="N115" s="37">
        <f t="shared" si="78"/>
        <v>0</v>
      </c>
      <c r="O115" s="37">
        <f t="shared" si="78"/>
        <v>4881618.5999999996</v>
      </c>
      <c r="P115" s="37">
        <f t="shared" si="78"/>
        <v>4881618.5999999996</v>
      </c>
      <c r="Q115" s="37">
        <f t="shared" si="78"/>
        <v>0</v>
      </c>
      <c r="R115" s="37">
        <f t="shared" si="78"/>
        <v>4881618.5999999996</v>
      </c>
      <c r="S115" s="37">
        <f t="shared" si="78"/>
        <v>4881618.5999999996</v>
      </c>
      <c r="T115" s="37">
        <f t="shared" si="78"/>
        <v>0</v>
      </c>
      <c r="U115" s="37">
        <f t="shared" si="78"/>
        <v>4881618.5999999996</v>
      </c>
      <c r="V115" s="34">
        <f t="shared" si="73"/>
        <v>12.174534970685995</v>
      </c>
      <c r="W115" s="34">
        <f t="shared" si="74"/>
        <v>100</v>
      </c>
    </row>
    <row r="116" spans="1:23" s="2" customFormat="1" ht="105">
      <c r="A116" s="23" t="s">
        <v>469</v>
      </c>
      <c r="B116" s="22"/>
      <c r="C116" s="31"/>
      <c r="D116" s="22" t="s">
        <v>465</v>
      </c>
      <c r="E116" s="22" t="s">
        <v>466</v>
      </c>
      <c r="F116" s="22">
        <v>2021</v>
      </c>
      <c r="G116" s="38">
        <f>H116+I116</f>
        <v>12600000</v>
      </c>
      <c r="H116" s="38"/>
      <c r="I116" s="38">
        <v>12600000</v>
      </c>
      <c r="J116" s="38">
        <f>K116+L116</f>
        <v>12600000</v>
      </c>
      <c r="K116" s="38"/>
      <c r="L116" s="38">
        <v>12600000</v>
      </c>
      <c r="M116" s="35">
        <f>N116+O116</f>
        <v>4881618.5999999996</v>
      </c>
      <c r="N116" s="35"/>
      <c r="O116" s="35">
        <v>4881618.5999999996</v>
      </c>
      <c r="P116" s="35">
        <f>Q116+R116</f>
        <v>4881618.5999999996</v>
      </c>
      <c r="Q116" s="35"/>
      <c r="R116" s="35">
        <v>4881618.5999999996</v>
      </c>
      <c r="S116" s="35">
        <f>T116+U116</f>
        <v>4881618.5999999996</v>
      </c>
      <c r="T116" s="35"/>
      <c r="U116" s="35">
        <v>4881618.5999999996</v>
      </c>
      <c r="V116" s="36">
        <f t="shared" si="73"/>
        <v>38.743004761904757</v>
      </c>
      <c r="W116" s="36">
        <f t="shared" si="74"/>
        <v>100</v>
      </c>
    </row>
    <row r="117" spans="1:23" s="2" customFormat="1" ht="90">
      <c r="A117" s="23" t="s">
        <v>470</v>
      </c>
      <c r="B117" s="22"/>
      <c r="C117" s="31"/>
      <c r="D117" s="22" t="s">
        <v>467</v>
      </c>
      <c r="E117" s="22" t="s">
        <v>468</v>
      </c>
      <c r="F117" s="31"/>
      <c r="G117" s="38">
        <f>H117+I117</f>
        <v>27496961.5</v>
      </c>
      <c r="H117" s="38"/>
      <c r="I117" s="38">
        <v>27496961.5</v>
      </c>
      <c r="J117" s="38">
        <f>K117+L117</f>
        <v>27496961.5</v>
      </c>
      <c r="K117" s="38"/>
      <c r="L117" s="38">
        <v>27496961.5</v>
      </c>
      <c r="M117" s="35"/>
      <c r="N117" s="35"/>
      <c r="O117" s="35"/>
      <c r="P117" s="35"/>
      <c r="Q117" s="35"/>
      <c r="R117" s="35"/>
      <c r="S117" s="35"/>
      <c r="T117" s="35"/>
      <c r="U117" s="35"/>
      <c r="V117" s="36">
        <f t="shared" si="73"/>
        <v>0</v>
      </c>
      <c r="W117" s="36">
        <v>0</v>
      </c>
    </row>
    <row r="118" spans="1:23">
      <c r="A118" s="67" t="s">
        <v>167</v>
      </c>
      <c r="B118" s="67"/>
      <c r="C118" s="67"/>
      <c r="D118" s="67"/>
      <c r="E118" s="67"/>
      <c r="F118" s="67"/>
      <c r="G118" s="37">
        <v>33485500</v>
      </c>
      <c r="H118" s="29"/>
      <c r="I118" s="37" t="s">
        <v>168</v>
      </c>
      <c r="J118" s="37">
        <v>33485500</v>
      </c>
      <c r="K118" s="29"/>
      <c r="L118" s="37">
        <v>33485500</v>
      </c>
      <c r="M118" s="33">
        <f>M120+M121+M122+M123+M124+M125+M126+M127+M128+M129+M130+M131+M132+M133+M134+M135+M136+M137+M139+M140+M141+M142+M143+M119</f>
        <v>11138775</v>
      </c>
      <c r="N118" s="33">
        <f t="shared" ref="N118:O118" si="79">N120+N121+N122+N123+N124+N125+N126+N127+N128+N129+N130+N131+N132+N133+N134+N135+N136+N137+N139+N140+N141+N142+N143+N119</f>
        <v>0</v>
      </c>
      <c r="O118" s="33">
        <f t="shared" si="79"/>
        <v>11138775</v>
      </c>
      <c r="P118" s="33">
        <f t="shared" ref="P118:U118" si="80">P120+P121+P122+P123+P124+P125+P126+P127+P128+P129+P130+P131+P132+P133+P134+P135+P136+P137+P139+P140+P141+P142+P143</f>
        <v>9443775</v>
      </c>
      <c r="Q118" s="33">
        <f t="shared" si="80"/>
        <v>0</v>
      </c>
      <c r="R118" s="33">
        <f t="shared" si="80"/>
        <v>9443775</v>
      </c>
      <c r="S118" s="33">
        <f t="shared" si="80"/>
        <v>9443775</v>
      </c>
      <c r="T118" s="33">
        <f t="shared" si="80"/>
        <v>0</v>
      </c>
      <c r="U118" s="33">
        <f t="shared" si="80"/>
        <v>9443775</v>
      </c>
      <c r="V118" s="34">
        <f t="shared" si="73"/>
        <v>28.202580221289814</v>
      </c>
      <c r="W118" s="34">
        <f t="shared" si="74"/>
        <v>84.782886807570847</v>
      </c>
    </row>
    <row r="119" spans="1:23" ht="150">
      <c r="A119" s="23" t="s">
        <v>169</v>
      </c>
      <c r="B119" s="22" t="s">
        <v>13</v>
      </c>
      <c r="C119" s="22" t="s">
        <v>13</v>
      </c>
      <c r="D119" s="22" t="s">
        <v>471</v>
      </c>
      <c r="E119" s="22" t="s">
        <v>184</v>
      </c>
      <c r="F119" s="22" t="s">
        <v>30</v>
      </c>
      <c r="G119" s="38">
        <v>700000</v>
      </c>
      <c r="H119" s="29"/>
      <c r="I119" s="38">
        <v>700000</v>
      </c>
      <c r="J119" s="38">
        <v>700000</v>
      </c>
      <c r="K119" s="29"/>
      <c r="L119" s="38">
        <v>700000</v>
      </c>
      <c r="M119" s="35">
        <f>O119</f>
        <v>379255</v>
      </c>
      <c r="N119" s="33"/>
      <c r="O119" s="35">
        <v>379255</v>
      </c>
      <c r="P119" s="33"/>
      <c r="Q119" s="33"/>
      <c r="R119" s="33"/>
      <c r="S119" s="33"/>
      <c r="T119" s="33"/>
      <c r="U119" s="33"/>
      <c r="V119" s="36">
        <f t="shared" si="73"/>
        <v>0</v>
      </c>
      <c r="W119" s="36">
        <f t="shared" si="74"/>
        <v>0</v>
      </c>
    </row>
    <row r="120" spans="1:23" ht="120">
      <c r="A120" s="23" t="s">
        <v>169</v>
      </c>
      <c r="B120" s="22" t="s">
        <v>13</v>
      </c>
      <c r="C120" s="22" t="s">
        <v>13</v>
      </c>
      <c r="D120" s="22" t="s">
        <v>13</v>
      </c>
      <c r="E120" s="22" t="s">
        <v>170</v>
      </c>
      <c r="F120" s="22" t="s">
        <v>30</v>
      </c>
      <c r="G120" s="38">
        <v>1700000</v>
      </c>
      <c r="H120" s="29"/>
      <c r="I120" s="38">
        <v>1700000</v>
      </c>
      <c r="J120" s="38">
        <v>1700000</v>
      </c>
      <c r="K120" s="29"/>
      <c r="L120" s="38">
        <v>1700000</v>
      </c>
      <c r="M120" s="35"/>
      <c r="N120" s="35"/>
      <c r="O120" s="35"/>
      <c r="P120" s="35"/>
      <c r="Q120" s="35"/>
      <c r="R120" s="35"/>
      <c r="S120" s="35"/>
      <c r="T120" s="35"/>
      <c r="U120" s="35"/>
      <c r="V120" s="36">
        <f t="shared" si="73"/>
        <v>0</v>
      </c>
      <c r="W120" s="36">
        <v>0</v>
      </c>
    </row>
    <row r="121" spans="1:23" ht="135">
      <c r="A121" s="23" t="s">
        <v>169</v>
      </c>
      <c r="B121" s="22" t="s">
        <v>13</v>
      </c>
      <c r="C121" s="22" t="s">
        <v>13</v>
      </c>
      <c r="D121" s="22" t="s">
        <v>13</v>
      </c>
      <c r="E121" s="22" t="s">
        <v>171</v>
      </c>
      <c r="F121" s="22" t="s">
        <v>30</v>
      </c>
      <c r="G121" s="29"/>
      <c r="H121" s="29"/>
      <c r="I121" s="29"/>
      <c r="J121" s="29"/>
      <c r="K121" s="29"/>
      <c r="L121" s="29"/>
      <c r="M121" s="32"/>
      <c r="N121" s="32"/>
      <c r="O121" s="32"/>
      <c r="P121" s="32"/>
      <c r="Q121" s="32"/>
      <c r="R121" s="32"/>
      <c r="S121" s="32"/>
      <c r="T121" s="32"/>
      <c r="U121" s="32"/>
      <c r="V121" s="36"/>
      <c r="W121" s="36"/>
    </row>
    <row r="122" spans="1:23" ht="135">
      <c r="A122" s="23" t="s">
        <v>169</v>
      </c>
      <c r="B122" s="22" t="s">
        <v>13</v>
      </c>
      <c r="C122" s="22" t="s">
        <v>13</v>
      </c>
      <c r="D122" s="22" t="s">
        <v>13</v>
      </c>
      <c r="E122" s="22" t="s">
        <v>172</v>
      </c>
      <c r="F122" s="22" t="s">
        <v>30</v>
      </c>
      <c r="G122" s="29"/>
      <c r="H122" s="29"/>
      <c r="I122" s="29"/>
      <c r="J122" s="29"/>
      <c r="K122" s="29"/>
      <c r="L122" s="29"/>
      <c r="M122" s="32"/>
      <c r="N122" s="32"/>
      <c r="O122" s="32"/>
      <c r="P122" s="32"/>
      <c r="Q122" s="32"/>
      <c r="R122" s="32"/>
      <c r="S122" s="32"/>
      <c r="T122" s="32"/>
      <c r="U122" s="32"/>
      <c r="V122" s="36"/>
      <c r="W122" s="36"/>
    </row>
    <row r="123" spans="1:23" ht="105">
      <c r="A123" s="23" t="s">
        <v>169</v>
      </c>
      <c r="B123" s="22" t="s">
        <v>13</v>
      </c>
      <c r="C123" s="22" t="s">
        <v>13</v>
      </c>
      <c r="D123" s="22" t="s">
        <v>13</v>
      </c>
      <c r="E123" s="22" t="s">
        <v>173</v>
      </c>
      <c r="F123" s="22" t="s">
        <v>30</v>
      </c>
      <c r="G123" s="38" t="s">
        <v>174</v>
      </c>
      <c r="H123" s="29"/>
      <c r="I123" s="38" t="s">
        <v>174</v>
      </c>
      <c r="J123" s="38" t="s">
        <v>174</v>
      </c>
      <c r="K123" s="29"/>
      <c r="L123" s="38" t="s">
        <v>174</v>
      </c>
      <c r="M123" s="35"/>
      <c r="N123" s="35"/>
      <c r="O123" s="35"/>
      <c r="P123" s="35"/>
      <c r="Q123" s="35"/>
      <c r="R123" s="35"/>
      <c r="S123" s="35"/>
      <c r="T123" s="35"/>
      <c r="U123" s="35"/>
      <c r="V123" s="36">
        <v>0</v>
      </c>
      <c r="W123" s="36">
        <v>0</v>
      </c>
    </row>
    <row r="124" spans="1:23" ht="150">
      <c r="A124" s="23" t="s">
        <v>169</v>
      </c>
      <c r="B124" s="22" t="s">
        <v>13</v>
      </c>
      <c r="C124" s="22" t="s">
        <v>13</v>
      </c>
      <c r="D124" s="22" t="s">
        <v>13</v>
      </c>
      <c r="E124" s="22" t="s">
        <v>175</v>
      </c>
      <c r="F124" s="22" t="s">
        <v>30</v>
      </c>
      <c r="G124" s="29"/>
      <c r="H124" s="29"/>
      <c r="I124" s="29"/>
      <c r="J124" s="29"/>
      <c r="K124" s="29"/>
      <c r="L124" s="29"/>
      <c r="M124" s="32"/>
      <c r="N124" s="32"/>
      <c r="O124" s="32"/>
      <c r="P124" s="32"/>
      <c r="Q124" s="32"/>
      <c r="R124" s="32"/>
      <c r="S124" s="32"/>
      <c r="T124" s="32"/>
      <c r="U124" s="32"/>
      <c r="V124" s="36"/>
      <c r="W124" s="36"/>
    </row>
    <row r="125" spans="1:23" ht="150">
      <c r="A125" s="23" t="s">
        <v>169</v>
      </c>
      <c r="B125" s="22" t="s">
        <v>13</v>
      </c>
      <c r="C125" s="22" t="s">
        <v>13</v>
      </c>
      <c r="D125" s="22" t="s">
        <v>13</v>
      </c>
      <c r="E125" s="22" t="s">
        <v>176</v>
      </c>
      <c r="F125" s="22" t="s">
        <v>30</v>
      </c>
      <c r="G125" s="29"/>
      <c r="H125" s="29"/>
      <c r="I125" s="29"/>
      <c r="J125" s="29"/>
      <c r="K125" s="29"/>
      <c r="L125" s="29"/>
      <c r="M125" s="32"/>
      <c r="N125" s="32"/>
      <c r="O125" s="32"/>
      <c r="P125" s="32"/>
      <c r="Q125" s="32"/>
      <c r="R125" s="32"/>
      <c r="S125" s="32"/>
      <c r="T125" s="32"/>
      <c r="U125" s="32"/>
      <c r="V125" s="36"/>
      <c r="W125" s="36"/>
    </row>
    <row r="126" spans="1:23" ht="165">
      <c r="A126" s="23" t="s">
        <v>169</v>
      </c>
      <c r="B126" s="22" t="s">
        <v>13</v>
      </c>
      <c r="C126" s="22" t="s">
        <v>13</v>
      </c>
      <c r="D126" s="22" t="s">
        <v>13</v>
      </c>
      <c r="E126" s="22" t="s">
        <v>177</v>
      </c>
      <c r="F126" s="22" t="s">
        <v>30</v>
      </c>
      <c r="G126" s="29"/>
      <c r="H126" s="29"/>
      <c r="I126" s="29"/>
      <c r="J126" s="29"/>
      <c r="K126" s="29"/>
      <c r="L126" s="29"/>
      <c r="M126" s="32"/>
      <c r="N126" s="32"/>
      <c r="O126" s="32"/>
      <c r="P126" s="32"/>
      <c r="Q126" s="32"/>
      <c r="R126" s="32"/>
      <c r="S126" s="32"/>
      <c r="T126" s="32"/>
      <c r="U126" s="32"/>
      <c r="V126" s="36"/>
      <c r="W126" s="36"/>
    </row>
    <row r="127" spans="1:23" ht="165">
      <c r="A127" s="23" t="s">
        <v>169</v>
      </c>
      <c r="B127" s="22" t="s">
        <v>13</v>
      </c>
      <c r="C127" s="22" t="s">
        <v>13</v>
      </c>
      <c r="D127" s="22" t="s">
        <v>13</v>
      </c>
      <c r="E127" s="22" t="s">
        <v>178</v>
      </c>
      <c r="F127" s="22" t="s">
        <v>30</v>
      </c>
      <c r="G127" s="38" t="s">
        <v>179</v>
      </c>
      <c r="H127" s="29"/>
      <c r="I127" s="38" t="s">
        <v>179</v>
      </c>
      <c r="J127" s="38">
        <v>1924500</v>
      </c>
      <c r="K127" s="29"/>
      <c r="L127" s="38" t="s">
        <v>179</v>
      </c>
      <c r="M127" s="35">
        <f>O127</f>
        <v>1905000</v>
      </c>
      <c r="N127" s="35"/>
      <c r="O127" s="35">
        <v>1905000</v>
      </c>
      <c r="P127" s="35">
        <f>R127</f>
        <v>1905000</v>
      </c>
      <c r="Q127" s="35"/>
      <c r="R127" s="35">
        <v>1905000</v>
      </c>
      <c r="S127" s="35">
        <f>U127</f>
        <v>1905000</v>
      </c>
      <c r="T127" s="35"/>
      <c r="U127" s="35">
        <v>1905000</v>
      </c>
      <c r="V127" s="36">
        <f t="shared" si="73"/>
        <v>98.986749805144186</v>
      </c>
      <c r="W127" s="36">
        <f t="shared" si="74"/>
        <v>100</v>
      </c>
    </row>
    <row r="128" spans="1:23" ht="120">
      <c r="A128" s="23" t="s">
        <v>169</v>
      </c>
      <c r="B128" s="22" t="s">
        <v>13</v>
      </c>
      <c r="C128" s="22" t="s">
        <v>13</v>
      </c>
      <c r="D128" s="22" t="s">
        <v>13</v>
      </c>
      <c r="E128" s="22" t="s">
        <v>180</v>
      </c>
      <c r="F128" s="22" t="s">
        <v>30</v>
      </c>
      <c r="G128" s="38" t="s">
        <v>181</v>
      </c>
      <c r="H128" s="29"/>
      <c r="I128" s="38" t="s">
        <v>181</v>
      </c>
      <c r="J128" s="38">
        <v>3400000</v>
      </c>
      <c r="K128" s="29"/>
      <c r="L128" s="38" t="s">
        <v>181</v>
      </c>
      <c r="M128" s="35">
        <f>O128</f>
        <v>1700000</v>
      </c>
      <c r="N128" s="35"/>
      <c r="O128" s="35">
        <v>1700000</v>
      </c>
      <c r="P128" s="35">
        <f>R128</f>
        <v>1700000</v>
      </c>
      <c r="Q128" s="35"/>
      <c r="R128" s="35">
        <v>1700000</v>
      </c>
      <c r="S128" s="35">
        <f>U128</f>
        <v>1700000</v>
      </c>
      <c r="T128" s="35"/>
      <c r="U128" s="35">
        <v>1700000</v>
      </c>
      <c r="V128" s="36">
        <f t="shared" si="73"/>
        <v>50</v>
      </c>
      <c r="W128" s="36">
        <f t="shared" si="74"/>
        <v>100</v>
      </c>
    </row>
    <row r="129" spans="1:23" ht="120">
      <c r="A129" s="23" t="s">
        <v>169</v>
      </c>
      <c r="B129" s="22" t="s">
        <v>13</v>
      </c>
      <c r="C129" s="22" t="s">
        <v>13</v>
      </c>
      <c r="D129" s="22" t="s">
        <v>13</v>
      </c>
      <c r="E129" s="22" t="s">
        <v>182</v>
      </c>
      <c r="F129" s="22" t="s">
        <v>30</v>
      </c>
      <c r="G129" s="38" t="s">
        <v>183</v>
      </c>
      <c r="H129" s="29"/>
      <c r="I129" s="38" t="s">
        <v>183</v>
      </c>
      <c r="J129" s="38">
        <v>1225000</v>
      </c>
      <c r="K129" s="29"/>
      <c r="L129" s="38" t="s">
        <v>183</v>
      </c>
      <c r="M129" s="35"/>
      <c r="N129" s="35"/>
      <c r="O129" s="35"/>
      <c r="P129" s="35"/>
      <c r="Q129" s="35"/>
      <c r="R129" s="35"/>
      <c r="S129" s="35"/>
      <c r="T129" s="35"/>
      <c r="U129" s="35"/>
      <c r="V129" s="36">
        <f t="shared" si="73"/>
        <v>0</v>
      </c>
      <c r="W129" s="36">
        <v>0</v>
      </c>
    </row>
    <row r="130" spans="1:23" ht="150">
      <c r="A130" s="23" t="s">
        <v>169</v>
      </c>
      <c r="B130" s="22" t="s">
        <v>13</v>
      </c>
      <c r="C130" s="22" t="s">
        <v>13</v>
      </c>
      <c r="D130" s="22" t="s">
        <v>13</v>
      </c>
      <c r="E130" s="22" t="s">
        <v>184</v>
      </c>
      <c r="F130" s="22" t="s">
        <v>30</v>
      </c>
      <c r="G130" s="38"/>
      <c r="H130" s="29"/>
      <c r="I130" s="38"/>
      <c r="J130" s="38"/>
      <c r="K130" s="29"/>
      <c r="L130" s="38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6"/>
    </row>
    <row r="131" spans="1:23" ht="120">
      <c r="A131" s="23" t="s">
        <v>169</v>
      </c>
      <c r="B131" s="22" t="s">
        <v>13</v>
      </c>
      <c r="C131" s="22" t="s">
        <v>13</v>
      </c>
      <c r="D131" s="22" t="s">
        <v>13</v>
      </c>
      <c r="E131" s="22" t="s">
        <v>185</v>
      </c>
      <c r="F131" s="22" t="s">
        <v>30</v>
      </c>
      <c r="G131" s="29"/>
      <c r="H131" s="29"/>
      <c r="I131" s="29"/>
      <c r="J131" s="29"/>
      <c r="K131" s="29"/>
      <c r="L131" s="29"/>
      <c r="M131" s="32"/>
      <c r="N131" s="32"/>
      <c r="O131" s="32"/>
      <c r="P131" s="32"/>
      <c r="Q131" s="32"/>
      <c r="R131" s="32"/>
      <c r="S131" s="32"/>
      <c r="T131" s="32"/>
      <c r="U131" s="32"/>
      <c r="V131" s="36"/>
      <c r="W131" s="36"/>
    </row>
    <row r="132" spans="1:23" ht="135">
      <c r="A132" s="23" t="s">
        <v>169</v>
      </c>
      <c r="B132" s="22" t="s">
        <v>13</v>
      </c>
      <c r="C132" s="22" t="s">
        <v>13</v>
      </c>
      <c r="D132" s="22" t="s">
        <v>13</v>
      </c>
      <c r="E132" s="22" t="s">
        <v>186</v>
      </c>
      <c r="F132" s="22" t="s">
        <v>30</v>
      </c>
      <c r="G132" s="29"/>
      <c r="H132" s="29"/>
      <c r="I132" s="29"/>
      <c r="J132" s="29"/>
      <c r="K132" s="29"/>
      <c r="L132" s="29"/>
      <c r="M132" s="32"/>
      <c r="N132" s="32"/>
      <c r="O132" s="32"/>
      <c r="P132" s="32"/>
      <c r="Q132" s="32"/>
      <c r="R132" s="32"/>
      <c r="S132" s="32"/>
      <c r="T132" s="32"/>
      <c r="U132" s="32"/>
      <c r="V132" s="36"/>
      <c r="W132" s="36"/>
    </row>
    <row r="133" spans="1:23" ht="120">
      <c r="A133" s="23" t="s">
        <v>169</v>
      </c>
      <c r="B133" s="22" t="s">
        <v>13</v>
      </c>
      <c r="C133" s="22" t="s">
        <v>13</v>
      </c>
      <c r="D133" s="22" t="s">
        <v>13</v>
      </c>
      <c r="E133" s="22" t="s">
        <v>187</v>
      </c>
      <c r="F133" s="22" t="s">
        <v>30</v>
      </c>
      <c r="G133" s="38" t="s">
        <v>188</v>
      </c>
      <c r="H133" s="29"/>
      <c r="I133" s="38" t="s">
        <v>188</v>
      </c>
      <c r="J133" s="38">
        <v>2700000</v>
      </c>
      <c r="K133" s="29"/>
      <c r="L133" s="38" t="s">
        <v>188</v>
      </c>
      <c r="M133" s="35"/>
      <c r="N133" s="35"/>
      <c r="O133" s="35"/>
      <c r="P133" s="35"/>
      <c r="Q133" s="35"/>
      <c r="R133" s="35"/>
      <c r="S133" s="35"/>
      <c r="T133" s="35"/>
      <c r="U133" s="35"/>
      <c r="V133" s="36">
        <f t="shared" si="73"/>
        <v>0</v>
      </c>
      <c r="W133" s="36">
        <v>0</v>
      </c>
    </row>
    <row r="134" spans="1:23" ht="135">
      <c r="A134" s="23" t="s">
        <v>169</v>
      </c>
      <c r="B134" s="22" t="s">
        <v>13</v>
      </c>
      <c r="C134" s="22" t="s">
        <v>13</v>
      </c>
      <c r="D134" s="22" t="s">
        <v>13</v>
      </c>
      <c r="E134" s="22" t="s">
        <v>189</v>
      </c>
      <c r="F134" s="22" t="s">
        <v>30</v>
      </c>
      <c r="G134" s="38" t="s">
        <v>190</v>
      </c>
      <c r="H134" s="29"/>
      <c r="I134" s="38" t="s">
        <v>190</v>
      </c>
      <c r="J134" s="38">
        <v>2912000</v>
      </c>
      <c r="K134" s="29"/>
      <c r="L134" s="38" t="s">
        <v>190</v>
      </c>
      <c r="M134" s="35">
        <f>O134</f>
        <v>1315720</v>
      </c>
      <c r="N134" s="35"/>
      <c r="O134" s="35">
        <v>1315720</v>
      </c>
      <c r="P134" s="35"/>
      <c r="Q134" s="35"/>
      <c r="R134" s="35"/>
      <c r="S134" s="35"/>
      <c r="T134" s="35"/>
      <c r="U134" s="35"/>
      <c r="V134" s="36">
        <f t="shared" si="73"/>
        <v>0</v>
      </c>
      <c r="W134" s="36">
        <f t="shared" si="74"/>
        <v>0</v>
      </c>
    </row>
    <row r="135" spans="1:23" ht="120">
      <c r="A135" s="23" t="s">
        <v>169</v>
      </c>
      <c r="B135" s="22" t="s">
        <v>13</v>
      </c>
      <c r="C135" s="22" t="s">
        <v>13</v>
      </c>
      <c r="D135" s="22" t="s">
        <v>13</v>
      </c>
      <c r="E135" s="22" t="s">
        <v>191</v>
      </c>
      <c r="F135" s="22" t="s">
        <v>30</v>
      </c>
      <c r="G135" s="38" t="s">
        <v>192</v>
      </c>
      <c r="H135" s="29"/>
      <c r="I135" s="38" t="s">
        <v>192</v>
      </c>
      <c r="J135" s="38">
        <v>2854000</v>
      </c>
      <c r="K135" s="29"/>
      <c r="L135" s="38" t="s">
        <v>192</v>
      </c>
      <c r="M135" s="35">
        <f>O135</f>
        <v>1238800</v>
      </c>
      <c r="N135" s="35"/>
      <c r="O135" s="35">
        <v>1238800</v>
      </c>
      <c r="P135" s="35">
        <f>R135</f>
        <v>1238775</v>
      </c>
      <c r="Q135" s="35"/>
      <c r="R135" s="35">
        <v>1238775</v>
      </c>
      <c r="S135" s="35">
        <f>U135</f>
        <v>1238775</v>
      </c>
      <c r="T135" s="35"/>
      <c r="U135" s="35">
        <v>1238775</v>
      </c>
      <c r="V135" s="36">
        <f t="shared" si="73"/>
        <v>43.404870357393136</v>
      </c>
      <c r="W135" s="36">
        <f t="shared" si="74"/>
        <v>99.997981917985143</v>
      </c>
    </row>
    <row r="136" spans="1:23" ht="120">
      <c r="A136" s="23" t="s">
        <v>169</v>
      </c>
      <c r="B136" s="22" t="s">
        <v>13</v>
      </c>
      <c r="C136" s="22" t="s">
        <v>13</v>
      </c>
      <c r="D136" s="22" t="s">
        <v>13</v>
      </c>
      <c r="E136" s="22" t="s">
        <v>193</v>
      </c>
      <c r="F136" s="22" t="s">
        <v>30</v>
      </c>
      <c r="G136" s="38" t="s">
        <v>181</v>
      </c>
      <c r="H136" s="29"/>
      <c r="I136" s="38" t="s">
        <v>181</v>
      </c>
      <c r="J136" s="38">
        <v>3400000</v>
      </c>
      <c r="K136" s="29"/>
      <c r="L136" s="38" t="s">
        <v>181</v>
      </c>
      <c r="M136" s="35"/>
      <c r="N136" s="35"/>
      <c r="O136" s="35"/>
      <c r="P136" s="35"/>
      <c r="Q136" s="35"/>
      <c r="R136" s="35"/>
      <c r="S136" s="35"/>
      <c r="T136" s="35"/>
      <c r="U136" s="35"/>
      <c r="V136" s="36">
        <f t="shared" si="73"/>
        <v>0</v>
      </c>
      <c r="W136" s="36">
        <v>0</v>
      </c>
    </row>
    <row r="137" spans="1:23" ht="120">
      <c r="A137" s="23" t="s">
        <v>169</v>
      </c>
      <c r="B137" s="22" t="s">
        <v>13</v>
      </c>
      <c r="C137" s="22" t="s">
        <v>13</v>
      </c>
      <c r="D137" s="22" t="s">
        <v>13</v>
      </c>
      <c r="E137" s="22" t="s">
        <v>194</v>
      </c>
      <c r="F137" s="22" t="s">
        <v>30</v>
      </c>
      <c r="G137" s="38" t="s">
        <v>195</v>
      </c>
      <c r="H137" s="29"/>
      <c r="I137" s="38" t="s">
        <v>195</v>
      </c>
      <c r="J137" s="38">
        <v>1680000</v>
      </c>
      <c r="K137" s="29"/>
      <c r="L137" s="38" t="s">
        <v>195</v>
      </c>
      <c r="M137" s="35"/>
      <c r="N137" s="35"/>
      <c r="O137" s="35"/>
      <c r="P137" s="35"/>
      <c r="Q137" s="35"/>
      <c r="R137" s="35"/>
      <c r="S137" s="35"/>
      <c r="T137" s="35"/>
      <c r="U137" s="35"/>
      <c r="V137" s="36">
        <f t="shared" si="73"/>
        <v>0</v>
      </c>
      <c r="W137" s="36">
        <v>0</v>
      </c>
    </row>
    <row r="138" spans="1:23" ht="150">
      <c r="A138" s="23" t="s">
        <v>169</v>
      </c>
      <c r="B138" s="22" t="s">
        <v>13</v>
      </c>
      <c r="C138" s="22" t="s">
        <v>13</v>
      </c>
      <c r="D138" s="22" t="s">
        <v>13</v>
      </c>
      <c r="E138" s="22" t="s">
        <v>196</v>
      </c>
      <c r="F138" s="22" t="s">
        <v>30</v>
      </c>
      <c r="G138" s="29"/>
      <c r="H138" s="29"/>
      <c r="I138" s="29"/>
      <c r="J138" s="29"/>
      <c r="K138" s="29"/>
      <c r="L138" s="29"/>
      <c r="M138" s="32"/>
      <c r="N138" s="32"/>
      <c r="O138" s="32"/>
      <c r="P138" s="32"/>
      <c r="Q138" s="32"/>
      <c r="R138" s="32"/>
      <c r="S138" s="32"/>
      <c r="T138" s="32"/>
      <c r="U138" s="32"/>
      <c r="V138" s="36"/>
      <c r="W138" s="36"/>
    </row>
    <row r="139" spans="1:23" ht="135">
      <c r="A139" s="23" t="s">
        <v>169</v>
      </c>
      <c r="B139" s="22" t="s">
        <v>13</v>
      </c>
      <c r="C139" s="22" t="s">
        <v>13</v>
      </c>
      <c r="D139" s="22" t="s">
        <v>13</v>
      </c>
      <c r="E139" s="22" t="s">
        <v>197</v>
      </c>
      <c r="F139" s="22" t="s">
        <v>30</v>
      </c>
      <c r="G139" s="38" t="s">
        <v>198</v>
      </c>
      <c r="H139" s="29"/>
      <c r="I139" s="38" t="s">
        <v>198</v>
      </c>
      <c r="J139" s="38">
        <v>2450000</v>
      </c>
      <c r="K139" s="29"/>
      <c r="L139" s="38" t="s">
        <v>198</v>
      </c>
      <c r="M139" s="35">
        <f t="shared" ref="M139" si="81">N139+O139</f>
        <v>2450000</v>
      </c>
      <c r="N139" s="35"/>
      <c r="O139" s="38">
        <v>2450000</v>
      </c>
      <c r="P139" s="35">
        <f t="shared" ref="P139" si="82">Q139+R139</f>
        <v>2450000</v>
      </c>
      <c r="Q139" s="35"/>
      <c r="R139" s="38">
        <v>2450000</v>
      </c>
      <c r="S139" s="35">
        <f t="shared" ref="S139" si="83">T139+U139</f>
        <v>2450000</v>
      </c>
      <c r="T139" s="35"/>
      <c r="U139" s="38">
        <v>2450000</v>
      </c>
      <c r="V139" s="36">
        <f t="shared" si="73"/>
        <v>100</v>
      </c>
      <c r="W139" s="36">
        <f t="shared" si="74"/>
        <v>100</v>
      </c>
    </row>
    <row r="140" spans="1:23" ht="135">
      <c r="A140" s="23" t="s">
        <v>169</v>
      </c>
      <c r="B140" s="22" t="s">
        <v>13</v>
      </c>
      <c r="C140" s="22" t="s">
        <v>13</v>
      </c>
      <c r="D140" s="22" t="s">
        <v>13</v>
      </c>
      <c r="E140" s="22" t="s">
        <v>199</v>
      </c>
      <c r="F140" s="22" t="s">
        <v>30</v>
      </c>
      <c r="G140" s="29"/>
      <c r="H140" s="29"/>
      <c r="I140" s="29"/>
      <c r="J140" s="29"/>
      <c r="K140" s="29"/>
      <c r="L140" s="29"/>
      <c r="M140" s="32"/>
      <c r="N140" s="32"/>
      <c r="O140" s="32"/>
      <c r="P140" s="32"/>
      <c r="Q140" s="32"/>
      <c r="R140" s="32"/>
      <c r="S140" s="32"/>
      <c r="T140" s="32"/>
      <c r="U140" s="32"/>
      <c r="V140" s="36"/>
      <c r="W140" s="36"/>
    </row>
    <row r="141" spans="1:23" ht="120">
      <c r="A141" s="23" t="s">
        <v>169</v>
      </c>
      <c r="B141" s="22" t="s">
        <v>13</v>
      </c>
      <c r="C141" s="22" t="s">
        <v>13</v>
      </c>
      <c r="D141" s="22" t="s">
        <v>13</v>
      </c>
      <c r="E141" s="22" t="s">
        <v>200</v>
      </c>
      <c r="F141" s="22" t="s">
        <v>30</v>
      </c>
      <c r="G141" s="38" t="s">
        <v>181</v>
      </c>
      <c r="H141" s="29"/>
      <c r="I141" s="38" t="s">
        <v>181</v>
      </c>
      <c r="J141" s="38">
        <v>3400000</v>
      </c>
      <c r="K141" s="29"/>
      <c r="L141" s="38" t="s">
        <v>181</v>
      </c>
      <c r="M141" s="35"/>
      <c r="N141" s="35"/>
      <c r="O141" s="35"/>
      <c r="P141" s="35"/>
      <c r="Q141" s="35"/>
      <c r="R141" s="35"/>
      <c r="S141" s="35"/>
      <c r="T141" s="35"/>
      <c r="U141" s="35"/>
      <c r="V141" s="36">
        <f t="shared" si="73"/>
        <v>0</v>
      </c>
      <c r="W141" s="36">
        <v>0</v>
      </c>
    </row>
    <row r="142" spans="1:23" ht="135">
      <c r="A142" s="23" t="s">
        <v>169</v>
      </c>
      <c r="B142" s="22" t="s">
        <v>13</v>
      </c>
      <c r="C142" s="22" t="s">
        <v>13</v>
      </c>
      <c r="D142" s="22" t="s">
        <v>13</v>
      </c>
      <c r="E142" s="22" t="s">
        <v>201</v>
      </c>
      <c r="F142" s="22" t="s">
        <v>30</v>
      </c>
      <c r="G142" s="38" t="s">
        <v>202</v>
      </c>
      <c r="H142" s="29"/>
      <c r="I142" s="38" t="s">
        <v>202</v>
      </c>
      <c r="J142" s="38">
        <v>4140000</v>
      </c>
      <c r="K142" s="29"/>
      <c r="L142" s="38" t="s">
        <v>202</v>
      </c>
      <c r="M142" s="35">
        <f>O142</f>
        <v>2150000</v>
      </c>
      <c r="N142" s="35"/>
      <c r="O142" s="35">
        <v>2150000</v>
      </c>
      <c r="P142" s="35">
        <f>R142</f>
        <v>2150000</v>
      </c>
      <c r="Q142" s="35"/>
      <c r="R142" s="35">
        <v>2150000</v>
      </c>
      <c r="S142" s="35">
        <f>U142</f>
        <v>2150000</v>
      </c>
      <c r="T142" s="35"/>
      <c r="U142" s="35">
        <v>2150000</v>
      </c>
      <c r="V142" s="36">
        <f t="shared" si="73"/>
        <v>51.932367149758448</v>
      </c>
      <c r="W142" s="36">
        <f t="shared" si="74"/>
        <v>100</v>
      </c>
    </row>
    <row r="143" spans="1:23" ht="120">
      <c r="A143" s="23" t="s">
        <v>169</v>
      </c>
      <c r="B143" s="22" t="s">
        <v>13</v>
      </c>
      <c r="C143" s="22" t="s">
        <v>13</v>
      </c>
      <c r="D143" s="22" t="s">
        <v>13</v>
      </c>
      <c r="E143" s="22" t="s">
        <v>203</v>
      </c>
      <c r="F143" s="22" t="s">
        <v>30</v>
      </c>
      <c r="G143" s="29"/>
      <c r="H143" s="29"/>
      <c r="I143" s="29"/>
      <c r="J143" s="29"/>
      <c r="K143" s="29"/>
      <c r="L143" s="29"/>
      <c r="M143" s="32"/>
      <c r="N143" s="32"/>
      <c r="O143" s="32"/>
      <c r="P143" s="32"/>
      <c r="Q143" s="32"/>
      <c r="R143" s="32"/>
      <c r="S143" s="32"/>
      <c r="T143" s="32"/>
      <c r="U143" s="32"/>
      <c r="V143" s="36"/>
      <c r="W143" s="36"/>
    </row>
    <row r="144" spans="1:23" s="2" customFormat="1" ht="72.75" customHeight="1">
      <c r="A144" s="67" t="s">
        <v>204</v>
      </c>
      <c r="B144" s="67"/>
      <c r="C144" s="67"/>
      <c r="D144" s="67"/>
      <c r="E144" s="67"/>
      <c r="F144" s="67"/>
      <c r="G144" s="37">
        <f>I144</f>
        <v>114750069.69</v>
      </c>
      <c r="H144" s="29"/>
      <c r="I144" s="37">
        <f>I148</f>
        <v>114750069.69</v>
      </c>
      <c r="J144" s="33">
        <f>J147</f>
        <v>114750069.69</v>
      </c>
      <c r="K144" s="33">
        <f t="shared" ref="K144:U144" si="84">K147</f>
        <v>0</v>
      </c>
      <c r="L144" s="33">
        <f t="shared" si="84"/>
        <v>114750069.69</v>
      </c>
      <c r="M144" s="33">
        <f t="shared" si="84"/>
        <v>81663714.840000004</v>
      </c>
      <c r="N144" s="33">
        <f t="shared" si="84"/>
        <v>0</v>
      </c>
      <c r="O144" s="33">
        <f t="shared" si="84"/>
        <v>81663714.840000004</v>
      </c>
      <c r="P144" s="33">
        <f t="shared" si="84"/>
        <v>81663714.840000004</v>
      </c>
      <c r="Q144" s="33">
        <f t="shared" si="84"/>
        <v>0</v>
      </c>
      <c r="R144" s="33">
        <f t="shared" si="84"/>
        <v>81663714.840000004</v>
      </c>
      <c r="S144" s="33">
        <f t="shared" si="84"/>
        <v>81663714.840000004</v>
      </c>
      <c r="T144" s="33">
        <f t="shared" si="84"/>
        <v>0</v>
      </c>
      <c r="U144" s="33">
        <f t="shared" si="84"/>
        <v>81663714.840000004</v>
      </c>
      <c r="V144" s="34">
        <f t="shared" si="73"/>
        <v>71.166592805230039</v>
      </c>
      <c r="W144" s="34">
        <f t="shared" si="74"/>
        <v>100</v>
      </c>
    </row>
    <row r="145" spans="1:23" s="2" customFormat="1">
      <c r="A145" s="72" t="s">
        <v>7</v>
      </c>
      <c r="B145" s="72"/>
      <c r="C145" s="72"/>
      <c r="D145" s="72"/>
      <c r="E145" s="72"/>
      <c r="F145" s="72"/>
      <c r="G145" s="29"/>
      <c r="H145" s="29"/>
      <c r="I145" s="29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6"/>
      <c r="W145" s="36"/>
    </row>
    <row r="146" spans="1:23" s="2" customFormat="1">
      <c r="A146" s="72" t="s">
        <v>8</v>
      </c>
      <c r="B146" s="72"/>
      <c r="C146" s="72"/>
      <c r="D146" s="72"/>
      <c r="E146" s="72"/>
      <c r="F146" s="72"/>
      <c r="G146" s="38">
        <f>I146</f>
        <v>114750069.69</v>
      </c>
      <c r="H146" s="29"/>
      <c r="I146" s="38">
        <f>I149</f>
        <v>114750069.69</v>
      </c>
      <c r="J146" s="35">
        <f>J147</f>
        <v>114750069.69</v>
      </c>
      <c r="K146" s="35">
        <v>0</v>
      </c>
      <c r="L146" s="43">
        <v>114750069.69</v>
      </c>
      <c r="M146" s="42">
        <v>81663714.840000004</v>
      </c>
      <c r="N146" s="35">
        <f t="shared" ref="K146:U148" si="85">N147</f>
        <v>0</v>
      </c>
      <c r="O146" s="42">
        <v>81663714.840000004</v>
      </c>
      <c r="P146" s="35">
        <f t="shared" si="85"/>
        <v>81663714.840000004</v>
      </c>
      <c r="Q146" s="35">
        <f t="shared" si="85"/>
        <v>0</v>
      </c>
      <c r="R146" s="35">
        <f t="shared" si="85"/>
        <v>81663714.840000004</v>
      </c>
      <c r="S146" s="35">
        <f t="shared" si="85"/>
        <v>81663714.840000004</v>
      </c>
      <c r="T146" s="35">
        <f t="shared" si="85"/>
        <v>0</v>
      </c>
      <c r="U146" s="35">
        <f t="shared" si="85"/>
        <v>81663714.840000004</v>
      </c>
      <c r="V146" s="36">
        <f t="shared" si="73"/>
        <v>71.166592805230039</v>
      </c>
      <c r="W146" s="36">
        <f t="shared" si="74"/>
        <v>100</v>
      </c>
    </row>
    <row r="147" spans="1:23" s="2" customFormat="1" ht="28.5" customHeight="1">
      <c r="A147" s="72" t="s">
        <v>205</v>
      </c>
      <c r="B147" s="72"/>
      <c r="C147" s="72"/>
      <c r="D147" s="72"/>
      <c r="E147" s="72"/>
      <c r="F147" s="72"/>
      <c r="G147" s="38">
        <f>I147</f>
        <v>114750069.69</v>
      </c>
      <c r="H147" s="29"/>
      <c r="I147" s="38">
        <f>I148</f>
        <v>114750069.69</v>
      </c>
      <c r="J147" s="35">
        <f>J148</f>
        <v>114750069.69</v>
      </c>
      <c r="K147" s="35">
        <v>0</v>
      </c>
      <c r="L147" s="43">
        <v>114750069.69</v>
      </c>
      <c r="M147" s="42">
        <v>81663714.840000004</v>
      </c>
      <c r="N147" s="35">
        <f t="shared" si="85"/>
        <v>0</v>
      </c>
      <c r="O147" s="42">
        <v>81663714.840000004</v>
      </c>
      <c r="P147" s="35">
        <f t="shared" si="85"/>
        <v>81663714.840000004</v>
      </c>
      <c r="Q147" s="35">
        <f t="shared" si="85"/>
        <v>0</v>
      </c>
      <c r="R147" s="35">
        <f t="shared" si="85"/>
        <v>81663714.840000004</v>
      </c>
      <c r="S147" s="35">
        <f t="shared" si="85"/>
        <v>81663714.840000004</v>
      </c>
      <c r="T147" s="35">
        <f t="shared" si="85"/>
        <v>0</v>
      </c>
      <c r="U147" s="35">
        <f t="shared" si="85"/>
        <v>81663714.840000004</v>
      </c>
      <c r="V147" s="36">
        <f t="shared" si="73"/>
        <v>71.166592805230039</v>
      </c>
      <c r="W147" s="36">
        <f t="shared" si="74"/>
        <v>100</v>
      </c>
    </row>
    <row r="148" spans="1:23" s="2" customFormat="1" ht="14.25" customHeight="1">
      <c r="A148" s="67" t="s">
        <v>11</v>
      </c>
      <c r="B148" s="67"/>
      <c r="C148" s="67"/>
      <c r="D148" s="67"/>
      <c r="E148" s="67"/>
      <c r="F148" s="67"/>
      <c r="G148" s="37">
        <f>G149</f>
        <v>114750069.69</v>
      </c>
      <c r="H148" s="29"/>
      <c r="I148" s="37">
        <f>I149</f>
        <v>114750069.69</v>
      </c>
      <c r="J148" s="33">
        <f>J149</f>
        <v>114750069.69</v>
      </c>
      <c r="K148" s="33">
        <f t="shared" si="85"/>
        <v>0</v>
      </c>
      <c r="L148" s="33">
        <f t="shared" si="85"/>
        <v>114750069.69</v>
      </c>
      <c r="M148" s="33">
        <f t="shared" si="85"/>
        <v>81663714.840000004</v>
      </c>
      <c r="N148" s="33">
        <f t="shared" si="85"/>
        <v>0</v>
      </c>
      <c r="O148" s="33">
        <f t="shared" si="85"/>
        <v>81663714.840000004</v>
      </c>
      <c r="P148" s="33">
        <f t="shared" si="85"/>
        <v>81663714.840000004</v>
      </c>
      <c r="Q148" s="33">
        <f t="shared" si="85"/>
        <v>0</v>
      </c>
      <c r="R148" s="33">
        <f t="shared" si="85"/>
        <v>81663714.840000004</v>
      </c>
      <c r="S148" s="33">
        <f t="shared" si="85"/>
        <v>81663714.840000004</v>
      </c>
      <c r="T148" s="33">
        <f t="shared" si="85"/>
        <v>0</v>
      </c>
      <c r="U148" s="33">
        <f t="shared" si="85"/>
        <v>81663714.840000004</v>
      </c>
      <c r="V148" s="34">
        <f t="shared" si="73"/>
        <v>71.166592805230039</v>
      </c>
      <c r="W148" s="34">
        <f t="shared" si="74"/>
        <v>100</v>
      </c>
    </row>
    <row r="149" spans="1:23" s="2" customFormat="1" ht="105">
      <c r="A149" s="23" t="s">
        <v>206</v>
      </c>
      <c r="B149" s="22" t="s">
        <v>13</v>
      </c>
      <c r="C149" s="22" t="s">
        <v>13</v>
      </c>
      <c r="D149" s="22" t="s">
        <v>207</v>
      </c>
      <c r="E149" s="22" t="s">
        <v>14</v>
      </c>
      <c r="F149" s="22" t="s">
        <v>208</v>
      </c>
      <c r="G149" s="38">
        <f>I149</f>
        <v>114750069.69</v>
      </c>
      <c r="H149" s="29"/>
      <c r="I149" s="38">
        <v>114750069.69</v>
      </c>
      <c r="J149" s="35">
        <f>L149</f>
        <v>114750069.69</v>
      </c>
      <c r="K149" s="32"/>
      <c r="L149" s="43">
        <v>114750069.69</v>
      </c>
      <c r="M149" s="35">
        <f>O149</f>
        <v>81663714.840000004</v>
      </c>
      <c r="N149" s="32"/>
      <c r="O149" s="42">
        <v>81663714.840000004</v>
      </c>
      <c r="P149" s="35">
        <f>R149</f>
        <v>81663714.840000004</v>
      </c>
      <c r="Q149" s="32"/>
      <c r="R149" s="42">
        <v>81663714.840000004</v>
      </c>
      <c r="S149" s="35">
        <f>U149</f>
        <v>81663714.840000004</v>
      </c>
      <c r="T149" s="32"/>
      <c r="U149" s="42">
        <v>81663714.840000004</v>
      </c>
      <c r="V149" s="36">
        <f t="shared" si="73"/>
        <v>71.166592805230039</v>
      </c>
      <c r="W149" s="36">
        <f t="shared" si="74"/>
        <v>100</v>
      </c>
    </row>
    <row r="150" spans="1:23" s="2" customFormat="1" ht="46.5" customHeight="1">
      <c r="A150" s="67" t="s">
        <v>472</v>
      </c>
      <c r="B150" s="67"/>
      <c r="C150" s="67"/>
      <c r="D150" s="67"/>
      <c r="E150" s="67"/>
      <c r="F150" s="67"/>
      <c r="G150" s="37">
        <f>G152</f>
        <v>3100000</v>
      </c>
      <c r="H150" s="29"/>
      <c r="I150" s="37">
        <f>I152</f>
        <v>3100000</v>
      </c>
      <c r="J150" s="61">
        <f>J152</f>
        <v>3100000</v>
      </c>
      <c r="K150" s="62"/>
      <c r="L150" s="37">
        <v>3100000</v>
      </c>
      <c r="M150" s="46">
        <v>0</v>
      </c>
      <c r="N150" s="47"/>
      <c r="O150" s="48">
        <v>0</v>
      </c>
      <c r="P150" s="46">
        <v>0</v>
      </c>
      <c r="Q150" s="47"/>
      <c r="R150" s="48">
        <v>0</v>
      </c>
      <c r="S150" s="46">
        <v>0</v>
      </c>
      <c r="T150" s="47"/>
      <c r="U150" s="48">
        <v>0</v>
      </c>
      <c r="V150" s="36">
        <f t="shared" si="73"/>
        <v>0</v>
      </c>
      <c r="W150" s="36">
        <v>0</v>
      </c>
    </row>
    <row r="151" spans="1:23" s="2" customFormat="1">
      <c r="A151" s="72" t="s">
        <v>7</v>
      </c>
      <c r="B151" s="72"/>
      <c r="C151" s="72"/>
      <c r="D151" s="72"/>
      <c r="E151" s="72"/>
      <c r="F151" s="72"/>
      <c r="G151" s="38"/>
      <c r="H151" s="29"/>
      <c r="I151" s="38"/>
      <c r="J151" s="38"/>
      <c r="K151" s="29"/>
      <c r="L151" s="38"/>
      <c r="M151" s="46"/>
      <c r="N151" s="47"/>
      <c r="O151" s="48"/>
      <c r="P151" s="46"/>
      <c r="Q151" s="47"/>
      <c r="R151" s="48"/>
      <c r="S151" s="46"/>
      <c r="T151" s="47"/>
      <c r="U151" s="48"/>
      <c r="V151" s="36"/>
      <c r="W151" s="36"/>
    </row>
    <row r="152" spans="1:23" s="2" customFormat="1">
      <c r="A152" s="72" t="s">
        <v>8</v>
      </c>
      <c r="B152" s="72"/>
      <c r="C152" s="72"/>
      <c r="D152" s="72"/>
      <c r="E152" s="72"/>
      <c r="F152" s="72"/>
      <c r="G152" s="38">
        <f>G153</f>
        <v>3100000</v>
      </c>
      <c r="H152" s="29"/>
      <c r="I152" s="38">
        <f>I153</f>
        <v>3100000</v>
      </c>
      <c r="J152" s="38">
        <v>3100000</v>
      </c>
      <c r="K152" s="29"/>
      <c r="L152" s="38">
        <v>3100000</v>
      </c>
      <c r="M152" s="46">
        <v>0</v>
      </c>
      <c r="N152" s="47"/>
      <c r="O152" s="48">
        <v>0</v>
      </c>
      <c r="P152" s="46">
        <v>0</v>
      </c>
      <c r="Q152" s="47"/>
      <c r="R152" s="48">
        <v>0</v>
      </c>
      <c r="S152" s="46">
        <v>0</v>
      </c>
      <c r="T152" s="47"/>
      <c r="U152" s="48">
        <v>0</v>
      </c>
      <c r="V152" s="36">
        <f t="shared" si="73"/>
        <v>0</v>
      </c>
      <c r="W152" s="36">
        <v>0</v>
      </c>
    </row>
    <row r="153" spans="1:23" s="2" customFormat="1">
      <c r="A153" s="72" t="s">
        <v>473</v>
      </c>
      <c r="B153" s="72"/>
      <c r="C153" s="72"/>
      <c r="D153" s="72"/>
      <c r="E153" s="72"/>
      <c r="F153" s="72"/>
      <c r="G153" s="38">
        <f>G154</f>
        <v>3100000</v>
      </c>
      <c r="H153" s="29"/>
      <c r="I153" s="38">
        <f>I154</f>
        <v>3100000</v>
      </c>
      <c r="J153" s="38">
        <v>3100000</v>
      </c>
      <c r="K153" s="29"/>
      <c r="L153" s="38">
        <v>3100000</v>
      </c>
      <c r="M153" s="46">
        <v>0</v>
      </c>
      <c r="N153" s="47"/>
      <c r="O153" s="48">
        <v>0</v>
      </c>
      <c r="P153" s="46">
        <v>0</v>
      </c>
      <c r="Q153" s="47"/>
      <c r="R153" s="48">
        <v>0</v>
      </c>
      <c r="S153" s="46">
        <v>0</v>
      </c>
      <c r="T153" s="47"/>
      <c r="U153" s="48">
        <v>0</v>
      </c>
      <c r="V153" s="36">
        <f t="shared" si="73"/>
        <v>0</v>
      </c>
      <c r="W153" s="36">
        <v>0</v>
      </c>
    </row>
    <row r="154" spans="1:23" s="2" customFormat="1">
      <c r="A154" s="67" t="s">
        <v>11</v>
      </c>
      <c r="B154" s="67"/>
      <c r="C154" s="67"/>
      <c r="D154" s="67"/>
      <c r="E154" s="67"/>
      <c r="F154" s="67"/>
      <c r="G154" s="37">
        <f>G155</f>
        <v>3100000</v>
      </c>
      <c r="H154" s="62"/>
      <c r="I154" s="37">
        <f>I155</f>
        <v>3100000</v>
      </c>
      <c r="J154" s="37">
        <v>3100000</v>
      </c>
      <c r="K154" s="62"/>
      <c r="L154" s="37">
        <v>3100000</v>
      </c>
      <c r="M154" s="46">
        <v>0</v>
      </c>
      <c r="N154" s="47"/>
      <c r="O154" s="48">
        <v>0</v>
      </c>
      <c r="P154" s="46">
        <v>0</v>
      </c>
      <c r="Q154" s="47"/>
      <c r="R154" s="48">
        <v>0</v>
      </c>
      <c r="S154" s="46">
        <v>0</v>
      </c>
      <c r="T154" s="47"/>
      <c r="U154" s="48">
        <v>0</v>
      </c>
      <c r="V154" s="36">
        <f t="shared" si="73"/>
        <v>0</v>
      </c>
      <c r="W154" s="36">
        <v>0</v>
      </c>
    </row>
    <row r="155" spans="1:23" s="2" customFormat="1" ht="105">
      <c r="A155" s="23" t="s">
        <v>474</v>
      </c>
      <c r="B155" s="22"/>
      <c r="C155" s="22"/>
      <c r="D155" s="22" t="s">
        <v>475</v>
      </c>
      <c r="E155" s="22" t="s">
        <v>14</v>
      </c>
      <c r="F155" s="22" t="s">
        <v>476</v>
      </c>
      <c r="G155" s="38">
        <v>3100000</v>
      </c>
      <c r="H155" s="29"/>
      <c r="I155" s="38">
        <v>3100000</v>
      </c>
      <c r="J155" s="38">
        <v>3100000</v>
      </c>
      <c r="K155" s="29"/>
      <c r="L155" s="38">
        <v>3100000</v>
      </c>
      <c r="M155" s="46">
        <v>0</v>
      </c>
      <c r="N155" s="47"/>
      <c r="O155" s="48">
        <v>0</v>
      </c>
      <c r="P155" s="46">
        <v>0</v>
      </c>
      <c r="Q155" s="47"/>
      <c r="R155" s="48">
        <v>0</v>
      </c>
      <c r="S155" s="46">
        <v>0</v>
      </c>
      <c r="T155" s="47"/>
      <c r="U155" s="48">
        <v>0</v>
      </c>
      <c r="V155" s="36">
        <f t="shared" si="73"/>
        <v>0</v>
      </c>
      <c r="W155" s="36">
        <v>0</v>
      </c>
    </row>
    <row r="156" spans="1:23" s="2" customFormat="1" ht="36" customHeight="1">
      <c r="A156" s="67" t="s">
        <v>209</v>
      </c>
      <c r="B156" s="67"/>
      <c r="C156" s="67"/>
      <c r="D156" s="67"/>
      <c r="E156" s="67"/>
      <c r="F156" s="67"/>
      <c r="G156" s="37">
        <f>G158</f>
        <v>9375442.4600000009</v>
      </c>
      <c r="H156" s="29"/>
      <c r="I156" s="37">
        <f>I158</f>
        <v>9375442.4600000009</v>
      </c>
      <c r="J156" s="37">
        <f>J158</f>
        <v>9375442.4600000009</v>
      </c>
      <c r="K156" s="33">
        <f t="shared" ref="K156:U156" si="86">K159</f>
        <v>0</v>
      </c>
      <c r="L156" s="37">
        <f>L158</f>
        <v>9375442.4600000009</v>
      </c>
      <c r="M156" s="33">
        <f t="shared" si="86"/>
        <v>1500000</v>
      </c>
      <c r="N156" s="33">
        <f t="shared" si="86"/>
        <v>0</v>
      </c>
      <c r="O156" s="37">
        <f>O158</f>
        <v>1500000</v>
      </c>
      <c r="P156" s="33">
        <f t="shared" si="86"/>
        <v>1223286.26</v>
      </c>
      <c r="Q156" s="33">
        <f t="shared" si="86"/>
        <v>0</v>
      </c>
      <c r="R156" s="33">
        <f t="shared" si="86"/>
        <v>1223286.26</v>
      </c>
      <c r="S156" s="33">
        <f t="shared" si="86"/>
        <v>1223286.26</v>
      </c>
      <c r="T156" s="33">
        <f t="shared" si="86"/>
        <v>0</v>
      </c>
      <c r="U156" s="33">
        <f t="shared" si="86"/>
        <v>1223286.26</v>
      </c>
      <c r="V156" s="34">
        <f t="shared" si="73"/>
        <v>13.047770974213838</v>
      </c>
      <c r="W156" s="34">
        <f t="shared" si="74"/>
        <v>81.552417333333338</v>
      </c>
    </row>
    <row r="157" spans="1:23" s="2" customFormat="1">
      <c r="A157" s="72" t="s">
        <v>7</v>
      </c>
      <c r="B157" s="72"/>
      <c r="C157" s="72"/>
      <c r="D157" s="72"/>
      <c r="E157" s="72"/>
      <c r="F157" s="72"/>
      <c r="G157" s="29"/>
      <c r="H157" s="29"/>
      <c r="I157" s="29"/>
      <c r="J157" s="29"/>
      <c r="K157" s="32"/>
      <c r="L157" s="29"/>
      <c r="M157" s="32"/>
      <c r="N157" s="32"/>
      <c r="O157" s="29"/>
      <c r="P157" s="32"/>
      <c r="Q157" s="32"/>
      <c r="R157" s="32"/>
      <c r="S157" s="32"/>
      <c r="T157" s="32"/>
      <c r="U157" s="32"/>
      <c r="V157" s="36"/>
      <c r="W157" s="36"/>
    </row>
    <row r="158" spans="1:23" s="2" customFormat="1">
      <c r="A158" s="72" t="s">
        <v>8</v>
      </c>
      <c r="B158" s="72"/>
      <c r="C158" s="72"/>
      <c r="D158" s="72"/>
      <c r="E158" s="72"/>
      <c r="F158" s="72"/>
      <c r="G158" s="38">
        <f>G159</f>
        <v>9375442.4600000009</v>
      </c>
      <c r="H158" s="29"/>
      <c r="I158" s="38">
        <f>I159</f>
        <v>9375442.4600000009</v>
      </c>
      <c r="J158" s="38">
        <f>J159</f>
        <v>9375442.4600000009</v>
      </c>
      <c r="K158" s="35">
        <v>0</v>
      </c>
      <c r="L158" s="38">
        <f>L159</f>
        <v>9375442.4600000009</v>
      </c>
      <c r="M158" s="35">
        <f t="shared" ref="K158:U159" si="87">M159</f>
        <v>1500000</v>
      </c>
      <c r="N158" s="35">
        <f t="shared" si="87"/>
        <v>0</v>
      </c>
      <c r="O158" s="38">
        <f>O159</f>
        <v>1500000</v>
      </c>
      <c r="P158" s="35">
        <f t="shared" si="87"/>
        <v>1223286.26</v>
      </c>
      <c r="Q158" s="35">
        <f t="shared" si="87"/>
        <v>0</v>
      </c>
      <c r="R158" s="35">
        <f t="shared" si="87"/>
        <v>1223286.26</v>
      </c>
      <c r="S158" s="35">
        <f t="shared" si="87"/>
        <v>1223286.26</v>
      </c>
      <c r="T158" s="35">
        <f t="shared" si="87"/>
        <v>0</v>
      </c>
      <c r="U158" s="35">
        <f t="shared" si="87"/>
        <v>1223286.26</v>
      </c>
      <c r="V158" s="36">
        <f t="shared" si="73"/>
        <v>13.047770974213838</v>
      </c>
      <c r="W158" s="36">
        <f t="shared" si="74"/>
        <v>81.552417333333338</v>
      </c>
    </row>
    <row r="159" spans="1:23" s="2" customFormat="1">
      <c r="A159" s="72" t="s">
        <v>210</v>
      </c>
      <c r="B159" s="72"/>
      <c r="C159" s="72"/>
      <c r="D159" s="72"/>
      <c r="E159" s="72"/>
      <c r="F159" s="72"/>
      <c r="G159" s="38">
        <v>9375442.4600000009</v>
      </c>
      <c r="H159" s="29"/>
      <c r="I159" s="38">
        <v>9375442.4600000009</v>
      </c>
      <c r="J159" s="38">
        <v>9375442.4600000009</v>
      </c>
      <c r="K159" s="35">
        <f t="shared" si="87"/>
        <v>0</v>
      </c>
      <c r="L159" s="38">
        <v>9375442.4600000009</v>
      </c>
      <c r="M159" s="35">
        <f>M160</f>
        <v>1500000</v>
      </c>
      <c r="N159" s="35">
        <f t="shared" si="87"/>
        <v>0</v>
      </c>
      <c r="O159" s="38">
        <f>O160</f>
        <v>1500000</v>
      </c>
      <c r="P159" s="35">
        <f t="shared" si="87"/>
        <v>1223286.26</v>
      </c>
      <c r="Q159" s="35">
        <f t="shared" si="87"/>
        <v>0</v>
      </c>
      <c r="R159" s="35">
        <f t="shared" si="87"/>
        <v>1223286.26</v>
      </c>
      <c r="S159" s="35">
        <f t="shared" si="87"/>
        <v>1223286.26</v>
      </c>
      <c r="T159" s="35">
        <f t="shared" si="87"/>
        <v>0</v>
      </c>
      <c r="U159" s="35">
        <f t="shared" si="87"/>
        <v>1223286.26</v>
      </c>
      <c r="V159" s="36">
        <f t="shared" si="73"/>
        <v>13.047770974213838</v>
      </c>
      <c r="W159" s="36">
        <f t="shared" si="74"/>
        <v>81.552417333333338</v>
      </c>
    </row>
    <row r="160" spans="1:23" s="2" customFormat="1" ht="22.5" customHeight="1">
      <c r="A160" s="67" t="s">
        <v>11</v>
      </c>
      <c r="B160" s="67"/>
      <c r="C160" s="67"/>
      <c r="D160" s="67"/>
      <c r="E160" s="67"/>
      <c r="F160" s="67"/>
      <c r="G160" s="37">
        <f>G161</f>
        <v>9375442.4600000009</v>
      </c>
      <c r="H160" s="29"/>
      <c r="I160" s="37">
        <f>I161</f>
        <v>9375442.4600000009</v>
      </c>
      <c r="J160" s="33">
        <f>J161+J162+J163</f>
        <v>9375442.4600000009</v>
      </c>
      <c r="K160" s="33">
        <f t="shared" ref="K160:U160" si="88">K161+K162+K163</f>
        <v>0</v>
      </c>
      <c r="L160" s="33">
        <f t="shared" si="88"/>
        <v>9375442.4600000009</v>
      </c>
      <c r="M160" s="33">
        <f t="shared" si="88"/>
        <v>1500000</v>
      </c>
      <c r="N160" s="33">
        <f t="shared" si="88"/>
        <v>0</v>
      </c>
      <c r="O160" s="33">
        <f t="shared" si="88"/>
        <v>1500000</v>
      </c>
      <c r="P160" s="33">
        <f t="shared" si="88"/>
        <v>1223286.26</v>
      </c>
      <c r="Q160" s="33">
        <f t="shared" si="88"/>
        <v>0</v>
      </c>
      <c r="R160" s="33">
        <f t="shared" si="88"/>
        <v>1223286.26</v>
      </c>
      <c r="S160" s="33">
        <f t="shared" si="88"/>
        <v>1223286.26</v>
      </c>
      <c r="T160" s="33">
        <f t="shared" si="88"/>
        <v>0</v>
      </c>
      <c r="U160" s="33">
        <f t="shared" si="88"/>
        <v>1223286.26</v>
      </c>
      <c r="V160" s="34">
        <f t="shared" si="73"/>
        <v>13.047770974213838</v>
      </c>
      <c r="W160" s="34">
        <f t="shared" si="74"/>
        <v>81.552417333333338</v>
      </c>
    </row>
    <row r="161" spans="1:55" s="2" customFormat="1" ht="210">
      <c r="A161" s="23" t="s">
        <v>211</v>
      </c>
      <c r="B161" s="22" t="s">
        <v>13</v>
      </c>
      <c r="C161" s="22" t="s">
        <v>13</v>
      </c>
      <c r="D161" s="27"/>
      <c r="E161" s="22" t="s">
        <v>14</v>
      </c>
      <c r="F161" s="22" t="s">
        <v>208</v>
      </c>
      <c r="G161" s="38">
        <f>H161+I161</f>
        <v>9375442.4600000009</v>
      </c>
      <c r="H161" s="29"/>
      <c r="I161" s="38">
        <v>9375442.4600000009</v>
      </c>
      <c r="J161" s="35">
        <f>L161</f>
        <v>9375442.4600000009</v>
      </c>
      <c r="K161" s="32"/>
      <c r="L161" s="38">
        <v>9375442.4600000009</v>
      </c>
      <c r="M161" s="35">
        <f>N161+O161</f>
        <v>1500000</v>
      </c>
      <c r="N161" s="32"/>
      <c r="O161" s="35">
        <v>1500000</v>
      </c>
      <c r="P161" s="35">
        <f>Q161+R161</f>
        <v>1223286.26</v>
      </c>
      <c r="Q161" s="32"/>
      <c r="R161" s="35">
        <v>1223286.26</v>
      </c>
      <c r="S161" s="35">
        <f>T161+U161</f>
        <v>1223286.26</v>
      </c>
      <c r="T161" s="32"/>
      <c r="U161" s="35">
        <v>1223286.26</v>
      </c>
      <c r="V161" s="36">
        <f t="shared" si="73"/>
        <v>13.047770974213838</v>
      </c>
      <c r="W161" s="36">
        <f t="shared" si="74"/>
        <v>81.552417333333338</v>
      </c>
    </row>
    <row r="162" spans="1:55" s="2" customFormat="1" ht="105" hidden="1">
      <c r="A162" s="23" t="s">
        <v>212</v>
      </c>
      <c r="B162" s="22" t="s">
        <v>13</v>
      </c>
      <c r="C162" s="22" t="s">
        <v>13</v>
      </c>
      <c r="D162" s="22" t="s">
        <v>213</v>
      </c>
      <c r="E162" s="22" t="s">
        <v>14</v>
      </c>
      <c r="F162" s="22" t="s">
        <v>214</v>
      </c>
      <c r="G162" s="38"/>
      <c r="H162" s="29"/>
      <c r="I162" s="38"/>
      <c r="J162" s="35">
        <f>L162</f>
        <v>0</v>
      </c>
      <c r="K162" s="32"/>
      <c r="L162" s="42"/>
      <c r="M162" s="35"/>
      <c r="N162" s="32"/>
      <c r="O162" s="35"/>
      <c r="P162" s="35"/>
      <c r="Q162" s="32"/>
      <c r="R162" s="35"/>
      <c r="S162" s="35"/>
      <c r="T162" s="32"/>
      <c r="U162" s="35"/>
      <c r="V162" s="36" t="e">
        <f t="shared" si="73"/>
        <v>#DIV/0!</v>
      </c>
      <c r="W162" s="36" t="e">
        <f t="shared" si="74"/>
        <v>#DIV/0!</v>
      </c>
    </row>
    <row r="163" spans="1:55" s="2" customFormat="1" ht="105" hidden="1">
      <c r="A163" s="23" t="s">
        <v>215</v>
      </c>
      <c r="B163" s="22" t="s">
        <v>13</v>
      </c>
      <c r="C163" s="22" t="s">
        <v>13</v>
      </c>
      <c r="D163" s="22" t="s">
        <v>213</v>
      </c>
      <c r="E163" s="22" t="s">
        <v>14</v>
      </c>
      <c r="F163" s="22" t="s">
        <v>214</v>
      </c>
      <c r="G163" s="38"/>
      <c r="H163" s="29"/>
      <c r="I163" s="38"/>
      <c r="J163" s="35">
        <f>L163</f>
        <v>0</v>
      </c>
      <c r="K163" s="32"/>
      <c r="L163" s="42"/>
      <c r="M163" s="35"/>
      <c r="N163" s="32"/>
      <c r="O163" s="35"/>
      <c r="P163" s="35"/>
      <c r="Q163" s="32"/>
      <c r="R163" s="35"/>
      <c r="S163" s="35"/>
      <c r="T163" s="32"/>
      <c r="U163" s="35"/>
      <c r="V163" s="36" t="e">
        <f t="shared" si="73"/>
        <v>#DIV/0!</v>
      </c>
      <c r="W163" s="36" t="e">
        <f t="shared" si="74"/>
        <v>#DIV/0!</v>
      </c>
    </row>
    <row r="164" spans="1:55" s="2" customFormat="1" hidden="1">
      <c r="A164" s="23"/>
      <c r="B164" s="22"/>
      <c r="C164" s="22"/>
      <c r="D164" s="22"/>
      <c r="E164" s="22"/>
      <c r="F164" s="22"/>
      <c r="G164" s="38"/>
      <c r="H164" s="29"/>
      <c r="I164" s="38"/>
      <c r="J164" s="35"/>
      <c r="K164" s="32"/>
      <c r="L164" s="42"/>
      <c r="M164" s="35"/>
      <c r="N164" s="32"/>
      <c r="O164" s="35"/>
      <c r="P164" s="35"/>
      <c r="Q164" s="32"/>
      <c r="R164" s="35"/>
      <c r="S164" s="35"/>
      <c r="T164" s="32"/>
      <c r="U164" s="35"/>
      <c r="V164" s="36" t="e">
        <f t="shared" si="73"/>
        <v>#DIV/0!</v>
      </c>
      <c r="W164" s="36" t="e">
        <f t="shared" si="74"/>
        <v>#DIV/0!</v>
      </c>
    </row>
    <row r="165" spans="1:55" s="2" customFormat="1" ht="47.25" hidden="1" customHeight="1">
      <c r="A165" s="67" t="s">
        <v>442</v>
      </c>
      <c r="B165" s="67"/>
      <c r="C165" s="67"/>
      <c r="D165" s="67"/>
      <c r="E165" s="67"/>
      <c r="F165" s="67"/>
      <c r="G165" s="38"/>
      <c r="H165" s="29"/>
      <c r="I165" s="38"/>
      <c r="J165" s="35"/>
      <c r="K165" s="32"/>
      <c r="L165" s="42"/>
      <c r="M165" s="35"/>
      <c r="N165" s="32"/>
      <c r="O165" s="35"/>
      <c r="P165" s="35"/>
      <c r="Q165" s="32"/>
      <c r="R165" s="35"/>
      <c r="S165" s="35"/>
      <c r="T165" s="32"/>
      <c r="U165" s="35"/>
      <c r="V165" s="36" t="e">
        <f t="shared" si="73"/>
        <v>#DIV/0!</v>
      </c>
      <c r="W165" s="36" t="e">
        <f t="shared" si="74"/>
        <v>#DIV/0!</v>
      </c>
    </row>
    <row r="166" spans="1:55" s="2" customFormat="1" ht="21" hidden="1" customHeight="1">
      <c r="A166" s="67" t="s">
        <v>11</v>
      </c>
      <c r="B166" s="67"/>
      <c r="C166" s="67"/>
      <c r="D166" s="67"/>
      <c r="E166" s="67"/>
      <c r="F166" s="67"/>
      <c r="G166" s="37"/>
      <c r="H166" s="29"/>
      <c r="I166" s="37"/>
      <c r="J166" s="33">
        <f>J167</f>
        <v>0</v>
      </c>
      <c r="K166" s="33">
        <f t="shared" ref="K166:U166" si="89">K167</f>
        <v>0</v>
      </c>
      <c r="L166" s="33">
        <f t="shared" si="89"/>
        <v>0</v>
      </c>
      <c r="M166" s="33">
        <f t="shared" si="89"/>
        <v>0</v>
      </c>
      <c r="N166" s="33">
        <f t="shared" si="89"/>
        <v>0</v>
      </c>
      <c r="O166" s="33">
        <f t="shared" si="89"/>
        <v>0</v>
      </c>
      <c r="P166" s="33">
        <f t="shared" si="89"/>
        <v>0</v>
      </c>
      <c r="Q166" s="33">
        <f t="shared" si="89"/>
        <v>0</v>
      </c>
      <c r="R166" s="33">
        <f t="shared" si="89"/>
        <v>0</v>
      </c>
      <c r="S166" s="33">
        <f t="shared" si="89"/>
        <v>0</v>
      </c>
      <c r="T166" s="33">
        <f t="shared" si="89"/>
        <v>0</v>
      </c>
      <c r="U166" s="33">
        <f t="shared" si="89"/>
        <v>0</v>
      </c>
      <c r="V166" s="36" t="e">
        <f t="shared" si="73"/>
        <v>#DIV/0!</v>
      </c>
      <c r="W166" s="36" t="e">
        <f t="shared" si="74"/>
        <v>#DIV/0!</v>
      </c>
    </row>
    <row r="167" spans="1:55" s="2" customFormat="1" ht="105" hidden="1">
      <c r="A167" s="23" t="s">
        <v>443</v>
      </c>
      <c r="B167" s="22" t="s">
        <v>13</v>
      </c>
      <c r="C167" s="22" t="s">
        <v>13</v>
      </c>
      <c r="D167" s="22"/>
      <c r="E167" s="22" t="s">
        <v>14</v>
      </c>
      <c r="F167" s="22"/>
      <c r="G167" s="38"/>
      <c r="H167" s="29"/>
      <c r="I167" s="38"/>
      <c r="J167" s="35">
        <f>K167+L167</f>
        <v>0</v>
      </c>
      <c r="K167" s="32">
        <v>0</v>
      </c>
      <c r="L167" s="42"/>
      <c r="M167" s="35"/>
      <c r="N167" s="32"/>
      <c r="O167" s="35"/>
      <c r="P167" s="35"/>
      <c r="Q167" s="32"/>
      <c r="R167" s="35"/>
      <c r="S167" s="35"/>
      <c r="T167" s="32"/>
      <c r="U167" s="35"/>
      <c r="V167" s="36" t="e">
        <f t="shared" si="73"/>
        <v>#DIV/0!</v>
      </c>
      <c r="W167" s="36" t="e">
        <f t="shared" si="74"/>
        <v>#DIV/0!</v>
      </c>
    </row>
    <row r="168" spans="1:55" s="2" customFormat="1" hidden="1">
      <c r="A168" s="23"/>
      <c r="B168" s="22"/>
      <c r="C168" s="22"/>
      <c r="D168" s="22"/>
      <c r="E168" s="22"/>
      <c r="F168" s="22"/>
      <c r="G168" s="38"/>
      <c r="H168" s="29"/>
      <c r="I168" s="38"/>
      <c r="J168" s="35"/>
      <c r="K168" s="32"/>
      <c r="L168" s="42"/>
      <c r="M168" s="35"/>
      <c r="N168" s="32"/>
      <c r="O168" s="35"/>
      <c r="P168" s="35"/>
      <c r="Q168" s="32"/>
      <c r="R168" s="35"/>
      <c r="S168" s="35"/>
      <c r="T168" s="32"/>
      <c r="U168" s="35"/>
      <c r="V168" s="36" t="e">
        <f t="shared" ref="V168:V230" si="90">S168/J168*100</f>
        <v>#DIV/0!</v>
      </c>
      <c r="W168" s="36" t="e">
        <f t="shared" ref="W168:W226" si="91">S168/M168*100</f>
        <v>#DIV/0!</v>
      </c>
    </row>
    <row r="169" spans="1:55" s="2" customFormat="1" ht="53.25" customHeight="1">
      <c r="A169" s="67" t="s">
        <v>216</v>
      </c>
      <c r="B169" s="67"/>
      <c r="C169" s="67"/>
      <c r="D169" s="67"/>
      <c r="E169" s="67"/>
      <c r="F169" s="67"/>
      <c r="G169" s="37">
        <f>G171</f>
        <v>0</v>
      </c>
      <c r="H169" s="29"/>
      <c r="I169" s="37">
        <f>I171</f>
        <v>0</v>
      </c>
      <c r="J169" s="33">
        <f>J172</f>
        <v>0</v>
      </c>
      <c r="K169" s="33">
        <f t="shared" ref="K169:U169" si="92">K172</f>
        <v>0</v>
      </c>
      <c r="L169" s="33">
        <f t="shared" si="92"/>
        <v>0</v>
      </c>
      <c r="M169" s="33">
        <f t="shared" si="92"/>
        <v>0</v>
      </c>
      <c r="N169" s="33">
        <f t="shared" si="92"/>
        <v>0</v>
      </c>
      <c r="O169" s="33">
        <f t="shared" si="92"/>
        <v>0</v>
      </c>
      <c r="P169" s="33">
        <f t="shared" si="92"/>
        <v>0</v>
      </c>
      <c r="Q169" s="33">
        <f t="shared" si="92"/>
        <v>0</v>
      </c>
      <c r="R169" s="33">
        <f t="shared" si="92"/>
        <v>0</v>
      </c>
      <c r="S169" s="33">
        <f t="shared" si="92"/>
        <v>0</v>
      </c>
      <c r="T169" s="33">
        <f t="shared" si="92"/>
        <v>0</v>
      </c>
      <c r="U169" s="33">
        <f t="shared" si="92"/>
        <v>0</v>
      </c>
      <c r="V169" s="36"/>
      <c r="W169" s="36"/>
    </row>
    <row r="170" spans="1:55" s="2" customFormat="1">
      <c r="A170" s="72" t="s">
        <v>7</v>
      </c>
      <c r="B170" s="72"/>
      <c r="C170" s="72"/>
      <c r="D170" s="72"/>
      <c r="E170" s="72"/>
      <c r="F170" s="72"/>
      <c r="G170" s="29"/>
      <c r="H170" s="29"/>
      <c r="I170" s="29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6"/>
      <c r="W170" s="36"/>
    </row>
    <row r="171" spans="1:55" s="2" customFormat="1">
      <c r="A171" s="72" t="s">
        <v>8</v>
      </c>
      <c r="B171" s="72"/>
      <c r="C171" s="72"/>
      <c r="D171" s="72"/>
      <c r="E171" s="72"/>
      <c r="F171" s="72"/>
      <c r="G171" s="38">
        <f>G172</f>
        <v>0</v>
      </c>
      <c r="H171" s="29"/>
      <c r="I171" s="38">
        <f>I172</f>
        <v>0</v>
      </c>
      <c r="J171" s="35">
        <f>J172</f>
        <v>0</v>
      </c>
      <c r="K171" s="35">
        <v>0</v>
      </c>
      <c r="L171" s="35"/>
      <c r="M171" s="35">
        <f t="shared" ref="K171:U173" si="93">M172</f>
        <v>0</v>
      </c>
      <c r="N171" s="35">
        <f t="shared" si="93"/>
        <v>0</v>
      </c>
      <c r="O171" s="35">
        <f t="shared" si="93"/>
        <v>0</v>
      </c>
      <c r="P171" s="35">
        <f t="shared" si="93"/>
        <v>0</v>
      </c>
      <c r="Q171" s="35">
        <f t="shared" si="93"/>
        <v>0</v>
      </c>
      <c r="R171" s="35">
        <f t="shared" si="93"/>
        <v>0</v>
      </c>
      <c r="S171" s="35">
        <f t="shared" si="93"/>
        <v>0</v>
      </c>
      <c r="T171" s="35">
        <f t="shared" si="93"/>
        <v>0</v>
      </c>
      <c r="U171" s="35">
        <f t="shared" si="93"/>
        <v>0</v>
      </c>
      <c r="V171" s="36"/>
      <c r="W171" s="36"/>
    </row>
    <row r="172" spans="1:55" s="2" customFormat="1" ht="39.75" customHeight="1">
      <c r="A172" s="72" t="s">
        <v>217</v>
      </c>
      <c r="B172" s="72"/>
      <c r="C172" s="72"/>
      <c r="D172" s="72"/>
      <c r="E172" s="72"/>
      <c r="F172" s="72"/>
      <c r="G172" s="38">
        <v>0</v>
      </c>
      <c r="H172" s="29"/>
      <c r="I172" s="38">
        <v>0</v>
      </c>
      <c r="J172" s="35"/>
      <c r="K172" s="35">
        <f t="shared" si="93"/>
        <v>0</v>
      </c>
      <c r="L172" s="35"/>
      <c r="M172" s="35">
        <f t="shared" si="93"/>
        <v>0</v>
      </c>
      <c r="N172" s="35">
        <f t="shared" si="93"/>
        <v>0</v>
      </c>
      <c r="O172" s="35">
        <f t="shared" si="93"/>
        <v>0</v>
      </c>
      <c r="P172" s="35">
        <f t="shared" si="93"/>
        <v>0</v>
      </c>
      <c r="Q172" s="35">
        <f t="shared" si="93"/>
        <v>0</v>
      </c>
      <c r="R172" s="35">
        <f t="shared" si="93"/>
        <v>0</v>
      </c>
      <c r="S172" s="35">
        <f t="shared" si="93"/>
        <v>0</v>
      </c>
      <c r="T172" s="35">
        <f t="shared" si="93"/>
        <v>0</v>
      </c>
      <c r="U172" s="35">
        <f t="shared" si="93"/>
        <v>0</v>
      </c>
      <c r="V172" s="36"/>
      <c r="W172" s="36"/>
    </row>
    <row r="173" spans="1:55" s="2" customFormat="1" ht="24" customHeight="1">
      <c r="A173" s="67" t="s">
        <v>11</v>
      </c>
      <c r="B173" s="67"/>
      <c r="C173" s="67"/>
      <c r="D173" s="67"/>
      <c r="E173" s="67"/>
      <c r="F173" s="67"/>
      <c r="G173" s="37"/>
      <c r="H173" s="29"/>
      <c r="I173" s="37"/>
      <c r="J173" s="33">
        <f>J174</f>
        <v>0</v>
      </c>
      <c r="K173" s="33">
        <f t="shared" si="93"/>
        <v>0</v>
      </c>
      <c r="L173" s="33">
        <f t="shared" si="93"/>
        <v>0</v>
      </c>
      <c r="M173" s="33">
        <f t="shared" si="93"/>
        <v>0</v>
      </c>
      <c r="N173" s="33">
        <f t="shared" si="93"/>
        <v>0</v>
      </c>
      <c r="O173" s="33">
        <f t="shared" si="93"/>
        <v>0</v>
      </c>
      <c r="P173" s="33">
        <f t="shared" si="93"/>
        <v>0</v>
      </c>
      <c r="Q173" s="33">
        <f t="shared" si="93"/>
        <v>0</v>
      </c>
      <c r="R173" s="33">
        <f t="shared" si="93"/>
        <v>0</v>
      </c>
      <c r="S173" s="33">
        <f t="shared" si="93"/>
        <v>0</v>
      </c>
      <c r="T173" s="33">
        <f t="shared" si="93"/>
        <v>0</v>
      </c>
      <c r="U173" s="33">
        <f t="shared" si="93"/>
        <v>0</v>
      </c>
      <c r="V173" s="36"/>
      <c r="W173" s="36"/>
    </row>
    <row r="174" spans="1:55" s="2" customFormat="1" ht="105">
      <c r="A174" s="23" t="s">
        <v>218</v>
      </c>
      <c r="B174" s="22" t="s">
        <v>13</v>
      </c>
      <c r="C174" s="22" t="s">
        <v>13</v>
      </c>
      <c r="D174" s="22" t="s">
        <v>102</v>
      </c>
      <c r="E174" s="22" t="s">
        <v>14</v>
      </c>
      <c r="F174" s="22" t="s">
        <v>27</v>
      </c>
      <c r="G174" s="38"/>
      <c r="H174" s="29"/>
      <c r="I174" s="38"/>
      <c r="J174" s="35">
        <f>L174</f>
        <v>0</v>
      </c>
      <c r="K174" s="32"/>
      <c r="L174" s="35"/>
      <c r="M174" s="35"/>
      <c r="N174" s="32"/>
      <c r="O174" s="35"/>
      <c r="P174" s="35"/>
      <c r="Q174" s="32"/>
      <c r="R174" s="35"/>
      <c r="S174" s="35"/>
      <c r="T174" s="32"/>
      <c r="U174" s="35"/>
      <c r="V174" s="36"/>
      <c r="W174" s="36"/>
    </row>
    <row r="175" spans="1:55" s="3" customFormat="1" ht="42.75" customHeight="1">
      <c r="A175" s="67" t="s">
        <v>219</v>
      </c>
      <c r="B175" s="67"/>
      <c r="C175" s="67"/>
      <c r="D175" s="67"/>
      <c r="E175" s="67"/>
      <c r="F175" s="67"/>
      <c r="G175" s="37">
        <v>378605612.27999997</v>
      </c>
      <c r="H175" s="37" t="s">
        <v>221</v>
      </c>
      <c r="I175" s="37" t="s">
        <v>222</v>
      </c>
      <c r="J175" s="33">
        <f>J178</f>
        <v>378605612.28000003</v>
      </c>
      <c r="K175" s="33">
        <f t="shared" ref="K175:U175" si="94">K178</f>
        <v>371033500</v>
      </c>
      <c r="L175" s="33">
        <f t="shared" si="94"/>
        <v>7572112.2800000003</v>
      </c>
      <c r="M175" s="33">
        <v>183270249.51000002</v>
      </c>
      <c r="N175" s="33">
        <v>179604844.55000001</v>
      </c>
      <c r="O175" s="33">
        <v>3665404.96</v>
      </c>
      <c r="P175" s="33">
        <f t="shared" si="94"/>
        <v>183270249.51000002</v>
      </c>
      <c r="Q175" s="33">
        <f t="shared" si="94"/>
        <v>179604844.55000001</v>
      </c>
      <c r="R175" s="33">
        <f t="shared" si="94"/>
        <v>3665404.96</v>
      </c>
      <c r="S175" s="33">
        <f t="shared" si="94"/>
        <v>182939712.83000004</v>
      </c>
      <c r="T175" s="33">
        <f t="shared" si="94"/>
        <v>179280918.58999997</v>
      </c>
      <c r="U175" s="33">
        <f t="shared" si="94"/>
        <v>3658794.2399999998</v>
      </c>
      <c r="V175" s="34">
        <f t="shared" si="90"/>
        <v>48.319334657592421</v>
      </c>
      <c r="W175" s="34">
        <f t="shared" si="91"/>
        <v>99.819645206527667</v>
      </c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>
      <c r="A176" s="72" t="s">
        <v>7</v>
      </c>
      <c r="B176" s="72"/>
      <c r="C176" s="72"/>
      <c r="D176" s="72"/>
      <c r="E176" s="72"/>
      <c r="F176" s="72"/>
      <c r="G176" s="38" t="s">
        <v>220</v>
      </c>
      <c r="H176" s="38" t="s">
        <v>221</v>
      </c>
      <c r="I176" s="38" t="s">
        <v>222</v>
      </c>
      <c r="J176" s="35">
        <f>J179</f>
        <v>378605612.28000003</v>
      </c>
      <c r="K176" s="35">
        <v>371033500</v>
      </c>
      <c r="L176" s="35">
        <v>7572112.2800000003</v>
      </c>
      <c r="M176" s="35">
        <v>183270249.51000002</v>
      </c>
      <c r="N176" s="35">
        <v>179604844.55000001</v>
      </c>
      <c r="O176" s="35">
        <v>3665404.96</v>
      </c>
      <c r="P176" s="35">
        <f t="shared" ref="P176:U176" si="95">P179</f>
        <v>183270249.51000002</v>
      </c>
      <c r="Q176" s="35">
        <f t="shared" si="95"/>
        <v>179604844.55000001</v>
      </c>
      <c r="R176" s="35">
        <f t="shared" si="95"/>
        <v>3665404.96</v>
      </c>
      <c r="S176" s="35">
        <f t="shared" si="95"/>
        <v>182939712.83000004</v>
      </c>
      <c r="T176" s="35">
        <f t="shared" si="95"/>
        <v>179280918.58999997</v>
      </c>
      <c r="U176" s="35">
        <f t="shared" si="95"/>
        <v>3658794.2399999998</v>
      </c>
      <c r="V176" s="36">
        <f t="shared" si="90"/>
        <v>48.319334657592421</v>
      </c>
      <c r="W176" s="36">
        <f t="shared" si="91"/>
        <v>99.819645206527667</v>
      </c>
    </row>
    <row r="177" spans="1:23">
      <c r="A177" s="72" t="s">
        <v>8</v>
      </c>
      <c r="B177" s="72"/>
      <c r="C177" s="72"/>
      <c r="D177" s="72"/>
      <c r="E177" s="72"/>
      <c r="F177" s="72"/>
      <c r="G177" s="29"/>
      <c r="H177" s="29"/>
      <c r="I177" s="29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6"/>
      <c r="W177" s="36"/>
    </row>
    <row r="178" spans="1:23" ht="30" customHeight="1">
      <c r="A178" s="72" t="s">
        <v>223</v>
      </c>
      <c r="B178" s="72"/>
      <c r="C178" s="72"/>
      <c r="D178" s="72"/>
      <c r="E178" s="72"/>
      <c r="F178" s="72"/>
      <c r="G178" s="38" t="s">
        <v>220</v>
      </c>
      <c r="H178" s="38" t="s">
        <v>221</v>
      </c>
      <c r="I178" s="38" t="s">
        <v>222</v>
      </c>
      <c r="J178" s="35">
        <f>J179</f>
        <v>378605612.28000003</v>
      </c>
      <c r="K178" s="35">
        <v>371033500</v>
      </c>
      <c r="L178" s="35">
        <v>7572112.2800000003</v>
      </c>
      <c r="M178" s="35">
        <v>183270249.51000002</v>
      </c>
      <c r="N178" s="35">
        <v>179604844.55000001</v>
      </c>
      <c r="O178" s="35">
        <v>3665404.96</v>
      </c>
      <c r="P178" s="35">
        <f t="shared" ref="P178:U178" si="96">P179</f>
        <v>183270249.51000002</v>
      </c>
      <c r="Q178" s="35">
        <f t="shared" si="96"/>
        <v>179604844.55000001</v>
      </c>
      <c r="R178" s="35">
        <f t="shared" si="96"/>
        <v>3665404.96</v>
      </c>
      <c r="S178" s="35">
        <f t="shared" si="96"/>
        <v>182939712.83000004</v>
      </c>
      <c r="T178" s="35">
        <f t="shared" si="96"/>
        <v>179280918.58999997</v>
      </c>
      <c r="U178" s="35">
        <f t="shared" si="96"/>
        <v>3658794.2399999998</v>
      </c>
      <c r="V178" s="36">
        <f t="shared" si="90"/>
        <v>48.319334657592421</v>
      </c>
      <c r="W178" s="36">
        <f t="shared" si="91"/>
        <v>99.819645206527667</v>
      </c>
    </row>
    <row r="179" spans="1:23" ht="33.75" customHeight="1">
      <c r="A179" s="67" t="s">
        <v>224</v>
      </c>
      <c r="B179" s="67"/>
      <c r="C179" s="67"/>
      <c r="D179" s="67"/>
      <c r="E179" s="67"/>
      <c r="F179" s="67"/>
      <c r="G179" s="37" t="s">
        <v>220</v>
      </c>
      <c r="H179" s="37" t="s">
        <v>221</v>
      </c>
      <c r="I179" s="37" t="s">
        <v>222</v>
      </c>
      <c r="J179" s="33">
        <f>J180+J182+J184+J186++J188+J190+J192+J194</f>
        <v>378605612.28000003</v>
      </c>
      <c r="K179" s="33">
        <f t="shared" ref="K179:U179" si="97">K180+K182+K184+K186++K188+K190+K192+K194</f>
        <v>371033500</v>
      </c>
      <c r="L179" s="33">
        <f t="shared" si="97"/>
        <v>7572112.2800000003</v>
      </c>
      <c r="M179" s="33">
        <f t="shared" si="97"/>
        <v>183270249.51000002</v>
      </c>
      <c r="N179" s="33">
        <f t="shared" si="97"/>
        <v>179604844.55000001</v>
      </c>
      <c r="O179" s="33">
        <f t="shared" si="97"/>
        <v>3665404.96</v>
      </c>
      <c r="P179" s="33">
        <f t="shared" si="97"/>
        <v>183270249.51000002</v>
      </c>
      <c r="Q179" s="33">
        <f t="shared" si="97"/>
        <v>179604844.55000001</v>
      </c>
      <c r="R179" s="33">
        <f t="shared" si="97"/>
        <v>3665404.96</v>
      </c>
      <c r="S179" s="33">
        <f t="shared" si="97"/>
        <v>182939712.83000004</v>
      </c>
      <c r="T179" s="33">
        <f t="shared" si="97"/>
        <v>179280918.58999997</v>
      </c>
      <c r="U179" s="33">
        <f t="shared" si="97"/>
        <v>3658794.2399999998</v>
      </c>
      <c r="V179" s="34">
        <f t="shared" si="90"/>
        <v>48.319334657592421</v>
      </c>
      <c r="W179" s="34">
        <f t="shared" si="91"/>
        <v>99.819645206527667</v>
      </c>
    </row>
    <row r="180" spans="1:23" ht="75">
      <c r="A180" s="23" t="s">
        <v>225</v>
      </c>
      <c r="B180" s="22" t="s">
        <v>13</v>
      </c>
      <c r="C180" s="22" t="s">
        <v>13</v>
      </c>
      <c r="D180" s="22" t="s">
        <v>226</v>
      </c>
      <c r="E180" s="22" t="s">
        <v>154</v>
      </c>
      <c r="F180" s="22" t="s">
        <v>27</v>
      </c>
      <c r="G180" s="38" t="s">
        <v>227</v>
      </c>
      <c r="H180" s="38" t="s">
        <v>228</v>
      </c>
      <c r="I180" s="38" t="s">
        <v>229</v>
      </c>
      <c r="J180" s="35">
        <f t="shared" ref="J180:J186" si="98">K180+L180</f>
        <v>34919387.759999998</v>
      </c>
      <c r="K180" s="55">
        <v>34221000</v>
      </c>
      <c r="L180" s="55">
        <v>698387.76</v>
      </c>
      <c r="M180" s="35">
        <f t="shared" ref="M180:S180" si="99">M181</f>
        <v>1663621.2</v>
      </c>
      <c r="N180" s="35">
        <v>1630348.78</v>
      </c>
      <c r="O180" s="35">
        <v>33272.42</v>
      </c>
      <c r="P180" s="35">
        <f t="shared" si="99"/>
        <v>1663621.2</v>
      </c>
      <c r="Q180" s="35">
        <v>1630348.78</v>
      </c>
      <c r="R180" s="35">
        <v>33272.42</v>
      </c>
      <c r="S180" s="35">
        <f t="shared" si="99"/>
        <v>1663621.2</v>
      </c>
      <c r="T180" s="35">
        <v>1630348.78</v>
      </c>
      <c r="U180" s="35">
        <v>33272.42</v>
      </c>
      <c r="V180" s="36">
        <f t="shared" si="90"/>
        <v>4.7641763121221459</v>
      </c>
      <c r="W180" s="36">
        <f t="shared" si="91"/>
        <v>100</v>
      </c>
    </row>
    <row r="181" spans="1:23">
      <c r="A181" s="23" t="s">
        <v>230</v>
      </c>
      <c r="B181" s="22" t="s">
        <v>231</v>
      </c>
      <c r="C181" s="31"/>
      <c r="D181" s="31"/>
      <c r="E181" s="31"/>
      <c r="F181" s="31"/>
      <c r="G181" s="38" t="s">
        <v>227</v>
      </c>
      <c r="H181" s="38" t="s">
        <v>228</v>
      </c>
      <c r="I181" s="38" t="s">
        <v>229</v>
      </c>
      <c r="J181" s="35">
        <f t="shared" si="98"/>
        <v>34919387.759999998</v>
      </c>
      <c r="K181" s="43">
        <v>34221000</v>
      </c>
      <c r="L181" s="43">
        <v>698387.76</v>
      </c>
      <c r="M181" s="35">
        <f t="shared" ref="M181" si="100">N181+O181</f>
        <v>1663621.2</v>
      </c>
      <c r="N181" s="49">
        <v>1630348.78</v>
      </c>
      <c r="O181" s="49">
        <v>33272.42</v>
      </c>
      <c r="P181" s="35">
        <f t="shared" ref="P181" si="101">Q181+R181</f>
        <v>1663621.2</v>
      </c>
      <c r="Q181" s="49">
        <v>1630348.78</v>
      </c>
      <c r="R181" s="49">
        <v>33272.42</v>
      </c>
      <c r="S181" s="35">
        <f t="shared" ref="S181" si="102">T181+U181</f>
        <v>1663621.2</v>
      </c>
      <c r="T181" s="49">
        <v>1630348.78</v>
      </c>
      <c r="U181" s="49">
        <v>33272.42</v>
      </c>
      <c r="V181" s="36">
        <f t="shared" si="90"/>
        <v>4.7641763121221459</v>
      </c>
      <c r="W181" s="36">
        <f t="shared" si="91"/>
        <v>100</v>
      </c>
    </row>
    <row r="182" spans="1:23" ht="75">
      <c r="A182" s="23" t="s">
        <v>232</v>
      </c>
      <c r="B182" s="22" t="s">
        <v>13</v>
      </c>
      <c r="C182" s="22" t="s">
        <v>13</v>
      </c>
      <c r="D182" s="22" t="s">
        <v>233</v>
      </c>
      <c r="E182" s="22" t="s">
        <v>234</v>
      </c>
      <c r="F182" s="22" t="s">
        <v>27</v>
      </c>
      <c r="G182" s="38" t="s">
        <v>235</v>
      </c>
      <c r="H182" s="38" t="s">
        <v>236</v>
      </c>
      <c r="I182" s="38" t="s">
        <v>237</v>
      </c>
      <c r="J182" s="35">
        <f t="shared" si="98"/>
        <v>15872448.98</v>
      </c>
      <c r="K182" s="55">
        <v>15555000</v>
      </c>
      <c r="L182" s="55">
        <v>317448.98</v>
      </c>
      <c r="M182" s="35">
        <f t="shared" ref="M182:S182" si="103">M183</f>
        <v>7038057.7000000002</v>
      </c>
      <c r="N182" s="35">
        <v>6897296.5499999998</v>
      </c>
      <c r="O182" s="35">
        <v>140761.15</v>
      </c>
      <c r="P182" s="35">
        <f t="shared" si="103"/>
        <v>7038057.7000000002</v>
      </c>
      <c r="Q182" s="35">
        <v>6897296.5499999998</v>
      </c>
      <c r="R182" s="35">
        <v>140761.15</v>
      </c>
      <c r="S182" s="35">
        <f t="shared" si="103"/>
        <v>7038057.7000000002</v>
      </c>
      <c r="T182" s="35">
        <v>6897296.5499999998</v>
      </c>
      <c r="U182" s="35">
        <v>140761.15</v>
      </c>
      <c r="V182" s="36">
        <f t="shared" si="90"/>
        <v>44.341347128400095</v>
      </c>
      <c r="W182" s="36">
        <f t="shared" si="91"/>
        <v>100</v>
      </c>
    </row>
    <row r="183" spans="1:23">
      <c r="A183" s="23" t="s">
        <v>230</v>
      </c>
      <c r="B183" s="22" t="s">
        <v>231</v>
      </c>
      <c r="C183" s="31"/>
      <c r="D183" s="31"/>
      <c r="E183" s="31"/>
      <c r="F183" s="31"/>
      <c r="G183" s="38" t="s">
        <v>235</v>
      </c>
      <c r="H183" s="38" t="s">
        <v>236</v>
      </c>
      <c r="I183" s="38" t="s">
        <v>237</v>
      </c>
      <c r="J183" s="35">
        <f t="shared" si="98"/>
        <v>15872448.98</v>
      </c>
      <c r="K183" s="43">
        <v>15555000</v>
      </c>
      <c r="L183" s="43">
        <v>317448.98</v>
      </c>
      <c r="M183" s="35">
        <f t="shared" ref="M183" si="104">N183+O183</f>
        <v>7038057.7000000002</v>
      </c>
      <c r="N183" s="49">
        <v>6897296.5499999998</v>
      </c>
      <c r="O183" s="49">
        <v>140761.15</v>
      </c>
      <c r="P183" s="35">
        <f t="shared" ref="P183" si="105">Q183+R183</f>
        <v>7038057.7000000002</v>
      </c>
      <c r="Q183" s="49">
        <v>6897296.5499999998</v>
      </c>
      <c r="R183" s="49">
        <v>140761.15</v>
      </c>
      <c r="S183" s="35">
        <f t="shared" ref="S183" si="106">T183+U183</f>
        <v>7038057.7000000002</v>
      </c>
      <c r="T183" s="49">
        <v>6897296.5499999998</v>
      </c>
      <c r="U183" s="49">
        <v>140761.15</v>
      </c>
      <c r="V183" s="36">
        <f t="shared" si="90"/>
        <v>44.341347128400095</v>
      </c>
      <c r="W183" s="36">
        <f t="shared" si="91"/>
        <v>100</v>
      </c>
    </row>
    <row r="184" spans="1:23" ht="120">
      <c r="A184" s="23" t="s">
        <v>238</v>
      </c>
      <c r="B184" s="22" t="s">
        <v>13</v>
      </c>
      <c r="C184" s="22" t="s">
        <v>13</v>
      </c>
      <c r="D184" s="22" t="s">
        <v>239</v>
      </c>
      <c r="E184" s="22" t="s">
        <v>234</v>
      </c>
      <c r="F184" s="22" t="s">
        <v>27</v>
      </c>
      <c r="G184" s="38" t="s">
        <v>240</v>
      </c>
      <c r="H184" s="38" t="s">
        <v>241</v>
      </c>
      <c r="I184" s="38" t="s">
        <v>242</v>
      </c>
      <c r="J184" s="35">
        <f t="shared" si="98"/>
        <v>19046938.780000001</v>
      </c>
      <c r="K184" s="55">
        <v>18666000</v>
      </c>
      <c r="L184" s="55">
        <v>380938.78</v>
      </c>
      <c r="M184" s="35">
        <f>N184+O184</f>
        <v>15669455.799999999</v>
      </c>
      <c r="N184" s="35">
        <v>15356066.699999999</v>
      </c>
      <c r="O184" s="35">
        <v>313389.09999999998</v>
      </c>
      <c r="P184" s="35">
        <f t="shared" ref="P184:S184" si="107">P185</f>
        <v>15669455.799999999</v>
      </c>
      <c r="Q184" s="35">
        <v>15356066.699999999</v>
      </c>
      <c r="R184" s="35">
        <v>313389.09999999998</v>
      </c>
      <c r="S184" s="35">
        <f t="shared" si="107"/>
        <v>15669455.799999999</v>
      </c>
      <c r="T184" s="35">
        <v>15356066.699999999</v>
      </c>
      <c r="U184" s="35">
        <v>313389.09999999998</v>
      </c>
      <c r="V184" s="36">
        <f t="shared" si="90"/>
        <v>82.267581058503296</v>
      </c>
      <c r="W184" s="36">
        <f t="shared" si="91"/>
        <v>100</v>
      </c>
    </row>
    <row r="185" spans="1:23">
      <c r="A185" s="23" t="s">
        <v>230</v>
      </c>
      <c r="B185" s="22" t="s">
        <v>231</v>
      </c>
      <c r="C185" s="31"/>
      <c r="D185" s="31"/>
      <c r="E185" s="31"/>
      <c r="F185" s="31"/>
      <c r="G185" s="38" t="s">
        <v>240</v>
      </c>
      <c r="H185" s="38" t="s">
        <v>241</v>
      </c>
      <c r="I185" s="38" t="s">
        <v>242</v>
      </c>
      <c r="J185" s="35">
        <f t="shared" si="98"/>
        <v>19046938.780000001</v>
      </c>
      <c r="K185" s="43">
        <v>18666000</v>
      </c>
      <c r="L185" s="43">
        <v>380938.78</v>
      </c>
      <c r="M185" s="35">
        <f>N185+O185</f>
        <v>15669455.799999999</v>
      </c>
      <c r="N185" s="49">
        <v>15356066.699999999</v>
      </c>
      <c r="O185" s="49">
        <v>313389.09999999998</v>
      </c>
      <c r="P185" s="35">
        <f t="shared" ref="P185" si="108">Q185+R185</f>
        <v>15669455.799999999</v>
      </c>
      <c r="Q185" s="49">
        <v>15356066.699999999</v>
      </c>
      <c r="R185" s="49">
        <v>313389.09999999998</v>
      </c>
      <c r="S185" s="35">
        <f t="shared" ref="S185" si="109">T185+U185</f>
        <v>15669455.799999999</v>
      </c>
      <c r="T185" s="49">
        <v>15356066.699999999</v>
      </c>
      <c r="U185" s="49">
        <v>313389.09999999998</v>
      </c>
      <c r="V185" s="36">
        <f t="shared" si="90"/>
        <v>82.267581058503296</v>
      </c>
      <c r="W185" s="36">
        <f t="shared" si="91"/>
        <v>100</v>
      </c>
    </row>
    <row r="186" spans="1:23" ht="45">
      <c r="A186" s="23" t="s">
        <v>243</v>
      </c>
      <c r="B186" s="22" t="s">
        <v>13</v>
      </c>
      <c r="C186" s="22" t="s">
        <v>13</v>
      </c>
      <c r="D186" s="22" t="s">
        <v>244</v>
      </c>
      <c r="E186" s="22" t="s">
        <v>90</v>
      </c>
      <c r="F186" s="22" t="s">
        <v>31</v>
      </c>
      <c r="G186" s="38" t="s">
        <v>245</v>
      </c>
      <c r="H186" s="38" t="s">
        <v>246</v>
      </c>
      <c r="I186" s="38" t="s">
        <v>247</v>
      </c>
      <c r="J186" s="35">
        <f t="shared" si="98"/>
        <v>108810816.34</v>
      </c>
      <c r="K186" s="55">
        <v>106634600</v>
      </c>
      <c r="L186" s="55">
        <v>2176216.34</v>
      </c>
      <c r="M186" s="35">
        <f t="shared" ref="M186:S186" si="110">M187</f>
        <v>59723358.390000001</v>
      </c>
      <c r="N186" s="35">
        <v>58528891.219999999</v>
      </c>
      <c r="O186" s="35">
        <v>1194467.17</v>
      </c>
      <c r="P186" s="35">
        <f t="shared" si="110"/>
        <v>59723358.390000001</v>
      </c>
      <c r="Q186" s="35">
        <v>58528891.219999999</v>
      </c>
      <c r="R186" s="35">
        <v>1194467.17</v>
      </c>
      <c r="S186" s="35">
        <f t="shared" si="110"/>
        <v>59723358.390000001</v>
      </c>
      <c r="T186" s="35">
        <v>58528891.219999999</v>
      </c>
      <c r="U186" s="35">
        <v>1194467.17</v>
      </c>
      <c r="V186" s="36">
        <f t="shared" si="90"/>
        <v>54.887336019411023</v>
      </c>
      <c r="W186" s="36">
        <f t="shared" si="91"/>
        <v>100</v>
      </c>
    </row>
    <row r="187" spans="1:23">
      <c r="A187" s="23" t="s">
        <v>230</v>
      </c>
      <c r="B187" s="22" t="s">
        <v>231</v>
      </c>
      <c r="C187" s="31"/>
      <c r="D187" s="31"/>
      <c r="E187" s="31"/>
      <c r="F187" s="31"/>
      <c r="G187" s="38" t="s">
        <v>245</v>
      </c>
      <c r="H187" s="38" t="s">
        <v>246</v>
      </c>
      <c r="I187" s="38" t="s">
        <v>247</v>
      </c>
      <c r="J187" s="35">
        <f t="shared" ref="J187:J194" si="111">K187+L187</f>
        <v>108810816.34</v>
      </c>
      <c r="K187" s="43">
        <v>106634600</v>
      </c>
      <c r="L187" s="43">
        <v>2176216.34</v>
      </c>
      <c r="M187" s="35">
        <f>N187+O187</f>
        <v>59723358.390000001</v>
      </c>
      <c r="N187" s="35">
        <v>58528891.219999999</v>
      </c>
      <c r="O187" s="35">
        <v>1194467.17</v>
      </c>
      <c r="P187" s="35">
        <f>Q187+R187</f>
        <v>59723358.390000001</v>
      </c>
      <c r="Q187" s="35">
        <v>58528891.219999999</v>
      </c>
      <c r="R187" s="35">
        <v>1194467.17</v>
      </c>
      <c r="S187" s="35">
        <f>T187+U187</f>
        <v>59723358.390000001</v>
      </c>
      <c r="T187" s="35">
        <v>58528891.219999999</v>
      </c>
      <c r="U187" s="35">
        <v>1194467.17</v>
      </c>
      <c r="V187" s="36">
        <f t="shared" si="90"/>
        <v>54.887336019411023</v>
      </c>
      <c r="W187" s="36">
        <f t="shared" si="91"/>
        <v>100</v>
      </c>
    </row>
    <row r="188" spans="1:23" ht="60">
      <c r="A188" s="23" t="s">
        <v>248</v>
      </c>
      <c r="B188" s="22" t="s">
        <v>13</v>
      </c>
      <c r="C188" s="22" t="s">
        <v>13</v>
      </c>
      <c r="D188" s="22" t="s">
        <v>249</v>
      </c>
      <c r="E188" s="22" t="s">
        <v>78</v>
      </c>
      <c r="F188" s="22" t="s">
        <v>27</v>
      </c>
      <c r="G188" s="38" t="s">
        <v>250</v>
      </c>
      <c r="H188" s="38" t="s">
        <v>251</v>
      </c>
      <c r="I188" s="38" t="s">
        <v>252</v>
      </c>
      <c r="J188" s="35">
        <f t="shared" si="111"/>
        <v>64085306.119999997</v>
      </c>
      <c r="K188" s="55">
        <v>62803600</v>
      </c>
      <c r="L188" s="55">
        <v>1281706.1200000001</v>
      </c>
      <c r="M188" s="35">
        <f t="shared" ref="M188:S188" si="112">M189</f>
        <v>590452.29</v>
      </c>
      <c r="N188" s="35">
        <v>578643.24</v>
      </c>
      <c r="O188" s="35">
        <v>11809.05</v>
      </c>
      <c r="P188" s="35">
        <f t="shared" si="112"/>
        <v>590452.29</v>
      </c>
      <c r="Q188" s="35">
        <v>578643.24</v>
      </c>
      <c r="R188" s="35">
        <v>11809.05</v>
      </c>
      <c r="S188" s="35">
        <f t="shared" si="112"/>
        <v>590452.29</v>
      </c>
      <c r="T188" s="35">
        <v>578643.24</v>
      </c>
      <c r="U188" s="35">
        <v>11809.05</v>
      </c>
      <c r="V188" s="36">
        <f t="shared" si="90"/>
        <v>0.92135362339437965</v>
      </c>
      <c r="W188" s="36">
        <f t="shared" si="91"/>
        <v>100</v>
      </c>
    </row>
    <row r="189" spans="1:23">
      <c r="A189" s="23" t="s">
        <v>230</v>
      </c>
      <c r="B189" s="22" t="s">
        <v>231</v>
      </c>
      <c r="C189" s="31"/>
      <c r="D189" s="31"/>
      <c r="E189" s="31"/>
      <c r="F189" s="31"/>
      <c r="G189" s="38" t="s">
        <v>250</v>
      </c>
      <c r="H189" s="38" t="s">
        <v>251</v>
      </c>
      <c r="I189" s="38" t="s">
        <v>252</v>
      </c>
      <c r="J189" s="35">
        <f>K189+L189</f>
        <v>64085306.119999997</v>
      </c>
      <c r="K189" s="43">
        <v>62803600</v>
      </c>
      <c r="L189" s="43">
        <v>1281706.1200000001</v>
      </c>
      <c r="M189" s="35">
        <f>N189+O189</f>
        <v>590452.29</v>
      </c>
      <c r="N189" s="49">
        <v>578643.24</v>
      </c>
      <c r="O189" s="49">
        <v>11809.05</v>
      </c>
      <c r="P189" s="35">
        <f>Q189+R189</f>
        <v>590452.29</v>
      </c>
      <c r="Q189" s="49">
        <v>578643.24</v>
      </c>
      <c r="R189" s="49">
        <v>11809.05</v>
      </c>
      <c r="S189" s="35">
        <f>T189+U189</f>
        <v>590452.29</v>
      </c>
      <c r="T189" s="49">
        <v>578643.24</v>
      </c>
      <c r="U189" s="49">
        <v>11809.05</v>
      </c>
      <c r="V189" s="36">
        <f t="shared" si="90"/>
        <v>0.92135362339437965</v>
      </c>
      <c r="W189" s="36">
        <f t="shared" si="91"/>
        <v>100</v>
      </c>
    </row>
    <row r="190" spans="1:23" ht="105">
      <c r="A190" s="23" t="s">
        <v>253</v>
      </c>
      <c r="B190" s="22" t="s">
        <v>13</v>
      </c>
      <c r="C190" s="22" t="s">
        <v>13</v>
      </c>
      <c r="D190" s="22" t="s">
        <v>254</v>
      </c>
      <c r="E190" s="22" t="s">
        <v>255</v>
      </c>
      <c r="F190" s="22" t="s">
        <v>27</v>
      </c>
      <c r="G190" s="38" t="s">
        <v>256</v>
      </c>
      <c r="H190" s="38" t="s">
        <v>257</v>
      </c>
      <c r="I190" s="38" t="s">
        <v>258</v>
      </c>
      <c r="J190" s="35">
        <f t="shared" si="111"/>
        <v>21163265.309999999</v>
      </c>
      <c r="K190" s="55">
        <v>20740000</v>
      </c>
      <c r="L190" s="55">
        <v>423265.31</v>
      </c>
      <c r="M190" s="35">
        <f t="shared" ref="M190:S190" si="113">M191</f>
        <v>19841118.59</v>
      </c>
      <c r="N190" s="35">
        <v>19444296.23</v>
      </c>
      <c r="O190" s="35">
        <v>396822.36</v>
      </c>
      <c r="P190" s="35">
        <f t="shared" si="113"/>
        <v>19841118.59</v>
      </c>
      <c r="Q190" s="35">
        <v>19444296.23</v>
      </c>
      <c r="R190" s="35">
        <v>396822.36</v>
      </c>
      <c r="S190" s="35">
        <f t="shared" si="113"/>
        <v>19510581.920000002</v>
      </c>
      <c r="T190" s="35">
        <v>19120370.280000001</v>
      </c>
      <c r="U190" s="35">
        <v>390211.64</v>
      </c>
      <c r="V190" s="36">
        <f t="shared" si="90"/>
        <v>92.190792083398037</v>
      </c>
      <c r="W190" s="36">
        <f t="shared" si="91"/>
        <v>98.334082483804167</v>
      </c>
    </row>
    <row r="191" spans="1:23">
      <c r="A191" s="23" t="s">
        <v>230</v>
      </c>
      <c r="B191" s="22" t="s">
        <v>231</v>
      </c>
      <c r="C191" s="31"/>
      <c r="D191" s="31"/>
      <c r="E191" s="31"/>
      <c r="F191" s="31"/>
      <c r="G191" s="38" t="s">
        <v>256</v>
      </c>
      <c r="H191" s="38" t="s">
        <v>257</v>
      </c>
      <c r="I191" s="38" t="s">
        <v>258</v>
      </c>
      <c r="J191" s="35">
        <f>K191+L191</f>
        <v>21163265.309999999</v>
      </c>
      <c r="K191" s="43">
        <v>20740000</v>
      </c>
      <c r="L191" s="43">
        <v>423265.31</v>
      </c>
      <c r="M191" s="35">
        <f>N191+O191</f>
        <v>19841118.59</v>
      </c>
      <c r="N191" s="49">
        <v>19444296.23</v>
      </c>
      <c r="O191" s="49">
        <v>396822.36</v>
      </c>
      <c r="P191" s="35">
        <f>Q191+R191</f>
        <v>19841118.59</v>
      </c>
      <c r="Q191" s="49">
        <v>19444296.23</v>
      </c>
      <c r="R191" s="49">
        <v>396822.36</v>
      </c>
      <c r="S191" s="35">
        <f>T191+U191</f>
        <v>19510581.920000002</v>
      </c>
      <c r="T191" s="49">
        <v>19120370.280000001</v>
      </c>
      <c r="U191" s="49">
        <v>390211.64</v>
      </c>
      <c r="V191" s="36">
        <f t="shared" si="90"/>
        <v>92.190792083398037</v>
      </c>
      <c r="W191" s="36">
        <f t="shared" si="91"/>
        <v>98.334082483804167</v>
      </c>
    </row>
    <row r="192" spans="1:23" ht="90">
      <c r="A192" s="23" t="s">
        <v>259</v>
      </c>
      <c r="B192" s="22" t="s">
        <v>13</v>
      </c>
      <c r="C192" s="22" t="s">
        <v>13</v>
      </c>
      <c r="D192" s="22" t="s">
        <v>260</v>
      </c>
      <c r="E192" s="22" t="s">
        <v>103</v>
      </c>
      <c r="F192" s="22" t="s">
        <v>31</v>
      </c>
      <c r="G192" s="38" t="s">
        <v>261</v>
      </c>
      <c r="H192" s="38" t="s">
        <v>262</v>
      </c>
      <c r="I192" s="38" t="s">
        <v>263</v>
      </c>
      <c r="J192" s="35">
        <f t="shared" si="111"/>
        <v>77086938.780000001</v>
      </c>
      <c r="K192" s="43">
        <v>75545200</v>
      </c>
      <c r="L192" s="43">
        <v>1541738.78</v>
      </c>
      <c r="M192" s="35">
        <f t="shared" ref="M192:S192" si="114">M193</f>
        <v>58079963.670000002</v>
      </c>
      <c r="N192" s="35">
        <v>56918364.399999999</v>
      </c>
      <c r="O192" s="35">
        <v>1161599.27</v>
      </c>
      <c r="P192" s="35">
        <f t="shared" si="114"/>
        <v>58079963.670000002</v>
      </c>
      <c r="Q192" s="35">
        <v>56918364.399999999</v>
      </c>
      <c r="R192" s="35">
        <v>1161599.27</v>
      </c>
      <c r="S192" s="35">
        <f t="shared" si="114"/>
        <v>58079963.670000002</v>
      </c>
      <c r="T192" s="35">
        <v>56918364.399999999</v>
      </c>
      <c r="U192" s="35">
        <v>1161599.27</v>
      </c>
      <c r="V192" s="36">
        <f t="shared" si="90"/>
        <v>75.343455829470145</v>
      </c>
      <c r="W192" s="36">
        <f t="shared" si="91"/>
        <v>100</v>
      </c>
    </row>
    <row r="193" spans="1:55">
      <c r="A193" s="23" t="s">
        <v>230</v>
      </c>
      <c r="B193" s="22" t="s">
        <v>231</v>
      </c>
      <c r="C193" s="31"/>
      <c r="D193" s="31"/>
      <c r="E193" s="31"/>
      <c r="F193" s="31"/>
      <c r="G193" s="38" t="s">
        <v>261</v>
      </c>
      <c r="H193" s="38" t="s">
        <v>262</v>
      </c>
      <c r="I193" s="38" t="s">
        <v>263</v>
      </c>
      <c r="J193" s="35">
        <f>K193+L193</f>
        <v>77086938.780000001</v>
      </c>
      <c r="K193" s="55">
        <v>75545200</v>
      </c>
      <c r="L193" s="55">
        <v>1541738.78</v>
      </c>
      <c r="M193" s="35">
        <f>N193+O193</f>
        <v>58079963.670000002</v>
      </c>
      <c r="N193" s="49">
        <v>56918364.399999999</v>
      </c>
      <c r="O193" s="49">
        <v>1161599.27</v>
      </c>
      <c r="P193" s="35">
        <f>Q193+R193</f>
        <v>58079963.670000002</v>
      </c>
      <c r="Q193" s="49">
        <v>56918364.399999999</v>
      </c>
      <c r="R193" s="49">
        <v>1161599.27</v>
      </c>
      <c r="S193" s="35">
        <f>T193+U193</f>
        <v>58079963.670000002</v>
      </c>
      <c r="T193" s="49">
        <v>56918364.399999999</v>
      </c>
      <c r="U193" s="49">
        <v>1161599.27</v>
      </c>
      <c r="V193" s="36">
        <f t="shared" si="90"/>
        <v>75.343455829470145</v>
      </c>
      <c r="W193" s="36">
        <f t="shared" si="91"/>
        <v>100</v>
      </c>
    </row>
    <row r="194" spans="1:55" ht="75">
      <c r="A194" s="23" t="s">
        <v>264</v>
      </c>
      <c r="B194" s="22" t="s">
        <v>13</v>
      </c>
      <c r="C194" s="22" t="s">
        <v>13</v>
      </c>
      <c r="D194" s="22" t="s">
        <v>265</v>
      </c>
      <c r="E194" s="22" t="s">
        <v>266</v>
      </c>
      <c r="F194" s="22" t="s">
        <v>31</v>
      </c>
      <c r="G194" s="38" t="s">
        <v>267</v>
      </c>
      <c r="H194" s="38" t="s">
        <v>268</v>
      </c>
      <c r="I194" s="38" t="s">
        <v>269</v>
      </c>
      <c r="J194" s="35">
        <f t="shared" si="111"/>
        <v>37620510.210000001</v>
      </c>
      <c r="K194" s="55">
        <v>36868100</v>
      </c>
      <c r="L194" s="55">
        <v>752410.21</v>
      </c>
      <c r="M194" s="35">
        <f>N194+O194</f>
        <v>20664221.870000001</v>
      </c>
      <c r="N194" s="42">
        <v>20250937.43</v>
      </c>
      <c r="O194" s="42">
        <v>413284.44</v>
      </c>
      <c r="P194" s="35">
        <f>Q194+R194</f>
        <v>20664221.870000001</v>
      </c>
      <c r="Q194" s="42">
        <v>20250937.43</v>
      </c>
      <c r="R194" s="42">
        <v>413284.44</v>
      </c>
      <c r="S194" s="35">
        <f>T194+U194</f>
        <v>20664221.860000003</v>
      </c>
      <c r="T194" s="42">
        <v>20250937.420000002</v>
      </c>
      <c r="U194" s="42">
        <v>413284.44</v>
      </c>
      <c r="V194" s="36">
        <f t="shared" si="90"/>
        <v>54.92807445898805</v>
      </c>
      <c r="W194" s="36">
        <f t="shared" si="91"/>
        <v>99.999999951607194</v>
      </c>
    </row>
    <row r="195" spans="1:55">
      <c r="A195" s="23" t="s">
        <v>230</v>
      </c>
      <c r="B195" s="22" t="s">
        <v>231</v>
      </c>
      <c r="C195" s="31"/>
      <c r="D195" s="31"/>
      <c r="E195" s="31"/>
      <c r="F195" s="31"/>
      <c r="G195" s="38" t="s">
        <v>267</v>
      </c>
      <c r="H195" s="38" t="s">
        <v>268</v>
      </c>
      <c r="I195" s="38" t="s">
        <v>269</v>
      </c>
      <c r="J195" s="35">
        <f t="shared" ref="J195" si="115">K195+L195</f>
        <v>37620510.210000001</v>
      </c>
      <c r="K195" s="43">
        <v>36868100</v>
      </c>
      <c r="L195" s="43">
        <v>752410.21</v>
      </c>
      <c r="M195" s="35">
        <f>N195+O195</f>
        <v>20664221.870000001</v>
      </c>
      <c r="N195" s="50">
        <v>20250937.43</v>
      </c>
      <c r="O195" s="50">
        <v>413284.44</v>
      </c>
      <c r="P195" s="35">
        <f>Q195+R195</f>
        <v>20664221.870000001</v>
      </c>
      <c r="Q195" s="50">
        <v>20250937.43</v>
      </c>
      <c r="R195" s="50">
        <v>413284.44</v>
      </c>
      <c r="S195" s="35">
        <f>T195+U195</f>
        <v>20664221.860000003</v>
      </c>
      <c r="T195" s="50">
        <v>20250937.420000002</v>
      </c>
      <c r="U195" s="50">
        <v>413284.44</v>
      </c>
      <c r="V195" s="36">
        <f t="shared" si="90"/>
        <v>54.92807445898805</v>
      </c>
      <c r="W195" s="36">
        <f t="shared" si="91"/>
        <v>99.999999951607194</v>
      </c>
    </row>
    <row r="196" spans="1:55" s="3" customFormat="1" ht="38.25" customHeight="1">
      <c r="A196" s="67" t="s">
        <v>270</v>
      </c>
      <c r="B196" s="67"/>
      <c r="C196" s="67"/>
      <c r="D196" s="67"/>
      <c r="E196" s="67"/>
      <c r="F196" s="67"/>
      <c r="G196" s="37">
        <v>874827590</v>
      </c>
      <c r="H196" s="37" t="s">
        <v>271</v>
      </c>
      <c r="I196" s="37">
        <v>174827590</v>
      </c>
      <c r="J196" s="37">
        <v>874827590</v>
      </c>
      <c r="K196" s="37">
        <v>700000000</v>
      </c>
      <c r="L196" s="37">
        <v>174827590</v>
      </c>
      <c r="M196" s="33">
        <f t="shared" ref="M196:O196" si="116">M199+M208</f>
        <v>825669413.80000007</v>
      </c>
      <c r="N196" s="33">
        <f t="shared" si="116"/>
        <v>692662039.20000005</v>
      </c>
      <c r="O196" s="33">
        <f t="shared" si="116"/>
        <v>133007374.59999999</v>
      </c>
      <c r="P196" s="33">
        <f t="shared" ref="P196:U196" si="117">P199+P208</f>
        <v>825669413.80000007</v>
      </c>
      <c r="Q196" s="33">
        <f t="shared" si="117"/>
        <v>692662039.20000005</v>
      </c>
      <c r="R196" s="33">
        <f t="shared" si="117"/>
        <v>133007374.59999999</v>
      </c>
      <c r="S196" s="33">
        <f t="shared" si="117"/>
        <v>825669413.80000007</v>
      </c>
      <c r="T196" s="33">
        <f t="shared" si="117"/>
        <v>692662039.20000005</v>
      </c>
      <c r="U196" s="33">
        <f t="shared" si="117"/>
        <v>133007374.59999999</v>
      </c>
      <c r="V196" s="34">
        <f t="shared" si="90"/>
        <v>94.380815515889253</v>
      </c>
      <c r="W196" s="34">
        <f t="shared" si="91"/>
        <v>100</v>
      </c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>
      <c r="A197" s="72" t="s">
        <v>7</v>
      </c>
      <c r="B197" s="72"/>
      <c r="C197" s="72"/>
      <c r="D197" s="72"/>
      <c r="E197" s="72"/>
      <c r="F197" s="72"/>
      <c r="G197" s="29"/>
      <c r="H197" s="29"/>
      <c r="I197" s="29"/>
      <c r="J197" s="29"/>
      <c r="K197" s="29"/>
      <c r="L197" s="29"/>
      <c r="M197" s="32"/>
      <c r="N197" s="32"/>
      <c r="O197" s="32"/>
      <c r="P197" s="32"/>
      <c r="Q197" s="32"/>
      <c r="R197" s="32"/>
      <c r="S197" s="32"/>
      <c r="T197" s="32"/>
      <c r="U197" s="32"/>
      <c r="V197" s="36"/>
      <c r="W197" s="36"/>
    </row>
    <row r="198" spans="1:55">
      <c r="A198" s="72" t="s">
        <v>8</v>
      </c>
      <c r="B198" s="72"/>
      <c r="C198" s="72"/>
      <c r="D198" s="72"/>
      <c r="E198" s="72"/>
      <c r="F198" s="72"/>
      <c r="G198" s="38">
        <v>874827590</v>
      </c>
      <c r="H198" s="38" t="s">
        <v>271</v>
      </c>
      <c r="I198" s="38">
        <v>174827590</v>
      </c>
      <c r="J198" s="38">
        <v>874827590</v>
      </c>
      <c r="K198" s="38">
        <v>700000000</v>
      </c>
      <c r="L198" s="38">
        <v>174827590</v>
      </c>
      <c r="M198" s="35">
        <f>N198+O198</f>
        <v>825669413.80000007</v>
      </c>
      <c r="N198" s="35">
        <f t="shared" ref="N198:O198" si="118">N199+N208</f>
        <v>692662039.20000005</v>
      </c>
      <c r="O198" s="35">
        <f t="shared" si="118"/>
        <v>133007374.59999999</v>
      </c>
      <c r="P198" s="35">
        <f t="shared" ref="P198:U198" si="119">P199+P208</f>
        <v>825669413.80000007</v>
      </c>
      <c r="Q198" s="35">
        <f t="shared" si="119"/>
        <v>692662039.20000005</v>
      </c>
      <c r="R198" s="35">
        <f t="shared" si="119"/>
        <v>133007374.59999999</v>
      </c>
      <c r="S198" s="35">
        <f t="shared" si="119"/>
        <v>825669413.80000007</v>
      </c>
      <c r="T198" s="35">
        <f t="shared" si="119"/>
        <v>692662039.20000005</v>
      </c>
      <c r="U198" s="35">
        <f t="shared" si="119"/>
        <v>133007374.59999999</v>
      </c>
      <c r="V198" s="36">
        <f t="shared" si="90"/>
        <v>94.380815515889253</v>
      </c>
      <c r="W198" s="36">
        <f t="shared" si="91"/>
        <v>100</v>
      </c>
    </row>
    <row r="199" spans="1:55" ht="45" customHeight="1">
      <c r="A199" s="72" t="s">
        <v>272</v>
      </c>
      <c r="B199" s="72"/>
      <c r="C199" s="72"/>
      <c r="D199" s="72"/>
      <c r="E199" s="72"/>
      <c r="F199" s="72"/>
      <c r="G199" s="38">
        <v>759729690</v>
      </c>
      <c r="H199" s="38" t="s">
        <v>271</v>
      </c>
      <c r="I199" s="38">
        <v>59729690</v>
      </c>
      <c r="J199" s="38">
        <v>759729690</v>
      </c>
      <c r="K199" s="38" t="s">
        <v>271</v>
      </c>
      <c r="L199" s="38">
        <v>59729690</v>
      </c>
      <c r="M199" s="35">
        <f>N199+O199</f>
        <v>717869413.80000007</v>
      </c>
      <c r="N199" s="35">
        <f t="shared" ref="N199:O199" si="120">N200</f>
        <v>692662039.20000005</v>
      </c>
      <c r="O199" s="35">
        <f t="shared" si="120"/>
        <v>25207374.600000001</v>
      </c>
      <c r="P199" s="35">
        <f t="shared" ref="P199:U199" si="121">P200</f>
        <v>717869413.80000007</v>
      </c>
      <c r="Q199" s="35">
        <f t="shared" si="121"/>
        <v>692662039.20000005</v>
      </c>
      <c r="R199" s="35">
        <f t="shared" si="121"/>
        <v>25207374.600000001</v>
      </c>
      <c r="S199" s="35">
        <f t="shared" si="121"/>
        <v>717869413.80000007</v>
      </c>
      <c r="T199" s="35">
        <f t="shared" si="121"/>
        <v>692662039.20000005</v>
      </c>
      <c r="U199" s="35">
        <f t="shared" si="121"/>
        <v>25207374.600000001</v>
      </c>
      <c r="V199" s="36">
        <f t="shared" si="90"/>
        <v>94.490109212396334</v>
      </c>
      <c r="W199" s="36">
        <f t="shared" si="91"/>
        <v>100</v>
      </c>
    </row>
    <row r="200" spans="1:55" ht="21" customHeight="1">
      <c r="A200" s="67" t="s">
        <v>136</v>
      </c>
      <c r="B200" s="67"/>
      <c r="C200" s="67"/>
      <c r="D200" s="67"/>
      <c r="E200" s="67"/>
      <c r="F200" s="67"/>
      <c r="G200" s="37">
        <v>759729690</v>
      </c>
      <c r="H200" s="37" t="s">
        <v>271</v>
      </c>
      <c r="I200" s="37">
        <v>59729690</v>
      </c>
      <c r="J200" s="37">
        <v>759729690</v>
      </c>
      <c r="K200" s="37" t="s">
        <v>271</v>
      </c>
      <c r="L200" s="37">
        <v>59729690</v>
      </c>
      <c r="M200" s="33">
        <f t="shared" ref="M200:U200" si="122">M201+M202+M203+M204+M205+M206+M207</f>
        <v>717869413.80000007</v>
      </c>
      <c r="N200" s="33">
        <f t="shared" si="122"/>
        <v>692662039.20000005</v>
      </c>
      <c r="O200" s="33">
        <f t="shared" si="122"/>
        <v>25207374.600000001</v>
      </c>
      <c r="P200" s="33">
        <f t="shared" si="122"/>
        <v>717869413.80000007</v>
      </c>
      <c r="Q200" s="33">
        <f t="shared" si="122"/>
        <v>692662039.20000005</v>
      </c>
      <c r="R200" s="33">
        <f t="shared" si="122"/>
        <v>25207374.600000001</v>
      </c>
      <c r="S200" s="33">
        <f t="shared" si="122"/>
        <v>717869413.80000007</v>
      </c>
      <c r="T200" s="33">
        <f t="shared" si="122"/>
        <v>692662039.20000005</v>
      </c>
      <c r="U200" s="33">
        <f t="shared" si="122"/>
        <v>25207374.600000001</v>
      </c>
      <c r="V200" s="34">
        <f t="shared" si="90"/>
        <v>94.490109212396334</v>
      </c>
      <c r="W200" s="34">
        <f t="shared" si="91"/>
        <v>100</v>
      </c>
    </row>
    <row r="201" spans="1:55" ht="97.5" customHeight="1">
      <c r="A201" s="23" t="s">
        <v>273</v>
      </c>
      <c r="B201" s="22" t="s">
        <v>13</v>
      </c>
      <c r="C201" s="22" t="s">
        <v>13</v>
      </c>
      <c r="D201" s="22" t="s">
        <v>274</v>
      </c>
      <c r="E201" s="22" t="s">
        <v>90</v>
      </c>
      <c r="F201" s="22" t="s">
        <v>15</v>
      </c>
      <c r="G201" s="38"/>
      <c r="H201" s="29"/>
      <c r="I201" s="38"/>
      <c r="J201" s="38"/>
      <c r="K201" s="29"/>
      <c r="L201" s="38"/>
      <c r="M201" s="35">
        <f t="shared" ref="M201:M213" si="123">N201+O201</f>
        <v>0</v>
      </c>
      <c r="N201" s="35"/>
      <c r="O201" s="35"/>
      <c r="P201" s="35">
        <f t="shared" ref="P201:P213" si="124">Q201+R201</f>
        <v>0</v>
      </c>
      <c r="Q201" s="35"/>
      <c r="R201" s="35"/>
      <c r="S201" s="35">
        <f t="shared" ref="S201:S213" si="125">T201+U201</f>
        <v>0</v>
      </c>
      <c r="T201" s="35"/>
      <c r="U201" s="35"/>
      <c r="V201" s="36"/>
      <c r="W201" s="36"/>
    </row>
    <row r="202" spans="1:55" ht="79.5" customHeight="1">
      <c r="A202" s="23" t="s">
        <v>275</v>
      </c>
      <c r="B202" s="22" t="s">
        <v>13</v>
      </c>
      <c r="C202" s="22" t="s">
        <v>13</v>
      </c>
      <c r="D202" s="22" t="s">
        <v>276</v>
      </c>
      <c r="E202" s="22" t="s">
        <v>266</v>
      </c>
      <c r="F202" s="22">
        <v>2021</v>
      </c>
      <c r="G202" s="38" t="s">
        <v>277</v>
      </c>
      <c r="H202" s="29"/>
      <c r="I202" s="38" t="s">
        <v>277</v>
      </c>
      <c r="J202" s="38">
        <f>L202</f>
        <v>20000000</v>
      </c>
      <c r="K202" s="29"/>
      <c r="L202" s="38">
        <v>20000000</v>
      </c>
      <c r="M202" s="38">
        <f>O202</f>
        <v>20000000</v>
      </c>
      <c r="N202" s="29"/>
      <c r="O202" s="38">
        <v>20000000</v>
      </c>
      <c r="P202" s="38">
        <f>R202</f>
        <v>20000000</v>
      </c>
      <c r="Q202" s="29"/>
      <c r="R202" s="38">
        <v>20000000</v>
      </c>
      <c r="S202" s="38">
        <f>U202</f>
        <v>20000000</v>
      </c>
      <c r="T202" s="29"/>
      <c r="U202" s="38">
        <v>20000000</v>
      </c>
      <c r="V202" s="36">
        <f t="shared" si="90"/>
        <v>100</v>
      </c>
      <c r="W202" s="36">
        <f t="shared" si="91"/>
        <v>100</v>
      </c>
    </row>
    <row r="203" spans="1:55" ht="90">
      <c r="A203" s="23" t="s">
        <v>278</v>
      </c>
      <c r="B203" s="22" t="s">
        <v>13</v>
      </c>
      <c r="C203" s="22" t="s">
        <v>13</v>
      </c>
      <c r="D203" s="22" t="s">
        <v>279</v>
      </c>
      <c r="E203" s="22" t="s">
        <v>280</v>
      </c>
      <c r="F203" s="22">
        <v>2021</v>
      </c>
      <c r="G203" s="38" t="s">
        <v>281</v>
      </c>
      <c r="H203" s="29"/>
      <c r="I203" s="38" t="s">
        <v>281</v>
      </c>
      <c r="J203" s="38">
        <v>23715000</v>
      </c>
      <c r="K203" s="29"/>
      <c r="L203" s="38" t="s">
        <v>281</v>
      </c>
      <c r="M203" s="35">
        <f t="shared" si="123"/>
        <v>0</v>
      </c>
      <c r="N203" s="35"/>
      <c r="O203" s="35"/>
      <c r="P203" s="35">
        <f t="shared" si="124"/>
        <v>0</v>
      </c>
      <c r="Q203" s="35"/>
      <c r="R203" s="35"/>
      <c r="S203" s="35">
        <f t="shared" si="125"/>
        <v>0</v>
      </c>
      <c r="T203" s="35"/>
      <c r="U203" s="35"/>
      <c r="V203" s="36">
        <f t="shared" si="90"/>
        <v>0</v>
      </c>
      <c r="W203" s="36">
        <v>0</v>
      </c>
    </row>
    <row r="204" spans="1:55" ht="78" customHeight="1">
      <c r="A204" s="23" t="s">
        <v>282</v>
      </c>
      <c r="B204" s="22" t="s">
        <v>13</v>
      </c>
      <c r="C204" s="22" t="s">
        <v>138</v>
      </c>
      <c r="D204" s="22" t="s">
        <v>283</v>
      </c>
      <c r="E204" s="22" t="s">
        <v>85</v>
      </c>
      <c r="F204" s="22" t="s">
        <v>284</v>
      </c>
      <c r="G204" s="38" t="s">
        <v>271</v>
      </c>
      <c r="H204" s="38" t="s">
        <v>271</v>
      </c>
      <c r="I204" s="29"/>
      <c r="J204" s="38">
        <v>700000000</v>
      </c>
      <c r="K204" s="38" t="s">
        <v>271</v>
      </c>
      <c r="L204" s="29"/>
      <c r="M204" s="35">
        <f t="shared" si="123"/>
        <v>692662039.20000005</v>
      </c>
      <c r="N204" s="35">
        <v>692662039.20000005</v>
      </c>
      <c r="O204" s="35"/>
      <c r="P204" s="35">
        <f t="shared" si="124"/>
        <v>692662039.20000005</v>
      </c>
      <c r="Q204" s="35">
        <v>692662039.20000005</v>
      </c>
      <c r="R204" s="35"/>
      <c r="S204" s="35">
        <f t="shared" si="125"/>
        <v>692662039.20000005</v>
      </c>
      <c r="T204" s="35">
        <v>692662039.20000005</v>
      </c>
      <c r="U204" s="35"/>
      <c r="V204" s="36">
        <f t="shared" si="90"/>
        <v>98.951719885714297</v>
      </c>
      <c r="W204" s="36">
        <f t="shared" si="91"/>
        <v>100</v>
      </c>
    </row>
    <row r="205" spans="1:55" ht="96.75" customHeight="1">
      <c r="A205" s="23" t="s">
        <v>285</v>
      </c>
      <c r="B205" s="22" t="s">
        <v>13</v>
      </c>
      <c r="C205" s="22" t="s">
        <v>13</v>
      </c>
      <c r="D205" s="22" t="s">
        <v>286</v>
      </c>
      <c r="E205" s="22" t="s">
        <v>78</v>
      </c>
      <c r="F205" s="22" t="s">
        <v>27</v>
      </c>
      <c r="G205" s="38"/>
      <c r="H205" s="29"/>
      <c r="I205" s="38"/>
      <c r="J205" s="38"/>
      <c r="K205" s="29"/>
      <c r="L205" s="38"/>
      <c r="M205" s="35">
        <f t="shared" si="123"/>
        <v>0</v>
      </c>
      <c r="N205" s="35"/>
      <c r="O205" s="35"/>
      <c r="P205" s="35">
        <f t="shared" si="124"/>
        <v>0</v>
      </c>
      <c r="Q205" s="35"/>
      <c r="R205" s="35"/>
      <c r="S205" s="35">
        <f t="shared" si="125"/>
        <v>0</v>
      </c>
      <c r="T205" s="35"/>
      <c r="U205" s="35"/>
      <c r="V205" s="36"/>
      <c r="W205" s="36"/>
    </row>
    <row r="206" spans="1:55" ht="75" customHeight="1">
      <c r="A206" s="23" t="s">
        <v>287</v>
      </c>
      <c r="B206" s="22" t="s">
        <v>13</v>
      </c>
      <c r="C206" s="22" t="s">
        <v>13</v>
      </c>
      <c r="D206" s="22" t="s">
        <v>288</v>
      </c>
      <c r="E206" s="22" t="s">
        <v>78</v>
      </c>
      <c r="F206" s="22" t="s">
        <v>67</v>
      </c>
      <c r="G206" s="38" t="s">
        <v>289</v>
      </c>
      <c r="H206" s="29"/>
      <c r="I206" s="38" t="s">
        <v>289</v>
      </c>
      <c r="J206" s="38">
        <v>5433240</v>
      </c>
      <c r="K206" s="29"/>
      <c r="L206" s="38" t="s">
        <v>289</v>
      </c>
      <c r="M206" s="35">
        <f t="shared" si="123"/>
        <v>5207374.5999999996</v>
      </c>
      <c r="N206" s="35"/>
      <c r="O206" s="51">
        <v>5207374.5999999996</v>
      </c>
      <c r="P206" s="35">
        <f t="shared" si="124"/>
        <v>5207374.5999999996</v>
      </c>
      <c r="Q206" s="35"/>
      <c r="R206" s="51">
        <v>5207374.5999999996</v>
      </c>
      <c r="S206" s="35">
        <f t="shared" si="125"/>
        <v>5207374.5999999996</v>
      </c>
      <c r="T206" s="35"/>
      <c r="U206" s="51">
        <v>5207374.5999999996</v>
      </c>
      <c r="V206" s="36">
        <f t="shared" si="90"/>
        <v>95.842896687795857</v>
      </c>
      <c r="W206" s="36">
        <f t="shared" si="91"/>
        <v>100</v>
      </c>
    </row>
    <row r="207" spans="1:55" ht="63" customHeight="1">
      <c r="A207" s="23" t="s">
        <v>290</v>
      </c>
      <c r="B207" s="22" t="s">
        <v>13</v>
      </c>
      <c r="C207" s="22" t="s">
        <v>13</v>
      </c>
      <c r="D207" s="22" t="s">
        <v>291</v>
      </c>
      <c r="E207" s="22" t="s">
        <v>90</v>
      </c>
      <c r="F207" s="22" t="s">
        <v>31</v>
      </c>
      <c r="G207" s="38" t="s">
        <v>292</v>
      </c>
      <c r="H207" s="29"/>
      <c r="I207" s="38" t="s">
        <v>292</v>
      </c>
      <c r="J207" s="38">
        <v>10581450</v>
      </c>
      <c r="K207" s="29"/>
      <c r="L207" s="38" t="s">
        <v>292</v>
      </c>
      <c r="M207" s="35">
        <f t="shared" si="123"/>
        <v>0</v>
      </c>
      <c r="N207" s="35"/>
      <c r="O207" s="35"/>
      <c r="P207" s="35">
        <f t="shared" si="124"/>
        <v>0</v>
      </c>
      <c r="Q207" s="35"/>
      <c r="R207" s="35"/>
      <c r="S207" s="35">
        <f t="shared" si="125"/>
        <v>0</v>
      </c>
      <c r="T207" s="35"/>
      <c r="U207" s="35"/>
      <c r="V207" s="36">
        <f t="shared" si="90"/>
        <v>0</v>
      </c>
      <c r="W207" s="36">
        <v>0</v>
      </c>
    </row>
    <row r="208" spans="1:55" ht="41.25" customHeight="1">
      <c r="A208" s="72" t="s">
        <v>293</v>
      </c>
      <c r="B208" s="72"/>
      <c r="C208" s="72"/>
      <c r="D208" s="72"/>
      <c r="E208" s="72"/>
      <c r="F208" s="72"/>
      <c r="G208" s="38" t="s">
        <v>294</v>
      </c>
      <c r="H208" s="29"/>
      <c r="I208" s="38" t="s">
        <v>294</v>
      </c>
      <c r="J208" s="38">
        <v>115097900</v>
      </c>
      <c r="K208" s="29"/>
      <c r="L208" s="38" t="s">
        <v>294</v>
      </c>
      <c r="M208" s="35">
        <f t="shared" si="123"/>
        <v>107800000</v>
      </c>
      <c r="N208" s="35">
        <f t="shared" ref="N208:U208" si="126">N209</f>
        <v>0</v>
      </c>
      <c r="O208" s="35">
        <f t="shared" si="126"/>
        <v>107800000</v>
      </c>
      <c r="P208" s="35">
        <f t="shared" si="124"/>
        <v>107800000</v>
      </c>
      <c r="Q208" s="35">
        <f t="shared" si="126"/>
        <v>0</v>
      </c>
      <c r="R208" s="35">
        <f t="shared" si="126"/>
        <v>107800000</v>
      </c>
      <c r="S208" s="35">
        <f t="shared" si="125"/>
        <v>107800000</v>
      </c>
      <c r="T208" s="35">
        <f t="shared" si="126"/>
        <v>0</v>
      </c>
      <c r="U208" s="35">
        <f t="shared" si="126"/>
        <v>107800000</v>
      </c>
      <c r="V208" s="36">
        <f t="shared" si="90"/>
        <v>93.659397782235814</v>
      </c>
      <c r="W208" s="36">
        <f t="shared" si="91"/>
        <v>100</v>
      </c>
    </row>
    <row r="209" spans="1:23">
      <c r="A209" s="67" t="s">
        <v>136</v>
      </c>
      <c r="B209" s="67"/>
      <c r="C209" s="67"/>
      <c r="D209" s="67"/>
      <c r="E209" s="67"/>
      <c r="F209" s="67"/>
      <c r="G209" s="37" t="s">
        <v>294</v>
      </c>
      <c r="H209" s="29"/>
      <c r="I209" s="37" t="s">
        <v>294</v>
      </c>
      <c r="J209" s="37">
        <v>115097900</v>
      </c>
      <c r="K209" s="29"/>
      <c r="L209" s="37" t="s">
        <v>294</v>
      </c>
      <c r="M209" s="35">
        <f t="shared" si="123"/>
        <v>107800000</v>
      </c>
      <c r="N209" s="33">
        <f t="shared" ref="N209:U209" si="127">N210+N211+N212+N213</f>
        <v>0</v>
      </c>
      <c r="O209" s="33">
        <f t="shared" si="127"/>
        <v>107800000</v>
      </c>
      <c r="P209" s="35">
        <f t="shared" si="124"/>
        <v>107800000</v>
      </c>
      <c r="Q209" s="33">
        <f t="shared" si="127"/>
        <v>0</v>
      </c>
      <c r="R209" s="33">
        <f t="shared" si="127"/>
        <v>107800000</v>
      </c>
      <c r="S209" s="35">
        <f t="shared" si="125"/>
        <v>107800000</v>
      </c>
      <c r="T209" s="33">
        <f t="shared" si="127"/>
        <v>0</v>
      </c>
      <c r="U209" s="33">
        <f t="shared" si="127"/>
        <v>107800000</v>
      </c>
      <c r="V209" s="34">
        <f t="shared" si="90"/>
        <v>93.659397782235814</v>
      </c>
      <c r="W209" s="34">
        <f t="shared" si="91"/>
        <v>100</v>
      </c>
    </row>
    <row r="210" spans="1:23" ht="81.75" customHeight="1">
      <c r="A210" s="23" t="s">
        <v>295</v>
      </c>
      <c r="B210" s="22" t="s">
        <v>13</v>
      </c>
      <c r="C210" s="22" t="s">
        <v>138</v>
      </c>
      <c r="D210" s="22" t="s">
        <v>279</v>
      </c>
      <c r="E210" s="22" t="s">
        <v>140</v>
      </c>
      <c r="F210" s="22" t="s">
        <v>27</v>
      </c>
      <c r="G210" s="38" t="s">
        <v>296</v>
      </c>
      <c r="H210" s="29"/>
      <c r="I210" s="38" t="s">
        <v>296</v>
      </c>
      <c r="J210" s="38">
        <v>4500000</v>
      </c>
      <c r="K210" s="29"/>
      <c r="L210" s="38" t="s">
        <v>296</v>
      </c>
      <c r="M210" s="35">
        <f t="shared" si="123"/>
        <v>0</v>
      </c>
      <c r="N210" s="35"/>
      <c r="O210" s="35"/>
      <c r="P210" s="35">
        <f t="shared" si="124"/>
        <v>0</v>
      </c>
      <c r="Q210" s="35"/>
      <c r="R210" s="35"/>
      <c r="S210" s="35">
        <f t="shared" si="125"/>
        <v>0</v>
      </c>
      <c r="T210" s="35"/>
      <c r="U210" s="35"/>
      <c r="V210" s="36">
        <f t="shared" si="90"/>
        <v>0</v>
      </c>
      <c r="W210" s="36">
        <v>0</v>
      </c>
    </row>
    <row r="211" spans="1:23" ht="97.5" customHeight="1">
      <c r="A211" s="23" t="s">
        <v>297</v>
      </c>
      <c r="B211" s="22" t="s">
        <v>13</v>
      </c>
      <c r="C211" s="22" t="s">
        <v>138</v>
      </c>
      <c r="D211" s="22" t="s">
        <v>298</v>
      </c>
      <c r="E211" s="22" t="s">
        <v>140</v>
      </c>
      <c r="F211" s="22" t="s">
        <v>27</v>
      </c>
      <c r="G211" s="38"/>
      <c r="H211" s="29"/>
      <c r="I211" s="38"/>
      <c r="J211" s="38"/>
      <c r="K211" s="29"/>
      <c r="L211" s="38"/>
      <c r="M211" s="35">
        <f t="shared" si="123"/>
        <v>0</v>
      </c>
      <c r="N211" s="32"/>
      <c r="O211" s="35"/>
      <c r="P211" s="35">
        <f t="shared" si="124"/>
        <v>0</v>
      </c>
      <c r="Q211" s="32"/>
      <c r="R211" s="35"/>
      <c r="S211" s="35">
        <f t="shared" si="125"/>
        <v>0</v>
      </c>
      <c r="T211" s="32"/>
      <c r="U211" s="35"/>
      <c r="V211" s="36"/>
      <c r="W211" s="36"/>
    </row>
    <row r="212" spans="1:23" ht="90">
      <c r="A212" s="23" t="s">
        <v>299</v>
      </c>
      <c r="B212" s="22" t="s">
        <v>13</v>
      </c>
      <c r="C212" s="22" t="s">
        <v>138</v>
      </c>
      <c r="D212" s="22" t="s">
        <v>279</v>
      </c>
      <c r="E212" s="22" t="s">
        <v>140</v>
      </c>
      <c r="F212" s="22" t="s">
        <v>31</v>
      </c>
      <c r="G212" s="38" t="s">
        <v>300</v>
      </c>
      <c r="H212" s="29"/>
      <c r="I212" s="38" t="s">
        <v>300</v>
      </c>
      <c r="J212" s="38">
        <v>2560000</v>
      </c>
      <c r="K212" s="29"/>
      <c r="L212" s="38" t="s">
        <v>300</v>
      </c>
      <c r="M212" s="35">
        <f t="shared" si="123"/>
        <v>0</v>
      </c>
      <c r="N212" s="32"/>
      <c r="O212" s="35"/>
      <c r="P212" s="35">
        <f t="shared" si="124"/>
        <v>0</v>
      </c>
      <c r="Q212" s="32"/>
      <c r="R212" s="35"/>
      <c r="S212" s="35">
        <f t="shared" si="125"/>
        <v>0</v>
      </c>
      <c r="T212" s="32"/>
      <c r="U212" s="35"/>
      <c r="V212" s="36">
        <f t="shared" si="90"/>
        <v>0</v>
      </c>
      <c r="W212" s="36">
        <v>0</v>
      </c>
    </row>
    <row r="213" spans="1:23" ht="95.25" customHeight="1">
      <c r="A213" s="23" t="s">
        <v>301</v>
      </c>
      <c r="B213" s="22" t="s">
        <v>13</v>
      </c>
      <c r="C213" s="22" t="s">
        <v>138</v>
      </c>
      <c r="D213" s="22" t="s">
        <v>302</v>
      </c>
      <c r="E213" s="22" t="s">
        <v>140</v>
      </c>
      <c r="F213" s="22" t="s">
        <v>303</v>
      </c>
      <c r="G213" s="38">
        <f>I213</f>
        <v>108037900</v>
      </c>
      <c r="H213" s="29"/>
      <c r="I213" s="38">
        <v>108037900</v>
      </c>
      <c r="J213" s="38">
        <f>L213</f>
        <v>108037900</v>
      </c>
      <c r="K213" s="29"/>
      <c r="L213" s="38">
        <v>108037900</v>
      </c>
      <c r="M213" s="35">
        <f t="shared" si="123"/>
        <v>107800000</v>
      </c>
      <c r="N213" s="32"/>
      <c r="O213" s="51">
        <v>107800000</v>
      </c>
      <c r="P213" s="35">
        <f t="shared" si="124"/>
        <v>107800000</v>
      </c>
      <c r="Q213" s="32"/>
      <c r="R213" s="51">
        <v>107800000</v>
      </c>
      <c r="S213" s="35">
        <f t="shared" si="125"/>
        <v>107800000</v>
      </c>
      <c r="T213" s="32"/>
      <c r="U213" s="51">
        <v>107800000</v>
      </c>
      <c r="V213" s="36">
        <f t="shared" si="90"/>
        <v>99.779799496287879</v>
      </c>
      <c r="W213" s="36">
        <f t="shared" si="91"/>
        <v>100</v>
      </c>
    </row>
    <row r="214" spans="1:23" s="2" customFormat="1" ht="36" customHeight="1">
      <c r="A214" s="67" t="s">
        <v>304</v>
      </c>
      <c r="B214" s="67"/>
      <c r="C214" s="67"/>
      <c r="D214" s="67"/>
      <c r="E214" s="67"/>
      <c r="F214" s="67"/>
      <c r="G214" s="37">
        <v>110468336</v>
      </c>
      <c r="H214" s="37"/>
      <c r="I214" s="37">
        <v>110468336</v>
      </c>
      <c r="J214" s="37">
        <v>110468336</v>
      </c>
      <c r="K214" s="37"/>
      <c r="L214" s="37">
        <v>110468336</v>
      </c>
      <c r="M214" s="33">
        <f t="shared" ref="M214" si="128">M217</f>
        <v>30827791.32</v>
      </c>
      <c r="N214" s="33"/>
      <c r="O214" s="33">
        <f t="shared" ref="O214" si="129">O217</f>
        <v>30827791.32</v>
      </c>
      <c r="P214" s="33">
        <f t="shared" ref="P214:T214" si="130">P217</f>
        <v>29886229.02</v>
      </c>
      <c r="Q214" s="33">
        <f t="shared" si="130"/>
        <v>0</v>
      </c>
      <c r="R214" s="33">
        <f t="shared" si="130"/>
        <v>29886229.02</v>
      </c>
      <c r="S214" s="33">
        <f t="shared" si="130"/>
        <v>29886229.02</v>
      </c>
      <c r="T214" s="33">
        <f t="shared" si="130"/>
        <v>0</v>
      </c>
      <c r="U214" s="33">
        <f t="shared" ref="U214" si="131">U217</f>
        <v>29886229.02</v>
      </c>
      <c r="V214" s="34">
        <f t="shared" si="90"/>
        <v>27.054113515387794</v>
      </c>
      <c r="W214" s="34">
        <f t="shared" si="91"/>
        <v>96.945735455951564</v>
      </c>
    </row>
    <row r="215" spans="1:23" s="2" customFormat="1">
      <c r="A215" s="72" t="s">
        <v>7</v>
      </c>
      <c r="B215" s="72"/>
      <c r="C215" s="72"/>
      <c r="D215" s="72"/>
      <c r="E215" s="72"/>
      <c r="F215" s="72"/>
      <c r="G215" s="29"/>
      <c r="H215" s="29"/>
      <c r="I215" s="29"/>
      <c r="J215" s="29"/>
      <c r="K215" s="29"/>
      <c r="L215" s="29"/>
      <c r="M215" s="32"/>
      <c r="N215" s="32"/>
      <c r="O215" s="32"/>
      <c r="P215" s="32"/>
      <c r="Q215" s="32"/>
      <c r="R215" s="32"/>
      <c r="S215" s="32"/>
      <c r="T215" s="32"/>
      <c r="U215" s="32"/>
      <c r="V215" s="36"/>
      <c r="W215" s="36"/>
    </row>
    <row r="216" spans="1:23" s="2" customFormat="1">
      <c r="A216" s="72" t="s">
        <v>8</v>
      </c>
      <c r="B216" s="72"/>
      <c r="C216" s="72"/>
      <c r="D216" s="72"/>
      <c r="E216" s="72"/>
      <c r="F216" s="72"/>
      <c r="G216" s="38">
        <v>110468336</v>
      </c>
      <c r="H216" s="38"/>
      <c r="I216" s="38">
        <v>110468336</v>
      </c>
      <c r="J216" s="38">
        <v>110468336</v>
      </c>
      <c r="K216" s="38"/>
      <c r="L216" s="38">
        <v>110468336</v>
      </c>
      <c r="M216" s="35">
        <f t="shared" ref="M216" si="132">M217</f>
        <v>30827791.32</v>
      </c>
      <c r="N216" s="35"/>
      <c r="O216" s="35">
        <f t="shared" ref="O216:U216" si="133">O217</f>
        <v>30827791.32</v>
      </c>
      <c r="P216" s="35">
        <f t="shared" si="133"/>
        <v>29886229.02</v>
      </c>
      <c r="Q216" s="35">
        <f t="shared" si="133"/>
        <v>0</v>
      </c>
      <c r="R216" s="35">
        <f t="shared" si="133"/>
        <v>29886229.02</v>
      </c>
      <c r="S216" s="35">
        <f t="shared" si="133"/>
        <v>29886229.02</v>
      </c>
      <c r="T216" s="35">
        <f t="shared" si="133"/>
        <v>0</v>
      </c>
      <c r="U216" s="35">
        <f t="shared" si="133"/>
        <v>29886229.02</v>
      </c>
      <c r="V216" s="36">
        <f t="shared" si="90"/>
        <v>27.054113515387794</v>
      </c>
      <c r="W216" s="36">
        <f t="shared" si="91"/>
        <v>96.945735455951564</v>
      </c>
    </row>
    <row r="217" spans="1:23" s="2" customFormat="1" ht="17.25" customHeight="1">
      <c r="A217" s="67" t="s">
        <v>11</v>
      </c>
      <c r="B217" s="67"/>
      <c r="C217" s="67"/>
      <c r="D217" s="67"/>
      <c r="E217" s="67"/>
      <c r="F217" s="67"/>
      <c r="G217" s="37">
        <v>110468336</v>
      </c>
      <c r="H217" s="37"/>
      <c r="I217" s="37">
        <v>110468336</v>
      </c>
      <c r="J217" s="37">
        <v>110468336</v>
      </c>
      <c r="K217" s="37"/>
      <c r="L217" s="37">
        <v>110468336</v>
      </c>
      <c r="M217" s="33">
        <f t="shared" ref="M217" si="134">M218+M219+M221+M222+M223</f>
        <v>30827791.32</v>
      </c>
      <c r="N217" s="33"/>
      <c r="O217" s="33">
        <f t="shared" ref="O217" si="135">O218+O219+O221+O222+O223</f>
        <v>30827791.32</v>
      </c>
      <c r="P217" s="33">
        <f t="shared" ref="P217:T217" si="136">P218+P219+P221+P222+P223</f>
        <v>29886229.02</v>
      </c>
      <c r="Q217" s="33">
        <f t="shared" si="136"/>
        <v>0</v>
      </c>
      <c r="R217" s="33">
        <f t="shared" si="136"/>
        <v>29886229.02</v>
      </c>
      <c r="S217" s="33">
        <f t="shared" si="136"/>
        <v>29886229.02</v>
      </c>
      <c r="T217" s="33">
        <f t="shared" si="136"/>
        <v>0</v>
      </c>
      <c r="U217" s="33">
        <f t="shared" ref="U217" si="137">U218+U219+U221+U222+U223</f>
        <v>29886229.02</v>
      </c>
      <c r="V217" s="34">
        <f t="shared" si="90"/>
        <v>27.054113515387794</v>
      </c>
      <c r="W217" s="34">
        <f t="shared" si="91"/>
        <v>96.945735455951564</v>
      </c>
    </row>
    <row r="218" spans="1:23" s="2" customFormat="1" ht="105">
      <c r="A218" s="23" t="s">
        <v>305</v>
      </c>
      <c r="B218" s="22" t="s">
        <v>13</v>
      </c>
      <c r="C218" s="22" t="s">
        <v>13</v>
      </c>
      <c r="D218" s="22" t="s">
        <v>306</v>
      </c>
      <c r="E218" s="22" t="s">
        <v>14</v>
      </c>
      <c r="F218" s="22" t="s">
        <v>91</v>
      </c>
      <c r="G218" s="38" t="s">
        <v>307</v>
      </c>
      <c r="H218" s="29"/>
      <c r="I218" s="38" t="s">
        <v>307</v>
      </c>
      <c r="J218" s="38">
        <v>5952200</v>
      </c>
      <c r="K218" s="29"/>
      <c r="L218" s="38" t="s">
        <v>307</v>
      </c>
      <c r="M218" s="35">
        <f t="shared" ref="M218:M223" si="138">N218+O218</f>
        <v>680127.66</v>
      </c>
      <c r="N218" s="35"/>
      <c r="O218" s="42">
        <v>680127.66</v>
      </c>
      <c r="P218" s="35">
        <f t="shared" ref="P218:P223" si="139">Q218+R218</f>
        <v>680127.66</v>
      </c>
      <c r="Q218" s="35"/>
      <c r="R218" s="42">
        <v>680127.66</v>
      </c>
      <c r="S218" s="35">
        <f t="shared" ref="S218:S223" si="140">T218+U218</f>
        <v>680127.66</v>
      </c>
      <c r="T218" s="35"/>
      <c r="U218" s="42">
        <v>680127.66</v>
      </c>
      <c r="V218" s="36">
        <f t="shared" si="90"/>
        <v>11.426492053358423</v>
      </c>
      <c r="W218" s="36">
        <f t="shared" si="91"/>
        <v>100</v>
      </c>
    </row>
    <row r="219" spans="1:23" s="2" customFormat="1" ht="75">
      <c r="A219" s="23" t="s">
        <v>308</v>
      </c>
      <c r="B219" s="22" t="s">
        <v>13</v>
      </c>
      <c r="C219" s="22" t="s">
        <v>13</v>
      </c>
      <c r="D219" s="22" t="s">
        <v>65</v>
      </c>
      <c r="E219" s="22" t="s">
        <v>234</v>
      </c>
      <c r="F219" s="22" t="s">
        <v>22</v>
      </c>
      <c r="G219" s="29"/>
      <c r="H219" s="29"/>
      <c r="I219" s="29"/>
      <c r="J219" s="29"/>
      <c r="K219" s="29"/>
      <c r="L219" s="29"/>
      <c r="M219" s="35">
        <f t="shared" si="138"/>
        <v>0</v>
      </c>
      <c r="N219" s="35"/>
      <c r="O219" s="35"/>
      <c r="P219" s="35">
        <f t="shared" si="139"/>
        <v>0</v>
      </c>
      <c r="Q219" s="35">
        <f t="shared" ref="Q219:U219" si="141">Q220</f>
        <v>0</v>
      </c>
      <c r="R219" s="35">
        <f t="shared" si="141"/>
        <v>0</v>
      </c>
      <c r="S219" s="35">
        <f t="shared" si="140"/>
        <v>0</v>
      </c>
      <c r="T219" s="35">
        <f t="shared" si="141"/>
        <v>0</v>
      </c>
      <c r="U219" s="35">
        <f t="shared" si="141"/>
        <v>0</v>
      </c>
      <c r="V219" s="36"/>
      <c r="W219" s="36"/>
    </row>
    <row r="220" spans="1:23" s="2" customFormat="1" ht="30">
      <c r="A220" s="23" t="s">
        <v>112</v>
      </c>
      <c r="B220" s="22" t="s">
        <v>113</v>
      </c>
      <c r="C220" s="31"/>
      <c r="D220" s="31"/>
      <c r="E220" s="31"/>
      <c r="F220" s="31"/>
      <c r="G220" s="29"/>
      <c r="H220" s="29"/>
      <c r="I220" s="29"/>
      <c r="J220" s="29"/>
      <c r="K220" s="29"/>
      <c r="L220" s="29"/>
      <c r="M220" s="35">
        <f t="shared" si="138"/>
        <v>0</v>
      </c>
      <c r="N220" s="32"/>
      <c r="O220" s="32"/>
      <c r="P220" s="35">
        <f t="shared" si="139"/>
        <v>0</v>
      </c>
      <c r="Q220" s="32"/>
      <c r="R220" s="32"/>
      <c r="S220" s="35">
        <f t="shared" si="140"/>
        <v>0</v>
      </c>
      <c r="T220" s="32"/>
      <c r="U220" s="32"/>
      <c r="V220" s="36"/>
      <c r="W220" s="36"/>
    </row>
    <row r="221" spans="1:23" s="2" customFormat="1" ht="120">
      <c r="A221" s="23" t="s">
        <v>309</v>
      </c>
      <c r="B221" s="22" t="s">
        <v>13</v>
      </c>
      <c r="C221" s="22" t="s">
        <v>13</v>
      </c>
      <c r="D221" s="22" t="s">
        <v>310</v>
      </c>
      <c r="E221" s="22" t="s">
        <v>14</v>
      </c>
      <c r="F221" s="22" t="s">
        <v>284</v>
      </c>
      <c r="G221" s="38">
        <v>64958733.219999999</v>
      </c>
      <c r="H221" s="38"/>
      <c r="I221" s="38">
        <v>64958733.219999999</v>
      </c>
      <c r="J221" s="38">
        <v>64958733.219999999</v>
      </c>
      <c r="K221" s="38"/>
      <c r="L221" s="38">
        <v>64958733.219999999</v>
      </c>
      <c r="M221" s="35">
        <f t="shared" si="138"/>
        <v>20979027.66</v>
      </c>
      <c r="N221" s="35"/>
      <c r="O221" s="35">
        <v>20979027.66</v>
      </c>
      <c r="P221" s="35">
        <f t="shared" si="139"/>
        <v>20037465.359999999</v>
      </c>
      <c r="Q221" s="35"/>
      <c r="R221" s="35">
        <v>20037465.359999999</v>
      </c>
      <c r="S221" s="35">
        <f t="shared" si="140"/>
        <v>20037465.359999999</v>
      </c>
      <c r="T221" s="35"/>
      <c r="U221" s="35">
        <v>20037465.359999999</v>
      </c>
      <c r="V221" s="36">
        <f t="shared" si="90"/>
        <v>30.846453381622762</v>
      </c>
      <c r="W221" s="36">
        <f t="shared" si="91"/>
        <v>95.51188779928421</v>
      </c>
    </row>
    <row r="222" spans="1:23" s="2" customFormat="1" ht="159.75" customHeight="1">
      <c r="A222" s="23" t="s">
        <v>311</v>
      </c>
      <c r="B222" s="22" t="s">
        <v>13</v>
      </c>
      <c r="C222" s="22" t="s">
        <v>13</v>
      </c>
      <c r="D222" s="22" t="s">
        <v>312</v>
      </c>
      <c r="E222" s="22" t="s">
        <v>14</v>
      </c>
      <c r="F222" s="22" t="s">
        <v>41</v>
      </c>
      <c r="G222" s="38" t="s">
        <v>313</v>
      </c>
      <c r="H222" s="29"/>
      <c r="I222" s="38" t="s">
        <v>313</v>
      </c>
      <c r="J222" s="38">
        <v>19150000</v>
      </c>
      <c r="K222" s="29"/>
      <c r="L222" s="38" t="s">
        <v>313</v>
      </c>
      <c r="M222" s="35">
        <f t="shared" si="138"/>
        <v>4287500</v>
      </c>
      <c r="N222" s="35"/>
      <c r="O222" s="42">
        <v>4287500</v>
      </c>
      <c r="P222" s="35">
        <f t="shared" si="139"/>
        <v>4287500</v>
      </c>
      <c r="Q222" s="35"/>
      <c r="R222" s="42">
        <v>4287500</v>
      </c>
      <c r="S222" s="35">
        <f t="shared" si="140"/>
        <v>4287500</v>
      </c>
      <c r="T222" s="35"/>
      <c r="U222" s="42">
        <v>4287500</v>
      </c>
      <c r="V222" s="36">
        <f t="shared" si="90"/>
        <v>22.389033942558747</v>
      </c>
      <c r="W222" s="36">
        <f t="shared" si="91"/>
        <v>100</v>
      </c>
    </row>
    <row r="223" spans="1:23" s="2" customFormat="1" ht="121.5" customHeight="1">
      <c r="A223" s="23" t="s">
        <v>314</v>
      </c>
      <c r="B223" s="22" t="s">
        <v>13</v>
      </c>
      <c r="C223" s="22" t="s">
        <v>13</v>
      </c>
      <c r="D223" s="22" t="s">
        <v>315</v>
      </c>
      <c r="E223" s="22" t="s">
        <v>14</v>
      </c>
      <c r="F223" s="22" t="s">
        <v>41</v>
      </c>
      <c r="G223" s="38">
        <f>I223</f>
        <v>20407402.780000001</v>
      </c>
      <c r="H223" s="29"/>
      <c r="I223" s="38">
        <v>20407402.780000001</v>
      </c>
      <c r="J223" s="38">
        <f>L223</f>
        <v>20407402.780000001</v>
      </c>
      <c r="K223" s="29"/>
      <c r="L223" s="38">
        <v>20407402.780000001</v>
      </c>
      <c r="M223" s="35">
        <f t="shared" si="138"/>
        <v>4881136</v>
      </c>
      <c r="N223" s="35"/>
      <c r="O223" s="35">
        <v>4881136</v>
      </c>
      <c r="P223" s="35">
        <f t="shared" si="139"/>
        <v>4881136</v>
      </c>
      <c r="Q223" s="35"/>
      <c r="R223" s="35">
        <v>4881136</v>
      </c>
      <c r="S223" s="35">
        <f t="shared" si="140"/>
        <v>4881136</v>
      </c>
      <c r="T223" s="35"/>
      <c r="U223" s="35">
        <v>4881136</v>
      </c>
      <c r="V223" s="36">
        <f t="shared" si="90"/>
        <v>23.918457692145378</v>
      </c>
      <c r="W223" s="36">
        <f t="shared" si="91"/>
        <v>100</v>
      </c>
    </row>
    <row r="224" spans="1:23" s="2" customFormat="1" ht="43.5" customHeight="1">
      <c r="A224" s="67" t="s">
        <v>316</v>
      </c>
      <c r="B224" s="67"/>
      <c r="C224" s="67"/>
      <c r="D224" s="67"/>
      <c r="E224" s="67"/>
      <c r="F224" s="67"/>
      <c r="G224" s="37">
        <v>993111532.5</v>
      </c>
      <c r="H224" s="37" t="s">
        <v>483</v>
      </c>
      <c r="I224" s="37" t="s">
        <v>484</v>
      </c>
      <c r="J224" s="33">
        <f t="shared" ref="J224:O224" si="142">J227+J234</f>
        <v>991777179.54999995</v>
      </c>
      <c r="K224" s="33">
        <f t="shared" si="142"/>
        <v>906187211.15999997</v>
      </c>
      <c r="L224" s="33">
        <f t="shared" si="142"/>
        <v>85589968.390000001</v>
      </c>
      <c r="M224" s="33">
        <f t="shared" si="142"/>
        <v>586256826.17000008</v>
      </c>
      <c r="N224" s="33">
        <f t="shared" si="142"/>
        <v>533227628.30000001</v>
      </c>
      <c r="O224" s="33">
        <f t="shared" si="142"/>
        <v>53029197.869999997</v>
      </c>
      <c r="P224" s="33">
        <f t="shared" ref="P224:U224" si="143">P227+P234</f>
        <v>583863265</v>
      </c>
      <c r="Q224" s="33">
        <f t="shared" si="143"/>
        <v>530881969.81999999</v>
      </c>
      <c r="R224" s="33">
        <f t="shared" si="143"/>
        <v>52981295.18</v>
      </c>
      <c r="S224" s="33">
        <f t="shared" si="143"/>
        <v>573780491.84000003</v>
      </c>
      <c r="T224" s="33">
        <f t="shared" si="143"/>
        <v>525031664.59000003</v>
      </c>
      <c r="U224" s="33">
        <f t="shared" si="143"/>
        <v>48748827.25</v>
      </c>
      <c r="V224" s="34">
        <f t="shared" si="90"/>
        <v>57.853770349943126</v>
      </c>
      <c r="W224" s="34">
        <f t="shared" si="91"/>
        <v>97.871865405558239</v>
      </c>
    </row>
    <row r="225" spans="1:23" s="2" customFormat="1">
      <c r="A225" s="72" t="s">
        <v>7</v>
      </c>
      <c r="B225" s="72"/>
      <c r="C225" s="72"/>
      <c r="D225" s="72"/>
      <c r="E225" s="72"/>
      <c r="F225" s="72"/>
      <c r="G225" s="29"/>
      <c r="H225" s="29"/>
      <c r="I225" s="29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6"/>
      <c r="W225" s="36"/>
    </row>
    <row r="226" spans="1:23" s="2" customFormat="1">
      <c r="A226" s="72" t="s">
        <v>8</v>
      </c>
      <c r="B226" s="72"/>
      <c r="C226" s="72"/>
      <c r="D226" s="72"/>
      <c r="E226" s="72"/>
      <c r="F226" s="72"/>
      <c r="G226" s="38" t="s">
        <v>482</v>
      </c>
      <c r="H226" s="38" t="s">
        <v>483</v>
      </c>
      <c r="I226" s="38" t="s">
        <v>484</v>
      </c>
      <c r="J226" s="33">
        <f>K226+L226</f>
        <v>991777179.54999995</v>
      </c>
      <c r="K226" s="64">
        <f>K229+K230+K233+K236+K237+K238+K239+K240+K241+K243+K244+K246</f>
        <v>906187211.15999997</v>
      </c>
      <c r="L226" s="64">
        <f>L229+L230+L233+L236+L237+L238+L239+L240+L241+L243+L244+L246+27439.69</f>
        <v>85589968.389999986</v>
      </c>
      <c r="M226" s="35">
        <v>586256826.17000008</v>
      </c>
      <c r="N226" s="35">
        <v>533227628.30000001</v>
      </c>
      <c r="O226" s="35">
        <v>53029197.869999997</v>
      </c>
      <c r="P226" s="35">
        <f t="shared" ref="P226:U226" si="144">P227+P234</f>
        <v>583863265</v>
      </c>
      <c r="Q226" s="35">
        <f t="shared" si="144"/>
        <v>530881969.81999999</v>
      </c>
      <c r="R226" s="35">
        <f t="shared" si="144"/>
        <v>52981295.18</v>
      </c>
      <c r="S226" s="35">
        <f t="shared" si="144"/>
        <v>573780491.84000003</v>
      </c>
      <c r="T226" s="35">
        <f t="shared" si="144"/>
        <v>525031664.59000003</v>
      </c>
      <c r="U226" s="35">
        <f t="shared" si="144"/>
        <v>48748827.25</v>
      </c>
      <c r="V226" s="36">
        <f t="shared" si="90"/>
        <v>57.853770349943126</v>
      </c>
      <c r="W226" s="36">
        <f t="shared" si="91"/>
        <v>97.871865405558239</v>
      </c>
    </row>
    <row r="227" spans="1:23" s="2" customFormat="1" ht="34.5" customHeight="1">
      <c r="A227" s="72" t="s">
        <v>317</v>
      </c>
      <c r="B227" s="72"/>
      <c r="C227" s="72"/>
      <c r="D227" s="72"/>
      <c r="E227" s="72"/>
      <c r="F227" s="72"/>
      <c r="G227" s="38" t="s">
        <v>318</v>
      </c>
      <c r="H227" s="38" t="s">
        <v>319</v>
      </c>
      <c r="I227" s="38" t="s">
        <v>320</v>
      </c>
      <c r="J227" s="35">
        <f t="shared" ref="J227:U227" si="145">J228+J232</f>
        <v>48604353.480000004</v>
      </c>
      <c r="K227" s="35">
        <f t="shared" si="145"/>
        <v>47010800</v>
      </c>
      <c r="L227" s="35">
        <f t="shared" si="145"/>
        <v>1593553.48</v>
      </c>
      <c r="M227" s="46">
        <f t="shared" si="145"/>
        <v>0</v>
      </c>
      <c r="N227" s="46">
        <f t="shared" si="145"/>
        <v>0</v>
      </c>
      <c r="O227" s="46">
        <f t="shared" si="145"/>
        <v>0</v>
      </c>
      <c r="P227" s="46">
        <f t="shared" si="145"/>
        <v>0</v>
      </c>
      <c r="Q227" s="46">
        <f t="shared" si="145"/>
        <v>0</v>
      </c>
      <c r="R227" s="46">
        <f t="shared" si="145"/>
        <v>0</v>
      </c>
      <c r="S227" s="46">
        <f t="shared" si="145"/>
        <v>0</v>
      </c>
      <c r="T227" s="46">
        <f t="shared" si="145"/>
        <v>0</v>
      </c>
      <c r="U227" s="46">
        <f t="shared" si="145"/>
        <v>0</v>
      </c>
      <c r="V227" s="36">
        <f t="shared" si="90"/>
        <v>0</v>
      </c>
      <c r="W227" s="36">
        <v>0</v>
      </c>
    </row>
    <row r="228" spans="1:23" s="2" customFormat="1" ht="22.5" customHeight="1">
      <c r="A228" s="67" t="s">
        <v>11</v>
      </c>
      <c r="B228" s="67"/>
      <c r="C228" s="67"/>
      <c r="D228" s="67"/>
      <c r="E228" s="67"/>
      <c r="F228" s="67"/>
      <c r="G228" s="37">
        <v>19999353.48</v>
      </c>
      <c r="H228" s="37" t="s">
        <v>321</v>
      </c>
      <c r="I228" s="37" t="s">
        <v>322</v>
      </c>
      <c r="J228" s="33">
        <f>J229+J230</f>
        <v>19999353.48</v>
      </c>
      <c r="K228" s="33">
        <f>K229+K230</f>
        <v>18977900</v>
      </c>
      <c r="L228" s="33">
        <f>L229+L230</f>
        <v>1021453.48</v>
      </c>
      <c r="M228" s="52">
        <f>N228+O228</f>
        <v>0</v>
      </c>
      <c r="N228" s="52">
        <v>0</v>
      </c>
      <c r="O228" s="52">
        <v>0</v>
      </c>
      <c r="P228" s="52">
        <f>Q228+R228</f>
        <v>0</v>
      </c>
      <c r="Q228" s="52">
        <v>0</v>
      </c>
      <c r="R228" s="52">
        <v>0</v>
      </c>
      <c r="S228" s="52">
        <f>T228+U228</f>
        <v>0</v>
      </c>
      <c r="T228" s="52">
        <v>0</v>
      </c>
      <c r="U228" s="52">
        <v>0</v>
      </c>
      <c r="V228" s="34">
        <f t="shared" si="90"/>
        <v>0</v>
      </c>
      <c r="W228" s="34">
        <v>0</v>
      </c>
    </row>
    <row r="229" spans="1:23" s="2" customFormat="1" ht="75">
      <c r="A229" s="23" t="s">
        <v>323</v>
      </c>
      <c r="B229" s="22" t="s">
        <v>13</v>
      </c>
      <c r="C229" s="22" t="s">
        <v>13</v>
      </c>
      <c r="D229" s="22" t="s">
        <v>324</v>
      </c>
      <c r="E229" s="22" t="s">
        <v>325</v>
      </c>
      <c r="F229" s="22" t="s">
        <v>27</v>
      </c>
      <c r="G229" s="38" t="s">
        <v>326</v>
      </c>
      <c r="H229" s="38" t="s">
        <v>327</v>
      </c>
      <c r="I229" s="38" t="s">
        <v>328</v>
      </c>
      <c r="J229" s="35">
        <f>K229+L229</f>
        <v>17640677.390000001</v>
      </c>
      <c r="K229" s="55">
        <v>16739691</v>
      </c>
      <c r="L229" s="65">
        <v>900986.39</v>
      </c>
      <c r="M229" s="46">
        <f>N229+O229</f>
        <v>0</v>
      </c>
      <c r="N229" s="46">
        <v>0</v>
      </c>
      <c r="O229" s="46">
        <v>0</v>
      </c>
      <c r="P229" s="46">
        <f>Q229+R229</f>
        <v>0</v>
      </c>
      <c r="Q229" s="46">
        <v>0</v>
      </c>
      <c r="R229" s="46">
        <v>0</v>
      </c>
      <c r="S229" s="46">
        <f>T229+U229</f>
        <v>0</v>
      </c>
      <c r="T229" s="46">
        <v>0</v>
      </c>
      <c r="U229" s="46">
        <v>0</v>
      </c>
      <c r="V229" s="36">
        <f t="shared" si="90"/>
        <v>0</v>
      </c>
      <c r="W229" s="36">
        <v>0</v>
      </c>
    </row>
    <row r="230" spans="1:23" s="2" customFormat="1" ht="60">
      <c r="A230" s="23" t="s">
        <v>329</v>
      </c>
      <c r="B230" s="22" t="s">
        <v>13</v>
      </c>
      <c r="C230" s="22" t="s">
        <v>13</v>
      </c>
      <c r="D230" s="22" t="s">
        <v>324</v>
      </c>
      <c r="E230" s="22" t="s">
        <v>330</v>
      </c>
      <c r="F230" s="22" t="s">
        <v>27</v>
      </c>
      <c r="G230" s="38" t="s">
        <v>331</v>
      </c>
      <c r="H230" s="38" t="s">
        <v>332</v>
      </c>
      <c r="I230" s="38" t="s">
        <v>333</v>
      </c>
      <c r="J230" s="35">
        <f>K230+L230</f>
        <v>2358676.09</v>
      </c>
      <c r="K230" s="45">
        <v>2238209</v>
      </c>
      <c r="L230" s="65">
        <v>120467.09</v>
      </c>
      <c r="M230" s="46">
        <f>N230+O230</f>
        <v>0</v>
      </c>
      <c r="N230" s="46">
        <v>0</v>
      </c>
      <c r="O230" s="46">
        <v>0</v>
      </c>
      <c r="P230" s="46">
        <f>Q230+R230</f>
        <v>0</v>
      </c>
      <c r="Q230" s="46">
        <v>0</v>
      </c>
      <c r="R230" s="46">
        <v>0</v>
      </c>
      <c r="S230" s="46">
        <f>T230+U230</f>
        <v>0</v>
      </c>
      <c r="T230" s="46">
        <v>0</v>
      </c>
      <c r="U230" s="46">
        <v>0</v>
      </c>
      <c r="V230" s="36">
        <f t="shared" si="90"/>
        <v>0</v>
      </c>
      <c r="W230" s="36">
        <v>0</v>
      </c>
    </row>
    <row r="231" spans="1:23">
      <c r="A231" s="23" t="s">
        <v>436</v>
      </c>
      <c r="B231" s="22"/>
      <c r="C231" s="22"/>
      <c r="D231" s="22"/>
      <c r="E231" s="22"/>
      <c r="F231" s="22"/>
      <c r="G231" s="38"/>
      <c r="H231" s="38"/>
      <c r="I231" s="38"/>
      <c r="J231" s="35"/>
      <c r="K231" s="42"/>
      <c r="L231" s="42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</row>
    <row r="232" spans="1:23" ht="21" customHeight="1">
      <c r="A232" s="67" t="s">
        <v>334</v>
      </c>
      <c r="B232" s="67"/>
      <c r="C232" s="67"/>
      <c r="D232" s="67"/>
      <c r="E232" s="67"/>
      <c r="F232" s="67"/>
      <c r="G232" s="37">
        <v>28605000</v>
      </c>
      <c r="H232" s="37" t="s">
        <v>336</v>
      </c>
      <c r="I232" s="37" t="s">
        <v>337</v>
      </c>
      <c r="J232" s="33">
        <f>K232+L232</f>
        <v>28605000</v>
      </c>
      <c r="K232" s="66">
        <v>28032900</v>
      </c>
      <c r="L232" s="66">
        <v>572100</v>
      </c>
      <c r="M232" s="52">
        <f>N232+O232</f>
        <v>0</v>
      </c>
      <c r="N232" s="52">
        <v>0</v>
      </c>
      <c r="O232" s="52">
        <v>0</v>
      </c>
      <c r="P232" s="52">
        <f>Q232+R232</f>
        <v>0</v>
      </c>
      <c r="Q232" s="52">
        <v>0</v>
      </c>
      <c r="R232" s="52">
        <v>0</v>
      </c>
      <c r="S232" s="52">
        <f>T232+U232</f>
        <v>0</v>
      </c>
      <c r="T232" s="52">
        <v>0</v>
      </c>
      <c r="U232" s="52">
        <v>0</v>
      </c>
      <c r="V232" s="34">
        <v>0</v>
      </c>
      <c r="W232" s="34">
        <v>0</v>
      </c>
    </row>
    <row r="233" spans="1:23" ht="75">
      <c r="A233" s="23" t="s">
        <v>338</v>
      </c>
      <c r="B233" s="22" t="s">
        <v>13</v>
      </c>
      <c r="C233" s="22" t="s">
        <v>13</v>
      </c>
      <c r="D233" s="22" t="s">
        <v>339</v>
      </c>
      <c r="E233" s="22" t="s">
        <v>103</v>
      </c>
      <c r="F233" s="22">
        <v>2021</v>
      </c>
      <c r="G233" s="38" t="s">
        <v>335</v>
      </c>
      <c r="H233" s="38" t="s">
        <v>336</v>
      </c>
      <c r="I233" s="38" t="s">
        <v>337</v>
      </c>
      <c r="J233" s="35">
        <f>K233+L233</f>
        <v>28605000</v>
      </c>
      <c r="K233" s="55">
        <v>28032900</v>
      </c>
      <c r="L233" s="55">
        <v>572100</v>
      </c>
      <c r="M233" s="46">
        <f>N233+O233</f>
        <v>0</v>
      </c>
      <c r="N233" s="46">
        <v>0</v>
      </c>
      <c r="O233" s="46">
        <v>0</v>
      </c>
      <c r="P233" s="46">
        <f>Q233+R233</f>
        <v>0</v>
      </c>
      <c r="Q233" s="46">
        <v>0</v>
      </c>
      <c r="R233" s="46">
        <v>0</v>
      </c>
      <c r="S233" s="46">
        <f>T233+U233</f>
        <v>0</v>
      </c>
      <c r="T233" s="46">
        <v>0</v>
      </c>
      <c r="U233" s="46">
        <v>0</v>
      </c>
      <c r="V233" s="36">
        <f t="shared" ref="V233:V262" si="146">S233/J233*100</f>
        <v>0</v>
      </c>
      <c r="W233" s="36">
        <v>0</v>
      </c>
    </row>
    <row r="234" spans="1:23" ht="21" customHeight="1">
      <c r="A234" s="72" t="s">
        <v>340</v>
      </c>
      <c r="B234" s="72"/>
      <c r="C234" s="72"/>
      <c r="D234" s="72"/>
      <c r="E234" s="72"/>
      <c r="F234" s="72"/>
      <c r="G234" s="38" t="s">
        <v>341</v>
      </c>
      <c r="H234" s="38" t="s">
        <v>342</v>
      </c>
      <c r="I234" s="38" t="s">
        <v>343</v>
      </c>
      <c r="J234" s="35">
        <f>K234+L234</f>
        <v>943172826.06999993</v>
      </c>
      <c r="K234" s="35">
        <f>K235+K242+K245</f>
        <v>859176411.15999997</v>
      </c>
      <c r="L234" s="35">
        <f>L235+L242+L245</f>
        <v>83996414.909999996</v>
      </c>
      <c r="M234" s="35">
        <f>M235+M242+M245</f>
        <v>586256826.17000008</v>
      </c>
      <c r="N234" s="35">
        <f>N235+N242+N245</f>
        <v>533227628.30000001</v>
      </c>
      <c r="O234" s="35">
        <f>O235+O242+O245</f>
        <v>53029197.869999997</v>
      </c>
      <c r="P234" s="35">
        <f t="shared" ref="P234:U234" si="147">P235+P242+P245</f>
        <v>583863265</v>
      </c>
      <c r="Q234" s="35">
        <f t="shared" si="147"/>
        <v>530881969.81999999</v>
      </c>
      <c r="R234" s="35">
        <f t="shared" si="147"/>
        <v>52981295.18</v>
      </c>
      <c r="S234" s="35">
        <f t="shared" si="147"/>
        <v>573780491.84000003</v>
      </c>
      <c r="T234" s="35">
        <f t="shared" si="147"/>
        <v>525031664.59000003</v>
      </c>
      <c r="U234" s="35">
        <f t="shared" si="147"/>
        <v>48748827.25</v>
      </c>
      <c r="V234" s="36">
        <f t="shared" si="146"/>
        <v>60.835138161350663</v>
      </c>
      <c r="W234" s="36">
        <f t="shared" ref="W234:W262" si="148">S234/M234*100</f>
        <v>97.871865405558239</v>
      </c>
    </row>
    <row r="235" spans="1:23" s="2" customFormat="1" ht="23.25" customHeight="1">
      <c r="A235" s="67" t="s">
        <v>11</v>
      </c>
      <c r="B235" s="67"/>
      <c r="C235" s="67"/>
      <c r="D235" s="67"/>
      <c r="E235" s="67"/>
      <c r="F235" s="67"/>
      <c r="G235" s="37">
        <v>651021119.01999998</v>
      </c>
      <c r="H235" s="37" t="s">
        <v>437</v>
      </c>
      <c r="I235" s="37" t="s">
        <v>438</v>
      </c>
      <c r="J235" s="33">
        <f t="shared" ref="J235:U235" si="149">J236+J238+J239+J240+J241+J237</f>
        <v>651021119.01999998</v>
      </c>
      <c r="K235" s="33">
        <f t="shared" si="149"/>
        <v>596466244.11000001</v>
      </c>
      <c r="L235" s="33">
        <f t="shared" si="149"/>
        <v>54554874.909999996</v>
      </c>
      <c r="M235" s="33">
        <f t="shared" si="149"/>
        <v>295400658.13</v>
      </c>
      <c r="N235" s="33">
        <f t="shared" si="149"/>
        <v>271542648.43000001</v>
      </c>
      <c r="O235" s="33">
        <f t="shared" si="149"/>
        <v>23858009.699999999</v>
      </c>
      <c r="P235" s="33">
        <f t="shared" si="149"/>
        <v>293007096.96000004</v>
      </c>
      <c r="Q235" s="33">
        <f t="shared" si="149"/>
        <v>269196989.94999999</v>
      </c>
      <c r="R235" s="33">
        <f t="shared" si="149"/>
        <v>23810107.010000002</v>
      </c>
      <c r="S235" s="33">
        <f t="shared" si="149"/>
        <v>288903747.33000004</v>
      </c>
      <c r="T235" s="33">
        <f t="shared" si="149"/>
        <v>265498821.66</v>
      </c>
      <c r="U235" s="33">
        <f t="shared" si="149"/>
        <v>23404925.670000002</v>
      </c>
      <c r="V235" s="34">
        <f t="shared" si="146"/>
        <v>44.377016181117874</v>
      </c>
      <c r="W235" s="34">
        <f t="shared" si="148"/>
        <v>97.800644439613677</v>
      </c>
    </row>
    <row r="236" spans="1:23" s="2" customFormat="1" ht="141" customHeight="1">
      <c r="A236" s="23" t="s">
        <v>344</v>
      </c>
      <c r="B236" s="22" t="s">
        <v>13</v>
      </c>
      <c r="C236" s="22" t="s">
        <v>13</v>
      </c>
      <c r="D236" s="22" t="s">
        <v>345</v>
      </c>
      <c r="E236" s="22" t="s">
        <v>346</v>
      </c>
      <c r="F236" s="22" t="s">
        <v>31</v>
      </c>
      <c r="G236" s="38" t="s">
        <v>439</v>
      </c>
      <c r="H236" s="38" t="s">
        <v>440</v>
      </c>
      <c r="I236" s="38" t="s">
        <v>441</v>
      </c>
      <c r="J236" s="35">
        <f>K236+L236</f>
        <v>285403719.02000004</v>
      </c>
      <c r="K236" s="42">
        <f>256609500+253844.11</f>
        <v>256863344.11000001</v>
      </c>
      <c r="L236" s="42">
        <f>28512170+28204.91</f>
        <v>28540374.91</v>
      </c>
      <c r="M236" s="35">
        <f>N236+O236</f>
        <v>166055381.29000002</v>
      </c>
      <c r="N236" s="35">
        <f>149195997.28+253844.11</f>
        <v>149449841.39000002</v>
      </c>
      <c r="O236" s="35">
        <f>16577334.99+28204.91</f>
        <v>16605539.9</v>
      </c>
      <c r="P236" s="35">
        <f>Q236+R236</f>
        <v>166055381.29000002</v>
      </c>
      <c r="Q236" s="35">
        <f>149195997.28+253844.11</f>
        <v>149449841.39000002</v>
      </c>
      <c r="R236" s="35">
        <f>16577334.99+28204.91</f>
        <v>16605539.9</v>
      </c>
      <c r="S236" s="35">
        <f t="shared" ref="S236:S241" si="150">T236+U236</f>
        <v>166055348.27000001</v>
      </c>
      <c r="T236" s="35">
        <f>149195967.57+253844.11</f>
        <v>149449811.68000001</v>
      </c>
      <c r="U236" s="35">
        <f>16577331.68+28204.91</f>
        <v>16605536.59</v>
      </c>
      <c r="V236" s="36">
        <f t="shared" si="146"/>
        <v>58.182615433390147</v>
      </c>
      <c r="W236" s="36">
        <f t="shared" si="148"/>
        <v>99.999980115067785</v>
      </c>
    </row>
    <row r="237" spans="1:23" s="2" customFormat="1" ht="75">
      <c r="A237" s="23" t="s">
        <v>347</v>
      </c>
      <c r="B237" s="22" t="s">
        <v>13</v>
      </c>
      <c r="C237" s="22" t="s">
        <v>13</v>
      </c>
      <c r="D237" s="22" t="s">
        <v>128</v>
      </c>
      <c r="E237" s="22" t="s">
        <v>348</v>
      </c>
      <c r="F237" s="22" t="s">
        <v>27</v>
      </c>
      <c r="G237" s="38" t="s">
        <v>349</v>
      </c>
      <c r="H237" s="38" t="s">
        <v>350</v>
      </c>
      <c r="I237" s="38" t="s">
        <v>351</v>
      </c>
      <c r="J237" s="35">
        <f>K237+L237</f>
        <v>44121000</v>
      </c>
      <c r="K237" s="55">
        <v>43238000</v>
      </c>
      <c r="L237" s="65">
        <v>883000</v>
      </c>
      <c r="M237" s="35">
        <f>N237+O237</f>
        <v>37422342.479999997</v>
      </c>
      <c r="N237" s="35">
        <v>36673403.689999998</v>
      </c>
      <c r="O237" s="35">
        <v>748938.79</v>
      </c>
      <c r="P237" s="35">
        <f t="shared" ref="P237:P241" si="151">Q237+R237</f>
        <v>35028781.310000002</v>
      </c>
      <c r="Q237" s="35">
        <v>34327745.210000001</v>
      </c>
      <c r="R237" s="35">
        <v>701036.1</v>
      </c>
      <c r="S237" s="35">
        <f t="shared" si="150"/>
        <v>35028781.310000002</v>
      </c>
      <c r="T237" s="35">
        <v>34327745.210000001</v>
      </c>
      <c r="U237" s="35">
        <v>701036.1</v>
      </c>
      <c r="V237" s="36">
        <f t="shared" si="146"/>
        <v>79.392537136510967</v>
      </c>
      <c r="W237" s="36">
        <f t="shared" si="148"/>
        <v>93.603924790974247</v>
      </c>
    </row>
    <row r="238" spans="1:23" s="2" customFormat="1" ht="75">
      <c r="A238" s="23" t="s">
        <v>352</v>
      </c>
      <c r="B238" s="22" t="s">
        <v>13</v>
      </c>
      <c r="C238" s="22" t="s">
        <v>13</v>
      </c>
      <c r="D238" s="22" t="s">
        <v>353</v>
      </c>
      <c r="E238" s="22" t="s">
        <v>234</v>
      </c>
      <c r="F238" s="22" t="s">
        <v>27</v>
      </c>
      <c r="G238" s="38" t="s">
        <v>354</v>
      </c>
      <c r="H238" s="38" t="s">
        <v>355</v>
      </c>
      <c r="I238" s="38" t="s">
        <v>356</v>
      </c>
      <c r="J238" s="35">
        <f>K238+L238</f>
        <v>50387600</v>
      </c>
      <c r="K238" s="55">
        <v>49379800</v>
      </c>
      <c r="L238" s="65">
        <v>1007800</v>
      </c>
      <c r="M238" s="35">
        <f>N238+O238</f>
        <v>13992359.24</v>
      </c>
      <c r="N238" s="42">
        <v>13712498.73</v>
      </c>
      <c r="O238" s="42">
        <v>279860.51</v>
      </c>
      <c r="P238" s="35">
        <f>Q238+R238</f>
        <v>13992359.24</v>
      </c>
      <c r="Q238" s="42">
        <v>13712498.73</v>
      </c>
      <c r="R238" s="42">
        <v>279860.51</v>
      </c>
      <c r="S238" s="35">
        <f t="shared" si="150"/>
        <v>13960750.85</v>
      </c>
      <c r="T238" s="42">
        <v>13681522.539999999</v>
      </c>
      <c r="U238" s="42">
        <v>279228.31</v>
      </c>
      <c r="V238" s="36">
        <f t="shared" si="146"/>
        <v>27.706719212663433</v>
      </c>
      <c r="W238" s="36">
        <f t="shared" si="148"/>
        <v>99.774102497957301</v>
      </c>
    </row>
    <row r="239" spans="1:23" s="2" customFormat="1" ht="75">
      <c r="A239" s="23" t="s">
        <v>357</v>
      </c>
      <c r="B239" s="22" t="s">
        <v>13</v>
      </c>
      <c r="C239" s="22" t="s">
        <v>13</v>
      </c>
      <c r="D239" s="22" t="s">
        <v>128</v>
      </c>
      <c r="E239" s="22" t="s">
        <v>348</v>
      </c>
      <c r="F239" s="22" t="s">
        <v>27</v>
      </c>
      <c r="G239" s="38" t="s">
        <v>358</v>
      </c>
      <c r="H239" s="38" t="s">
        <v>359</v>
      </c>
      <c r="I239" s="38" t="s">
        <v>360</v>
      </c>
      <c r="J239" s="35">
        <f t="shared" ref="J239:J241" si="152">K239+L239</f>
        <v>4172000</v>
      </c>
      <c r="K239" s="55">
        <v>4088000</v>
      </c>
      <c r="L239" s="65">
        <v>84000</v>
      </c>
      <c r="M239" s="35">
        <f t="shared" ref="M239:M241" si="153">N239+O239</f>
        <v>2129661.8199999998</v>
      </c>
      <c r="N239" s="35">
        <v>2086782.72</v>
      </c>
      <c r="O239" s="35">
        <v>42879.1</v>
      </c>
      <c r="P239" s="35">
        <f>Q239+R239</f>
        <v>2129661.8199999998</v>
      </c>
      <c r="Q239" s="35">
        <v>2086782.72</v>
      </c>
      <c r="R239" s="35">
        <v>42879.1</v>
      </c>
      <c r="S239" s="35">
        <f t="shared" si="150"/>
        <v>2129661.8199999998</v>
      </c>
      <c r="T239" s="35">
        <v>2086782.72</v>
      </c>
      <c r="U239" s="35">
        <v>42879.1</v>
      </c>
      <c r="V239" s="36">
        <f t="shared" si="146"/>
        <v>51.046544103547454</v>
      </c>
      <c r="W239" s="36">
        <f t="shared" si="148"/>
        <v>100</v>
      </c>
    </row>
    <row r="240" spans="1:23" s="2" customFormat="1" ht="75">
      <c r="A240" s="23" t="s">
        <v>361</v>
      </c>
      <c r="B240" s="22" t="s">
        <v>13</v>
      </c>
      <c r="C240" s="22" t="s">
        <v>13</v>
      </c>
      <c r="D240" s="22" t="s">
        <v>362</v>
      </c>
      <c r="E240" s="22" t="s">
        <v>325</v>
      </c>
      <c r="F240" s="22" t="s">
        <v>31</v>
      </c>
      <c r="G240" s="38" t="s">
        <v>363</v>
      </c>
      <c r="H240" s="38" t="s">
        <v>364</v>
      </c>
      <c r="I240" s="38" t="s">
        <v>365</v>
      </c>
      <c r="J240" s="35">
        <f t="shared" si="152"/>
        <v>233761850</v>
      </c>
      <c r="K240" s="55">
        <v>210385650</v>
      </c>
      <c r="L240" s="65">
        <v>23376200</v>
      </c>
      <c r="M240" s="35">
        <f t="shared" si="153"/>
        <v>58309610.760000005</v>
      </c>
      <c r="N240" s="42">
        <v>52478645.950000003</v>
      </c>
      <c r="O240" s="42">
        <v>5830964.8099999996</v>
      </c>
      <c r="P240" s="35">
        <f t="shared" si="151"/>
        <v>58309610.760000005</v>
      </c>
      <c r="Q240" s="42">
        <v>52478645.950000003</v>
      </c>
      <c r="R240" s="42">
        <v>5830964.8099999996</v>
      </c>
      <c r="S240" s="35">
        <f t="shared" si="150"/>
        <v>54270718.299999997</v>
      </c>
      <c r="T240" s="42">
        <v>48843643</v>
      </c>
      <c r="U240" s="42">
        <v>5427075.2999999998</v>
      </c>
      <c r="V240" s="36">
        <f t="shared" si="146"/>
        <v>23.216242641816873</v>
      </c>
      <c r="W240" s="36">
        <f t="shared" si="148"/>
        <v>93.073367482036659</v>
      </c>
    </row>
    <row r="241" spans="1:55" s="2" customFormat="1" ht="75">
      <c r="A241" s="23" t="s">
        <v>366</v>
      </c>
      <c r="B241" s="22" t="s">
        <v>13</v>
      </c>
      <c r="C241" s="22" t="s">
        <v>13</v>
      </c>
      <c r="D241" s="22" t="s">
        <v>367</v>
      </c>
      <c r="E241" s="22" t="s">
        <v>234</v>
      </c>
      <c r="F241" s="22" t="s">
        <v>27</v>
      </c>
      <c r="G241" s="38" t="s">
        <v>368</v>
      </c>
      <c r="H241" s="38" t="s">
        <v>369</v>
      </c>
      <c r="I241" s="38" t="s">
        <v>370</v>
      </c>
      <c r="J241" s="35">
        <f t="shared" si="152"/>
        <v>33174950</v>
      </c>
      <c r="K241" s="55">
        <v>32511450</v>
      </c>
      <c r="L241" s="65">
        <v>663500</v>
      </c>
      <c r="M241" s="35">
        <f t="shared" si="153"/>
        <v>17491302.539999999</v>
      </c>
      <c r="N241" s="42">
        <v>17141475.949999999</v>
      </c>
      <c r="O241" s="42">
        <v>349826.59</v>
      </c>
      <c r="P241" s="35">
        <f t="shared" si="151"/>
        <v>17491302.539999999</v>
      </c>
      <c r="Q241" s="42">
        <v>17141475.949999999</v>
      </c>
      <c r="R241" s="42">
        <v>349826.59</v>
      </c>
      <c r="S241" s="35">
        <f t="shared" si="150"/>
        <v>17458486.780000001</v>
      </c>
      <c r="T241" s="42">
        <v>17109316.510000002</v>
      </c>
      <c r="U241" s="42">
        <v>349170.27</v>
      </c>
      <c r="V241" s="36">
        <f t="shared" si="146"/>
        <v>52.625510452917034</v>
      </c>
      <c r="W241" s="36">
        <f t="shared" si="148"/>
        <v>99.812388128757405</v>
      </c>
    </row>
    <row r="242" spans="1:55" ht="32.25" customHeight="1">
      <c r="A242" s="67" t="s">
        <v>224</v>
      </c>
      <c r="B242" s="67"/>
      <c r="C242" s="67"/>
      <c r="D242" s="67"/>
      <c r="E242" s="67"/>
      <c r="F242" s="67"/>
      <c r="G242" s="37">
        <v>5175800</v>
      </c>
      <c r="H242" s="37" t="s">
        <v>371</v>
      </c>
      <c r="I242" s="37" t="s">
        <v>372</v>
      </c>
      <c r="J242" s="33">
        <f>K242+L242+L242+27439.69</f>
        <v>3972666.7399999998</v>
      </c>
      <c r="K242" s="33">
        <f t="shared" ref="K242:U242" si="154">K243+K244</f>
        <v>3737667.05</v>
      </c>
      <c r="L242" s="33">
        <f>L243+L244+27439.69</f>
        <v>103780</v>
      </c>
      <c r="M242" s="33">
        <f t="shared" si="154"/>
        <v>3814007.3600000003</v>
      </c>
      <c r="N242" s="33">
        <f t="shared" si="154"/>
        <v>3737667.05</v>
      </c>
      <c r="O242" s="33">
        <f t="shared" si="154"/>
        <v>76340.31</v>
      </c>
      <c r="P242" s="33">
        <f t="shared" si="154"/>
        <v>3814007.3600000003</v>
      </c>
      <c r="Q242" s="33">
        <f t="shared" si="154"/>
        <v>3737667.05</v>
      </c>
      <c r="R242" s="33">
        <f t="shared" si="154"/>
        <v>76340.31</v>
      </c>
      <c r="S242" s="33">
        <f t="shared" si="154"/>
        <v>1617908.83</v>
      </c>
      <c r="T242" s="33">
        <f t="shared" si="154"/>
        <v>1585530.11</v>
      </c>
      <c r="U242" s="33">
        <f t="shared" si="154"/>
        <v>32378.720000000001</v>
      </c>
      <c r="V242" s="34">
        <f t="shared" si="146"/>
        <v>40.726014435331173</v>
      </c>
      <c r="W242" s="34">
        <f t="shared" si="148"/>
        <v>42.420181118895371</v>
      </c>
    </row>
    <row r="243" spans="1:55" ht="180">
      <c r="A243" s="23" t="s">
        <v>373</v>
      </c>
      <c r="B243" s="22" t="s">
        <v>13</v>
      </c>
      <c r="C243" s="22" t="s">
        <v>13</v>
      </c>
      <c r="D243" s="22" t="s">
        <v>374</v>
      </c>
      <c r="E243" s="22" t="s">
        <v>325</v>
      </c>
      <c r="F243" s="22" t="s">
        <v>27</v>
      </c>
      <c r="G243" s="38" t="s">
        <v>375</v>
      </c>
      <c r="H243" s="38" t="s">
        <v>376</v>
      </c>
      <c r="I243" s="38" t="s">
        <v>377</v>
      </c>
      <c r="J243" s="35">
        <f t="shared" ref="J243:J250" si="155">K243+L243</f>
        <v>1617909.24</v>
      </c>
      <c r="K243" s="42">
        <v>1585530.51</v>
      </c>
      <c r="L243" s="42">
        <v>32378.73</v>
      </c>
      <c r="M243" s="35">
        <f>N243+O243</f>
        <v>1617909.24</v>
      </c>
      <c r="N243" s="42">
        <v>1585530.51</v>
      </c>
      <c r="O243" s="42">
        <v>32378.73</v>
      </c>
      <c r="P243" s="35">
        <f>Q243+R243</f>
        <v>1617909.24</v>
      </c>
      <c r="Q243" s="42">
        <v>1585530.51</v>
      </c>
      <c r="R243" s="42">
        <v>32378.73</v>
      </c>
      <c r="S243" s="35">
        <f>T243+U243</f>
        <v>1617908.83</v>
      </c>
      <c r="T243" s="35">
        <v>1585530.11</v>
      </c>
      <c r="U243" s="35">
        <v>32378.720000000001</v>
      </c>
      <c r="V243" s="36">
        <f t="shared" si="146"/>
        <v>99.999974658652675</v>
      </c>
      <c r="W243" s="36">
        <f t="shared" si="148"/>
        <v>99.999974658652675</v>
      </c>
    </row>
    <row r="244" spans="1:55" ht="75">
      <c r="A244" s="23" t="s">
        <v>378</v>
      </c>
      <c r="B244" s="22" t="s">
        <v>13</v>
      </c>
      <c r="C244" s="22" t="s">
        <v>13</v>
      </c>
      <c r="D244" s="22" t="s">
        <v>379</v>
      </c>
      <c r="E244" s="22" t="s">
        <v>348</v>
      </c>
      <c r="F244" s="22" t="s">
        <v>27</v>
      </c>
      <c r="G244" s="38" t="s">
        <v>380</v>
      </c>
      <c r="H244" s="38" t="s">
        <v>381</v>
      </c>
      <c r="I244" s="38" t="s">
        <v>382</v>
      </c>
      <c r="J244" s="35">
        <f t="shared" si="155"/>
        <v>2196098.12</v>
      </c>
      <c r="K244" s="42">
        <v>2152136.54</v>
      </c>
      <c r="L244" s="42">
        <v>43961.58</v>
      </c>
      <c r="M244" s="35">
        <f>N244+O244</f>
        <v>2196098.12</v>
      </c>
      <c r="N244" s="42">
        <v>2152136.54</v>
      </c>
      <c r="O244" s="42">
        <v>43961.58</v>
      </c>
      <c r="P244" s="35">
        <f>Q244+R244</f>
        <v>2196098.12</v>
      </c>
      <c r="Q244" s="42">
        <v>2152136.54</v>
      </c>
      <c r="R244" s="42">
        <v>43961.58</v>
      </c>
      <c r="S244" s="46">
        <f>T244+U244</f>
        <v>0</v>
      </c>
      <c r="T244" s="46">
        <v>0</v>
      </c>
      <c r="U244" s="46">
        <v>0</v>
      </c>
      <c r="V244" s="36">
        <f t="shared" si="146"/>
        <v>0</v>
      </c>
      <c r="W244" s="36">
        <f t="shared" si="148"/>
        <v>0</v>
      </c>
    </row>
    <row r="245" spans="1:55" ht="19.5" customHeight="1">
      <c r="A245" s="67" t="s">
        <v>136</v>
      </c>
      <c r="B245" s="67"/>
      <c r="C245" s="67"/>
      <c r="D245" s="67"/>
      <c r="E245" s="67"/>
      <c r="F245" s="67"/>
      <c r="G245" s="37">
        <v>288310260</v>
      </c>
      <c r="H245" s="37" t="s">
        <v>384</v>
      </c>
      <c r="I245" s="37" t="s">
        <v>385</v>
      </c>
      <c r="J245" s="33">
        <f t="shared" si="155"/>
        <v>288310260</v>
      </c>
      <c r="K245" s="33">
        <f t="shared" ref="K245:U245" si="156">K246</f>
        <v>258972500</v>
      </c>
      <c r="L245" s="33">
        <f t="shared" si="156"/>
        <v>29337760</v>
      </c>
      <c r="M245" s="33">
        <f t="shared" si="156"/>
        <v>287042160.68000001</v>
      </c>
      <c r="N245" s="33">
        <f t="shared" si="156"/>
        <v>257947312.81999999</v>
      </c>
      <c r="O245" s="33">
        <f t="shared" si="156"/>
        <v>29094847.859999999</v>
      </c>
      <c r="P245" s="33">
        <f t="shared" si="156"/>
        <v>287042160.68000001</v>
      </c>
      <c r="Q245" s="33">
        <f t="shared" si="156"/>
        <v>257947312.81999999</v>
      </c>
      <c r="R245" s="33">
        <f t="shared" si="156"/>
        <v>29094847.859999999</v>
      </c>
      <c r="S245" s="33">
        <f t="shared" si="156"/>
        <v>283258835.68000001</v>
      </c>
      <c r="T245" s="33">
        <f t="shared" si="156"/>
        <v>257947312.81999999</v>
      </c>
      <c r="U245" s="33">
        <f t="shared" si="156"/>
        <v>25311522.859999999</v>
      </c>
      <c r="V245" s="34">
        <f t="shared" si="146"/>
        <v>98.247920722627086</v>
      </c>
      <c r="W245" s="34">
        <f t="shared" si="148"/>
        <v>98.681961914222853</v>
      </c>
    </row>
    <row r="246" spans="1:55" ht="111" customHeight="1">
      <c r="A246" s="23" t="s">
        <v>386</v>
      </c>
      <c r="B246" s="22" t="s">
        <v>13</v>
      </c>
      <c r="C246" s="22" t="s">
        <v>138</v>
      </c>
      <c r="D246" s="22" t="s">
        <v>387</v>
      </c>
      <c r="E246" s="22" t="s">
        <v>140</v>
      </c>
      <c r="F246" s="22" t="s">
        <v>31</v>
      </c>
      <c r="G246" s="38" t="s">
        <v>383</v>
      </c>
      <c r="H246" s="38" t="s">
        <v>384</v>
      </c>
      <c r="I246" s="38" t="s">
        <v>385</v>
      </c>
      <c r="J246" s="35">
        <f t="shared" si="155"/>
        <v>288310260</v>
      </c>
      <c r="K246" s="55">
        <v>258972500</v>
      </c>
      <c r="L246" s="45">
        <v>29337760</v>
      </c>
      <c r="M246" s="35">
        <f>N246+O246</f>
        <v>287042160.68000001</v>
      </c>
      <c r="N246" s="42">
        <v>257947312.81999999</v>
      </c>
      <c r="O246" s="35">
        <f>5264217.86+23830630</f>
        <v>29094847.859999999</v>
      </c>
      <c r="P246" s="35">
        <f>Q246+R246</f>
        <v>287042160.68000001</v>
      </c>
      <c r="Q246" s="42">
        <v>257947312.81999999</v>
      </c>
      <c r="R246" s="35">
        <f>23830630+5264217.86</f>
        <v>29094847.859999999</v>
      </c>
      <c r="S246" s="35">
        <f>T246+U246</f>
        <v>283258835.68000001</v>
      </c>
      <c r="T246" s="42">
        <v>257947312.81999999</v>
      </c>
      <c r="U246" s="35">
        <f>5264217.86+20047305</f>
        <v>25311522.859999999</v>
      </c>
      <c r="V246" s="36">
        <f t="shared" si="146"/>
        <v>98.247920722627086</v>
      </c>
      <c r="W246" s="36">
        <f t="shared" si="148"/>
        <v>98.681961914222853</v>
      </c>
    </row>
    <row r="247" spans="1:55" s="3" customFormat="1" ht="33" customHeight="1">
      <c r="A247" s="67" t="s">
        <v>388</v>
      </c>
      <c r="B247" s="67"/>
      <c r="C247" s="67"/>
      <c r="D247" s="67"/>
      <c r="E247" s="67"/>
      <c r="F247" s="67"/>
      <c r="G247" s="37">
        <v>357056066.31999999</v>
      </c>
      <c r="H247" s="37" t="s">
        <v>390</v>
      </c>
      <c r="I247" s="37" t="s">
        <v>391</v>
      </c>
      <c r="J247" s="60">
        <f t="shared" si="155"/>
        <v>357056066.31999999</v>
      </c>
      <c r="K247" s="37">
        <f>K248</f>
        <v>319396600</v>
      </c>
      <c r="L247" s="37">
        <f>L248+L249</f>
        <v>37659466.32</v>
      </c>
      <c r="M247" s="33">
        <f t="shared" ref="M247:O247" si="157">M250</f>
        <v>111467051.84</v>
      </c>
      <c r="N247" s="33">
        <f t="shared" si="157"/>
        <v>100892118.13</v>
      </c>
      <c r="O247" s="33">
        <f t="shared" si="157"/>
        <v>10574933.710000001</v>
      </c>
      <c r="P247" s="33">
        <f t="shared" ref="P247:U247" si="158">P250</f>
        <v>82444643.810000017</v>
      </c>
      <c r="Q247" s="33">
        <f t="shared" si="158"/>
        <v>77813604.900000006</v>
      </c>
      <c r="R247" s="33">
        <f t="shared" si="158"/>
        <v>4631038.91</v>
      </c>
      <c r="S247" s="33">
        <f t="shared" si="158"/>
        <v>82427615.810000017</v>
      </c>
      <c r="T247" s="33">
        <f t="shared" si="158"/>
        <v>77813604.900000006</v>
      </c>
      <c r="U247" s="33">
        <f t="shared" si="158"/>
        <v>4614010.91</v>
      </c>
      <c r="V247" s="34">
        <f t="shared" si="146"/>
        <v>23.085342495239086</v>
      </c>
      <c r="W247" s="34">
        <f t="shared" si="148"/>
        <v>73.94796439787136</v>
      </c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>
      <c r="A248" s="72" t="s">
        <v>7</v>
      </c>
      <c r="B248" s="72"/>
      <c r="C248" s="72"/>
      <c r="D248" s="72"/>
      <c r="E248" s="72"/>
      <c r="F248" s="72"/>
      <c r="G248" s="38">
        <f>H248+I248</f>
        <v>330536318.69999999</v>
      </c>
      <c r="H248" s="38">
        <v>319396600</v>
      </c>
      <c r="I248" s="38">
        <v>11139718.699999999</v>
      </c>
      <c r="J248" s="38">
        <f t="shared" si="155"/>
        <v>330536318.69999999</v>
      </c>
      <c r="K248" s="38">
        <v>319396600</v>
      </c>
      <c r="L248" s="38">
        <f>L252+L256+L258+L261</f>
        <v>11139718.699999999</v>
      </c>
      <c r="M248" s="35">
        <f t="shared" ref="M248:O248" si="159">M252+M256+M258+M261</f>
        <v>105436068.19</v>
      </c>
      <c r="N248" s="35">
        <f t="shared" si="159"/>
        <v>100892118.13</v>
      </c>
      <c r="O248" s="35">
        <f t="shared" si="159"/>
        <v>4543950.0600000005</v>
      </c>
      <c r="P248" s="35">
        <f t="shared" ref="P248:U248" si="160">P252+P256+P258+P261</f>
        <v>79917719.360000014</v>
      </c>
      <c r="Q248" s="35">
        <f t="shared" si="160"/>
        <v>77813604.900000006</v>
      </c>
      <c r="R248" s="35">
        <f t="shared" si="160"/>
        <v>2104114.46</v>
      </c>
      <c r="S248" s="35">
        <f t="shared" si="160"/>
        <v>79917719.360000014</v>
      </c>
      <c r="T248" s="35">
        <f t="shared" si="160"/>
        <v>77813604.900000006</v>
      </c>
      <c r="U248" s="35">
        <f t="shared" si="160"/>
        <v>2104114.46</v>
      </c>
      <c r="V248" s="36">
        <f t="shared" si="146"/>
        <v>24.178196113007054</v>
      </c>
      <c r="W248" s="36">
        <f t="shared" si="148"/>
        <v>75.797325082328655</v>
      </c>
    </row>
    <row r="249" spans="1:55">
      <c r="A249" s="72" t="s">
        <v>8</v>
      </c>
      <c r="B249" s="72"/>
      <c r="C249" s="72"/>
      <c r="D249" s="72"/>
      <c r="E249" s="72"/>
      <c r="F249" s="72"/>
      <c r="G249" s="38">
        <f>H249+I249</f>
        <v>26519747.620000001</v>
      </c>
      <c r="H249" s="29"/>
      <c r="I249" s="38">
        <v>26519747.620000001</v>
      </c>
      <c r="J249" s="38">
        <f t="shared" si="155"/>
        <v>26519747.620000001</v>
      </c>
      <c r="K249" s="29"/>
      <c r="L249" s="38">
        <f>L253+L254+L259+L262</f>
        <v>26519747.620000001</v>
      </c>
      <c r="M249" s="35">
        <f t="shared" ref="M249:O249" si="161">M247-M248</f>
        <v>6030983.650000006</v>
      </c>
      <c r="N249" s="35">
        <f t="shared" si="161"/>
        <v>0</v>
      </c>
      <c r="O249" s="35">
        <f t="shared" si="161"/>
        <v>6030983.6500000004</v>
      </c>
      <c r="P249" s="35">
        <f t="shared" ref="P249:U249" si="162">P247-P248</f>
        <v>2526924.450000003</v>
      </c>
      <c r="Q249" s="35">
        <f t="shared" si="162"/>
        <v>0</v>
      </c>
      <c r="R249" s="35">
        <f t="shared" si="162"/>
        <v>2526924.4500000002</v>
      </c>
      <c r="S249" s="35">
        <f t="shared" si="162"/>
        <v>2509896.450000003</v>
      </c>
      <c r="T249" s="53">
        <f t="shared" si="162"/>
        <v>0</v>
      </c>
      <c r="U249" s="35">
        <f t="shared" si="162"/>
        <v>2509896.4500000002</v>
      </c>
      <c r="V249" s="36">
        <f t="shared" si="146"/>
        <v>9.4642546602032969</v>
      </c>
      <c r="W249" s="36">
        <f t="shared" si="148"/>
        <v>41.616701282219537</v>
      </c>
    </row>
    <row r="250" spans="1:55" s="2" customFormat="1" ht="22.5" customHeight="1">
      <c r="A250" s="67" t="s">
        <v>11</v>
      </c>
      <c r="B250" s="67"/>
      <c r="C250" s="67"/>
      <c r="D250" s="67"/>
      <c r="E250" s="67"/>
      <c r="F250" s="67"/>
      <c r="G250" s="37" t="s">
        <v>389</v>
      </c>
      <c r="H250" s="37" t="s">
        <v>390</v>
      </c>
      <c r="I250" s="37" t="s">
        <v>391</v>
      </c>
      <c r="J250" s="37">
        <f t="shared" si="155"/>
        <v>357056066.31999999</v>
      </c>
      <c r="K250" s="37">
        <f>K251+K255+K257+K260</f>
        <v>319396600</v>
      </c>
      <c r="L250" s="37">
        <f>L251+L254+L255+L257+L260</f>
        <v>37659466.320000008</v>
      </c>
      <c r="M250" s="33">
        <f t="shared" ref="M250:T250" si="163">M251+M254+M255+M257+M260</f>
        <v>111467051.84</v>
      </c>
      <c r="N250" s="33">
        <f t="shared" si="163"/>
        <v>100892118.13</v>
      </c>
      <c r="O250" s="37">
        <f>O251+O254+O255+O257+O260</f>
        <v>10574933.710000001</v>
      </c>
      <c r="P250" s="33">
        <f t="shared" si="163"/>
        <v>82444643.810000017</v>
      </c>
      <c r="Q250" s="33">
        <f t="shared" si="163"/>
        <v>77813604.900000006</v>
      </c>
      <c r="R250" s="37">
        <f>R251+R254+R255+R257+R260</f>
        <v>4631038.91</v>
      </c>
      <c r="S250" s="33">
        <f t="shared" si="163"/>
        <v>82427615.810000017</v>
      </c>
      <c r="T250" s="33">
        <f t="shared" si="163"/>
        <v>77813604.900000006</v>
      </c>
      <c r="U250" s="37">
        <f>U251+U254+U255+U257+U260</f>
        <v>4614010.91</v>
      </c>
      <c r="V250" s="34">
        <f t="shared" si="146"/>
        <v>23.085342495239086</v>
      </c>
      <c r="W250" s="34">
        <f t="shared" si="148"/>
        <v>73.94796439787136</v>
      </c>
    </row>
    <row r="251" spans="1:55" s="2" customFormat="1" ht="105">
      <c r="A251" s="23" t="s">
        <v>392</v>
      </c>
      <c r="B251" s="22" t="s">
        <v>13</v>
      </c>
      <c r="C251" s="22" t="s">
        <v>13</v>
      </c>
      <c r="D251" s="22" t="s">
        <v>393</v>
      </c>
      <c r="E251" s="22" t="s">
        <v>14</v>
      </c>
      <c r="F251" s="22" t="s">
        <v>394</v>
      </c>
      <c r="G251" s="38" t="s">
        <v>395</v>
      </c>
      <c r="H251" s="38" t="s">
        <v>396</v>
      </c>
      <c r="I251" s="38" t="s">
        <v>397</v>
      </c>
      <c r="J251" s="38">
        <v>205217802.61000001</v>
      </c>
      <c r="K251" s="38">
        <v>195468586.80000001</v>
      </c>
      <c r="L251" s="38">
        <v>9749215.8100000005</v>
      </c>
      <c r="M251" s="35">
        <f>N251+O251</f>
        <v>29370732.98</v>
      </c>
      <c r="N251" s="35">
        <v>28783318.32</v>
      </c>
      <c r="O251" s="35">
        <v>587414.66</v>
      </c>
      <c r="P251" s="35">
        <f>Q251+R251</f>
        <v>29370732.98</v>
      </c>
      <c r="Q251" s="35">
        <v>28783318.32</v>
      </c>
      <c r="R251" s="35">
        <v>587414.66</v>
      </c>
      <c r="S251" s="35">
        <f>T251+U251</f>
        <v>29370732.98</v>
      </c>
      <c r="T251" s="35">
        <v>28783318.32</v>
      </c>
      <c r="U251" s="35">
        <v>587414.66</v>
      </c>
      <c r="V251" s="36">
        <f t="shared" si="146"/>
        <v>14.311981030133495</v>
      </c>
      <c r="W251" s="36">
        <f t="shared" si="148"/>
        <v>100</v>
      </c>
    </row>
    <row r="252" spans="1:55" s="2" customFormat="1" ht="30">
      <c r="A252" s="23" t="s">
        <v>398</v>
      </c>
      <c r="B252" s="22" t="s">
        <v>399</v>
      </c>
      <c r="C252" s="31"/>
      <c r="D252" s="31"/>
      <c r="E252" s="31"/>
      <c r="F252" s="31"/>
      <c r="G252" s="38" t="s">
        <v>400</v>
      </c>
      <c r="H252" s="38">
        <v>195468586.80000001</v>
      </c>
      <c r="I252" s="38" t="s">
        <v>401</v>
      </c>
      <c r="J252" s="38">
        <v>199457741.63</v>
      </c>
      <c r="K252" s="38">
        <v>195468586.80000001</v>
      </c>
      <c r="L252" s="38">
        <v>3989154.83</v>
      </c>
      <c r="M252" s="35">
        <f t="shared" ref="M252:M257" si="164">N252+O252</f>
        <v>29370732.98</v>
      </c>
      <c r="N252" s="35">
        <v>28783318.32</v>
      </c>
      <c r="O252" s="35">
        <v>587414.66</v>
      </c>
      <c r="P252" s="35">
        <f t="shared" ref="P252:P257" si="165">Q252+R252</f>
        <v>29370732.98</v>
      </c>
      <c r="Q252" s="35">
        <v>28783318.32</v>
      </c>
      <c r="R252" s="35">
        <v>587414.66</v>
      </c>
      <c r="S252" s="35">
        <f t="shared" ref="S252:S257" si="166">T252+U252</f>
        <v>29370732.98</v>
      </c>
      <c r="T252" s="35">
        <v>28783318.32</v>
      </c>
      <c r="U252" s="35">
        <v>587414.66</v>
      </c>
      <c r="V252" s="36">
        <f t="shared" si="146"/>
        <v>14.725291051617129</v>
      </c>
      <c r="W252" s="36">
        <f t="shared" si="148"/>
        <v>100</v>
      </c>
    </row>
    <row r="253" spans="1:55" s="2" customFormat="1">
      <c r="A253" s="23" t="s">
        <v>51</v>
      </c>
      <c r="B253" s="22" t="s">
        <v>13</v>
      </c>
      <c r="C253" s="31"/>
      <c r="D253" s="31"/>
      <c r="E253" s="31"/>
      <c r="F253" s="31"/>
      <c r="G253" s="38" t="s">
        <v>402</v>
      </c>
      <c r="H253" s="29"/>
      <c r="I253" s="38" t="s">
        <v>402</v>
      </c>
      <c r="J253" s="38">
        <v>5760060.9800000004</v>
      </c>
      <c r="K253" s="29"/>
      <c r="L253" s="38">
        <v>5760060.9800000004</v>
      </c>
      <c r="M253" s="35">
        <f t="shared" si="164"/>
        <v>0</v>
      </c>
      <c r="N253" s="35"/>
      <c r="O253" s="35"/>
      <c r="P253" s="35">
        <f t="shared" si="165"/>
        <v>0</v>
      </c>
      <c r="Q253" s="35"/>
      <c r="R253" s="35"/>
      <c r="S253" s="35">
        <f t="shared" si="166"/>
        <v>0</v>
      </c>
      <c r="T253" s="35"/>
      <c r="U253" s="35"/>
      <c r="V253" s="36">
        <f t="shared" si="146"/>
        <v>0</v>
      </c>
      <c r="W253" s="36">
        <v>0</v>
      </c>
    </row>
    <row r="254" spans="1:55" s="2" customFormat="1" ht="105">
      <c r="A254" s="23" t="s">
        <v>403</v>
      </c>
      <c r="B254" s="22" t="s">
        <v>13</v>
      </c>
      <c r="C254" s="22" t="s">
        <v>13</v>
      </c>
      <c r="D254" s="22" t="s">
        <v>404</v>
      </c>
      <c r="E254" s="22" t="s">
        <v>14</v>
      </c>
      <c r="F254" s="22" t="s">
        <v>30</v>
      </c>
      <c r="G254" s="38" t="s">
        <v>405</v>
      </c>
      <c r="H254" s="29"/>
      <c r="I254" s="38" t="s">
        <v>405</v>
      </c>
      <c r="J254" s="38">
        <v>8316500</v>
      </c>
      <c r="K254" s="29"/>
      <c r="L254" s="38">
        <v>8316500</v>
      </c>
      <c r="M254" s="35">
        <f t="shared" si="164"/>
        <v>20000</v>
      </c>
      <c r="N254" s="35"/>
      <c r="O254" s="35">
        <v>20000</v>
      </c>
      <c r="P254" s="35">
        <f t="shared" si="165"/>
        <v>20000</v>
      </c>
      <c r="Q254" s="35"/>
      <c r="R254" s="35">
        <v>20000</v>
      </c>
      <c r="S254" s="35">
        <f t="shared" si="166"/>
        <v>20000</v>
      </c>
      <c r="T254" s="35"/>
      <c r="U254" s="35">
        <v>20000</v>
      </c>
      <c r="V254" s="36">
        <f t="shared" si="146"/>
        <v>0.2404857812781819</v>
      </c>
      <c r="W254" s="36">
        <f t="shared" si="148"/>
        <v>100</v>
      </c>
    </row>
    <row r="255" spans="1:55" s="2" customFormat="1" ht="75">
      <c r="A255" s="23" t="s">
        <v>406</v>
      </c>
      <c r="B255" s="22" t="s">
        <v>13</v>
      </c>
      <c r="C255" s="22" t="s">
        <v>13</v>
      </c>
      <c r="D255" s="22" t="s">
        <v>407</v>
      </c>
      <c r="E255" s="22" t="s">
        <v>143</v>
      </c>
      <c r="F255" s="22" t="s">
        <v>408</v>
      </c>
      <c r="G255" s="38" t="s">
        <v>409</v>
      </c>
      <c r="H255" s="38" t="s">
        <v>410</v>
      </c>
      <c r="I255" s="38" t="s">
        <v>411</v>
      </c>
      <c r="J255" s="38">
        <v>20299630</v>
      </c>
      <c r="K255" s="38">
        <v>19893637.399999999</v>
      </c>
      <c r="L255" s="38">
        <v>405992.6</v>
      </c>
      <c r="M255" s="35">
        <f t="shared" si="164"/>
        <v>13576041.9</v>
      </c>
      <c r="N255" s="35">
        <v>13304521.060000001</v>
      </c>
      <c r="O255" s="35">
        <v>271520.84000000003</v>
      </c>
      <c r="P255" s="35">
        <f t="shared" si="165"/>
        <v>13576041.9</v>
      </c>
      <c r="Q255" s="35">
        <v>13304521.060000001</v>
      </c>
      <c r="R255" s="35">
        <v>271520.84000000003</v>
      </c>
      <c r="S255" s="35">
        <f t="shared" si="166"/>
        <v>13576041.9</v>
      </c>
      <c r="T255" s="35">
        <v>13304521.060000001</v>
      </c>
      <c r="U255" s="35">
        <v>271520.84000000003</v>
      </c>
      <c r="V255" s="36">
        <f t="shared" si="146"/>
        <v>66.878272658171596</v>
      </c>
      <c r="W255" s="36">
        <f t="shared" si="148"/>
        <v>100</v>
      </c>
    </row>
    <row r="256" spans="1:55" s="2" customFormat="1" ht="30">
      <c r="A256" s="23" t="s">
        <v>398</v>
      </c>
      <c r="B256" s="22" t="s">
        <v>399</v>
      </c>
      <c r="C256" s="31"/>
      <c r="D256" s="31"/>
      <c r="E256" s="31"/>
      <c r="F256" s="31"/>
      <c r="G256" s="38" t="s">
        <v>409</v>
      </c>
      <c r="H256" s="38">
        <v>19893637.399999999</v>
      </c>
      <c r="I256" s="38" t="s">
        <v>411</v>
      </c>
      <c r="J256" s="38">
        <v>20299630</v>
      </c>
      <c r="K256" s="38">
        <v>19893637.399999999</v>
      </c>
      <c r="L256" s="38">
        <v>405992.6</v>
      </c>
      <c r="M256" s="35">
        <f>N256+O256</f>
        <v>13576041.9</v>
      </c>
      <c r="N256" s="35">
        <v>13304521.060000001</v>
      </c>
      <c r="O256" s="35">
        <v>271520.84000000003</v>
      </c>
      <c r="P256" s="35">
        <f>Q256+R256</f>
        <v>13576041.9</v>
      </c>
      <c r="Q256" s="35">
        <v>13304521.060000001</v>
      </c>
      <c r="R256" s="35">
        <v>271520.84000000003</v>
      </c>
      <c r="S256" s="35">
        <f>T256+U256</f>
        <v>13576041.9</v>
      </c>
      <c r="T256" s="35">
        <v>13304521.060000001</v>
      </c>
      <c r="U256" s="35">
        <v>271520.84000000003</v>
      </c>
      <c r="V256" s="36">
        <f t="shared" si="146"/>
        <v>66.878272658171596</v>
      </c>
      <c r="W256" s="36">
        <f t="shared" si="148"/>
        <v>100</v>
      </c>
    </row>
    <row r="257" spans="1:23" s="2" customFormat="1" ht="96.75" customHeight="1">
      <c r="A257" s="23" t="s">
        <v>412</v>
      </c>
      <c r="B257" s="22" t="s">
        <v>13</v>
      </c>
      <c r="C257" s="22" t="s">
        <v>13</v>
      </c>
      <c r="D257" s="22" t="s">
        <v>413</v>
      </c>
      <c r="E257" s="22" t="s">
        <v>14</v>
      </c>
      <c r="F257" s="22" t="s">
        <v>408</v>
      </c>
      <c r="G257" s="38" t="s">
        <v>414</v>
      </c>
      <c r="H257" s="38" t="s">
        <v>415</v>
      </c>
      <c r="I257" s="38" t="s">
        <v>416</v>
      </c>
      <c r="J257" s="38">
        <v>55366710</v>
      </c>
      <c r="K257" s="38">
        <v>53083375.799999997</v>
      </c>
      <c r="L257" s="38">
        <v>2283334.2000000002</v>
      </c>
      <c r="M257" s="35">
        <f t="shared" si="164"/>
        <v>32052693.43</v>
      </c>
      <c r="N257" s="35">
        <v>31411639.57</v>
      </c>
      <c r="O257" s="35">
        <v>641053.86</v>
      </c>
      <c r="P257" s="35">
        <f t="shared" si="165"/>
        <v>30648962.140000001</v>
      </c>
      <c r="Q257" s="35">
        <v>30035982.91</v>
      </c>
      <c r="R257" s="35">
        <v>612979.23</v>
      </c>
      <c r="S257" s="35">
        <f t="shared" si="166"/>
        <v>30648962.140000001</v>
      </c>
      <c r="T257" s="35">
        <v>30035982.91</v>
      </c>
      <c r="U257" s="35">
        <v>612979.23</v>
      </c>
      <c r="V257" s="36">
        <f>S257/J257*100</f>
        <v>55.356300094406905</v>
      </c>
      <c r="W257" s="36">
        <f t="shared" si="148"/>
        <v>95.620551224296918</v>
      </c>
    </row>
    <row r="258" spans="1:23" s="2" customFormat="1" ht="30">
      <c r="A258" s="23" t="s">
        <v>398</v>
      </c>
      <c r="B258" s="22" t="s">
        <v>399</v>
      </c>
      <c r="C258" s="31"/>
      <c r="D258" s="31"/>
      <c r="E258" s="31"/>
      <c r="F258" s="31"/>
      <c r="G258" s="38" t="s">
        <v>417</v>
      </c>
      <c r="H258" s="38">
        <v>53083375.799999997</v>
      </c>
      <c r="I258" s="38" t="s">
        <v>418</v>
      </c>
      <c r="J258" s="38">
        <v>54166710</v>
      </c>
      <c r="K258" s="38">
        <v>53083375.799999997</v>
      </c>
      <c r="L258" s="38">
        <v>1083334.2</v>
      </c>
      <c r="M258" s="35">
        <f>N258+O258</f>
        <v>32052693.43</v>
      </c>
      <c r="N258" s="35">
        <v>31411639.57</v>
      </c>
      <c r="O258" s="35">
        <v>641053.86</v>
      </c>
      <c r="P258" s="35">
        <f>Q258+R258</f>
        <v>30648962.140000001</v>
      </c>
      <c r="Q258" s="35">
        <v>30035982.91</v>
      </c>
      <c r="R258" s="35">
        <v>612979.23</v>
      </c>
      <c r="S258" s="35">
        <f>T258+U258</f>
        <v>30648962.140000001</v>
      </c>
      <c r="T258" s="35">
        <v>30035982.91</v>
      </c>
      <c r="U258" s="35">
        <v>612979.23</v>
      </c>
      <c r="V258" s="36">
        <f t="shared" si="146"/>
        <v>56.582654069261359</v>
      </c>
      <c r="W258" s="36">
        <f t="shared" si="148"/>
        <v>95.620551224296918</v>
      </c>
    </row>
    <row r="259" spans="1:23" s="2" customFormat="1">
      <c r="A259" s="23" t="s">
        <v>51</v>
      </c>
      <c r="B259" s="22" t="s">
        <v>13</v>
      </c>
      <c r="C259" s="31"/>
      <c r="D259" s="31"/>
      <c r="E259" s="31"/>
      <c r="F259" s="31"/>
      <c r="G259" s="38" t="s">
        <v>419</v>
      </c>
      <c r="H259" s="29"/>
      <c r="I259" s="38" t="s">
        <v>419</v>
      </c>
      <c r="J259" s="38">
        <v>1200000</v>
      </c>
      <c r="K259" s="29"/>
      <c r="L259" s="38">
        <v>1200000</v>
      </c>
      <c r="M259" s="35"/>
      <c r="N259" s="35"/>
      <c r="O259" s="35"/>
      <c r="P259" s="35"/>
      <c r="Q259" s="35"/>
      <c r="R259" s="35"/>
      <c r="S259" s="35"/>
      <c r="T259" s="35"/>
      <c r="U259" s="35"/>
      <c r="V259" s="36">
        <f t="shared" si="146"/>
        <v>0</v>
      </c>
      <c r="W259" s="36">
        <v>0</v>
      </c>
    </row>
    <row r="260" spans="1:23" s="2" customFormat="1" ht="95.25" customHeight="1">
      <c r="A260" s="23" t="s">
        <v>420</v>
      </c>
      <c r="B260" s="22" t="s">
        <v>13</v>
      </c>
      <c r="C260" s="22" t="s">
        <v>13</v>
      </c>
      <c r="D260" s="22" t="s">
        <v>421</v>
      </c>
      <c r="E260" s="22" t="s">
        <v>14</v>
      </c>
      <c r="F260" s="22" t="s">
        <v>67</v>
      </c>
      <c r="G260" s="38" t="s">
        <v>422</v>
      </c>
      <c r="H260" s="38" t="s">
        <v>423</v>
      </c>
      <c r="I260" s="38" t="s">
        <v>424</v>
      </c>
      <c r="J260" s="38">
        <v>67855423.709999993</v>
      </c>
      <c r="K260" s="38">
        <v>50951000</v>
      </c>
      <c r="L260" s="38">
        <v>16904423.710000001</v>
      </c>
      <c r="M260" s="35">
        <f>N260+O260</f>
        <v>36447583.530000001</v>
      </c>
      <c r="N260" s="35">
        <v>27392639.18</v>
      </c>
      <c r="O260" s="42">
        <f>O261+O262</f>
        <v>9054944.3500000015</v>
      </c>
      <c r="P260" s="35">
        <f>Q260+R260</f>
        <v>8828906.790000001</v>
      </c>
      <c r="Q260" s="35">
        <v>5689782.6100000003</v>
      </c>
      <c r="R260" s="42">
        <f>R261+R262</f>
        <v>3139124.18</v>
      </c>
      <c r="S260" s="35">
        <f>T260+U260</f>
        <v>8811878.790000001</v>
      </c>
      <c r="T260" s="35">
        <v>5689782.6100000003</v>
      </c>
      <c r="U260" s="42">
        <f>U261+U262</f>
        <v>3122096.18</v>
      </c>
      <c r="V260" s="36">
        <f t="shared" si="146"/>
        <v>12.986255642084179</v>
      </c>
      <c r="W260" s="36">
        <f t="shared" si="148"/>
        <v>24.176853268604063</v>
      </c>
    </row>
    <row r="261" spans="1:23" s="2" customFormat="1" ht="30">
      <c r="A261" s="23" t="s">
        <v>398</v>
      </c>
      <c r="B261" s="22" t="s">
        <v>399</v>
      </c>
      <c r="C261" s="31"/>
      <c r="D261" s="31"/>
      <c r="E261" s="31"/>
      <c r="F261" s="31"/>
      <c r="G261" s="38">
        <f>H261+I261</f>
        <v>56612237.07</v>
      </c>
      <c r="H261" s="38">
        <v>50951000</v>
      </c>
      <c r="I261" s="38">
        <v>5661237.0700000003</v>
      </c>
      <c r="J261" s="38">
        <f>K261+L261</f>
        <v>56612237.07</v>
      </c>
      <c r="K261" s="38">
        <v>50951000</v>
      </c>
      <c r="L261" s="38">
        <v>5661237.0700000003</v>
      </c>
      <c r="M261" s="35">
        <f>N261+O261</f>
        <v>30436599.879999999</v>
      </c>
      <c r="N261" s="35">
        <v>27392639.18</v>
      </c>
      <c r="O261" s="35">
        <v>3043960.7</v>
      </c>
      <c r="P261" s="35">
        <f>Q261+R261</f>
        <v>6321982.3399999999</v>
      </c>
      <c r="Q261" s="35">
        <v>5689782.6100000003</v>
      </c>
      <c r="R261" s="35">
        <v>632199.73</v>
      </c>
      <c r="S261" s="35">
        <f>T261+U261</f>
        <v>6321982.3399999999</v>
      </c>
      <c r="T261" s="35">
        <v>5689782.6100000003</v>
      </c>
      <c r="U261" s="35">
        <v>632199.73</v>
      </c>
      <c r="V261" s="36">
        <f t="shared" si="146"/>
        <v>11.167165735180157</v>
      </c>
      <c r="W261" s="36">
        <f t="shared" si="148"/>
        <v>20.770987445789562</v>
      </c>
    </row>
    <row r="262" spans="1:23" s="2" customFormat="1" ht="27" customHeight="1">
      <c r="A262" s="23" t="s">
        <v>51</v>
      </c>
      <c r="B262" s="22" t="s">
        <v>13</v>
      </c>
      <c r="C262" s="24"/>
      <c r="D262" s="24"/>
      <c r="E262" s="24"/>
      <c r="F262" s="24"/>
      <c r="G262" s="38">
        <f>I262</f>
        <v>11243186.640000001</v>
      </c>
      <c r="H262" s="63"/>
      <c r="I262" s="38">
        <v>11243186.640000001</v>
      </c>
      <c r="J262" s="38">
        <f>L262</f>
        <v>11243186.640000001</v>
      </c>
      <c r="K262" s="63"/>
      <c r="L262" s="38">
        <v>11243186.640000001</v>
      </c>
      <c r="M262" s="35">
        <f>N262+O262</f>
        <v>6010983.6500000004</v>
      </c>
      <c r="N262" s="35"/>
      <c r="O262" s="35">
        <v>6010983.6500000004</v>
      </c>
      <c r="P262" s="35">
        <f>Q262+R262</f>
        <v>2506924.4500000002</v>
      </c>
      <c r="Q262" s="35"/>
      <c r="R262" s="35">
        <v>2506924.4500000002</v>
      </c>
      <c r="S262" s="35">
        <f>T262+U262</f>
        <v>2489896.4500000002</v>
      </c>
      <c r="T262" s="35"/>
      <c r="U262" s="35">
        <v>2489896.4500000002</v>
      </c>
      <c r="V262" s="36">
        <f t="shared" si="146"/>
        <v>22.14582510924145</v>
      </c>
      <c r="W262" s="36">
        <f t="shared" si="148"/>
        <v>41.422445892029671</v>
      </c>
    </row>
    <row r="263" spans="1:23" s="2" customFormat="1">
      <c r="A263" s="8"/>
      <c r="B263" s="9"/>
      <c r="C263" s="8"/>
      <c r="D263" s="8"/>
      <c r="E263" s="8"/>
      <c r="F263" s="8"/>
      <c r="G263" s="8"/>
      <c r="H263" s="8"/>
      <c r="I263" s="8"/>
      <c r="J263" s="8"/>
      <c r="K263" s="8"/>
      <c r="L263" s="10"/>
      <c r="M263" s="8"/>
      <c r="N263" s="10"/>
      <c r="O263" s="10"/>
      <c r="P263" s="8"/>
      <c r="Q263" s="10"/>
      <c r="R263" s="10"/>
      <c r="S263" s="8"/>
      <c r="T263" s="10"/>
      <c r="U263" s="10"/>
      <c r="V263" s="8"/>
      <c r="W263" s="8"/>
    </row>
    <row r="264" spans="1:23" s="2" customFormat="1">
      <c r="A264" s="8"/>
      <c r="B264" s="9"/>
      <c r="C264" s="8"/>
      <c r="D264" s="8"/>
      <c r="E264" s="8"/>
      <c r="F264" s="8"/>
      <c r="G264" s="8"/>
      <c r="H264" s="8"/>
      <c r="I264" s="8"/>
      <c r="J264" s="8"/>
      <c r="K264" s="8"/>
      <c r="L264" s="10"/>
      <c r="M264" s="8"/>
      <c r="N264" s="10"/>
      <c r="O264" s="10"/>
      <c r="P264" s="8"/>
      <c r="Q264" s="10"/>
      <c r="R264" s="10"/>
      <c r="S264" s="8"/>
      <c r="T264" s="10"/>
      <c r="U264" s="10"/>
      <c r="V264" s="8"/>
      <c r="W264" s="8"/>
    </row>
    <row r="265" spans="1:23" s="2" customFormat="1">
      <c r="A265" s="8"/>
      <c r="B265" s="9"/>
      <c r="C265" s="8"/>
      <c r="D265" s="8"/>
      <c r="E265" s="8"/>
      <c r="F265" s="8"/>
      <c r="G265" s="8"/>
      <c r="H265" s="8"/>
      <c r="I265" s="8"/>
      <c r="J265" s="8"/>
      <c r="K265" s="8"/>
      <c r="L265" s="10"/>
      <c r="M265" s="8"/>
      <c r="N265" s="10"/>
      <c r="O265" s="10"/>
      <c r="P265" s="8"/>
      <c r="Q265" s="10"/>
      <c r="R265" s="10"/>
      <c r="S265" s="8"/>
      <c r="T265" s="10"/>
      <c r="U265" s="10"/>
      <c r="V265" s="8"/>
      <c r="W265" s="8"/>
    </row>
    <row r="266" spans="1:23" s="2" customFormat="1">
      <c r="A266" s="8"/>
      <c r="B266" s="9"/>
      <c r="C266" s="8"/>
      <c r="D266" s="8"/>
      <c r="E266" s="8"/>
      <c r="F266" s="8"/>
      <c r="G266" s="8"/>
      <c r="H266" s="8"/>
      <c r="I266" s="8"/>
      <c r="J266" s="8"/>
      <c r="K266" s="8"/>
      <c r="L266" s="10"/>
      <c r="M266" s="8"/>
      <c r="N266" s="10"/>
      <c r="O266" s="10"/>
      <c r="P266" s="8"/>
      <c r="Q266" s="10"/>
      <c r="R266" s="10"/>
      <c r="S266" s="8"/>
      <c r="T266" s="10"/>
      <c r="U266" s="10"/>
      <c r="V266" s="8"/>
      <c r="W266" s="8"/>
    </row>
    <row r="267" spans="1:23" s="2" customFormat="1">
      <c r="A267" s="8"/>
      <c r="B267" s="9"/>
      <c r="C267" s="8"/>
      <c r="D267" s="8"/>
      <c r="E267" s="8"/>
      <c r="F267" s="8"/>
      <c r="G267" s="8"/>
      <c r="H267" s="8"/>
      <c r="I267" s="8"/>
      <c r="J267" s="8"/>
      <c r="K267" s="8"/>
      <c r="L267" s="10"/>
      <c r="M267" s="8"/>
      <c r="N267" s="10"/>
      <c r="O267" s="10"/>
      <c r="P267" s="8"/>
      <c r="Q267" s="10"/>
      <c r="R267" s="10"/>
      <c r="S267" s="8"/>
      <c r="T267" s="10"/>
      <c r="U267" s="10"/>
      <c r="V267" s="8"/>
      <c r="W267" s="8"/>
    </row>
    <row r="268" spans="1:23" s="2" customFormat="1">
      <c r="A268" s="8"/>
      <c r="B268" s="9"/>
      <c r="C268" s="8"/>
      <c r="D268" s="8"/>
      <c r="E268" s="8"/>
      <c r="F268" s="8"/>
      <c r="G268" s="8"/>
      <c r="H268" s="8"/>
      <c r="I268" s="8"/>
      <c r="J268" s="8"/>
      <c r="K268" s="8"/>
      <c r="L268" s="10"/>
      <c r="M268" s="8"/>
      <c r="N268" s="10"/>
      <c r="O268" s="10"/>
      <c r="P268" s="8"/>
      <c r="Q268" s="10"/>
      <c r="R268" s="10"/>
      <c r="S268" s="8"/>
      <c r="T268" s="10"/>
      <c r="U268" s="10"/>
      <c r="V268" s="8"/>
      <c r="W268" s="8"/>
    </row>
    <row r="269" spans="1:23" s="2" customFormat="1">
      <c r="A269" s="8"/>
      <c r="B269" s="9"/>
      <c r="C269" s="8"/>
      <c r="D269" s="8"/>
      <c r="E269" s="8"/>
      <c r="F269" s="8"/>
      <c r="G269" s="8"/>
      <c r="H269" s="8"/>
      <c r="I269" s="8"/>
      <c r="J269" s="8"/>
      <c r="K269" s="8"/>
      <c r="L269" s="10"/>
      <c r="M269" s="8"/>
      <c r="N269" s="10"/>
      <c r="O269" s="10"/>
      <c r="P269" s="8"/>
      <c r="Q269" s="10"/>
      <c r="R269" s="10"/>
      <c r="S269" s="8"/>
      <c r="T269" s="10"/>
      <c r="U269" s="10"/>
      <c r="V269" s="8"/>
      <c r="W269" s="8"/>
    </row>
    <row r="270" spans="1:23" s="2" customFormat="1">
      <c r="A270" s="8"/>
      <c r="B270" s="9"/>
      <c r="C270" s="8"/>
      <c r="D270" s="8"/>
      <c r="E270" s="8"/>
      <c r="F270" s="8"/>
      <c r="G270" s="8"/>
      <c r="H270" s="8"/>
      <c r="I270" s="8"/>
      <c r="J270" s="8"/>
      <c r="K270" s="8"/>
      <c r="L270" s="10"/>
      <c r="M270" s="8"/>
      <c r="N270" s="10"/>
      <c r="O270" s="10"/>
      <c r="P270" s="8"/>
      <c r="Q270" s="10"/>
      <c r="R270" s="10"/>
      <c r="S270" s="8"/>
      <c r="T270" s="10"/>
      <c r="U270" s="10"/>
      <c r="V270" s="8"/>
      <c r="W270" s="8"/>
    </row>
    <row r="271" spans="1:23" s="2" customFormat="1">
      <c r="A271" s="8"/>
      <c r="B271" s="9"/>
      <c r="C271" s="8"/>
      <c r="D271" s="8"/>
      <c r="E271" s="8"/>
      <c r="F271" s="8"/>
      <c r="G271" s="8"/>
      <c r="H271" s="8"/>
      <c r="I271" s="8"/>
      <c r="J271" s="8"/>
      <c r="K271" s="8"/>
      <c r="L271" s="10"/>
      <c r="M271" s="8"/>
      <c r="N271" s="10"/>
      <c r="O271" s="10"/>
      <c r="P271" s="8"/>
      <c r="Q271" s="10"/>
      <c r="R271" s="10"/>
      <c r="S271" s="8"/>
      <c r="T271" s="10"/>
      <c r="U271" s="10"/>
      <c r="V271" s="8"/>
      <c r="W271" s="8"/>
    </row>
    <row r="272" spans="1:23" s="2" customFormat="1">
      <c r="A272" s="8"/>
      <c r="B272" s="9"/>
      <c r="C272" s="8"/>
      <c r="D272" s="8"/>
      <c r="E272" s="8"/>
      <c r="F272" s="8"/>
      <c r="G272" s="8"/>
      <c r="H272" s="8"/>
      <c r="I272" s="8"/>
      <c r="J272" s="8"/>
      <c r="K272" s="8"/>
      <c r="L272" s="10"/>
      <c r="M272" s="8"/>
      <c r="N272" s="10"/>
      <c r="O272" s="10"/>
      <c r="P272" s="8"/>
      <c r="Q272" s="10"/>
      <c r="R272" s="10"/>
      <c r="S272" s="8"/>
      <c r="T272" s="10"/>
      <c r="U272" s="10"/>
      <c r="V272" s="8"/>
      <c r="W272" s="8"/>
    </row>
    <row r="273" spans="1:23" s="2" customFormat="1">
      <c r="A273" s="8"/>
      <c r="B273" s="9"/>
      <c r="C273" s="8"/>
      <c r="D273" s="8"/>
      <c r="E273" s="8"/>
      <c r="F273" s="8"/>
      <c r="G273" s="8"/>
      <c r="H273" s="8"/>
      <c r="I273" s="8"/>
      <c r="J273" s="8"/>
      <c r="K273" s="8"/>
      <c r="L273" s="10"/>
      <c r="M273" s="8"/>
      <c r="N273" s="10"/>
      <c r="O273" s="10"/>
      <c r="P273" s="8"/>
      <c r="Q273" s="10"/>
      <c r="R273" s="10"/>
      <c r="S273" s="8"/>
      <c r="T273" s="10"/>
      <c r="U273" s="10"/>
      <c r="V273" s="8"/>
      <c r="W273" s="8"/>
    </row>
    <row r="274" spans="1:23" s="2" customFormat="1">
      <c r="A274" s="8"/>
      <c r="B274" s="9"/>
      <c r="C274" s="8"/>
      <c r="D274" s="8"/>
      <c r="E274" s="8"/>
      <c r="F274" s="8"/>
      <c r="G274" s="8"/>
      <c r="H274" s="8"/>
      <c r="I274" s="8"/>
      <c r="J274" s="8"/>
      <c r="K274" s="8"/>
      <c r="L274" s="10"/>
      <c r="M274" s="8"/>
      <c r="N274" s="10"/>
      <c r="O274" s="10"/>
      <c r="P274" s="8"/>
      <c r="Q274" s="10"/>
      <c r="R274" s="10"/>
      <c r="S274" s="8"/>
      <c r="T274" s="10"/>
      <c r="U274" s="10"/>
      <c r="V274" s="8"/>
      <c r="W274" s="8"/>
    </row>
    <row r="275" spans="1:23" s="2" customFormat="1">
      <c r="A275" s="8"/>
      <c r="B275" s="9"/>
      <c r="C275" s="8"/>
      <c r="D275" s="8"/>
      <c r="E275" s="8"/>
      <c r="F275" s="8"/>
      <c r="G275" s="8"/>
      <c r="H275" s="8"/>
      <c r="I275" s="8"/>
      <c r="J275" s="8"/>
      <c r="K275" s="8"/>
      <c r="L275" s="10"/>
      <c r="M275" s="8"/>
      <c r="N275" s="10"/>
      <c r="O275" s="10"/>
      <c r="P275" s="8"/>
      <c r="Q275" s="10"/>
      <c r="R275" s="10"/>
      <c r="S275" s="8"/>
      <c r="T275" s="10"/>
      <c r="U275" s="10"/>
      <c r="V275" s="8"/>
      <c r="W275" s="8"/>
    </row>
    <row r="276" spans="1:23" s="2" customFormat="1">
      <c r="A276" s="8"/>
      <c r="B276" s="9"/>
      <c r="C276" s="8"/>
      <c r="D276" s="8"/>
      <c r="E276" s="8"/>
      <c r="F276" s="8"/>
      <c r="G276" s="8"/>
      <c r="H276" s="8"/>
      <c r="I276" s="8"/>
      <c r="J276" s="8"/>
      <c r="K276" s="8"/>
      <c r="L276" s="10"/>
      <c r="M276" s="8"/>
      <c r="N276" s="10"/>
      <c r="O276" s="10"/>
      <c r="P276" s="8"/>
      <c r="Q276" s="10"/>
      <c r="R276" s="10"/>
      <c r="S276" s="8"/>
      <c r="T276" s="10"/>
      <c r="U276" s="10"/>
      <c r="V276" s="8"/>
      <c r="W276" s="8"/>
    </row>
    <row r="277" spans="1:23" s="2" customFormat="1">
      <c r="A277" s="8"/>
      <c r="B277" s="9"/>
      <c r="C277" s="8"/>
      <c r="D277" s="8"/>
      <c r="E277" s="8"/>
      <c r="F277" s="8"/>
      <c r="G277" s="8"/>
      <c r="H277" s="8"/>
      <c r="I277" s="8"/>
      <c r="J277" s="8"/>
      <c r="K277" s="8"/>
      <c r="L277" s="10"/>
      <c r="M277" s="8"/>
      <c r="N277" s="10"/>
      <c r="O277" s="10"/>
      <c r="P277" s="8"/>
      <c r="Q277" s="10"/>
      <c r="R277" s="10"/>
      <c r="S277" s="8"/>
      <c r="T277" s="10"/>
      <c r="U277" s="10"/>
      <c r="V277" s="8"/>
      <c r="W277" s="8"/>
    </row>
    <row r="278" spans="1:23" s="2" customFormat="1">
      <c r="A278" s="8"/>
      <c r="B278" s="9"/>
      <c r="C278" s="8"/>
      <c r="D278" s="8"/>
      <c r="E278" s="8"/>
      <c r="F278" s="8"/>
      <c r="G278" s="8"/>
      <c r="H278" s="8"/>
      <c r="I278" s="8"/>
      <c r="J278" s="8"/>
      <c r="K278" s="8"/>
      <c r="L278" s="10"/>
      <c r="M278" s="8"/>
      <c r="N278" s="10"/>
      <c r="O278" s="10"/>
      <c r="P278" s="8"/>
      <c r="Q278" s="10"/>
      <c r="R278" s="10"/>
      <c r="S278" s="8"/>
      <c r="T278" s="10"/>
      <c r="U278" s="10"/>
      <c r="V278" s="8"/>
      <c r="W278" s="8"/>
    </row>
    <row r="279" spans="1:23" s="2" customFormat="1">
      <c r="A279" s="8"/>
      <c r="B279" s="9"/>
      <c r="C279" s="8"/>
      <c r="D279" s="8"/>
      <c r="E279" s="8"/>
      <c r="F279" s="8"/>
      <c r="G279" s="8"/>
      <c r="H279" s="8"/>
      <c r="I279" s="8"/>
      <c r="J279" s="8"/>
      <c r="K279" s="8"/>
      <c r="L279" s="10"/>
      <c r="M279" s="8"/>
      <c r="N279" s="10"/>
      <c r="O279" s="10"/>
      <c r="P279" s="8"/>
      <c r="Q279" s="10"/>
      <c r="R279" s="10"/>
      <c r="S279" s="8"/>
      <c r="T279" s="10"/>
      <c r="U279" s="10"/>
      <c r="V279" s="8"/>
      <c r="W279" s="8"/>
    </row>
    <row r="280" spans="1:23" s="2" customFormat="1">
      <c r="A280" s="8"/>
      <c r="B280" s="9"/>
      <c r="C280" s="8"/>
      <c r="D280" s="8"/>
      <c r="E280" s="8"/>
      <c r="F280" s="8"/>
      <c r="G280" s="8"/>
      <c r="H280" s="8"/>
      <c r="I280" s="8"/>
      <c r="J280" s="8"/>
      <c r="K280" s="8"/>
      <c r="L280" s="10"/>
      <c r="M280" s="8"/>
      <c r="N280" s="10"/>
      <c r="O280" s="10"/>
      <c r="P280" s="8"/>
      <c r="Q280" s="10"/>
      <c r="R280" s="10"/>
      <c r="S280" s="8"/>
      <c r="T280" s="10"/>
      <c r="U280" s="10"/>
      <c r="V280" s="8"/>
      <c r="W280" s="8"/>
    </row>
    <row r="281" spans="1:23" s="2" customFormat="1">
      <c r="A281" s="8"/>
      <c r="B281" s="9"/>
      <c r="C281" s="8"/>
      <c r="D281" s="8"/>
      <c r="E281" s="8"/>
      <c r="F281" s="8"/>
      <c r="G281" s="8"/>
      <c r="H281" s="8"/>
      <c r="I281" s="8"/>
      <c r="J281" s="8"/>
      <c r="K281" s="8"/>
      <c r="L281" s="10"/>
      <c r="M281" s="8"/>
      <c r="N281" s="10"/>
      <c r="O281" s="10"/>
      <c r="P281" s="8"/>
      <c r="Q281" s="10"/>
      <c r="R281" s="10"/>
      <c r="S281" s="8"/>
      <c r="T281" s="10"/>
      <c r="U281" s="10"/>
      <c r="V281" s="8"/>
      <c r="W281" s="8"/>
    </row>
    <row r="282" spans="1:23" s="2" customFormat="1">
      <c r="A282" s="8"/>
      <c r="B282" s="9"/>
      <c r="C282" s="8"/>
      <c r="D282" s="8"/>
      <c r="E282" s="8"/>
      <c r="F282" s="8"/>
      <c r="G282" s="8"/>
      <c r="H282" s="8"/>
      <c r="I282" s="8"/>
      <c r="J282" s="8"/>
      <c r="K282" s="8"/>
      <c r="L282" s="10"/>
      <c r="M282" s="8"/>
      <c r="N282" s="10"/>
      <c r="O282" s="10"/>
      <c r="P282" s="8"/>
      <c r="Q282" s="10"/>
      <c r="R282" s="10"/>
      <c r="S282" s="8"/>
      <c r="T282" s="10"/>
      <c r="U282" s="10"/>
      <c r="V282" s="8"/>
      <c r="W282" s="8"/>
    </row>
    <row r="283" spans="1:23" s="2" customFormat="1">
      <c r="A283" s="8"/>
      <c r="B283" s="9"/>
      <c r="C283" s="8"/>
      <c r="D283" s="8"/>
      <c r="E283" s="8"/>
      <c r="F283" s="8"/>
      <c r="G283" s="8"/>
      <c r="H283" s="8"/>
      <c r="I283" s="8"/>
      <c r="J283" s="8"/>
      <c r="K283" s="8"/>
      <c r="L283" s="10"/>
      <c r="M283" s="8"/>
      <c r="N283" s="10"/>
      <c r="O283" s="10"/>
      <c r="P283" s="8"/>
      <c r="Q283" s="10"/>
      <c r="R283" s="10"/>
      <c r="S283" s="8"/>
      <c r="T283" s="10"/>
      <c r="U283" s="10"/>
      <c r="V283" s="8"/>
      <c r="W283" s="8"/>
    </row>
    <row r="284" spans="1:23" s="2" customFormat="1">
      <c r="A284" s="8"/>
      <c r="B284" s="9"/>
      <c r="C284" s="8"/>
      <c r="D284" s="8"/>
      <c r="E284" s="8"/>
      <c r="F284" s="8"/>
      <c r="G284" s="8"/>
      <c r="H284" s="8"/>
      <c r="I284" s="8"/>
      <c r="J284" s="8"/>
      <c r="K284" s="8"/>
      <c r="L284" s="10"/>
      <c r="M284" s="8"/>
      <c r="N284" s="10"/>
      <c r="O284" s="10"/>
      <c r="P284" s="8"/>
      <c r="Q284" s="10"/>
      <c r="R284" s="10"/>
      <c r="S284" s="8"/>
      <c r="T284" s="10"/>
      <c r="U284" s="10"/>
      <c r="V284" s="8"/>
      <c r="W284" s="8"/>
    </row>
    <row r="285" spans="1:23" s="2" customFormat="1">
      <c r="A285" s="8"/>
      <c r="B285" s="9"/>
      <c r="C285" s="8"/>
      <c r="D285" s="8"/>
      <c r="E285" s="8"/>
      <c r="F285" s="8"/>
      <c r="G285" s="8"/>
      <c r="H285" s="8"/>
      <c r="I285" s="8"/>
      <c r="J285" s="8"/>
      <c r="K285" s="8"/>
      <c r="L285" s="10"/>
      <c r="M285" s="8"/>
      <c r="N285" s="10"/>
      <c r="O285" s="10"/>
      <c r="P285" s="8"/>
      <c r="Q285" s="10"/>
      <c r="R285" s="10"/>
      <c r="S285" s="8"/>
      <c r="T285" s="10"/>
      <c r="U285" s="10"/>
      <c r="V285" s="8"/>
      <c r="W285" s="8"/>
    </row>
    <row r="286" spans="1:23" s="2" customFormat="1">
      <c r="A286" s="8"/>
      <c r="B286" s="9"/>
      <c r="C286" s="8"/>
      <c r="D286" s="8"/>
      <c r="E286" s="8"/>
      <c r="F286" s="8"/>
      <c r="G286" s="8"/>
      <c r="H286" s="8"/>
      <c r="I286" s="8"/>
      <c r="J286" s="8"/>
      <c r="K286" s="8"/>
      <c r="L286" s="10"/>
      <c r="M286" s="8"/>
      <c r="N286" s="10"/>
      <c r="O286" s="10"/>
      <c r="P286" s="8"/>
      <c r="Q286" s="10"/>
      <c r="R286" s="10"/>
      <c r="S286" s="8"/>
      <c r="T286" s="10"/>
      <c r="U286" s="10"/>
      <c r="V286" s="8"/>
      <c r="W286" s="8"/>
    </row>
    <row r="287" spans="1:23" s="2" customFormat="1">
      <c r="A287" s="8"/>
      <c r="B287" s="9"/>
      <c r="C287" s="8"/>
      <c r="D287" s="8"/>
      <c r="E287" s="8"/>
      <c r="F287" s="8"/>
      <c r="G287" s="8"/>
      <c r="H287" s="8"/>
      <c r="I287" s="8"/>
      <c r="J287" s="8"/>
      <c r="K287" s="8"/>
      <c r="L287" s="10"/>
      <c r="M287" s="8"/>
      <c r="N287" s="10"/>
      <c r="O287" s="10"/>
      <c r="P287" s="8"/>
      <c r="Q287" s="10"/>
      <c r="R287" s="10"/>
      <c r="S287" s="8"/>
      <c r="T287" s="10"/>
      <c r="U287" s="10"/>
      <c r="V287" s="8"/>
      <c r="W287" s="8"/>
    </row>
    <row r="288" spans="1:23" s="2" customFormat="1">
      <c r="A288" s="8"/>
      <c r="B288" s="9"/>
      <c r="C288" s="8"/>
      <c r="D288" s="8"/>
      <c r="E288" s="8"/>
      <c r="F288" s="8"/>
      <c r="G288" s="8"/>
      <c r="H288" s="8"/>
      <c r="I288" s="8"/>
      <c r="J288" s="8"/>
      <c r="K288" s="8"/>
      <c r="L288" s="10"/>
      <c r="M288" s="8"/>
      <c r="N288" s="10"/>
      <c r="O288" s="10"/>
      <c r="P288" s="8"/>
      <c r="Q288" s="10"/>
      <c r="R288" s="10"/>
      <c r="S288" s="8"/>
      <c r="T288" s="10"/>
      <c r="U288" s="10"/>
      <c r="V288" s="8"/>
      <c r="W288" s="8"/>
    </row>
    <row r="289" spans="1:23" s="2" customFormat="1">
      <c r="A289" s="8"/>
      <c r="B289" s="9"/>
      <c r="C289" s="8"/>
      <c r="D289" s="8"/>
      <c r="E289" s="8"/>
      <c r="F289" s="8"/>
      <c r="G289" s="8"/>
      <c r="H289" s="8"/>
      <c r="I289" s="8"/>
      <c r="J289" s="8"/>
      <c r="K289" s="8"/>
      <c r="L289" s="10"/>
      <c r="M289" s="8"/>
      <c r="N289" s="10"/>
      <c r="O289" s="10"/>
      <c r="P289" s="8"/>
      <c r="Q289" s="10"/>
      <c r="R289" s="10"/>
      <c r="S289" s="8"/>
      <c r="T289" s="10"/>
      <c r="U289" s="10"/>
      <c r="V289" s="8"/>
      <c r="W289" s="8"/>
    </row>
    <row r="290" spans="1:23" s="2" customFormat="1">
      <c r="A290" s="8"/>
      <c r="B290" s="9"/>
      <c r="C290" s="8"/>
      <c r="D290" s="8"/>
      <c r="E290" s="8"/>
      <c r="F290" s="8"/>
      <c r="G290" s="8"/>
      <c r="H290" s="8"/>
      <c r="I290" s="8"/>
      <c r="J290" s="8"/>
      <c r="K290" s="8"/>
      <c r="L290" s="10"/>
      <c r="M290" s="8"/>
      <c r="N290" s="10"/>
      <c r="O290" s="10"/>
      <c r="P290" s="8"/>
      <c r="Q290" s="10"/>
      <c r="R290" s="10"/>
      <c r="S290" s="8"/>
      <c r="T290" s="10"/>
      <c r="U290" s="10"/>
      <c r="V290" s="8"/>
      <c r="W290" s="8"/>
    </row>
    <row r="291" spans="1:23" s="2" customFormat="1">
      <c r="A291" s="8"/>
      <c r="B291" s="9"/>
      <c r="C291" s="8"/>
      <c r="D291" s="8"/>
      <c r="E291" s="8"/>
      <c r="F291" s="8"/>
      <c r="G291" s="8"/>
      <c r="H291" s="8"/>
      <c r="I291" s="8"/>
      <c r="J291" s="8"/>
      <c r="K291" s="8"/>
      <c r="L291" s="10"/>
      <c r="M291" s="8"/>
      <c r="N291" s="10"/>
      <c r="O291" s="10"/>
      <c r="P291" s="8"/>
      <c r="Q291" s="10"/>
      <c r="R291" s="10"/>
      <c r="S291" s="8"/>
      <c r="T291" s="10"/>
      <c r="U291" s="10"/>
      <c r="V291" s="8"/>
      <c r="W291" s="8"/>
    </row>
    <row r="292" spans="1:23" s="2" customFormat="1">
      <c r="A292" s="8"/>
      <c r="B292" s="9"/>
      <c r="C292" s="8"/>
      <c r="D292" s="8"/>
      <c r="E292" s="8"/>
      <c r="F292" s="8"/>
      <c r="G292" s="8"/>
      <c r="H292" s="8"/>
      <c r="I292" s="8"/>
      <c r="J292" s="8"/>
      <c r="K292" s="8"/>
      <c r="L292" s="10"/>
      <c r="M292" s="8"/>
      <c r="N292" s="10"/>
      <c r="O292" s="10"/>
      <c r="P292" s="8"/>
      <c r="Q292" s="10"/>
      <c r="R292" s="10"/>
      <c r="S292" s="8"/>
      <c r="T292" s="10"/>
      <c r="U292" s="10"/>
      <c r="V292" s="8"/>
      <c r="W292" s="8"/>
    </row>
    <row r="293" spans="1:23" s="2" customFormat="1">
      <c r="A293" s="8"/>
      <c r="B293" s="9"/>
      <c r="C293" s="8"/>
      <c r="D293" s="8"/>
      <c r="E293" s="8"/>
      <c r="F293" s="8"/>
      <c r="G293" s="8"/>
      <c r="H293" s="8"/>
      <c r="I293" s="8"/>
      <c r="J293" s="8"/>
      <c r="K293" s="8"/>
      <c r="L293" s="10"/>
      <c r="M293" s="8"/>
      <c r="N293" s="10"/>
      <c r="O293" s="10"/>
      <c r="P293" s="8"/>
      <c r="Q293" s="10"/>
      <c r="R293" s="10"/>
      <c r="S293" s="8"/>
      <c r="T293" s="10"/>
      <c r="U293" s="10"/>
      <c r="V293" s="8"/>
      <c r="W293" s="8"/>
    </row>
    <row r="294" spans="1:23" s="2" customFormat="1">
      <c r="A294" s="8"/>
      <c r="B294" s="9"/>
      <c r="C294" s="8"/>
      <c r="D294" s="8"/>
      <c r="E294" s="8"/>
      <c r="F294" s="8"/>
      <c r="G294" s="8"/>
      <c r="H294" s="8"/>
      <c r="I294" s="8"/>
      <c r="J294" s="8"/>
      <c r="K294" s="8"/>
      <c r="L294" s="10"/>
      <c r="M294" s="8"/>
      <c r="N294" s="10"/>
      <c r="O294" s="10"/>
      <c r="P294" s="8"/>
      <c r="Q294" s="10"/>
      <c r="R294" s="10"/>
      <c r="S294" s="8"/>
      <c r="T294" s="10"/>
      <c r="U294" s="10"/>
      <c r="V294" s="8"/>
      <c r="W294" s="8"/>
    </row>
    <row r="295" spans="1:23" s="2" customFormat="1">
      <c r="A295" s="8"/>
      <c r="B295" s="9"/>
      <c r="C295" s="8"/>
      <c r="D295" s="8"/>
      <c r="E295" s="8"/>
      <c r="F295" s="8"/>
      <c r="G295" s="8"/>
      <c r="H295" s="8"/>
      <c r="I295" s="8"/>
      <c r="J295" s="8"/>
      <c r="K295" s="8"/>
      <c r="L295" s="10"/>
      <c r="M295" s="8"/>
      <c r="N295" s="10"/>
      <c r="O295" s="10"/>
      <c r="P295" s="8"/>
      <c r="Q295" s="10"/>
      <c r="R295" s="10"/>
      <c r="S295" s="8"/>
      <c r="T295" s="10"/>
      <c r="U295" s="10"/>
      <c r="V295" s="8"/>
      <c r="W295" s="8"/>
    </row>
    <row r="296" spans="1:23" s="2" customFormat="1">
      <c r="A296" s="8"/>
      <c r="B296" s="9"/>
      <c r="C296" s="8"/>
      <c r="D296" s="8"/>
      <c r="E296" s="8"/>
      <c r="F296" s="8"/>
      <c r="G296" s="8"/>
      <c r="H296" s="8"/>
      <c r="I296" s="8"/>
      <c r="J296" s="8"/>
      <c r="K296" s="8"/>
      <c r="L296" s="10"/>
      <c r="M296" s="8"/>
      <c r="N296" s="10"/>
      <c r="O296" s="10"/>
      <c r="P296" s="8"/>
      <c r="Q296" s="10"/>
      <c r="R296" s="10"/>
      <c r="S296" s="8"/>
      <c r="T296" s="10"/>
      <c r="U296" s="10"/>
      <c r="V296" s="8"/>
      <c r="W296" s="8"/>
    </row>
    <row r="297" spans="1:23" s="2" customFormat="1">
      <c r="A297" s="8"/>
      <c r="B297" s="9"/>
      <c r="C297" s="8"/>
      <c r="D297" s="8"/>
      <c r="E297" s="8"/>
      <c r="F297" s="8"/>
      <c r="G297" s="8"/>
      <c r="H297" s="8"/>
      <c r="I297" s="8"/>
      <c r="J297" s="8"/>
      <c r="K297" s="8"/>
      <c r="L297" s="10"/>
      <c r="M297" s="8"/>
      <c r="N297" s="10"/>
      <c r="O297" s="10"/>
      <c r="P297" s="8"/>
      <c r="Q297" s="10"/>
      <c r="R297" s="10"/>
      <c r="S297" s="8"/>
      <c r="T297" s="10"/>
      <c r="U297" s="10"/>
      <c r="V297" s="8"/>
      <c r="W297" s="8"/>
    </row>
    <row r="298" spans="1:23" s="2" customFormat="1">
      <c r="A298" s="8"/>
      <c r="B298" s="9"/>
      <c r="C298" s="8"/>
      <c r="D298" s="8"/>
      <c r="E298" s="8"/>
      <c r="F298" s="8"/>
      <c r="G298" s="8"/>
      <c r="H298" s="8"/>
      <c r="I298" s="8"/>
      <c r="J298" s="8"/>
      <c r="K298" s="8"/>
      <c r="L298" s="10"/>
      <c r="M298" s="8"/>
      <c r="N298" s="10"/>
      <c r="O298" s="10"/>
      <c r="P298" s="8"/>
      <c r="Q298" s="10"/>
      <c r="R298" s="10"/>
      <c r="S298" s="8"/>
      <c r="T298" s="10"/>
      <c r="U298" s="10"/>
      <c r="V298" s="8"/>
      <c r="W298" s="8"/>
    </row>
    <row r="299" spans="1:23" s="2" customFormat="1">
      <c r="A299" s="8"/>
      <c r="B299" s="9"/>
      <c r="C299" s="8"/>
      <c r="D299" s="8"/>
      <c r="E299" s="8"/>
      <c r="F299" s="8"/>
      <c r="G299" s="8"/>
      <c r="H299" s="8"/>
      <c r="I299" s="8"/>
      <c r="J299" s="8"/>
      <c r="K299" s="8"/>
      <c r="L299" s="10"/>
      <c r="M299" s="8"/>
      <c r="N299" s="10"/>
      <c r="O299" s="10"/>
      <c r="P299" s="8"/>
      <c r="Q299" s="10"/>
      <c r="R299" s="10"/>
      <c r="S299" s="8"/>
      <c r="T299" s="10"/>
      <c r="U299" s="10"/>
      <c r="V299" s="8"/>
      <c r="W299" s="8"/>
    </row>
    <row r="300" spans="1:23" s="2" customFormat="1">
      <c r="A300" s="8"/>
      <c r="B300" s="9"/>
      <c r="C300" s="8"/>
      <c r="D300" s="8"/>
      <c r="E300" s="8"/>
      <c r="F300" s="8"/>
      <c r="G300" s="8"/>
      <c r="H300" s="8"/>
      <c r="I300" s="8"/>
      <c r="J300" s="8"/>
      <c r="K300" s="8"/>
      <c r="L300" s="10"/>
      <c r="M300" s="8"/>
      <c r="N300" s="10"/>
      <c r="O300" s="10"/>
      <c r="P300" s="8"/>
      <c r="Q300" s="10"/>
      <c r="R300" s="10"/>
      <c r="S300" s="8"/>
      <c r="T300" s="10"/>
      <c r="U300" s="10"/>
      <c r="V300" s="8"/>
      <c r="W300" s="8"/>
    </row>
    <row r="301" spans="1:23" s="2" customFormat="1">
      <c r="A301" s="8"/>
      <c r="B301" s="9"/>
      <c r="C301" s="8"/>
      <c r="D301" s="8"/>
      <c r="E301" s="8"/>
      <c r="F301" s="8"/>
      <c r="G301" s="8"/>
      <c r="H301" s="8"/>
      <c r="I301" s="8"/>
      <c r="J301" s="8"/>
      <c r="K301" s="8"/>
      <c r="L301" s="10"/>
      <c r="M301" s="8"/>
      <c r="N301" s="10"/>
      <c r="O301" s="10"/>
      <c r="P301" s="8"/>
      <c r="Q301" s="10"/>
      <c r="R301" s="10"/>
      <c r="S301" s="8"/>
      <c r="T301" s="10"/>
      <c r="U301" s="10"/>
      <c r="V301" s="8"/>
      <c r="W301" s="8"/>
    </row>
    <row r="302" spans="1:23" s="2" customFormat="1">
      <c r="A302" s="8"/>
      <c r="B302" s="9"/>
      <c r="C302" s="8"/>
      <c r="D302" s="8"/>
      <c r="E302" s="8"/>
      <c r="F302" s="8"/>
      <c r="G302" s="8"/>
      <c r="H302" s="8"/>
      <c r="I302" s="8"/>
      <c r="J302" s="8"/>
      <c r="K302" s="8"/>
      <c r="L302" s="10"/>
      <c r="M302" s="8"/>
      <c r="N302" s="10"/>
      <c r="O302" s="10"/>
      <c r="P302" s="8"/>
      <c r="Q302" s="10"/>
      <c r="R302" s="10"/>
      <c r="S302" s="8"/>
      <c r="T302" s="10"/>
      <c r="U302" s="10"/>
      <c r="V302" s="8"/>
      <c r="W302" s="8"/>
    </row>
    <row r="303" spans="1:23" s="2" customFormat="1">
      <c r="A303" s="8"/>
      <c r="B303" s="9"/>
      <c r="C303" s="8"/>
      <c r="D303" s="8"/>
      <c r="E303" s="8"/>
      <c r="F303" s="8"/>
      <c r="G303" s="8"/>
      <c r="H303" s="8"/>
      <c r="I303" s="8"/>
      <c r="J303" s="8"/>
      <c r="K303" s="8"/>
      <c r="L303" s="10"/>
      <c r="M303" s="8"/>
      <c r="N303" s="10"/>
      <c r="O303" s="10"/>
      <c r="P303" s="8"/>
      <c r="Q303" s="10"/>
      <c r="R303" s="10"/>
      <c r="S303" s="8"/>
      <c r="T303" s="10"/>
      <c r="U303" s="10"/>
      <c r="V303" s="8"/>
      <c r="W303" s="8"/>
    </row>
    <row r="304" spans="1:23" s="2" customFormat="1">
      <c r="A304" s="8"/>
      <c r="B304" s="9"/>
      <c r="C304" s="8"/>
      <c r="D304" s="8"/>
      <c r="E304" s="8"/>
      <c r="F304" s="8"/>
      <c r="G304" s="8"/>
      <c r="H304" s="8"/>
      <c r="I304" s="8"/>
      <c r="J304" s="8"/>
      <c r="K304" s="8"/>
      <c r="L304" s="10"/>
      <c r="M304" s="8"/>
      <c r="N304" s="10"/>
      <c r="O304" s="10"/>
      <c r="P304" s="8"/>
      <c r="Q304" s="10"/>
      <c r="R304" s="10"/>
      <c r="S304" s="8"/>
      <c r="T304" s="10"/>
      <c r="U304" s="10"/>
      <c r="V304" s="8"/>
      <c r="W304" s="8"/>
    </row>
    <row r="305" spans="1:23" s="2" customFormat="1">
      <c r="A305" s="8"/>
      <c r="B305" s="9"/>
      <c r="C305" s="8"/>
      <c r="D305" s="8"/>
      <c r="E305" s="8"/>
      <c r="F305" s="8"/>
      <c r="G305" s="8"/>
      <c r="H305" s="8"/>
      <c r="I305" s="8"/>
      <c r="J305" s="8"/>
      <c r="K305" s="8"/>
      <c r="L305" s="10"/>
      <c r="M305" s="8"/>
      <c r="N305" s="10"/>
      <c r="O305" s="10"/>
      <c r="P305" s="8"/>
      <c r="Q305" s="10"/>
      <c r="R305" s="10"/>
      <c r="S305" s="8"/>
      <c r="T305" s="10"/>
      <c r="U305" s="10"/>
      <c r="V305" s="8"/>
      <c r="W305" s="8"/>
    </row>
    <row r="306" spans="1:23" s="2" customFormat="1">
      <c r="A306" s="8"/>
      <c r="B306" s="9"/>
      <c r="C306" s="8"/>
      <c r="D306" s="8"/>
      <c r="E306" s="8"/>
      <c r="F306" s="8"/>
      <c r="G306" s="8"/>
      <c r="H306" s="8"/>
      <c r="I306" s="8"/>
      <c r="J306" s="8"/>
      <c r="K306" s="8"/>
      <c r="L306" s="10"/>
      <c r="M306" s="8"/>
      <c r="N306" s="10"/>
      <c r="O306" s="10"/>
      <c r="P306" s="8"/>
      <c r="Q306" s="10"/>
      <c r="R306" s="10"/>
      <c r="S306" s="8"/>
      <c r="T306" s="10"/>
      <c r="U306" s="10"/>
      <c r="V306" s="8"/>
      <c r="W306" s="8"/>
    </row>
    <row r="307" spans="1:23" s="2" customFormat="1">
      <c r="A307" s="8"/>
      <c r="B307" s="9"/>
      <c r="C307" s="8"/>
      <c r="D307" s="8"/>
      <c r="E307" s="8"/>
      <c r="F307" s="8"/>
      <c r="G307" s="8"/>
      <c r="H307" s="8"/>
      <c r="I307" s="8"/>
      <c r="J307" s="8"/>
      <c r="K307" s="8"/>
      <c r="L307" s="10"/>
      <c r="M307" s="8"/>
      <c r="N307" s="10"/>
      <c r="O307" s="10"/>
      <c r="P307" s="8"/>
      <c r="Q307" s="10"/>
      <c r="R307" s="10"/>
      <c r="S307" s="8"/>
      <c r="T307" s="10"/>
      <c r="U307" s="10"/>
      <c r="V307" s="8"/>
      <c r="W307" s="8"/>
    </row>
    <row r="308" spans="1:23" s="2" customFormat="1">
      <c r="A308" s="8"/>
      <c r="B308" s="9"/>
      <c r="C308" s="8"/>
      <c r="D308" s="8"/>
      <c r="E308" s="8"/>
      <c r="F308" s="8"/>
      <c r="G308" s="8"/>
      <c r="H308" s="8"/>
      <c r="I308" s="8"/>
      <c r="J308" s="8"/>
      <c r="K308" s="8"/>
      <c r="L308" s="10"/>
      <c r="M308" s="8"/>
      <c r="N308" s="10"/>
      <c r="O308" s="10"/>
      <c r="P308" s="8"/>
      <c r="Q308" s="10"/>
      <c r="R308" s="10"/>
      <c r="S308" s="8"/>
      <c r="T308" s="10"/>
      <c r="U308" s="10"/>
      <c r="V308" s="8"/>
      <c r="W308" s="8"/>
    </row>
    <row r="309" spans="1:23" s="2" customFormat="1">
      <c r="A309" s="8"/>
      <c r="B309" s="9"/>
      <c r="C309" s="8"/>
      <c r="D309" s="8"/>
      <c r="E309" s="8"/>
      <c r="F309" s="8"/>
      <c r="G309" s="8"/>
      <c r="H309" s="8"/>
      <c r="I309" s="8"/>
      <c r="J309" s="8"/>
      <c r="K309" s="8"/>
      <c r="L309" s="10"/>
      <c r="M309" s="8"/>
      <c r="N309" s="10"/>
      <c r="O309" s="10"/>
      <c r="P309" s="8"/>
      <c r="Q309" s="10"/>
      <c r="R309" s="10"/>
      <c r="S309" s="8"/>
      <c r="T309" s="10"/>
      <c r="U309" s="10"/>
      <c r="V309" s="8"/>
      <c r="W309" s="8"/>
    </row>
    <row r="310" spans="1:23" s="2" customFormat="1">
      <c r="A310" s="8"/>
      <c r="B310" s="9"/>
      <c r="C310" s="8"/>
      <c r="D310" s="8"/>
      <c r="E310" s="8"/>
      <c r="F310" s="8"/>
      <c r="G310" s="8"/>
      <c r="H310" s="8"/>
      <c r="I310" s="8"/>
      <c r="J310" s="8"/>
      <c r="K310" s="8"/>
      <c r="L310" s="10"/>
      <c r="M310" s="8"/>
      <c r="N310" s="10"/>
      <c r="O310" s="10"/>
      <c r="P310" s="8"/>
      <c r="Q310" s="10"/>
      <c r="R310" s="10"/>
      <c r="S310" s="8"/>
      <c r="T310" s="10"/>
      <c r="U310" s="10"/>
      <c r="V310" s="8"/>
      <c r="W310" s="8"/>
    </row>
    <row r="311" spans="1:23" s="2" customFormat="1">
      <c r="A311" s="8"/>
      <c r="B311" s="9"/>
      <c r="C311" s="8"/>
      <c r="D311" s="8"/>
      <c r="E311" s="8"/>
      <c r="F311" s="8"/>
      <c r="G311" s="8"/>
      <c r="H311" s="8"/>
      <c r="I311" s="8"/>
      <c r="J311" s="8"/>
      <c r="K311" s="8"/>
      <c r="L311" s="10"/>
      <c r="M311" s="8"/>
      <c r="N311" s="10"/>
      <c r="O311" s="10"/>
      <c r="P311" s="8"/>
      <c r="Q311" s="10"/>
      <c r="R311" s="10"/>
      <c r="S311" s="8"/>
      <c r="T311" s="10"/>
      <c r="U311" s="10"/>
      <c r="V311" s="8"/>
      <c r="W311" s="8"/>
    </row>
    <row r="312" spans="1:23" s="2" customFormat="1">
      <c r="A312" s="8"/>
      <c r="B312" s="9"/>
      <c r="C312" s="8"/>
      <c r="D312" s="8"/>
      <c r="E312" s="8"/>
      <c r="F312" s="8"/>
      <c r="G312" s="8"/>
      <c r="H312" s="8"/>
      <c r="I312" s="8"/>
      <c r="J312" s="8"/>
      <c r="K312" s="8"/>
      <c r="L312" s="10"/>
      <c r="M312" s="8"/>
      <c r="N312" s="10"/>
      <c r="O312" s="10"/>
      <c r="P312" s="8"/>
      <c r="Q312" s="10"/>
      <c r="R312" s="10"/>
      <c r="S312" s="8"/>
      <c r="T312" s="10"/>
      <c r="U312" s="10"/>
      <c r="V312" s="8"/>
      <c r="W312" s="8"/>
    </row>
    <row r="313" spans="1:23" s="2" customFormat="1">
      <c r="A313" s="8"/>
      <c r="B313" s="9"/>
      <c r="C313" s="8"/>
      <c r="D313" s="8"/>
      <c r="E313" s="8"/>
      <c r="F313" s="8"/>
      <c r="G313" s="8"/>
      <c r="H313" s="8"/>
      <c r="I313" s="8"/>
      <c r="J313" s="8"/>
      <c r="K313" s="8"/>
      <c r="L313" s="10"/>
      <c r="M313" s="8"/>
      <c r="N313" s="10"/>
      <c r="O313" s="10"/>
      <c r="P313" s="8"/>
      <c r="Q313" s="10"/>
      <c r="R313" s="10"/>
      <c r="S313" s="8"/>
      <c r="T313" s="10"/>
      <c r="U313" s="10"/>
      <c r="V313" s="8"/>
      <c r="W313" s="8"/>
    </row>
    <row r="314" spans="1:23" s="2" customFormat="1">
      <c r="A314" s="8"/>
      <c r="B314" s="9"/>
      <c r="C314" s="8"/>
      <c r="D314" s="8"/>
      <c r="E314" s="8"/>
      <c r="F314" s="8"/>
      <c r="G314" s="8"/>
      <c r="H314" s="8"/>
      <c r="I314" s="8"/>
      <c r="J314" s="8"/>
      <c r="K314" s="8"/>
      <c r="L314" s="10"/>
      <c r="M314" s="8"/>
      <c r="N314" s="10"/>
      <c r="O314" s="10"/>
      <c r="P314" s="8"/>
      <c r="Q314" s="10"/>
      <c r="R314" s="10"/>
      <c r="S314" s="8"/>
      <c r="T314" s="10"/>
      <c r="U314" s="10"/>
      <c r="V314" s="8"/>
      <c r="W314" s="8"/>
    </row>
    <row r="315" spans="1:23" s="2" customFormat="1">
      <c r="A315" s="8"/>
      <c r="B315" s="9"/>
      <c r="C315" s="8"/>
      <c r="D315" s="8"/>
      <c r="E315" s="8"/>
      <c r="F315" s="8"/>
      <c r="G315" s="8"/>
      <c r="H315" s="8"/>
      <c r="I315" s="8"/>
      <c r="J315" s="8"/>
      <c r="K315" s="8"/>
      <c r="L315" s="10"/>
      <c r="M315" s="8"/>
      <c r="N315" s="10"/>
      <c r="O315" s="10"/>
      <c r="P315" s="8"/>
      <c r="Q315" s="10"/>
      <c r="R315" s="10"/>
      <c r="S315" s="8"/>
      <c r="T315" s="10"/>
      <c r="U315" s="10"/>
      <c r="V315" s="8"/>
      <c r="W315" s="8"/>
    </row>
    <row r="316" spans="1:23" s="2" customFormat="1">
      <c r="A316" s="8"/>
      <c r="B316" s="9"/>
      <c r="C316" s="8"/>
      <c r="D316" s="8"/>
      <c r="E316" s="8"/>
      <c r="F316" s="8"/>
      <c r="G316" s="8"/>
      <c r="H316" s="8"/>
      <c r="I316" s="8"/>
      <c r="J316" s="8"/>
      <c r="K316" s="8"/>
      <c r="L316" s="10"/>
      <c r="M316" s="8"/>
      <c r="N316" s="10"/>
      <c r="O316" s="10"/>
      <c r="P316" s="8"/>
      <c r="Q316" s="10"/>
      <c r="R316" s="10"/>
      <c r="S316" s="8"/>
      <c r="T316" s="10"/>
      <c r="U316" s="10"/>
      <c r="V316" s="8"/>
      <c r="W316" s="8"/>
    </row>
    <row r="317" spans="1:23" s="2" customFormat="1">
      <c r="A317" s="8"/>
      <c r="B317" s="9"/>
      <c r="C317" s="8"/>
      <c r="D317" s="8"/>
      <c r="E317" s="8"/>
      <c r="F317" s="8"/>
      <c r="G317" s="8"/>
      <c r="H317" s="8"/>
      <c r="I317" s="8"/>
      <c r="J317" s="8"/>
      <c r="K317" s="8"/>
      <c r="L317" s="10"/>
      <c r="M317" s="8"/>
      <c r="N317" s="10"/>
      <c r="O317" s="10"/>
      <c r="P317" s="8"/>
      <c r="Q317" s="10"/>
      <c r="R317" s="10"/>
      <c r="S317" s="8"/>
      <c r="T317" s="10"/>
      <c r="U317" s="10"/>
      <c r="V317" s="8"/>
      <c r="W317" s="8"/>
    </row>
    <row r="318" spans="1:23" s="2" customFormat="1">
      <c r="A318" s="8"/>
      <c r="B318" s="9"/>
      <c r="C318" s="8"/>
      <c r="D318" s="8"/>
      <c r="E318" s="8"/>
      <c r="F318" s="8"/>
      <c r="G318" s="8"/>
      <c r="H318" s="8"/>
      <c r="I318" s="8"/>
      <c r="J318" s="8"/>
      <c r="K318" s="8"/>
      <c r="L318" s="10"/>
      <c r="M318" s="8"/>
      <c r="N318" s="10"/>
      <c r="O318" s="10"/>
      <c r="P318" s="8"/>
      <c r="Q318" s="10"/>
      <c r="R318" s="10"/>
      <c r="S318" s="8"/>
      <c r="T318" s="10"/>
      <c r="U318" s="10"/>
      <c r="V318" s="8"/>
      <c r="W318" s="8"/>
    </row>
    <row r="319" spans="1:23" s="2" customFormat="1">
      <c r="A319" s="8"/>
      <c r="B319" s="9"/>
      <c r="C319" s="8"/>
      <c r="D319" s="8"/>
      <c r="E319" s="8"/>
      <c r="F319" s="8"/>
      <c r="G319" s="8"/>
      <c r="H319" s="8"/>
      <c r="I319" s="8"/>
      <c r="J319" s="8"/>
      <c r="K319" s="8"/>
      <c r="L319" s="10"/>
      <c r="M319" s="8"/>
      <c r="N319" s="10"/>
      <c r="O319" s="10"/>
      <c r="P319" s="8"/>
      <c r="Q319" s="10"/>
      <c r="R319" s="10"/>
      <c r="S319" s="8"/>
      <c r="T319" s="10"/>
      <c r="U319" s="10"/>
      <c r="V319" s="8"/>
      <c r="W319" s="8"/>
    </row>
    <row r="320" spans="1:23" s="2" customFormat="1">
      <c r="A320" s="8"/>
      <c r="B320" s="9"/>
      <c r="C320" s="8"/>
      <c r="D320" s="8"/>
      <c r="E320" s="8"/>
      <c r="F320" s="8"/>
      <c r="G320" s="8"/>
      <c r="H320" s="8"/>
      <c r="I320" s="8"/>
      <c r="J320" s="8"/>
      <c r="K320" s="8"/>
      <c r="L320" s="10"/>
      <c r="M320" s="8"/>
      <c r="N320" s="10"/>
      <c r="O320" s="10"/>
      <c r="P320" s="8"/>
      <c r="Q320" s="10"/>
      <c r="R320" s="10"/>
      <c r="S320" s="8"/>
      <c r="T320" s="10"/>
      <c r="U320" s="10"/>
      <c r="V320" s="8"/>
      <c r="W320" s="8"/>
    </row>
    <row r="321" spans="1:23" s="2" customFormat="1">
      <c r="A321" s="8"/>
      <c r="B321" s="9"/>
      <c r="C321" s="8"/>
      <c r="D321" s="8"/>
      <c r="E321" s="8"/>
      <c r="F321" s="8"/>
      <c r="G321" s="8"/>
      <c r="H321" s="8"/>
      <c r="I321" s="8"/>
      <c r="J321" s="8"/>
      <c r="K321" s="8"/>
      <c r="L321" s="10"/>
      <c r="M321" s="8"/>
      <c r="N321" s="10"/>
      <c r="O321" s="10"/>
      <c r="P321" s="8"/>
      <c r="Q321" s="10"/>
      <c r="R321" s="10"/>
      <c r="S321" s="8"/>
      <c r="T321" s="10"/>
      <c r="U321" s="10"/>
      <c r="V321" s="8"/>
      <c r="W321" s="8"/>
    </row>
    <row r="322" spans="1:23" s="2" customFormat="1">
      <c r="A322" s="8"/>
      <c r="B322" s="9"/>
      <c r="C322" s="8"/>
      <c r="D322" s="8"/>
      <c r="E322" s="8"/>
      <c r="F322" s="8"/>
      <c r="G322" s="8"/>
      <c r="H322" s="8"/>
      <c r="I322" s="8"/>
      <c r="J322" s="8"/>
      <c r="K322" s="8"/>
      <c r="L322" s="10"/>
      <c r="M322" s="8"/>
      <c r="N322" s="10"/>
      <c r="O322" s="10"/>
      <c r="P322" s="8"/>
      <c r="Q322" s="10"/>
      <c r="R322" s="10"/>
      <c r="S322" s="8"/>
      <c r="T322" s="10"/>
      <c r="U322" s="10"/>
      <c r="V322" s="8"/>
      <c r="W322" s="8"/>
    </row>
    <row r="323" spans="1:23" s="2" customFormat="1">
      <c r="A323" s="8"/>
      <c r="B323" s="9"/>
      <c r="C323" s="8"/>
      <c r="D323" s="8"/>
      <c r="E323" s="8"/>
      <c r="F323" s="8"/>
      <c r="G323" s="8"/>
      <c r="H323" s="8"/>
      <c r="I323" s="8"/>
      <c r="J323" s="8"/>
      <c r="K323" s="8"/>
      <c r="L323" s="10"/>
      <c r="M323" s="8"/>
      <c r="N323" s="10"/>
      <c r="O323" s="10"/>
      <c r="P323" s="8"/>
      <c r="Q323" s="10"/>
      <c r="R323" s="10"/>
      <c r="S323" s="8"/>
      <c r="T323" s="10"/>
      <c r="U323" s="10"/>
      <c r="V323" s="8"/>
      <c r="W323" s="8"/>
    </row>
    <row r="324" spans="1:23" s="2" customFormat="1">
      <c r="A324" s="8"/>
      <c r="B324" s="9"/>
      <c r="C324" s="8"/>
      <c r="D324" s="8"/>
      <c r="E324" s="8"/>
      <c r="F324" s="8"/>
      <c r="G324" s="8"/>
      <c r="H324" s="8"/>
      <c r="I324" s="8"/>
      <c r="J324" s="8"/>
      <c r="K324" s="8"/>
      <c r="L324" s="10"/>
      <c r="M324" s="8"/>
      <c r="N324" s="10"/>
      <c r="O324" s="10"/>
      <c r="P324" s="8"/>
      <c r="Q324" s="10"/>
      <c r="R324" s="10"/>
      <c r="S324" s="8"/>
      <c r="T324" s="10"/>
      <c r="U324" s="10"/>
      <c r="V324" s="8"/>
      <c r="W324" s="8"/>
    </row>
    <row r="325" spans="1:23" s="2" customFormat="1">
      <c r="A325" s="8"/>
      <c r="B325" s="9"/>
      <c r="C325" s="8"/>
      <c r="D325" s="8"/>
      <c r="E325" s="8"/>
      <c r="F325" s="8"/>
      <c r="G325" s="8"/>
      <c r="H325" s="8"/>
      <c r="I325" s="8"/>
      <c r="J325" s="8"/>
      <c r="K325" s="8"/>
      <c r="L325" s="10"/>
      <c r="M325" s="8"/>
      <c r="N325" s="10"/>
      <c r="O325" s="10"/>
      <c r="P325" s="8"/>
      <c r="Q325" s="10"/>
      <c r="R325" s="10"/>
      <c r="S325" s="8"/>
      <c r="T325" s="10"/>
      <c r="U325" s="10"/>
      <c r="V325" s="8"/>
      <c r="W325" s="8"/>
    </row>
    <row r="326" spans="1:23" s="2" customFormat="1">
      <c r="A326" s="8"/>
      <c r="B326" s="9"/>
      <c r="C326" s="8"/>
      <c r="D326" s="8"/>
      <c r="E326" s="8"/>
      <c r="F326" s="8"/>
      <c r="G326" s="8"/>
      <c r="H326" s="8"/>
      <c r="I326" s="8"/>
      <c r="J326" s="8"/>
      <c r="K326" s="8"/>
      <c r="L326" s="10"/>
      <c r="M326" s="8"/>
      <c r="N326" s="10"/>
      <c r="O326" s="10"/>
      <c r="P326" s="8"/>
      <c r="Q326" s="10"/>
      <c r="R326" s="10"/>
      <c r="S326" s="8"/>
      <c r="T326" s="10"/>
      <c r="U326" s="10"/>
      <c r="V326" s="8"/>
      <c r="W326" s="8"/>
    </row>
    <row r="327" spans="1:23" s="2" customFormat="1">
      <c r="A327" s="8"/>
      <c r="B327" s="9"/>
      <c r="C327" s="8"/>
      <c r="D327" s="8"/>
      <c r="E327" s="8"/>
      <c r="F327" s="8"/>
      <c r="G327" s="8"/>
      <c r="H327" s="8"/>
      <c r="I327" s="8"/>
      <c r="J327" s="8"/>
      <c r="K327" s="8"/>
      <c r="L327" s="10"/>
      <c r="M327" s="8"/>
      <c r="N327" s="10"/>
      <c r="O327" s="10"/>
      <c r="P327" s="8"/>
      <c r="Q327" s="10"/>
      <c r="R327" s="10"/>
      <c r="S327" s="8"/>
      <c r="T327" s="10"/>
      <c r="U327" s="10"/>
      <c r="V327" s="8"/>
      <c r="W327" s="8"/>
    </row>
    <row r="328" spans="1:23" s="2" customFormat="1">
      <c r="A328" s="8"/>
      <c r="B328" s="9"/>
      <c r="C328" s="8"/>
      <c r="D328" s="8"/>
      <c r="E328" s="8"/>
      <c r="F328" s="8"/>
      <c r="G328" s="8"/>
      <c r="H328" s="8"/>
      <c r="I328" s="8"/>
      <c r="J328" s="8"/>
      <c r="K328" s="8"/>
      <c r="L328" s="10"/>
      <c r="M328" s="8"/>
      <c r="N328" s="10"/>
      <c r="O328" s="10"/>
      <c r="P328" s="8"/>
      <c r="Q328" s="10"/>
      <c r="R328" s="10"/>
      <c r="S328" s="8"/>
      <c r="T328" s="10"/>
      <c r="U328" s="10"/>
      <c r="V328" s="8"/>
      <c r="W328" s="8"/>
    </row>
    <row r="329" spans="1:23" s="2" customFormat="1">
      <c r="A329" s="8"/>
      <c r="B329" s="9"/>
      <c r="C329" s="8"/>
      <c r="D329" s="8"/>
      <c r="E329" s="8"/>
      <c r="F329" s="8"/>
      <c r="G329" s="8"/>
      <c r="H329" s="8"/>
      <c r="I329" s="8"/>
      <c r="J329" s="8"/>
      <c r="K329" s="8"/>
      <c r="L329" s="10"/>
      <c r="M329" s="8"/>
      <c r="N329" s="10"/>
      <c r="O329" s="10"/>
      <c r="P329" s="8"/>
      <c r="Q329" s="10"/>
      <c r="R329" s="10"/>
      <c r="S329" s="8"/>
      <c r="T329" s="10"/>
      <c r="U329" s="10"/>
      <c r="V329" s="8"/>
      <c r="W329" s="8"/>
    </row>
    <row r="330" spans="1:23" s="2" customFormat="1">
      <c r="A330" s="8"/>
      <c r="B330" s="9"/>
      <c r="C330" s="8"/>
      <c r="D330" s="8"/>
      <c r="E330" s="8"/>
      <c r="F330" s="8"/>
      <c r="G330" s="8"/>
      <c r="H330" s="8"/>
      <c r="I330" s="8"/>
      <c r="J330" s="8"/>
      <c r="K330" s="8"/>
      <c r="L330" s="10"/>
      <c r="M330" s="8"/>
      <c r="N330" s="10"/>
      <c r="O330" s="10"/>
      <c r="P330" s="8"/>
      <c r="Q330" s="10"/>
      <c r="R330" s="10"/>
      <c r="S330" s="8"/>
      <c r="T330" s="10"/>
      <c r="U330" s="10"/>
      <c r="V330" s="8"/>
      <c r="W330" s="8"/>
    </row>
    <row r="331" spans="1:23" s="2" customFormat="1">
      <c r="A331" s="8"/>
      <c r="B331" s="9"/>
      <c r="C331" s="8"/>
      <c r="D331" s="8"/>
      <c r="E331" s="8"/>
      <c r="F331" s="8"/>
      <c r="G331" s="8"/>
      <c r="H331" s="8"/>
      <c r="I331" s="8"/>
      <c r="J331" s="8"/>
      <c r="K331" s="8"/>
      <c r="L331" s="10"/>
      <c r="M331" s="8"/>
      <c r="N331" s="10"/>
      <c r="O331" s="10"/>
      <c r="P331" s="8"/>
      <c r="Q331" s="10"/>
      <c r="R331" s="10"/>
      <c r="S331" s="8"/>
      <c r="T331" s="10"/>
      <c r="U331" s="10"/>
      <c r="V331" s="8"/>
      <c r="W331" s="8"/>
    </row>
    <row r="332" spans="1:23" s="2" customFormat="1">
      <c r="A332" s="8"/>
      <c r="B332" s="9"/>
      <c r="C332" s="8"/>
      <c r="D332" s="8"/>
      <c r="E332" s="8"/>
      <c r="F332" s="8"/>
      <c r="G332" s="8"/>
      <c r="H332" s="8"/>
      <c r="I332" s="8"/>
      <c r="J332" s="8"/>
      <c r="K332" s="8"/>
      <c r="L332" s="10"/>
      <c r="M332" s="8"/>
      <c r="N332" s="10"/>
      <c r="O332" s="10"/>
      <c r="P332" s="8"/>
      <c r="Q332" s="10"/>
      <c r="R332" s="10"/>
      <c r="S332" s="8"/>
      <c r="T332" s="10"/>
      <c r="U332" s="10"/>
      <c r="V332" s="8"/>
      <c r="W332" s="8"/>
    </row>
    <row r="333" spans="1:23" s="2" customFormat="1">
      <c r="A333" s="8"/>
      <c r="B333" s="9"/>
      <c r="C333" s="8"/>
      <c r="D333" s="8"/>
      <c r="E333" s="8"/>
      <c r="F333" s="8"/>
      <c r="G333" s="8"/>
      <c r="H333" s="8"/>
      <c r="I333" s="8"/>
      <c r="J333" s="8"/>
      <c r="K333" s="8"/>
      <c r="L333" s="10"/>
      <c r="M333" s="8"/>
      <c r="N333" s="10"/>
      <c r="O333" s="10"/>
      <c r="P333" s="8"/>
      <c r="Q333" s="10"/>
      <c r="R333" s="10"/>
      <c r="S333" s="8"/>
      <c r="T333" s="10"/>
      <c r="U333" s="10"/>
      <c r="V333" s="8"/>
      <c r="W333" s="8"/>
    </row>
    <row r="334" spans="1:23" s="2" customFormat="1">
      <c r="A334" s="8"/>
      <c r="B334" s="9"/>
      <c r="C334" s="8"/>
      <c r="D334" s="8"/>
      <c r="E334" s="8"/>
      <c r="F334" s="8"/>
      <c r="G334" s="8"/>
      <c r="H334" s="8"/>
      <c r="I334" s="8"/>
      <c r="J334" s="8"/>
      <c r="K334" s="8"/>
      <c r="L334" s="10"/>
      <c r="M334" s="8"/>
      <c r="N334" s="10"/>
      <c r="O334" s="10"/>
      <c r="P334" s="8"/>
      <c r="Q334" s="10"/>
      <c r="R334" s="10"/>
      <c r="S334" s="8"/>
      <c r="T334" s="10"/>
      <c r="U334" s="10"/>
      <c r="V334" s="8"/>
      <c r="W334" s="8"/>
    </row>
    <row r="335" spans="1:23" s="2" customFormat="1">
      <c r="A335" s="8"/>
      <c r="B335" s="9"/>
      <c r="C335" s="8"/>
      <c r="D335" s="8"/>
      <c r="E335" s="8"/>
      <c r="F335" s="8"/>
      <c r="G335" s="8"/>
      <c r="H335" s="8"/>
      <c r="I335" s="8"/>
      <c r="J335" s="8"/>
      <c r="K335" s="8"/>
      <c r="L335" s="10"/>
      <c r="M335" s="8"/>
      <c r="N335" s="10"/>
      <c r="O335" s="10"/>
      <c r="P335" s="8"/>
      <c r="Q335" s="10"/>
      <c r="R335" s="10"/>
      <c r="S335" s="8"/>
      <c r="T335" s="10"/>
      <c r="U335" s="10"/>
      <c r="V335" s="8"/>
      <c r="W335" s="8"/>
    </row>
    <row r="336" spans="1:23" s="2" customFormat="1">
      <c r="A336" s="8"/>
      <c r="B336" s="9"/>
      <c r="C336" s="8"/>
      <c r="D336" s="8"/>
      <c r="E336" s="8"/>
      <c r="F336" s="8"/>
      <c r="G336" s="8"/>
      <c r="H336" s="8"/>
      <c r="I336" s="8"/>
      <c r="J336" s="8"/>
      <c r="K336" s="8"/>
      <c r="L336" s="10"/>
      <c r="M336" s="8"/>
      <c r="N336" s="10"/>
      <c r="O336" s="10"/>
      <c r="P336" s="8"/>
      <c r="Q336" s="10"/>
      <c r="R336" s="10"/>
      <c r="S336" s="8"/>
      <c r="T336" s="10"/>
      <c r="U336" s="10"/>
      <c r="V336" s="8"/>
      <c r="W336" s="8"/>
    </row>
    <row r="337" spans="1:23" s="2" customFormat="1">
      <c r="A337" s="8"/>
      <c r="B337" s="9"/>
      <c r="C337" s="8"/>
      <c r="D337" s="8"/>
      <c r="E337" s="8"/>
      <c r="F337" s="8"/>
      <c r="G337" s="8"/>
      <c r="H337" s="8"/>
      <c r="I337" s="8"/>
      <c r="J337" s="8"/>
      <c r="K337" s="8"/>
      <c r="L337" s="10"/>
      <c r="M337" s="8"/>
      <c r="N337" s="10"/>
      <c r="O337" s="10"/>
      <c r="P337" s="8"/>
      <c r="Q337" s="10"/>
      <c r="R337" s="10"/>
      <c r="S337" s="8"/>
      <c r="T337" s="10"/>
      <c r="U337" s="10"/>
      <c r="V337" s="8"/>
      <c r="W337" s="8"/>
    </row>
    <row r="338" spans="1:23" s="2" customFormat="1">
      <c r="A338" s="8"/>
      <c r="B338" s="9"/>
      <c r="C338" s="8"/>
      <c r="D338" s="8"/>
      <c r="E338" s="8"/>
      <c r="F338" s="8"/>
      <c r="G338" s="8"/>
      <c r="H338" s="8"/>
      <c r="I338" s="8"/>
      <c r="J338" s="8"/>
      <c r="K338" s="8"/>
      <c r="L338" s="10"/>
      <c r="M338" s="8"/>
      <c r="N338" s="10"/>
      <c r="O338" s="10"/>
      <c r="P338" s="8"/>
      <c r="Q338" s="10"/>
      <c r="R338" s="10"/>
      <c r="S338" s="8"/>
      <c r="T338" s="10"/>
      <c r="U338" s="10"/>
      <c r="V338" s="8"/>
      <c r="W338" s="8"/>
    </row>
    <row r="339" spans="1:23" s="2" customFormat="1">
      <c r="A339" s="8"/>
      <c r="B339" s="9"/>
      <c r="C339" s="8"/>
      <c r="D339" s="8"/>
      <c r="E339" s="8"/>
      <c r="F339" s="8"/>
      <c r="G339" s="8"/>
      <c r="H339" s="8"/>
      <c r="I339" s="8"/>
      <c r="J339" s="8"/>
      <c r="K339" s="8"/>
      <c r="L339" s="10"/>
      <c r="M339" s="8"/>
      <c r="N339" s="10"/>
      <c r="O339" s="10"/>
      <c r="P339" s="8"/>
      <c r="Q339" s="10"/>
      <c r="R339" s="10"/>
      <c r="S339" s="8"/>
      <c r="T339" s="10"/>
      <c r="U339" s="10"/>
      <c r="V339" s="8"/>
      <c r="W339" s="8"/>
    </row>
    <row r="340" spans="1:23" s="2" customFormat="1">
      <c r="A340" s="8"/>
      <c r="B340" s="9"/>
      <c r="C340" s="8"/>
      <c r="D340" s="8"/>
      <c r="E340" s="8"/>
      <c r="F340" s="8"/>
      <c r="G340" s="8"/>
      <c r="H340" s="8"/>
      <c r="I340" s="8"/>
      <c r="J340" s="8"/>
      <c r="K340" s="8"/>
      <c r="L340" s="10"/>
      <c r="M340" s="8"/>
      <c r="N340" s="10"/>
      <c r="O340" s="10"/>
      <c r="P340" s="8"/>
      <c r="Q340" s="10"/>
      <c r="R340" s="10"/>
      <c r="S340" s="8"/>
      <c r="T340" s="10"/>
      <c r="U340" s="10"/>
      <c r="V340" s="8"/>
      <c r="W340" s="8"/>
    </row>
    <row r="341" spans="1:23" s="2" customFormat="1">
      <c r="A341" s="8"/>
      <c r="B341" s="9"/>
      <c r="C341" s="8"/>
      <c r="D341" s="8"/>
      <c r="E341" s="8"/>
      <c r="F341" s="8"/>
      <c r="G341" s="8"/>
      <c r="H341" s="8"/>
      <c r="I341" s="8"/>
      <c r="J341" s="8"/>
      <c r="K341" s="8"/>
      <c r="L341" s="10"/>
      <c r="M341" s="8"/>
      <c r="N341" s="10"/>
      <c r="O341" s="10"/>
      <c r="P341" s="8"/>
      <c r="Q341" s="10"/>
      <c r="R341" s="10"/>
      <c r="S341" s="8"/>
      <c r="T341" s="10"/>
      <c r="U341" s="10"/>
      <c r="V341" s="8"/>
      <c r="W341" s="8"/>
    </row>
    <row r="342" spans="1:23" s="2" customFormat="1">
      <c r="A342" s="8"/>
      <c r="B342" s="9"/>
      <c r="C342" s="8"/>
      <c r="D342" s="8"/>
      <c r="E342" s="8"/>
      <c r="F342" s="8"/>
      <c r="G342" s="8"/>
      <c r="H342" s="8"/>
      <c r="I342" s="8"/>
      <c r="J342" s="8"/>
      <c r="K342" s="8"/>
      <c r="L342" s="10"/>
      <c r="M342" s="8"/>
      <c r="N342" s="10"/>
      <c r="O342" s="10"/>
      <c r="P342" s="8"/>
      <c r="Q342" s="10"/>
      <c r="R342" s="10"/>
      <c r="S342" s="8"/>
      <c r="T342" s="10"/>
      <c r="U342" s="10"/>
      <c r="V342" s="8"/>
      <c r="W342" s="8"/>
    </row>
    <row r="343" spans="1:23" s="2" customFormat="1">
      <c r="A343" s="8"/>
      <c r="B343" s="9"/>
      <c r="C343" s="8"/>
      <c r="D343" s="8"/>
      <c r="E343" s="8"/>
      <c r="F343" s="8"/>
      <c r="G343" s="8"/>
      <c r="H343" s="8"/>
      <c r="I343" s="8"/>
      <c r="J343" s="8"/>
      <c r="K343" s="8"/>
      <c r="L343" s="10"/>
      <c r="M343" s="8"/>
      <c r="N343" s="10"/>
      <c r="O343" s="10"/>
      <c r="P343" s="8"/>
      <c r="Q343" s="10"/>
      <c r="R343" s="10"/>
      <c r="S343" s="8"/>
      <c r="T343" s="10"/>
      <c r="U343" s="10"/>
      <c r="V343" s="8"/>
      <c r="W343" s="8"/>
    </row>
    <row r="344" spans="1:23" s="2" customFormat="1">
      <c r="A344" s="8"/>
      <c r="B344" s="9"/>
      <c r="C344" s="8"/>
      <c r="D344" s="8"/>
      <c r="E344" s="8"/>
      <c r="F344" s="8"/>
      <c r="G344" s="8"/>
      <c r="H344" s="8"/>
      <c r="I344" s="8"/>
      <c r="J344" s="8"/>
      <c r="K344" s="8"/>
      <c r="L344" s="10"/>
      <c r="M344" s="8"/>
      <c r="N344" s="10"/>
      <c r="O344" s="10"/>
      <c r="P344" s="8"/>
      <c r="Q344" s="10"/>
      <c r="R344" s="10"/>
      <c r="S344" s="8"/>
      <c r="T344" s="10"/>
      <c r="U344" s="10"/>
      <c r="V344" s="8"/>
      <c r="W344" s="8"/>
    </row>
    <row r="345" spans="1:23" s="2" customFormat="1">
      <c r="A345" s="8"/>
      <c r="B345" s="9"/>
      <c r="C345" s="8"/>
      <c r="D345" s="8"/>
      <c r="E345" s="8"/>
      <c r="F345" s="8"/>
      <c r="G345" s="8"/>
      <c r="H345" s="8"/>
      <c r="I345" s="8"/>
      <c r="J345" s="8"/>
      <c r="K345" s="8"/>
      <c r="L345" s="10"/>
      <c r="M345" s="8"/>
      <c r="N345" s="10"/>
      <c r="O345" s="10"/>
      <c r="P345" s="8"/>
      <c r="Q345" s="10"/>
      <c r="R345" s="10"/>
      <c r="S345" s="8"/>
      <c r="T345" s="10"/>
      <c r="U345" s="10"/>
      <c r="V345" s="8"/>
      <c r="W345" s="8"/>
    </row>
    <row r="346" spans="1:23" s="2" customFormat="1">
      <c r="A346" s="8"/>
      <c r="B346" s="9"/>
      <c r="C346" s="8"/>
      <c r="D346" s="8"/>
      <c r="E346" s="8"/>
      <c r="F346" s="8"/>
      <c r="G346" s="8"/>
      <c r="H346" s="8"/>
      <c r="I346" s="8"/>
      <c r="J346" s="8"/>
      <c r="K346" s="8"/>
      <c r="L346" s="10"/>
      <c r="M346" s="8"/>
      <c r="N346" s="10"/>
      <c r="O346" s="10"/>
      <c r="P346" s="8"/>
      <c r="Q346" s="10"/>
      <c r="R346" s="10"/>
      <c r="S346" s="8"/>
      <c r="T346" s="10"/>
      <c r="U346" s="10"/>
      <c r="V346" s="8"/>
      <c r="W346" s="8"/>
    </row>
    <row r="347" spans="1:23" s="2" customFormat="1">
      <c r="A347" s="8"/>
      <c r="B347" s="9"/>
      <c r="C347" s="8"/>
      <c r="D347" s="8"/>
      <c r="E347" s="8"/>
      <c r="F347" s="8"/>
      <c r="G347" s="8"/>
      <c r="H347" s="8"/>
      <c r="I347" s="8"/>
      <c r="J347" s="8"/>
      <c r="K347" s="8"/>
      <c r="L347" s="10"/>
      <c r="M347" s="8"/>
      <c r="N347" s="10"/>
      <c r="O347" s="10"/>
      <c r="P347" s="8"/>
      <c r="Q347" s="10"/>
      <c r="R347" s="10"/>
      <c r="S347" s="8"/>
      <c r="T347" s="10"/>
      <c r="U347" s="10"/>
      <c r="V347" s="8"/>
      <c r="W347" s="8"/>
    </row>
    <row r="348" spans="1:23" s="2" customFormat="1">
      <c r="A348" s="8"/>
      <c r="B348" s="9"/>
      <c r="C348" s="8"/>
      <c r="D348" s="8"/>
      <c r="E348" s="8"/>
      <c r="F348" s="8"/>
      <c r="G348" s="8"/>
      <c r="H348" s="8"/>
      <c r="I348" s="8"/>
      <c r="J348" s="8"/>
      <c r="K348" s="8"/>
      <c r="L348" s="10"/>
      <c r="M348" s="8"/>
      <c r="N348" s="10"/>
      <c r="O348" s="10"/>
      <c r="P348" s="8"/>
      <c r="Q348" s="10"/>
      <c r="R348" s="10"/>
      <c r="S348" s="8"/>
      <c r="T348" s="10"/>
      <c r="U348" s="10"/>
      <c r="V348" s="8"/>
      <c r="W348" s="8"/>
    </row>
    <row r="349" spans="1:23" s="2" customFormat="1">
      <c r="A349" s="8"/>
      <c r="B349" s="9"/>
      <c r="C349" s="8"/>
      <c r="D349" s="8"/>
      <c r="E349" s="8"/>
      <c r="F349" s="8"/>
      <c r="G349" s="8"/>
      <c r="H349" s="8"/>
      <c r="I349" s="8"/>
      <c r="J349" s="8"/>
      <c r="K349" s="8"/>
      <c r="L349" s="10"/>
      <c r="M349" s="8"/>
      <c r="N349" s="10"/>
      <c r="O349" s="10"/>
      <c r="P349" s="8"/>
      <c r="Q349" s="10"/>
      <c r="R349" s="10"/>
      <c r="S349" s="8"/>
      <c r="T349" s="10"/>
      <c r="U349" s="10"/>
      <c r="V349" s="8"/>
      <c r="W349" s="8"/>
    </row>
    <row r="350" spans="1:23" s="2" customFormat="1">
      <c r="A350" s="8"/>
      <c r="B350" s="9"/>
      <c r="C350" s="8"/>
      <c r="D350" s="8"/>
      <c r="E350" s="8"/>
      <c r="F350" s="8"/>
      <c r="G350" s="8"/>
      <c r="H350" s="8"/>
      <c r="I350" s="8"/>
      <c r="J350" s="8"/>
      <c r="K350" s="8"/>
      <c r="L350" s="10"/>
      <c r="M350" s="8"/>
      <c r="N350" s="10"/>
      <c r="O350" s="10"/>
      <c r="P350" s="8"/>
      <c r="Q350" s="10"/>
      <c r="R350" s="10"/>
      <c r="S350" s="8"/>
      <c r="T350" s="10"/>
      <c r="U350" s="10"/>
      <c r="V350" s="8"/>
      <c r="W350" s="8"/>
    </row>
    <row r="351" spans="1:23" s="2" customFormat="1">
      <c r="A351" s="8"/>
      <c r="B351" s="9"/>
      <c r="C351" s="8"/>
      <c r="D351" s="8"/>
      <c r="E351" s="8"/>
      <c r="F351" s="8"/>
      <c r="G351" s="8"/>
      <c r="H351" s="8"/>
      <c r="I351" s="8"/>
      <c r="J351" s="8"/>
      <c r="K351" s="8"/>
      <c r="L351" s="10"/>
      <c r="M351" s="8"/>
      <c r="N351" s="10"/>
      <c r="O351" s="10"/>
      <c r="P351" s="8"/>
      <c r="Q351" s="10"/>
      <c r="R351" s="10"/>
      <c r="S351" s="8"/>
      <c r="T351" s="10"/>
      <c r="U351" s="10"/>
      <c r="V351" s="8"/>
      <c r="W351" s="8"/>
    </row>
    <row r="352" spans="1:23" s="2" customFormat="1">
      <c r="A352" s="8"/>
      <c r="B352" s="9"/>
      <c r="C352" s="8"/>
      <c r="D352" s="8"/>
      <c r="E352" s="8"/>
      <c r="F352" s="8"/>
      <c r="G352" s="8"/>
      <c r="H352" s="8"/>
      <c r="I352" s="8"/>
      <c r="J352" s="8"/>
      <c r="K352" s="8"/>
      <c r="L352" s="10"/>
      <c r="M352" s="8"/>
      <c r="N352" s="10"/>
      <c r="O352" s="10"/>
      <c r="P352" s="8"/>
      <c r="Q352" s="10"/>
      <c r="R352" s="10"/>
      <c r="S352" s="8"/>
      <c r="T352" s="10"/>
      <c r="U352" s="10"/>
      <c r="V352" s="8"/>
      <c r="W352" s="8"/>
    </row>
    <row r="353" spans="1:23" s="2" customFormat="1">
      <c r="A353" s="8"/>
      <c r="B353" s="9"/>
      <c r="C353" s="8"/>
      <c r="D353" s="8"/>
      <c r="E353" s="8"/>
      <c r="F353" s="8"/>
      <c r="G353" s="8"/>
      <c r="H353" s="8"/>
      <c r="I353" s="8"/>
      <c r="J353" s="8"/>
      <c r="K353" s="8"/>
      <c r="L353" s="10"/>
      <c r="M353" s="8"/>
      <c r="N353" s="10"/>
      <c r="O353" s="10"/>
      <c r="P353" s="8"/>
      <c r="Q353" s="10"/>
      <c r="R353" s="10"/>
      <c r="S353" s="8"/>
      <c r="T353" s="10"/>
      <c r="U353" s="10"/>
      <c r="V353" s="8"/>
      <c r="W353" s="8"/>
    </row>
    <row r="354" spans="1:23" s="2" customFormat="1">
      <c r="A354" s="8"/>
      <c r="B354" s="9"/>
      <c r="C354" s="8"/>
      <c r="D354" s="8"/>
      <c r="E354" s="8"/>
      <c r="F354" s="8"/>
      <c r="G354" s="8"/>
      <c r="H354" s="8"/>
      <c r="I354" s="8"/>
      <c r="J354" s="8"/>
      <c r="K354" s="8"/>
      <c r="L354" s="10"/>
      <c r="M354" s="8"/>
      <c r="N354" s="10"/>
      <c r="O354" s="10"/>
      <c r="P354" s="8"/>
      <c r="Q354" s="10"/>
      <c r="R354" s="10"/>
      <c r="S354" s="8"/>
      <c r="T354" s="10"/>
      <c r="U354" s="10"/>
      <c r="V354" s="8"/>
      <c r="W354" s="8"/>
    </row>
    <row r="355" spans="1:23" s="2" customFormat="1">
      <c r="A355" s="8"/>
      <c r="B355" s="9"/>
      <c r="C355" s="8"/>
      <c r="D355" s="8"/>
      <c r="E355" s="8"/>
      <c r="F355" s="8"/>
      <c r="G355" s="8"/>
      <c r="H355" s="8"/>
      <c r="I355" s="8"/>
      <c r="J355" s="8"/>
      <c r="K355" s="8"/>
      <c r="L355" s="10"/>
      <c r="M355" s="8"/>
      <c r="N355" s="10"/>
      <c r="O355" s="10"/>
      <c r="P355" s="8"/>
      <c r="Q355" s="10"/>
      <c r="R355" s="10"/>
      <c r="S355" s="8"/>
      <c r="T355" s="10"/>
      <c r="U355" s="10"/>
      <c r="V355" s="8"/>
      <c r="W355" s="8"/>
    </row>
    <row r="356" spans="1:23" s="2" customFormat="1">
      <c r="A356" s="8"/>
      <c r="B356" s="9"/>
      <c r="C356" s="8"/>
      <c r="D356" s="8"/>
      <c r="E356" s="8"/>
      <c r="F356" s="8"/>
      <c r="G356" s="8"/>
      <c r="H356" s="8"/>
      <c r="I356" s="8"/>
      <c r="J356" s="8"/>
      <c r="K356" s="8"/>
      <c r="L356" s="10"/>
      <c r="M356" s="8"/>
      <c r="N356" s="10"/>
      <c r="O356" s="10"/>
      <c r="P356" s="8"/>
      <c r="Q356" s="10"/>
      <c r="R356" s="10"/>
      <c r="S356" s="8"/>
      <c r="T356" s="10"/>
      <c r="U356" s="10"/>
      <c r="V356" s="8"/>
      <c r="W356" s="8"/>
    </row>
    <row r="357" spans="1:23" s="2" customFormat="1">
      <c r="A357" s="8"/>
      <c r="B357" s="9"/>
      <c r="C357" s="8"/>
      <c r="D357" s="8"/>
      <c r="E357" s="8"/>
      <c r="F357" s="8"/>
      <c r="G357" s="8"/>
      <c r="H357" s="8"/>
      <c r="I357" s="8"/>
      <c r="J357" s="8"/>
      <c r="K357" s="8"/>
      <c r="L357" s="10"/>
      <c r="M357" s="8"/>
      <c r="N357" s="10"/>
      <c r="O357" s="10"/>
      <c r="P357" s="8"/>
      <c r="Q357" s="10"/>
      <c r="R357" s="10"/>
      <c r="S357" s="8"/>
      <c r="T357" s="10"/>
      <c r="U357" s="10"/>
      <c r="V357" s="8"/>
      <c r="W357" s="8"/>
    </row>
    <row r="358" spans="1:23" s="2" customFormat="1">
      <c r="A358" s="8"/>
      <c r="B358" s="9"/>
      <c r="C358" s="8"/>
      <c r="D358" s="8"/>
      <c r="E358" s="8"/>
      <c r="F358" s="8"/>
      <c r="G358" s="8"/>
      <c r="H358" s="8"/>
      <c r="I358" s="8"/>
      <c r="J358" s="8"/>
      <c r="K358" s="8"/>
      <c r="L358" s="10"/>
      <c r="M358" s="8"/>
      <c r="N358" s="10"/>
      <c r="O358" s="10"/>
      <c r="P358" s="8"/>
      <c r="Q358" s="10"/>
      <c r="R358" s="10"/>
      <c r="S358" s="8"/>
      <c r="T358" s="10"/>
      <c r="U358" s="10"/>
      <c r="V358" s="8"/>
      <c r="W358" s="8"/>
    </row>
    <row r="359" spans="1:23" s="2" customFormat="1">
      <c r="A359" s="8"/>
      <c r="B359" s="9"/>
      <c r="C359" s="8"/>
      <c r="D359" s="8"/>
      <c r="E359" s="8"/>
      <c r="F359" s="8"/>
      <c r="G359" s="8"/>
      <c r="H359" s="8"/>
      <c r="I359" s="8"/>
      <c r="J359" s="8"/>
      <c r="K359" s="8"/>
      <c r="L359" s="10"/>
      <c r="M359" s="8"/>
      <c r="N359" s="10"/>
      <c r="O359" s="10"/>
      <c r="P359" s="8"/>
      <c r="Q359" s="10"/>
      <c r="R359" s="10"/>
      <c r="S359" s="8"/>
      <c r="T359" s="10"/>
      <c r="U359" s="10"/>
      <c r="V359" s="8"/>
      <c r="W359" s="8"/>
    </row>
    <row r="360" spans="1:23" s="2" customFormat="1">
      <c r="A360" s="8"/>
      <c r="B360" s="9"/>
      <c r="C360" s="8"/>
      <c r="D360" s="8"/>
      <c r="E360" s="8"/>
      <c r="F360" s="8"/>
      <c r="G360" s="8"/>
      <c r="H360" s="8"/>
      <c r="I360" s="8"/>
      <c r="J360" s="8"/>
      <c r="K360" s="8"/>
      <c r="L360" s="10"/>
      <c r="M360" s="8"/>
      <c r="N360" s="10"/>
      <c r="O360" s="10"/>
      <c r="P360" s="8"/>
      <c r="Q360" s="10"/>
      <c r="R360" s="10"/>
      <c r="S360" s="8"/>
      <c r="T360" s="10"/>
      <c r="U360" s="10"/>
      <c r="V360" s="8"/>
      <c r="W360" s="8"/>
    </row>
    <row r="361" spans="1:23" s="2" customFormat="1">
      <c r="A361" s="8"/>
      <c r="B361" s="9"/>
      <c r="C361" s="8"/>
      <c r="D361" s="8"/>
      <c r="E361" s="8"/>
      <c r="F361" s="8"/>
      <c r="G361" s="8"/>
      <c r="H361" s="8"/>
      <c r="I361" s="8"/>
      <c r="J361" s="8"/>
      <c r="K361" s="8"/>
      <c r="L361" s="10"/>
      <c r="M361" s="8"/>
      <c r="N361" s="10"/>
      <c r="O361" s="10"/>
      <c r="P361" s="8"/>
      <c r="Q361" s="10"/>
      <c r="R361" s="10"/>
      <c r="S361" s="8"/>
      <c r="T361" s="10"/>
      <c r="U361" s="10"/>
      <c r="V361" s="8"/>
      <c r="W361" s="8"/>
    </row>
    <row r="362" spans="1:23" s="2" customFormat="1">
      <c r="A362" s="8"/>
      <c r="B362" s="9"/>
      <c r="C362" s="8"/>
      <c r="D362" s="8"/>
      <c r="E362" s="8"/>
      <c r="F362" s="8"/>
      <c r="G362" s="8"/>
      <c r="H362" s="8"/>
      <c r="I362" s="8"/>
      <c r="J362" s="8"/>
      <c r="K362" s="8"/>
      <c r="L362" s="10"/>
      <c r="M362" s="8"/>
      <c r="N362" s="10"/>
      <c r="O362" s="10"/>
      <c r="P362" s="8"/>
      <c r="Q362" s="10"/>
      <c r="R362" s="10"/>
      <c r="S362" s="8"/>
      <c r="T362" s="10"/>
      <c r="U362" s="10"/>
      <c r="V362" s="8"/>
      <c r="W362" s="8"/>
    </row>
    <row r="363" spans="1:23" s="2" customFormat="1">
      <c r="A363" s="8"/>
      <c r="B363" s="9"/>
      <c r="C363" s="8"/>
      <c r="D363" s="8"/>
      <c r="E363" s="8"/>
      <c r="F363" s="8"/>
      <c r="G363" s="8"/>
      <c r="H363" s="8"/>
      <c r="I363" s="8"/>
      <c r="J363" s="8"/>
      <c r="K363" s="8"/>
      <c r="L363" s="10"/>
      <c r="M363" s="8"/>
      <c r="N363" s="10"/>
      <c r="O363" s="10"/>
      <c r="P363" s="8"/>
      <c r="Q363" s="10"/>
      <c r="R363" s="10"/>
      <c r="S363" s="8"/>
      <c r="T363" s="10"/>
      <c r="U363" s="10"/>
      <c r="V363" s="8"/>
      <c r="W363" s="8"/>
    </row>
    <row r="364" spans="1:23" s="2" customFormat="1">
      <c r="A364" s="8"/>
      <c r="B364" s="9"/>
      <c r="C364" s="8"/>
      <c r="D364" s="8"/>
      <c r="E364" s="8"/>
      <c r="F364" s="8"/>
      <c r="G364" s="8"/>
      <c r="H364" s="8"/>
      <c r="I364" s="8"/>
      <c r="J364" s="8"/>
      <c r="K364" s="8"/>
      <c r="L364" s="10"/>
      <c r="M364" s="8"/>
      <c r="N364" s="10"/>
      <c r="O364" s="10"/>
      <c r="P364" s="8"/>
      <c r="Q364" s="10"/>
      <c r="R364" s="10"/>
      <c r="S364" s="8"/>
      <c r="T364" s="10"/>
      <c r="U364" s="10"/>
      <c r="V364" s="8"/>
      <c r="W364" s="8"/>
    </row>
    <row r="365" spans="1:23" s="2" customFormat="1">
      <c r="A365" s="8"/>
      <c r="B365" s="9"/>
      <c r="C365" s="8"/>
      <c r="D365" s="8"/>
      <c r="E365" s="8"/>
      <c r="F365" s="8"/>
      <c r="G365" s="8"/>
      <c r="H365" s="8"/>
      <c r="I365" s="8"/>
      <c r="J365" s="8"/>
      <c r="K365" s="8"/>
      <c r="L365" s="10"/>
      <c r="M365" s="8"/>
      <c r="N365" s="10"/>
      <c r="O365" s="10"/>
      <c r="P365" s="8"/>
      <c r="Q365" s="10"/>
      <c r="R365" s="10"/>
      <c r="S365" s="8"/>
      <c r="T365" s="10"/>
      <c r="U365" s="10"/>
      <c r="V365" s="8"/>
      <c r="W365" s="8"/>
    </row>
    <row r="366" spans="1:23" s="2" customFormat="1">
      <c r="A366" s="8"/>
      <c r="B366" s="9"/>
      <c r="C366" s="8"/>
      <c r="D366" s="8"/>
      <c r="E366" s="8"/>
      <c r="F366" s="8"/>
      <c r="G366" s="8"/>
      <c r="H366" s="8"/>
      <c r="I366" s="8"/>
      <c r="J366" s="8"/>
      <c r="K366" s="8"/>
      <c r="L366" s="10"/>
      <c r="M366" s="8"/>
      <c r="N366" s="10"/>
      <c r="O366" s="10"/>
      <c r="P366" s="8"/>
      <c r="Q366" s="10"/>
      <c r="R366" s="10"/>
      <c r="S366" s="8"/>
      <c r="T366" s="10"/>
      <c r="U366" s="10"/>
      <c r="V366" s="8"/>
      <c r="W366" s="8"/>
    </row>
    <row r="367" spans="1:23" s="2" customFormat="1">
      <c r="A367" s="8"/>
      <c r="B367" s="9"/>
      <c r="C367" s="8"/>
      <c r="D367" s="8"/>
      <c r="E367" s="8"/>
      <c r="F367" s="8"/>
      <c r="G367" s="8"/>
      <c r="H367" s="8"/>
      <c r="I367" s="8"/>
      <c r="J367" s="8"/>
      <c r="K367" s="8"/>
      <c r="L367" s="10"/>
      <c r="M367" s="8"/>
      <c r="N367" s="10"/>
      <c r="O367" s="10"/>
      <c r="P367" s="8"/>
      <c r="Q367" s="10"/>
      <c r="R367" s="10"/>
      <c r="S367" s="8"/>
      <c r="T367" s="10"/>
      <c r="U367" s="10"/>
      <c r="V367" s="8"/>
      <c r="W367" s="8"/>
    </row>
    <row r="368" spans="1:23" s="2" customFormat="1">
      <c r="A368" s="8"/>
      <c r="B368" s="9"/>
      <c r="C368" s="8"/>
      <c r="D368" s="8"/>
      <c r="E368" s="8"/>
      <c r="F368" s="8"/>
      <c r="G368" s="8"/>
      <c r="H368" s="8"/>
      <c r="I368" s="8"/>
      <c r="J368" s="8"/>
      <c r="K368" s="8"/>
      <c r="L368" s="10"/>
      <c r="M368" s="8"/>
      <c r="N368" s="10"/>
      <c r="O368" s="10"/>
      <c r="P368" s="8"/>
      <c r="Q368" s="10"/>
      <c r="R368" s="10"/>
      <c r="S368" s="8"/>
      <c r="T368" s="10"/>
      <c r="U368" s="10"/>
      <c r="V368" s="8"/>
      <c r="W368" s="8"/>
    </row>
    <row r="369" spans="1:23" s="2" customFormat="1">
      <c r="A369" s="8"/>
      <c r="B369" s="9"/>
      <c r="C369" s="8"/>
      <c r="D369" s="8"/>
      <c r="E369" s="8"/>
      <c r="F369" s="8"/>
      <c r="G369" s="8"/>
      <c r="H369" s="8"/>
      <c r="I369" s="8"/>
      <c r="J369" s="8"/>
      <c r="K369" s="8"/>
      <c r="L369" s="10"/>
      <c r="M369" s="8"/>
      <c r="N369" s="10"/>
      <c r="O369" s="10"/>
      <c r="P369" s="8"/>
      <c r="Q369" s="10"/>
      <c r="R369" s="10"/>
      <c r="S369" s="8"/>
      <c r="T369" s="10"/>
      <c r="U369" s="10"/>
      <c r="V369" s="8"/>
      <c r="W369" s="8"/>
    </row>
    <row r="370" spans="1:23" s="2" customFormat="1">
      <c r="A370" s="8"/>
      <c r="B370" s="9"/>
      <c r="C370" s="8"/>
      <c r="D370" s="8"/>
      <c r="E370" s="8"/>
      <c r="F370" s="8"/>
      <c r="G370" s="8"/>
      <c r="H370" s="8"/>
      <c r="I370" s="8"/>
      <c r="J370" s="8"/>
      <c r="K370" s="8"/>
      <c r="L370" s="10"/>
      <c r="M370" s="8"/>
      <c r="N370" s="10"/>
      <c r="O370" s="10"/>
      <c r="P370" s="8"/>
      <c r="Q370" s="10"/>
      <c r="R370" s="10"/>
      <c r="S370" s="8"/>
      <c r="T370" s="10"/>
      <c r="U370" s="10"/>
      <c r="V370" s="8"/>
      <c r="W370" s="8"/>
    </row>
    <row r="371" spans="1:23" s="2" customFormat="1">
      <c r="A371" s="8"/>
      <c r="B371" s="9"/>
      <c r="C371" s="8"/>
      <c r="D371" s="8"/>
      <c r="E371" s="8"/>
      <c r="F371" s="8"/>
      <c r="G371" s="8"/>
      <c r="H371" s="8"/>
      <c r="I371" s="8"/>
      <c r="J371" s="8"/>
      <c r="K371" s="8"/>
      <c r="L371" s="10"/>
      <c r="M371" s="8"/>
      <c r="N371" s="10"/>
      <c r="O371" s="10"/>
      <c r="P371" s="8"/>
      <c r="Q371" s="10"/>
      <c r="R371" s="10"/>
      <c r="S371" s="8"/>
      <c r="T371" s="10"/>
      <c r="U371" s="10"/>
      <c r="V371" s="8"/>
      <c r="W371" s="8"/>
    </row>
    <row r="372" spans="1:23" s="2" customFormat="1">
      <c r="A372" s="8"/>
      <c r="B372" s="9"/>
      <c r="C372" s="8"/>
      <c r="D372" s="8"/>
      <c r="E372" s="8"/>
      <c r="F372" s="8"/>
      <c r="G372" s="8"/>
      <c r="H372" s="8"/>
      <c r="I372" s="8"/>
      <c r="J372" s="8"/>
      <c r="K372" s="8"/>
      <c r="L372" s="10"/>
      <c r="M372" s="8"/>
      <c r="N372" s="10"/>
      <c r="O372" s="10"/>
      <c r="P372" s="8"/>
      <c r="Q372" s="10"/>
      <c r="R372" s="10"/>
      <c r="S372" s="8"/>
      <c r="T372" s="10"/>
      <c r="U372" s="10"/>
      <c r="V372" s="8"/>
      <c r="W372" s="8"/>
    </row>
    <row r="373" spans="1:23" s="2" customFormat="1">
      <c r="A373" s="8"/>
      <c r="B373" s="9"/>
      <c r="C373" s="8"/>
      <c r="D373" s="8"/>
      <c r="E373" s="8"/>
      <c r="F373" s="8"/>
      <c r="G373" s="8"/>
      <c r="H373" s="8"/>
      <c r="I373" s="8"/>
      <c r="J373" s="8"/>
      <c r="K373" s="8"/>
      <c r="L373" s="10"/>
      <c r="M373" s="8"/>
      <c r="N373" s="10"/>
      <c r="O373" s="10"/>
      <c r="P373" s="8"/>
      <c r="Q373" s="10"/>
      <c r="R373" s="10"/>
      <c r="S373" s="8"/>
      <c r="T373" s="10"/>
      <c r="U373" s="10"/>
      <c r="V373" s="8"/>
      <c r="W373" s="8"/>
    </row>
    <row r="374" spans="1:23" s="2" customFormat="1">
      <c r="A374" s="8"/>
      <c r="B374" s="9"/>
      <c r="C374" s="8"/>
      <c r="D374" s="8"/>
      <c r="E374" s="8"/>
      <c r="F374" s="8"/>
      <c r="G374" s="8"/>
      <c r="H374" s="8"/>
      <c r="I374" s="8"/>
      <c r="J374" s="8"/>
      <c r="K374" s="8"/>
      <c r="L374" s="10"/>
      <c r="M374" s="8"/>
      <c r="N374" s="10"/>
      <c r="O374" s="10"/>
      <c r="P374" s="8"/>
      <c r="Q374" s="10"/>
      <c r="R374" s="10"/>
      <c r="S374" s="8"/>
      <c r="T374" s="10"/>
      <c r="U374" s="10"/>
      <c r="V374" s="8"/>
      <c r="W374" s="8"/>
    </row>
    <row r="375" spans="1:23" s="2" customFormat="1">
      <c r="A375" s="8"/>
      <c r="B375" s="9"/>
      <c r="C375" s="8"/>
      <c r="D375" s="8"/>
      <c r="E375" s="8"/>
      <c r="F375" s="8"/>
      <c r="G375" s="8"/>
      <c r="H375" s="8"/>
      <c r="I375" s="8"/>
      <c r="J375" s="8"/>
      <c r="K375" s="8"/>
      <c r="L375" s="10"/>
      <c r="M375" s="8"/>
      <c r="N375" s="10"/>
      <c r="O375" s="10"/>
      <c r="P375" s="8"/>
      <c r="Q375" s="10"/>
      <c r="R375" s="10"/>
      <c r="S375" s="8"/>
      <c r="T375" s="10"/>
      <c r="U375" s="10"/>
      <c r="V375" s="8"/>
      <c r="W375" s="8"/>
    </row>
    <row r="376" spans="1:23" s="2" customFormat="1">
      <c r="A376" s="8"/>
      <c r="B376" s="9"/>
      <c r="C376" s="8"/>
      <c r="D376" s="8"/>
      <c r="E376" s="8"/>
      <c r="F376" s="8"/>
      <c r="G376" s="8"/>
      <c r="H376" s="8"/>
      <c r="I376" s="8"/>
      <c r="J376" s="8"/>
      <c r="K376" s="8"/>
      <c r="L376" s="10"/>
      <c r="M376" s="8"/>
      <c r="N376" s="10"/>
      <c r="O376" s="10"/>
      <c r="P376" s="8"/>
      <c r="Q376" s="10"/>
      <c r="R376" s="10"/>
      <c r="S376" s="8"/>
      <c r="T376" s="10"/>
      <c r="U376" s="10"/>
      <c r="V376" s="8"/>
      <c r="W376" s="8"/>
    </row>
    <row r="377" spans="1:23" s="2" customFormat="1">
      <c r="A377" s="8"/>
      <c r="B377" s="9"/>
      <c r="C377" s="8"/>
      <c r="D377" s="8"/>
      <c r="E377" s="8"/>
      <c r="F377" s="8"/>
      <c r="G377" s="8"/>
      <c r="H377" s="8"/>
      <c r="I377" s="8"/>
      <c r="J377" s="8"/>
      <c r="K377" s="8"/>
      <c r="L377" s="10"/>
      <c r="M377" s="8"/>
      <c r="N377" s="10"/>
      <c r="O377" s="10"/>
      <c r="P377" s="8"/>
      <c r="Q377" s="10"/>
      <c r="R377" s="10"/>
      <c r="S377" s="8"/>
      <c r="T377" s="10"/>
      <c r="U377" s="10"/>
      <c r="V377" s="8"/>
      <c r="W377" s="8"/>
    </row>
    <row r="378" spans="1:23" s="2" customFormat="1">
      <c r="A378" s="8"/>
      <c r="B378" s="9"/>
      <c r="C378" s="8"/>
      <c r="D378" s="8"/>
      <c r="E378" s="8"/>
      <c r="F378" s="8"/>
      <c r="G378" s="8"/>
      <c r="H378" s="8"/>
      <c r="I378" s="8"/>
      <c r="J378" s="8"/>
      <c r="K378" s="8"/>
      <c r="L378" s="10"/>
      <c r="M378" s="8"/>
      <c r="N378" s="10"/>
      <c r="O378" s="10"/>
      <c r="P378" s="8"/>
      <c r="Q378" s="10"/>
      <c r="R378" s="10"/>
      <c r="S378" s="8"/>
      <c r="T378" s="10"/>
      <c r="U378" s="10"/>
      <c r="V378" s="8"/>
      <c r="W378" s="8"/>
    </row>
    <row r="379" spans="1:23" s="2" customFormat="1">
      <c r="A379" s="8"/>
      <c r="B379" s="9"/>
      <c r="C379" s="8"/>
      <c r="D379" s="8"/>
      <c r="E379" s="8"/>
      <c r="F379" s="8"/>
      <c r="G379" s="8"/>
      <c r="H379" s="8"/>
      <c r="I379" s="8"/>
      <c r="J379" s="8"/>
      <c r="K379" s="8"/>
      <c r="L379" s="10"/>
      <c r="M379" s="8"/>
      <c r="N379" s="10"/>
      <c r="O379" s="10"/>
      <c r="P379" s="8"/>
      <c r="Q379" s="10"/>
      <c r="R379" s="10"/>
      <c r="S379" s="8"/>
      <c r="T379" s="10"/>
      <c r="U379" s="10"/>
      <c r="V379" s="8"/>
      <c r="W379" s="8"/>
    </row>
    <row r="380" spans="1:23" s="2" customFormat="1">
      <c r="A380" s="8"/>
      <c r="B380" s="9"/>
      <c r="C380" s="8"/>
      <c r="D380" s="8"/>
      <c r="E380" s="8"/>
      <c r="F380" s="8"/>
      <c r="G380" s="8"/>
      <c r="H380" s="8"/>
      <c r="I380" s="8"/>
      <c r="J380" s="8"/>
      <c r="K380" s="8"/>
      <c r="L380" s="10"/>
      <c r="M380" s="8"/>
      <c r="N380" s="10"/>
      <c r="O380" s="10"/>
      <c r="P380" s="8"/>
      <c r="Q380" s="10"/>
      <c r="R380" s="10"/>
      <c r="S380" s="8"/>
      <c r="T380" s="10"/>
      <c r="U380" s="10"/>
      <c r="V380" s="8"/>
      <c r="W380" s="8"/>
    </row>
    <row r="381" spans="1:23" s="2" customFormat="1">
      <c r="A381" s="8"/>
      <c r="B381" s="9"/>
      <c r="C381" s="8"/>
      <c r="D381" s="8"/>
      <c r="E381" s="8"/>
      <c r="F381" s="8"/>
      <c r="G381" s="8"/>
      <c r="H381" s="8"/>
      <c r="I381" s="8"/>
      <c r="J381" s="8"/>
      <c r="K381" s="8"/>
      <c r="L381" s="10"/>
      <c r="M381" s="8"/>
      <c r="N381" s="10"/>
      <c r="O381" s="10"/>
      <c r="P381" s="8"/>
      <c r="Q381" s="10"/>
      <c r="R381" s="10"/>
      <c r="S381" s="8"/>
      <c r="T381" s="10"/>
      <c r="U381" s="10"/>
      <c r="V381" s="8"/>
      <c r="W381" s="8"/>
    </row>
    <row r="382" spans="1:23" s="2" customFormat="1">
      <c r="A382" s="8"/>
      <c r="B382" s="9"/>
      <c r="C382" s="8"/>
      <c r="D382" s="8"/>
      <c r="E382" s="8"/>
      <c r="F382" s="8"/>
      <c r="G382" s="8"/>
      <c r="H382" s="8"/>
      <c r="I382" s="8"/>
      <c r="J382" s="8"/>
      <c r="K382" s="8"/>
      <c r="L382" s="10"/>
      <c r="M382" s="8"/>
      <c r="N382" s="10"/>
      <c r="O382" s="10"/>
      <c r="P382" s="8"/>
      <c r="Q382" s="10"/>
      <c r="R382" s="10"/>
      <c r="S382" s="8"/>
      <c r="T382" s="10"/>
      <c r="U382" s="10"/>
      <c r="V382" s="8"/>
      <c r="W382" s="8"/>
    </row>
    <row r="383" spans="1:23" s="2" customFormat="1">
      <c r="A383" s="8"/>
      <c r="B383" s="9"/>
      <c r="C383" s="8"/>
      <c r="D383" s="8"/>
      <c r="E383" s="8"/>
      <c r="F383" s="8"/>
      <c r="G383" s="8"/>
      <c r="H383" s="8"/>
      <c r="I383" s="8"/>
      <c r="J383" s="8"/>
      <c r="K383" s="8"/>
      <c r="L383" s="10"/>
      <c r="M383" s="8"/>
      <c r="N383" s="10"/>
      <c r="O383" s="10"/>
      <c r="P383" s="8"/>
      <c r="Q383" s="10"/>
      <c r="R383" s="10"/>
      <c r="S383" s="8"/>
      <c r="T383" s="10"/>
      <c r="U383" s="10"/>
      <c r="V383" s="8"/>
      <c r="W383" s="8"/>
    </row>
    <row r="384" spans="1:23" s="2" customFormat="1">
      <c r="A384" s="8"/>
      <c r="B384" s="9"/>
      <c r="C384" s="8"/>
      <c r="D384" s="8"/>
      <c r="E384" s="8"/>
      <c r="F384" s="8"/>
      <c r="G384" s="8"/>
      <c r="H384" s="8"/>
      <c r="I384" s="8"/>
      <c r="J384" s="8"/>
      <c r="K384" s="8"/>
      <c r="L384" s="10"/>
      <c r="M384" s="8"/>
      <c r="N384" s="10"/>
      <c r="O384" s="10"/>
      <c r="P384" s="8"/>
      <c r="Q384" s="10"/>
      <c r="R384" s="10"/>
      <c r="S384" s="8"/>
      <c r="T384" s="10"/>
      <c r="U384" s="10"/>
      <c r="V384" s="8"/>
      <c r="W384" s="8"/>
    </row>
    <row r="385" spans="1:23" s="2" customFormat="1">
      <c r="A385" s="8"/>
      <c r="B385" s="9"/>
      <c r="C385" s="8"/>
      <c r="D385" s="8"/>
      <c r="E385" s="8"/>
      <c r="F385" s="8"/>
      <c r="G385" s="8"/>
      <c r="H385" s="8"/>
      <c r="I385" s="8"/>
      <c r="J385" s="8"/>
      <c r="K385" s="8"/>
      <c r="L385" s="10"/>
      <c r="M385" s="8"/>
      <c r="N385" s="10"/>
      <c r="O385" s="10"/>
      <c r="P385" s="8"/>
      <c r="Q385" s="10"/>
      <c r="R385" s="10"/>
      <c r="S385" s="8"/>
      <c r="T385" s="10"/>
      <c r="U385" s="10"/>
      <c r="V385" s="8"/>
      <c r="W385" s="8"/>
    </row>
    <row r="386" spans="1:23" s="2" customFormat="1">
      <c r="A386" s="8"/>
      <c r="B386" s="9"/>
      <c r="C386" s="8"/>
      <c r="D386" s="8"/>
      <c r="E386" s="8"/>
      <c r="F386" s="8"/>
      <c r="G386" s="8"/>
      <c r="H386" s="8"/>
      <c r="I386" s="8"/>
      <c r="J386" s="8"/>
      <c r="K386" s="8"/>
      <c r="L386" s="10"/>
      <c r="M386" s="8"/>
      <c r="N386" s="10"/>
      <c r="O386" s="10"/>
      <c r="P386" s="8"/>
      <c r="Q386" s="10"/>
      <c r="R386" s="10"/>
      <c r="S386" s="8"/>
      <c r="T386" s="10"/>
      <c r="U386" s="10"/>
      <c r="V386" s="8"/>
      <c r="W386" s="8"/>
    </row>
    <row r="387" spans="1:23" s="2" customFormat="1">
      <c r="A387" s="8"/>
      <c r="B387" s="9"/>
      <c r="C387" s="8"/>
      <c r="D387" s="8"/>
      <c r="E387" s="8"/>
      <c r="F387" s="8"/>
      <c r="G387" s="8"/>
      <c r="H387" s="8"/>
      <c r="I387" s="8"/>
      <c r="J387" s="8"/>
      <c r="K387" s="8"/>
      <c r="L387" s="10"/>
      <c r="M387" s="8"/>
      <c r="N387" s="10"/>
      <c r="O387" s="10"/>
      <c r="P387" s="8"/>
      <c r="Q387" s="10"/>
      <c r="R387" s="10"/>
      <c r="S387" s="8"/>
      <c r="T387" s="10"/>
      <c r="U387" s="10"/>
      <c r="V387" s="8"/>
      <c r="W387" s="8"/>
    </row>
    <row r="388" spans="1:23" s="2" customFormat="1">
      <c r="A388" s="8"/>
      <c r="B388" s="9"/>
      <c r="C388" s="8"/>
      <c r="D388" s="8"/>
      <c r="E388" s="8"/>
      <c r="F388" s="8"/>
      <c r="G388" s="8"/>
      <c r="H388" s="8"/>
      <c r="I388" s="8"/>
      <c r="J388" s="8"/>
      <c r="K388" s="8"/>
      <c r="L388" s="10"/>
      <c r="M388" s="8"/>
      <c r="N388" s="10"/>
      <c r="O388" s="10"/>
      <c r="P388" s="8"/>
      <c r="Q388" s="10"/>
      <c r="R388" s="10"/>
      <c r="S388" s="8"/>
      <c r="T388" s="10"/>
      <c r="U388" s="10"/>
      <c r="V388" s="8"/>
      <c r="W388" s="8"/>
    </row>
    <row r="389" spans="1:23" s="2" customFormat="1">
      <c r="A389" s="8"/>
      <c r="B389" s="9"/>
      <c r="C389" s="8"/>
      <c r="D389" s="8"/>
      <c r="E389" s="8"/>
      <c r="F389" s="8"/>
      <c r="G389" s="8"/>
      <c r="H389" s="8"/>
      <c r="I389" s="8"/>
      <c r="J389" s="8"/>
      <c r="K389" s="8"/>
      <c r="L389" s="10"/>
      <c r="M389" s="8"/>
      <c r="N389" s="10"/>
      <c r="O389" s="10"/>
      <c r="P389" s="8"/>
      <c r="Q389" s="10"/>
      <c r="R389" s="10"/>
      <c r="S389" s="8"/>
      <c r="T389" s="10"/>
      <c r="U389" s="10"/>
      <c r="V389" s="8"/>
      <c r="W389" s="8"/>
    </row>
    <row r="390" spans="1:23" s="2" customFormat="1">
      <c r="A390" s="8"/>
      <c r="B390" s="9"/>
      <c r="C390" s="8"/>
      <c r="D390" s="8"/>
      <c r="E390" s="8"/>
      <c r="F390" s="8"/>
      <c r="G390" s="8"/>
      <c r="H390" s="8"/>
      <c r="I390" s="8"/>
      <c r="J390" s="8"/>
      <c r="K390" s="8"/>
      <c r="L390" s="10"/>
      <c r="M390" s="8"/>
      <c r="N390" s="10"/>
      <c r="O390" s="10"/>
      <c r="P390" s="8"/>
      <c r="Q390" s="10"/>
      <c r="R390" s="10"/>
      <c r="S390" s="8"/>
      <c r="T390" s="10"/>
      <c r="U390" s="10"/>
      <c r="V390" s="8"/>
      <c r="W390" s="8"/>
    </row>
    <row r="391" spans="1:23" s="2" customFormat="1">
      <c r="A391" s="8"/>
      <c r="B391" s="9"/>
      <c r="C391" s="8"/>
      <c r="D391" s="8"/>
      <c r="E391" s="8"/>
      <c r="F391" s="8"/>
      <c r="G391" s="8"/>
      <c r="H391" s="8"/>
      <c r="I391" s="8"/>
      <c r="J391" s="8"/>
      <c r="K391" s="8"/>
      <c r="L391" s="10"/>
      <c r="M391" s="8"/>
      <c r="N391" s="10"/>
      <c r="O391" s="10"/>
      <c r="P391" s="8"/>
      <c r="Q391" s="10"/>
      <c r="R391" s="10"/>
      <c r="S391" s="8"/>
      <c r="T391" s="10"/>
      <c r="U391" s="10"/>
      <c r="V391" s="8"/>
      <c r="W391" s="8"/>
    </row>
    <row r="392" spans="1:23" s="2" customFormat="1">
      <c r="A392" s="8"/>
      <c r="B392" s="9"/>
      <c r="C392" s="8"/>
      <c r="D392" s="8"/>
      <c r="E392" s="8"/>
      <c r="F392" s="8"/>
      <c r="G392" s="8"/>
      <c r="H392" s="8"/>
      <c r="I392" s="8"/>
      <c r="J392" s="8"/>
      <c r="K392" s="8"/>
      <c r="L392" s="10"/>
      <c r="M392" s="8"/>
      <c r="N392" s="10"/>
      <c r="O392" s="10"/>
      <c r="P392" s="8"/>
      <c r="Q392" s="10"/>
      <c r="R392" s="10"/>
      <c r="S392" s="8"/>
      <c r="T392" s="10"/>
      <c r="U392" s="10"/>
      <c r="V392" s="8"/>
      <c r="W392" s="8"/>
    </row>
    <row r="393" spans="1:23" s="2" customFormat="1">
      <c r="A393" s="8"/>
      <c r="B393" s="9"/>
      <c r="C393" s="8"/>
      <c r="D393" s="8"/>
      <c r="E393" s="8"/>
      <c r="F393" s="8"/>
      <c r="G393" s="8"/>
      <c r="H393" s="8"/>
      <c r="I393" s="8"/>
      <c r="J393" s="8"/>
      <c r="K393" s="8"/>
      <c r="L393" s="10"/>
      <c r="M393" s="8"/>
      <c r="N393" s="10"/>
      <c r="O393" s="10"/>
      <c r="P393" s="8"/>
      <c r="Q393" s="10"/>
      <c r="R393" s="10"/>
      <c r="S393" s="8"/>
      <c r="T393" s="10"/>
      <c r="U393" s="10"/>
      <c r="V393" s="8"/>
      <c r="W393" s="8"/>
    </row>
    <row r="394" spans="1:23" s="2" customFormat="1">
      <c r="A394" s="8"/>
      <c r="B394" s="9"/>
      <c r="C394" s="8"/>
      <c r="D394" s="8"/>
      <c r="E394" s="8"/>
      <c r="F394" s="8"/>
      <c r="G394" s="8"/>
      <c r="H394" s="8"/>
      <c r="I394" s="8"/>
      <c r="J394" s="8"/>
      <c r="K394" s="8"/>
      <c r="L394" s="10"/>
      <c r="M394" s="8"/>
      <c r="N394" s="10"/>
      <c r="O394" s="10"/>
      <c r="P394" s="8"/>
      <c r="Q394" s="10"/>
      <c r="R394" s="10"/>
      <c r="S394" s="8"/>
      <c r="T394" s="10"/>
      <c r="U394" s="10"/>
      <c r="V394" s="8"/>
      <c r="W394" s="8"/>
    </row>
    <row r="395" spans="1:23" s="2" customFormat="1">
      <c r="A395" s="8"/>
      <c r="B395" s="9"/>
      <c r="C395" s="8"/>
      <c r="D395" s="8"/>
      <c r="E395" s="8"/>
      <c r="F395" s="8"/>
      <c r="G395" s="8"/>
      <c r="H395" s="8"/>
      <c r="I395" s="8"/>
      <c r="J395" s="8"/>
      <c r="K395" s="8"/>
      <c r="L395" s="10"/>
      <c r="M395" s="8"/>
      <c r="N395" s="10"/>
      <c r="O395" s="10"/>
      <c r="P395" s="8"/>
      <c r="Q395" s="10"/>
      <c r="R395" s="10"/>
      <c r="S395" s="8"/>
      <c r="T395" s="10"/>
      <c r="U395" s="10"/>
      <c r="V395" s="8"/>
      <c r="W395" s="8"/>
    </row>
    <row r="396" spans="1:23" s="2" customFormat="1">
      <c r="A396" s="8"/>
      <c r="B396" s="9"/>
      <c r="C396" s="8"/>
      <c r="D396" s="8"/>
      <c r="E396" s="8"/>
      <c r="F396" s="8"/>
      <c r="G396" s="8"/>
      <c r="H396" s="8"/>
      <c r="I396" s="8"/>
      <c r="J396" s="8"/>
      <c r="K396" s="8"/>
      <c r="L396" s="10"/>
      <c r="M396" s="8"/>
      <c r="N396" s="10"/>
      <c r="O396" s="10"/>
      <c r="P396" s="8"/>
      <c r="Q396" s="10"/>
      <c r="R396" s="10"/>
      <c r="S396" s="8"/>
      <c r="T396" s="10"/>
      <c r="U396" s="10"/>
      <c r="V396" s="8"/>
      <c r="W396" s="8"/>
    </row>
    <row r="397" spans="1:23" s="2" customFormat="1">
      <c r="A397" s="8"/>
      <c r="B397" s="9"/>
      <c r="C397" s="8"/>
      <c r="D397" s="8"/>
      <c r="E397" s="8"/>
      <c r="F397" s="8"/>
      <c r="G397" s="8"/>
      <c r="H397" s="8"/>
      <c r="I397" s="8"/>
      <c r="J397" s="8"/>
      <c r="K397" s="8"/>
      <c r="L397" s="10"/>
      <c r="M397" s="8"/>
      <c r="N397" s="10"/>
      <c r="O397" s="10"/>
      <c r="P397" s="8"/>
      <c r="Q397" s="10"/>
      <c r="R397" s="10"/>
      <c r="S397" s="8"/>
      <c r="T397" s="10"/>
      <c r="U397" s="10"/>
      <c r="V397" s="8"/>
      <c r="W397" s="8"/>
    </row>
    <row r="398" spans="1:23" s="2" customFormat="1">
      <c r="A398" s="8"/>
      <c r="B398" s="9"/>
      <c r="C398" s="8"/>
      <c r="D398" s="8"/>
      <c r="E398" s="8"/>
      <c r="F398" s="8"/>
      <c r="G398" s="8"/>
      <c r="H398" s="8"/>
      <c r="I398" s="8"/>
      <c r="J398" s="8"/>
      <c r="K398" s="8"/>
      <c r="L398" s="10"/>
      <c r="M398" s="8"/>
      <c r="N398" s="10"/>
      <c r="O398" s="10"/>
      <c r="P398" s="8"/>
      <c r="Q398" s="10"/>
      <c r="R398" s="10"/>
      <c r="S398" s="8"/>
      <c r="T398" s="10"/>
      <c r="U398" s="10"/>
      <c r="V398" s="8"/>
      <c r="W398" s="8"/>
    </row>
    <row r="399" spans="1:23" s="2" customFormat="1">
      <c r="A399" s="8"/>
      <c r="B399" s="9"/>
      <c r="C399" s="8"/>
      <c r="D399" s="8"/>
      <c r="E399" s="8"/>
      <c r="F399" s="8"/>
      <c r="G399" s="8"/>
      <c r="H399" s="8"/>
      <c r="I399" s="8"/>
      <c r="J399" s="8"/>
      <c r="K399" s="8"/>
      <c r="L399" s="10"/>
      <c r="M399" s="8"/>
      <c r="N399" s="10"/>
      <c r="O399" s="10"/>
      <c r="P399" s="8"/>
      <c r="Q399" s="10"/>
      <c r="R399" s="10"/>
      <c r="S399" s="8"/>
      <c r="T399" s="10"/>
      <c r="U399" s="10"/>
      <c r="V399" s="8"/>
      <c r="W399" s="8"/>
    </row>
    <row r="400" spans="1:23" s="2" customFormat="1">
      <c r="A400" s="8"/>
      <c r="B400" s="9"/>
      <c r="C400" s="8"/>
      <c r="D400" s="8"/>
      <c r="E400" s="8"/>
      <c r="F400" s="8"/>
      <c r="G400" s="8"/>
      <c r="H400" s="8"/>
      <c r="I400" s="8"/>
      <c r="J400" s="8"/>
      <c r="K400" s="8"/>
      <c r="L400" s="10"/>
      <c r="M400" s="8"/>
      <c r="N400" s="10"/>
      <c r="O400" s="10"/>
      <c r="P400" s="8"/>
      <c r="Q400" s="10"/>
      <c r="R400" s="10"/>
      <c r="S400" s="8"/>
      <c r="T400" s="10"/>
      <c r="U400" s="10"/>
      <c r="V400" s="8"/>
      <c r="W400" s="8"/>
    </row>
    <row r="401" spans="1:23" s="2" customFormat="1">
      <c r="A401" s="8"/>
      <c r="B401" s="9"/>
      <c r="C401" s="8"/>
      <c r="D401" s="8"/>
      <c r="E401" s="8"/>
      <c r="F401" s="8"/>
      <c r="G401" s="8"/>
      <c r="H401" s="8"/>
      <c r="I401" s="8"/>
      <c r="J401" s="8"/>
      <c r="K401" s="8"/>
      <c r="L401" s="10"/>
      <c r="M401" s="8"/>
      <c r="N401" s="10"/>
      <c r="O401" s="10"/>
      <c r="P401" s="8"/>
      <c r="Q401" s="10"/>
      <c r="R401" s="10"/>
      <c r="S401" s="8"/>
      <c r="T401" s="10"/>
      <c r="U401" s="10"/>
      <c r="V401" s="8"/>
      <c r="W401" s="8"/>
    </row>
    <row r="402" spans="1:23" s="2" customFormat="1">
      <c r="A402" s="8"/>
      <c r="B402" s="9"/>
      <c r="C402" s="8"/>
      <c r="D402" s="8"/>
      <c r="E402" s="8"/>
      <c r="F402" s="8"/>
      <c r="G402" s="8"/>
      <c r="H402" s="8"/>
      <c r="I402" s="8"/>
      <c r="J402" s="8"/>
      <c r="K402" s="8"/>
      <c r="L402" s="10"/>
      <c r="M402" s="8"/>
      <c r="N402" s="10"/>
      <c r="O402" s="10"/>
      <c r="P402" s="8"/>
      <c r="Q402" s="10"/>
      <c r="R402" s="10"/>
      <c r="S402" s="8"/>
      <c r="T402" s="10"/>
      <c r="U402" s="10"/>
      <c r="V402" s="8"/>
      <c r="W402" s="8"/>
    </row>
    <row r="403" spans="1:23" s="2" customFormat="1">
      <c r="A403" s="8"/>
      <c r="B403" s="9"/>
      <c r="C403" s="8"/>
      <c r="D403" s="8"/>
      <c r="E403" s="8"/>
      <c r="F403" s="8"/>
      <c r="G403" s="8"/>
      <c r="H403" s="8"/>
      <c r="I403" s="8"/>
      <c r="J403" s="8"/>
      <c r="K403" s="8"/>
      <c r="L403" s="10"/>
      <c r="M403" s="8"/>
      <c r="N403" s="10"/>
      <c r="O403" s="10"/>
      <c r="P403" s="8"/>
      <c r="Q403" s="10"/>
      <c r="R403" s="10"/>
      <c r="S403" s="8"/>
      <c r="T403" s="10"/>
      <c r="U403" s="10"/>
      <c r="V403" s="8"/>
      <c r="W403" s="8"/>
    </row>
    <row r="404" spans="1:23" s="2" customFormat="1">
      <c r="A404" s="8"/>
      <c r="B404" s="9"/>
      <c r="C404" s="8"/>
      <c r="D404" s="8"/>
      <c r="E404" s="8"/>
      <c r="F404" s="8"/>
      <c r="G404" s="8"/>
      <c r="H404" s="8"/>
      <c r="I404" s="8"/>
      <c r="J404" s="8"/>
      <c r="K404" s="8"/>
      <c r="L404" s="10"/>
      <c r="M404" s="8"/>
      <c r="N404" s="10"/>
      <c r="O404" s="10"/>
      <c r="P404" s="8"/>
      <c r="Q404" s="10"/>
      <c r="R404" s="10"/>
      <c r="S404" s="8"/>
      <c r="T404" s="10"/>
      <c r="U404" s="10"/>
      <c r="V404" s="8"/>
      <c r="W404" s="8"/>
    </row>
    <row r="405" spans="1:23" s="2" customFormat="1">
      <c r="A405" s="8"/>
      <c r="B405" s="9"/>
      <c r="C405" s="8"/>
      <c r="D405" s="8"/>
      <c r="E405" s="8"/>
      <c r="F405" s="8"/>
      <c r="G405" s="8"/>
      <c r="H405" s="8"/>
      <c r="I405" s="8"/>
      <c r="J405" s="8"/>
      <c r="K405" s="8"/>
      <c r="L405" s="10"/>
      <c r="M405" s="8"/>
      <c r="N405" s="10"/>
      <c r="O405" s="10"/>
      <c r="P405" s="8"/>
      <c r="Q405" s="10"/>
      <c r="R405" s="10"/>
      <c r="S405" s="8"/>
      <c r="T405" s="10"/>
      <c r="U405" s="10"/>
      <c r="V405" s="8"/>
      <c r="W405" s="8"/>
    </row>
    <row r="406" spans="1:23" s="2" customFormat="1">
      <c r="A406" s="8"/>
      <c r="B406" s="9"/>
      <c r="C406" s="8"/>
      <c r="D406" s="8"/>
      <c r="E406" s="8"/>
      <c r="F406" s="8"/>
      <c r="G406" s="8"/>
      <c r="H406" s="8"/>
      <c r="I406" s="8"/>
      <c r="J406" s="8"/>
      <c r="K406" s="8"/>
      <c r="L406" s="10"/>
      <c r="M406" s="8"/>
      <c r="N406" s="10"/>
      <c r="O406" s="10"/>
      <c r="P406" s="8"/>
      <c r="Q406" s="10"/>
      <c r="R406" s="10"/>
      <c r="S406" s="8"/>
      <c r="T406" s="10"/>
      <c r="U406" s="10"/>
      <c r="V406" s="8"/>
      <c r="W406" s="8"/>
    </row>
    <row r="407" spans="1:23" s="2" customFormat="1">
      <c r="A407" s="8"/>
      <c r="B407" s="9"/>
      <c r="C407" s="8"/>
      <c r="D407" s="8"/>
      <c r="E407" s="8"/>
      <c r="F407" s="8"/>
      <c r="G407" s="8"/>
      <c r="H407" s="8"/>
      <c r="I407" s="8"/>
      <c r="J407" s="8"/>
      <c r="K407" s="8"/>
      <c r="L407" s="10"/>
      <c r="M407" s="8"/>
      <c r="N407" s="10"/>
      <c r="O407" s="10"/>
      <c r="P407" s="8"/>
      <c r="Q407" s="10"/>
      <c r="R407" s="10"/>
      <c r="S407" s="8"/>
      <c r="T407" s="10"/>
      <c r="U407" s="10"/>
      <c r="V407" s="8"/>
      <c r="W407" s="8"/>
    </row>
    <row r="408" spans="1:23" s="2" customFormat="1">
      <c r="A408" s="8"/>
      <c r="B408" s="9"/>
      <c r="C408" s="8"/>
      <c r="D408" s="8"/>
      <c r="E408" s="8"/>
      <c r="F408" s="8"/>
      <c r="G408" s="8"/>
      <c r="H408" s="8"/>
      <c r="I408" s="8"/>
      <c r="J408" s="8"/>
      <c r="K408" s="8"/>
      <c r="L408" s="10"/>
      <c r="M408" s="8"/>
      <c r="N408" s="10"/>
      <c r="O408" s="10"/>
      <c r="P408" s="8"/>
      <c r="Q408" s="10"/>
      <c r="R408" s="10"/>
      <c r="S408" s="8"/>
      <c r="T408" s="10"/>
      <c r="U408" s="10"/>
      <c r="V408" s="8"/>
      <c r="W408" s="8"/>
    </row>
    <row r="409" spans="1:23" s="2" customFormat="1">
      <c r="A409" s="8"/>
      <c r="B409" s="9"/>
      <c r="C409" s="8"/>
      <c r="D409" s="8"/>
      <c r="E409" s="8"/>
      <c r="F409" s="8"/>
      <c r="G409" s="8"/>
      <c r="H409" s="8"/>
      <c r="I409" s="8"/>
      <c r="J409" s="8"/>
      <c r="K409" s="8"/>
      <c r="L409" s="10"/>
      <c r="M409" s="8"/>
      <c r="N409" s="10"/>
      <c r="O409" s="10"/>
      <c r="P409" s="8"/>
      <c r="Q409" s="10"/>
      <c r="R409" s="10"/>
      <c r="S409" s="8"/>
      <c r="T409" s="10"/>
      <c r="U409" s="10"/>
      <c r="V409" s="8"/>
      <c r="W409" s="8"/>
    </row>
    <row r="410" spans="1:23" s="2" customFormat="1">
      <c r="A410" s="8"/>
      <c r="B410" s="9"/>
      <c r="C410" s="8"/>
      <c r="D410" s="8"/>
      <c r="E410" s="8"/>
      <c r="F410" s="8"/>
      <c r="G410" s="8"/>
      <c r="H410" s="8"/>
      <c r="I410" s="8"/>
      <c r="J410" s="8"/>
      <c r="K410" s="8"/>
      <c r="L410" s="10"/>
      <c r="M410" s="8"/>
      <c r="N410" s="10"/>
      <c r="O410" s="10"/>
      <c r="P410" s="8"/>
      <c r="Q410" s="10"/>
      <c r="R410" s="10"/>
      <c r="S410" s="8"/>
      <c r="T410" s="10"/>
      <c r="U410" s="10"/>
      <c r="V410" s="8"/>
      <c r="W410" s="8"/>
    </row>
    <row r="411" spans="1:23" s="2" customFormat="1">
      <c r="A411" s="8"/>
      <c r="B411" s="9"/>
      <c r="C411" s="8"/>
      <c r="D411" s="8"/>
      <c r="E411" s="8"/>
      <c r="F411" s="8"/>
      <c r="G411" s="8"/>
      <c r="H411" s="8"/>
      <c r="I411" s="8"/>
      <c r="J411" s="8"/>
      <c r="K411" s="8"/>
      <c r="L411" s="10"/>
      <c r="M411" s="8"/>
      <c r="N411" s="10"/>
      <c r="O411" s="10"/>
      <c r="P411" s="8"/>
      <c r="Q411" s="10"/>
      <c r="R411" s="10"/>
      <c r="S411" s="8"/>
      <c r="T411" s="10"/>
      <c r="U411" s="10"/>
      <c r="V411" s="8"/>
      <c r="W411" s="8"/>
    </row>
    <row r="412" spans="1:23" s="2" customFormat="1">
      <c r="A412" s="8"/>
      <c r="B412" s="9"/>
      <c r="C412" s="8"/>
      <c r="D412" s="8"/>
      <c r="E412" s="8"/>
      <c r="F412" s="8"/>
      <c r="G412" s="8"/>
      <c r="H412" s="8"/>
      <c r="I412" s="8"/>
      <c r="J412" s="8"/>
      <c r="K412" s="8"/>
      <c r="L412" s="10"/>
      <c r="M412" s="8"/>
      <c r="N412" s="10"/>
      <c r="O412" s="10"/>
      <c r="P412" s="8"/>
      <c r="Q412" s="10"/>
      <c r="R412" s="10"/>
      <c r="S412" s="8"/>
      <c r="T412" s="10"/>
      <c r="U412" s="10"/>
      <c r="V412" s="8"/>
      <c r="W412" s="8"/>
    </row>
    <row r="413" spans="1:23" s="2" customFormat="1">
      <c r="A413" s="8"/>
      <c r="B413" s="9"/>
      <c r="C413" s="8"/>
      <c r="D413" s="8"/>
      <c r="E413" s="8"/>
      <c r="F413" s="8"/>
      <c r="G413" s="8"/>
      <c r="H413" s="8"/>
      <c r="I413" s="8"/>
      <c r="J413" s="8"/>
      <c r="K413" s="8"/>
      <c r="L413" s="10"/>
      <c r="M413" s="8"/>
      <c r="N413" s="10"/>
      <c r="O413" s="10"/>
      <c r="P413" s="8"/>
      <c r="Q413" s="10"/>
      <c r="R413" s="10"/>
      <c r="S413" s="8"/>
      <c r="T413" s="10"/>
      <c r="U413" s="10"/>
      <c r="V413" s="8"/>
      <c r="W413" s="8"/>
    </row>
    <row r="414" spans="1:23" s="2" customFormat="1">
      <c r="A414" s="8"/>
      <c r="B414" s="9"/>
      <c r="C414" s="8"/>
      <c r="D414" s="8"/>
      <c r="E414" s="8"/>
      <c r="F414" s="8"/>
      <c r="G414" s="8"/>
      <c r="H414" s="8"/>
      <c r="I414" s="8"/>
      <c r="J414" s="8"/>
      <c r="K414" s="8"/>
      <c r="L414" s="10"/>
      <c r="M414" s="8"/>
      <c r="N414" s="10"/>
      <c r="O414" s="10"/>
      <c r="P414" s="8"/>
      <c r="Q414" s="10"/>
      <c r="R414" s="10"/>
      <c r="S414" s="8"/>
      <c r="T414" s="10"/>
      <c r="U414" s="10"/>
      <c r="V414" s="8"/>
      <c r="W414" s="8"/>
    </row>
    <row r="415" spans="1:23" s="2" customFormat="1">
      <c r="A415" s="8"/>
      <c r="B415" s="9"/>
      <c r="C415" s="8"/>
      <c r="D415" s="8"/>
      <c r="E415" s="8"/>
      <c r="F415" s="8"/>
      <c r="G415" s="8"/>
      <c r="H415" s="8"/>
      <c r="I415" s="8"/>
      <c r="J415" s="8"/>
      <c r="K415" s="8"/>
      <c r="L415" s="10"/>
      <c r="M415" s="8"/>
      <c r="N415" s="10"/>
      <c r="O415" s="10"/>
      <c r="P415" s="8"/>
      <c r="Q415" s="10"/>
      <c r="R415" s="10"/>
      <c r="S415" s="8"/>
      <c r="T415" s="10"/>
      <c r="U415" s="10"/>
      <c r="V415" s="8"/>
      <c r="W415" s="8"/>
    </row>
    <row r="416" spans="1:23" s="2" customFormat="1">
      <c r="A416" s="8"/>
      <c r="B416" s="9"/>
      <c r="C416" s="8"/>
      <c r="D416" s="8"/>
      <c r="E416" s="8"/>
      <c r="F416" s="8"/>
      <c r="G416" s="8"/>
      <c r="H416" s="8"/>
      <c r="I416" s="8"/>
      <c r="J416" s="8"/>
      <c r="K416" s="8"/>
      <c r="L416" s="10"/>
      <c r="M416" s="8"/>
      <c r="N416" s="10"/>
      <c r="O416" s="10"/>
      <c r="P416" s="8"/>
      <c r="Q416" s="10"/>
      <c r="R416" s="10"/>
      <c r="S416" s="8"/>
      <c r="T416" s="10"/>
      <c r="U416" s="10"/>
      <c r="V416" s="8"/>
      <c r="W416" s="8"/>
    </row>
    <row r="417" spans="1:23" s="2" customFormat="1">
      <c r="A417" s="8"/>
      <c r="B417" s="9"/>
      <c r="C417" s="8"/>
      <c r="D417" s="8"/>
      <c r="E417" s="8"/>
      <c r="F417" s="8"/>
      <c r="G417" s="8"/>
      <c r="H417" s="8"/>
      <c r="I417" s="8"/>
      <c r="J417" s="8"/>
      <c r="K417" s="8"/>
      <c r="L417" s="10"/>
      <c r="M417" s="8"/>
      <c r="N417" s="10"/>
      <c r="O417" s="10"/>
      <c r="P417" s="8"/>
      <c r="Q417" s="10"/>
      <c r="R417" s="10"/>
      <c r="S417" s="8"/>
      <c r="T417" s="10"/>
      <c r="U417" s="10"/>
      <c r="V417" s="8"/>
      <c r="W417" s="8"/>
    </row>
    <row r="418" spans="1:23" s="2" customFormat="1">
      <c r="A418" s="8"/>
      <c r="B418" s="9"/>
      <c r="C418" s="8"/>
      <c r="D418" s="8"/>
      <c r="E418" s="8"/>
      <c r="F418" s="8"/>
      <c r="G418" s="8"/>
      <c r="H418" s="8"/>
      <c r="I418" s="8"/>
      <c r="J418" s="8"/>
      <c r="K418" s="8"/>
      <c r="L418" s="10"/>
      <c r="M418" s="8"/>
      <c r="N418" s="10"/>
      <c r="O418" s="10"/>
      <c r="P418" s="8"/>
      <c r="Q418" s="10"/>
      <c r="R418" s="10"/>
      <c r="S418" s="8"/>
      <c r="T418" s="10"/>
      <c r="U418" s="10"/>
      <c r="V418" s="8"/>
      <c r="W418" s="8"/>
    </row>
    <row r="419" spans="1:23" s="2" customFormat="1">
      <c r="A419" s="8"/>
      <c r="B419" s="9"/>
      <c r="C419" s="8"/>
      <c r="D419" s="8"/>
      <c r="E419" s="8"/>
      <c r="F419" s="8"/>
      <c r="G419" s="8"/>
      <c r="H419" s="8"/>
      <c r="I419" s="8"/>
      <c r="J419" s="8"/>
      <c r="K419" s="8"/>
      <c r="L419" s="10"/>
      <c r="M419" s="8"/>
      <c r="N419" s="10"/>
      <c r="O419" s="10"/>
      <c r="P419" s="8"/>
      <c r="Q419" s="10"/>
      <c r="R419" s="10"/>
      <c r="S419" s="8"/>
      <c r="T419" s="10"/>
      <c r="U419" s="10"/>
      <c r="V419" s="8"/>
      <c r="W419" s="8"/>
    </row>
    <row r="420" spans="1:23" s="2" customFormat="1">
      <c r="A420" s="8"/>
      <c r="B420" s="9"/>
      <c r="C420" s="8"/>
      <c r="D420" s="8"/>
      <c r="E420" s="8"/>
      <c r="F420" s="8"/>
      <c r="G420" s="8"/>
      <c r="H420" s="8"/>
      <c r="I420" s="8"/>
      <c r="J420" s="8"/>
      <c r="K420" s="8"/>
      <c r="L420" s="10"/>
      <c r="M420" s="8"/>
      <c r="N420" s="10"/>
      <c r="O420" s="10"/>
      <c r="P420" s="8"/>
      <c r="Q420" s="10"/>
      <c r="R420" s="10"/>
      <c r="S420" s="8"/>
      <c r="T420" s="10"/>
      <c r="U420" s="10"/>
      <c r="V420" s="8"/>
      <c r="W420" s="8"/>
    </row>
    <row r="421" spans="1:23" s="2" customFormat="1">
      <c r="A421" s="8"/>
      <c r="B421" s="9"/>
      <c r="C421" s="8"/>
      <c r="D421" s="8"/>
      <c r="E421" s="8"/>
      <c r="F421" s="8"/>
      <c r="G421" s="8"/>
      <c r="H421" s="8"/>
      <c r="I421" s="8"/>
      <c r="J421" s="8"/>
      <c r="K421" s="8"/>
      <c r="L421" s="10"/>
      <c r="M421" s="8"/>
      <c r="N421" s="10"/>
      <c r="O421" s="10"/>
      <c r="P421" s="8"/>
      <c r="Q421" s="10"/>
      <c r="R421" s="10"/>
      <c r="S421" s="8"/>
      <c r="T421" s="10"/>
      <c r="U421" s="10"/>
      <c r="V421" s="8"/>
      <c r="W421" s="8"/>
    </row>
    <row r="422" spans="1:23" s="2" customFormat="1">
      <c r="A422" s="8"/>
      <c r="B422" s="9"/>
      <c r="C422" s="8"/>
      <c r="D422" s="8"/>
      <c r="E422" s="8"/>
      <c r="F422" s="8"/>
      <c r="G422" s="8"/>
      <c r="H422" s="8"/>
      <c r="I422" s="8"/>
      <c r="J422" s="8"/>
      <c r="K422" s="8"/>
      <c r="L422" s="10"/>
      <c r="M422" s="8"/>
      <c r="N422" s="10"/>
      <c r="O422" s="10"/>
      <c r="P422" s="8"/>
      <c r="Q422" s="10"/>
      <c r="R422" s="10"/>
      <c r="S422" s="8"/>
      <c r="T422" s="10"/>
      <c r="U422" s="10"/>
      <c r="V422" s="8"/>
      <c r="W422" s="8"/>
    </row>
    <row r="423" spans="1:23" s="2" customFormat="1">
      <c r="A423" s="8"/>
      <c r="B423" s="9"/>
      <c r="C423" s="8"/>
      <c r="D423" s="8"/>
      <c r="E423" s="8"/>
      <c r="F423" s="8"/>
      <c r="G423" s="8"/>
      <c r="H423" s="8"/>
      <c r="I423" s="8"/>
      <c r="J423" s="8"/>
      <c r="K423" s="8"/>
      <c r="L423" s="10"/>
      <c r="M423" s="8"/>
      <c r="N423" s="10"/>
      <c r="O423" s="10"/>
      <c r="P423" s="8"/>
      <c r="Q423" s="10"/>
      <c r="R423" s="10"/>
      <c r="S423" s="8"/>
      <c r="T423" s="10"/>
      <c r="U423" s="10"/>
      <c r="V423" s="8"/>
      <c r="W423" s="8"/>
    </row>
    <row r="424" spans="1:23" s="2" customFormat="1">
      <c r="A424" s="8"/>
      <c r="B424" s="9"/>
      <c r="C424" s="8"/>
      <c r="D424" s="8"/>
      <c r="E424" s="8"/>
      <c r="F424" s="8"/>
      <c r="G424" s="8"/>
      <c r="H424" s="8"/>
      <c r="I424" s="8"/>
      <c r="J424" s="8"/>
      <c r="K424" s="8"/>
      <c r="L424" s="10"/>
      <c r="M424" s="8"/>
      <c r="N424" s="10"/>
      <c r="O424" s="10"/>
      <c r="P424" s="8"/>
      <c r="Q424" s="10"/>
      <c r="R424" s="10"/>
      <c r="S424" s="8"/>
      <c r="T424" s="10"/>
      <c r="U424" s="10"/>
      <c r="V424" s="8"/>
      <c r="W424" s="8"/>
    </row>
    <row r="425" spans="1:23" s="2" customFormat="1">
      <c r="A425" s="8"/>
      <c r="B425" s="9"/>
      <c r="C425" s="8"/>
      <c r="D425" s="8"/>
      <c r="E425" s="8"/>
      <c r="F425" s="8"/>
      <c r="G425" s="8"/>
      <c r="H425" s="8"/>
      <c r="I425" s="8"/>
      <c r="J425" s="8"/>
      <c r="K425" s="8"/>
      <c r="L425" s="10"/>
      <c r="M425" s="8"/>
      <c r="N425" s="10"/>
      <c r="O425" s="10"/>
      <c r="P425" s="8"/>
      <c r="Q425" s="10"/>
      <c r="R425" s="10"/>
      <c r="S425" s="8"/>
      <c r="T425" s="10"/>
      <c r="U425" s="10"/>
      <c r="V425" s="8"/>
      <c r="W425" s="8"/>
    </row>
    <row r="426" spans="1:23" s="2" customFormat="1">
      <c r="A426" s="8"/>
      <c r="B426" s="9"/>
      <c r="C426" s="8"/>
      <c r="D426" s="8"/>
      <c r="E426" s="8"/>
      <c r="F426" s="8"/>
      <c r="G426" s="8"/>
      <c r="H426" s="8"/>
      <c r="I426" s="8"/>
      <c r="J426" s="8"/>
      <c r="K426" s="8"/>
      <c r="L426" s="10"/>
      <c r="M426" s="8"/>
      <c r="N426" s="10"/>
      <c r="O426" s="10"/>
      <c r="P426" s="8"/>
      <c r="Q426" s="10"/>
      <c r="R426" s="10"/>
      <c r="S426" s="8"/>
      <c r="T426" s="10"/>
      <c r="U426" s="10"/>
      <c r="V426" s="8"/>
      <c r="W426" s="8"/>
    </row>
    <row r="427" spans="1:23" s="2" customFormat="1">
      <c r="A427" s="8"/>
      <c r="B427" s="9"/>
      <c r="C427" s="8"/>
      <c r="D427" s="8"/>
      <c r="E427" s="8"/>
      <c r="F427" s="8"/>
      <c r="G427" s="8"/>
      <c r="H427" s="8"/>
      <c r="I427" s="8"/>
      <c r="J427" s="8"/>
      <c r="K427" s="8"/>
      <c r="L427" s="10"/>
      <c r="M427" s="8"/>
      <c r="N427" s="10"/>
      <c r="O427" s="10"/>
      <c r="P427" s="8"/>
      <c r="Q427" s="10"/>
      <c r="R427" s="10"/>
      <c r="S427" s="8"/>
      <c r="T427" s="10"/>
      <c r="U427" s="10"/>
      <c r="V427" s="8"/>
      <c r="W427" s="8"/>
    </row>
    <row r="428" spans="1:23" s="2" customFormat="1">
      <c r="B428" s="7"/>
      <c r="J428" s="8"/>
      <c r="L428" s="4"/>
      <c r="N428" s="4"/>
      <c r="O428" s="4"/>
      <c r="Q428" s="4"/>
      <c r="R428" s="4"/>
      <c r="S428" s="8"/>
      <c r="T428" s="4"/>
      <c r="U428" s="4"/>
    </row>
    <row r="429" spans="1:23" s="2" customFormat="1">
      <c r="B429" s="7"/>
      <c r="J429" s="8"/>
      <c r="L429" s="4"/>
      <c r="N429" s="4"/>
      <c r="O429" s="4"/>
      <c r="Q429" s="4"/>
      <c r="R429" s="4"/>
      <c r="S429" s="8"/>
      <c r="T429" s="4"/>
      <c r="U429" s="4"/>
    </row>
    <row r="430" spans="1:23" s="2" customFormat="1">
      <c r="B430" s="7"/>
      <c r="J430" s="8"/>
      <c r="L430" s="4"/>
      <c r="N430" s="4"/>
      <c r="O430" s="4"/>
      <c r="Q430" s="4"/>
      <c r="R430" s="4"/>
      <c r="S430" s="8"/>
      <c r="T430" s="4"/>
      <c r="U430" s="4"/>
    </row>
    <row r="431" spans="1:23" s="2" customFormat="1">
      <c r="B431" s="7"/>
      <c r="J431" s="8"/>
      <c r="L431" s="4"/>
      <c r="N431" s="4"/>
      <c r="O431" s="4"/>
      <c r="Q431" s="4"/>
      <c r="R431" s="4"/>
      <c r="S431" s="8"/>
      <c r="T431" s="4"/>
      <c r="U431" s="4"/>
    </row>
    <row r="432" spans="1:23" s="2" customFormat="1">
      <c r="B432" s="7"/>
      <c r="J432" s="8"/>
      <c r="L432" s="4"/>
      <c r="N432" s="4"/>
      <c r="O432" s="4"/>
      <c r="Q432" s="4"/>
      <c r="R432" s="4"/>
      <c r="S432" s="8"/>
      <c r="T432" s="4"/>
      <c r="U432" s="4"/>
    </row>
    <row r="433" spans="2:21" s="2" customFormat="1">
      <c r="B433" s="7"/>
      <c r="J433" s="8"/>
      <c r="L433" s="4"/>
      <c r="N433" s="4"/>
      <c r="O433" s="4"/>
      <c r="Q433" s="4"/>
      <c r="R433" s="4"/>
      <c r="S433" s="8"/>
      <c r="T433" s="4"/>
      <c r="U433" s="4"/>
    </row>
    <row r="434" spans="2:21" s="2" customFormat="1">
      <c r="B434" s="7"/>
      <c r="J434" s="8"/>
      <c r="L434" s="4"/>
      <c r="N434" s="4"/>
      <c r="O434" s="4"/>
      <c r="Q434" s="4"/>
      <c r="R434" s="4"/>
      <c r="S434" s="8"/>
      <c r="T434" s="4"/>
      <c r="U434" s="4"/>
    </row>
    <row r="435" spans="2:21" s="2" customFormat="1">
      <c r="B435" s="7"/>
      <c r="J435" s="8"/>
      <c r="L435" s="4"/>
      <c r="N435" s="4"/>
      <c r="O435" s="4"/>
      <c r="Q435" s="4"/>
      <c r="R435" s="4"/>
      <c r="S435" s="8"/>
      <c r="T435" s="4"/>
      <c r="U435" s="4"/>
    </row>
    <row r="436" spans="2:21" s="2" customFormat="1">
      <c r="B436" s="7"/>
      <c r="J436" s="8"/>
      <c r="L436" s="4"/>
      <c r="N436" s="4"/>
      <c r="O436" s="4"/>
      <c r="Q436" s="4"/>
      <c r="R436" s="4"/>
      <c r="S436" s="8"/>
      <c r="T436" s="4"/>
      <c r="U436" s="4"/>
    </row>
    <row r="437" spans="2:21" s="2" customFormat="1">
      <c r="B437" s="7"/>
      <c r="J437" s="8"/>
      <c r="L437" s="4"/>
      <c r="N437" s="4"/>
      <c r="O437" s="4"/>
      <c r="Q437" s="4"/>
      <c r="R437" s="4"/>
      <c r="S437" s="8"/>
      <c r="T437" s="4"/>
      <c r="U437" s="4"/>
    </row>
    <row r="438" spans="2:21" s="2" customFormat="1">
      <c r="B438" s="7"/>
      <c r="J438" s="8"/>
      <c r="L438" s="4"/>
      <c r="N438" s="4"/>
      <c r="O438" s="4"/>
      <c r="Q438" s="4"/>
      <c r="R438" s="4"/>
      <c r="S438" s="8"/>
      <c r="T438" s="4"/>
      <c r="U438" s="4"/>
    </row>
    <row r="439" spans="2:21" s="2" customFormat="1">
      <c r="B439" s="7"/>
      <c r="J439" s="8"/>
      <c r="L439" s="4"/>
      <c r="N439" s="4"/>
      <c r="O439" s="4"/>
      <c r="Q439" s="4"/>
      <c r="R439" s="4"/>
      <c r="S439" s="8"/>
      <c r="T439" s="4"/>
      <c r="U439" s="4"/>
    </row>
    <row r="440" spans="2:21" s="2" customFormat="1">
      <c r="B440" s="7"/>
      <c r="J440" s="8"/>
      <c r="L440" s="4"/>
      <c r="N440" s="4"/>
      <c r="O440" s="4"/>
      <c r="Q440" s="4"/>
      <c r="R440" s="4"/>
      <c r="S440" s="8"/>
      <c r="T440" s="4"/>
      <c r="U440" s="4"/>
    </row>
    <row r="441" spans="2:21" s="2" customFormat="1">
      <c r="B441" s="7"/>
      <c r="J441" s="8"/>
      <c r="L441" s="4"/>
      <c r="N441" s="4"/>
      <c r="O441" s="4"/>
      <c r="Q441" s="4"/>
      <c r="R441" s="4"/>
      <c r="S441" s="8"/>
      <c r="T441" s="4"/>
      <c r="U441" s="4"/>
    </row>
    <row r="442" spans="2:21" s="2" customFormat="1">
      <c r="B442" s="7"/>
      <c r="J442" s="8"/>
      <c r="L442" s="4"/>
      <c r="N442" s="4"/>
      <c r="O442" s="4"/>
      <c r="Q442" s="4"/>
      <c r="R442" s="4"/>
      <c r="S442" s="8"/>
      <c r="T442" s="4"/>
      <c r="U442" s="4"/>
    </row>
    <row r="443" spans="2:21" s="2" customFormat="1">
      <c r="B443" s="7"/>
      <c r="J443" s="8"/>
      <c r="L443" s="4"/>
      <c r="N443" s="4"/>
      <c r="O443" s="4"/>
      <c r="Q443" s="4"/>
      <c r="R443" s="4"/>
      <c r="S443" s="8"/>
      <c r="T443" s="4"/>
      <c r="U443" s="4"/>
    </row>
    <row r="444" spans="2:21" s="2" customFormat="1">
      <c r="B444" s="7"/>
      <c r="J444" s="8"/>
      <c r="L444" s="4"/>
      <c r="N444" s="4"/>
      <c r="O444" s="4"/>
      <c r="Q444" s="4"/>
      <c r="R444" s="4"/>
      <c r="S444" s="8"/>
      <c r="T444" s="4"/>
      <c r="U444" s="4"/>
    </row>
    <row r="445" spans="2:21" s="2" customFormat="1">
      <c r="B445" s="7"/>
      <c r="J445" s="8"/>
      <c r="L445" s="4"/>
      <c r="N445" s="4"/>
      <c r="O445" s="4"/>
      <c r="Q445" s="4"/>
      <c r="R445" s="4"/>
      <c r="S445" s="8"/>
      <c r="T445" s="4"/>
      <c r="U445" s="4"/>
    </row>
    <row r="446" spans="2:21" s="2" customFormat="1">
      <c r="B446" s="7"/>
      <c r="J446" s="8"/>
      <c r="L446" s="4"/>
      <c r="N446" s="4"/>
      <c r="O446" s="4"/>
      <c r="Q446" s="4"/>
      <c r="R446" s="4"/>
      <c r="S446" s="8"/>
      <c r="T446" s="4"/>
      <c r="U446" s="4"/>
    </row>
    <row r="447" spans="2:21" s="2" customFormat="1">
      <c r="B447" s="7"/>
      <c r="J447" s="8"/>
      <c r="L447" s="4"/>
      <c r="N447" s="4"/>
      <c r="O447" s="4"/>
      <c r="Q447" s="4"/>
      <c r="R447" s="4"/>
      <c r="S447" s="8"/>
      <c r="T447" s="4"/>
      <c r="U447" s="4"/>
    </row>
    <row r="448" spans="2:21" s="2" customFormat="1">
      <c r="B448" s="7"/>
      <c r="J448" s="8"/>
      <c r="L448" s="4"/>
      <c r="N448" s="4"/>
      <c r="O448" s="4"/>
      <c r="Q448" s="4"/>
      <c r="R448" s="4"/>
      <c r="S448" s="8"/>
      <c r="T448" s="4"/>
      <c r="U448" s="4"/>
    </row>
    <row r="449" spans="2:21" s="2" customFormat="1">
      <c r="B449" s="7"/>
      <c r="J449" s="8"/>
      <c r="L449" s="4"/>
      <c r="N449" s="4"/>
      <c r="O449" s="4"/>
      <c r="Q449" s="4"/>
      <c r="R449" s="4"/>
      <c r="S449" s="8"/>
      <c r="T449" s="4"/>
      <c r="U449" s="4"/>
    </row>
    <row r="450" spans="2:21" s="2" customFormat="1">
      <c r="B450" s="7"/>
      <c r="J450" s="8"/>
      <c r="L450" s="4"/>
      <c r="N450" s="4"/>
      <c r="O450" s="4"/>
      <c r="Q450" s="4"/>
      <c r="R450" s="4"/>
      <c r="S450" s="8"/>
      <c r="T450" s="4"/>
      <c r="U450" s="4"/>
    </row>
    <row r="451" spans="2:21" s="2" customFormat="1">
      <c r="B451" s="7"/>
      <c r="J451" s="8"/>
      <c r="L451" s="4"/>
      <c r="N451" s="4"/>
      <c r="O451" s="4"/>
      <c r="Q451" s="4"/>
      <c r="R451" s="4"/>
      <c r="S451" s="8"/>
      <c r="T451" s="4"/>
      <c r="U451" s="4"/>
    </row>
    <row r="452" spans="2:21" s="2" customFormat="1">
      <c r="B452" s="7"/>
      <c r="J452" s="8"/>
      <c r="L452" s="4"/>
      <c r="N452" s="4"/>
      <c r="O452" s="4"/>
      <c r="Q452" s="4"/>
      <c r="R452" s="4"/>
      <c r="S452" s="8"/>
      <c r="T452" s="4"/>
      <c r="U452" s="4"/>
    </row>
    <row r="453" spans="2:21" s="2" customFormat="1">
      <c r="B453" s="7"/>
      <c r="J453" s="8"/>
      <c r="L453" s="4"/>
      <c r="N453" s="4"/>
      <c r="O453" s="4"/>
      <c r="Q453" s="4"/>
      <c r="R453" s="4"/>
      <c r="S453" s="8"/>
      <c r="T453" s="4"/>
      <c r="U453" s="4"/>
    </row>
    <row r="454" spans="2:21" s="2" customFormat="1">
      <c r="B454" s="7"/>
      <c r="J454" s="8"/>
      <c r="L454" s="4"/>
      <c r="N454" s="4"/>
      <c r="O454" s="4"/>
      <c r="Q454" s="4"/>
      <c r="R454" s="4"/>
      <c r="S454" s="8"/>
      <c r="T454" s="4"/>
      <c r="U454" s="4"/>
    </row>
    <row r="455" spans="2:21" s="2" customFormat="1">
      <c r="B455" s="7"/>
      <c r="J455" s="8"/>
      <c r="L455" s="4"/>
      <c r="N455" s="4"/>
      <c r="O455" s="4"/>
      <c r="Q455" s="4"/>
      <c r="R455" s="4"/>
      <c r="S455" s="8"/>
      <c r="T455" s="4"/>
      <c r="U455" s="4"/>
    </row>
    <row r="456" spans="2:21" s="2" customFormat="1">
      <c r="B456" s="7"/>
      <c r="J456" s="8"/>
      <c r="L456" s="4"/>
      <c r="N456" s="4"/>
      <c r="O456" s="4"/>
      <c r="Q456" s="4"/>
      <c r="R456" s="4"/>
      <c r="S456" s="8"/>
      <c r="T456" s="4"/>
      <c r="U456" s="4"/>
    </row>
    <row r="457" spans="2:21" s="2" customFormat="1">
      <c r="B457" s="7"/>
      <c r="J457" s="8"/>
      <c r="L457" s="4"/>
      <c r="N457" s="4"/>
      <c r="O457" s="4"/>
      <c r="Q457" s="4"/>
      <c r="R457" s="4"/>
      <c r="S457" s="8"/>
      <c r="T457" s="4"/>
      <c r="U457" s="4"/>
    </row>
    <row r="458" spans="2:21" s="2" customFormat="1">
      <c r="B458" s="7"/>
      <c r="J458" s="8"/>
      <c r="L458" s="4"/>
      <c r="N458" s="4"/>
      <c r="O458" s="4"/>
      <c r="Q458" s="4"/>
      <c r="R458" s="4"/>
      <c r="S458" s="8"/>
      <c r="T458" s="4"/>
      <c r="U458" s="4"/>
    </row>
    <row r="459" spans="2:21" s="2" customFormat="1">
      <c r="B459" s="7"/>
      <c r="J459" s="8"/>
      <c r="L459" s="4"/>
      <c r="N459" s="4"/>
      <c r="O459" s="4"/>
      <c r="Q459" s="4"/>
      <c r="R459" s="4"/>
      <c r="S459" s="8"/>
      <c r="T459" s="4"/>
      <c r="U459" s="4"/>
    </row>
    <row r="460" spans="2:21" s="2" customFormat="1">
      <c r="B460" s="7"/>
      <c r="J460" s="8"/>
      <c r="L460" s="4"/>
      <c r="N460" s="4"/>
      <c r="O460" s="4"/>
      <c r="Q460" s="4"/>
      <c r="R460" s="4"/>
      <c r="S460" s="8"/>
      <c r="T460" s="4"/>
      <c r="U460" s="4"/>
    </row>
    <row r="461" spans="2:21" s="2" customFormat="1">
      <c r="B461" s="7"/>
      <c r="J461" s="8"/>
      <c r="L461" s="4"/>
      <c r="N461" s="4"/>
      <c r="O461" s="4"/>
      <c r="Q461" s="4"/>
      <c r="R461" s="4"/>
      <c r="S461" s="8"/>
      <c r="T461" s="4"/>
      <c r="U461" s="4"/>
    </row>
    <row r="462" spans="2:21" s="2" customFormat="1">
      <c r="B462" s="7"/>
      <c r="J462" s="8"/>
      <c r="L462" s="4"/>
      <c r="N462" s="4"/>
      <c r="O462" s="4"/>
      <c r="Q462" s="4"/>
      <c r="R462" s="4"/>
      <c r="S462" s="8"/>
      <c r="T462" s="4"/>
      <c r="U462" s="4"/>
    </row>
    <row r="463" spans="2:21" s="2" customFormat="1">
      <c r="B463" s="7"/>
      <c r="J463" s="8"/>
      <c r="L463" s="4"/>
      <c r="N463" s="4"/>
      <c r="O463" s="4"/>
      <c r="Q463" s="4"/>
      <c r="R463" s="4"/>
      <c r="S463" s="8"/>
      <c r="T463" s="4"/>
      <c r="U463" s="4"/>
    </row>
    <row r="464" spans="2:21" s="2" customFormat="1">
      <c r="B464" s="7"/>
      <c r="J464" s="8"/>
      <c r="L464" s="4"/>
      <c r="N464" s="4"/>
      <c r="O464" s="4"/>
      <c r="Q464" s="4"/>
      <c r="R464" s="4"/>
      <c r="S464" s="8"/>
      <c r="T464" s="4"/>
      <c r="U464" s="4"/>
    </row>
    <row r="465" spans="2:21" s="2" customFormat="1">
      <c r="B465" s="7"/>
      <c r="J465" s="8"/>
      <c r="L465" s="4"/>
      <c r="N465" s="4"/>
      <c r="O465" s="4"/>
      <c r="Q465" s="4"/>
      <c r="R465" s="4"/>
      <c r="S465" s="8"/>
      <c r="T465" s="4"/>
      <c r="U465" s="4"/>
    </row>
    <row r="466" spans="2:21" s="2" customFormat="1">
      <c r="B466" s="7"/>
      <c r="J466" s="8"/>
      <c r="L466" s="4"/>
      <c r="N466" s="4"/>
      <c r="O466" s="4"/>
      <c r="Q466" s="4"/>
      <c r="R466" s="4"/>
      <c r="S466" s="8"/>
      <c r="T466" s="4"/>
      <c r="U466" s="4"/>
    </row>
    <row r="467" spans="2:21" s="2" customFormat="1">
      <c r="B467" s="7"/>
      <c r="J467" s="8"/>
      <c r="L467" s="4"/>
      <c r="N467" s="4"/>
      <c r="O467" s="4"/>
      <c r="Q467" s="4"/>
      <c r="R467" s="4"/>
      <c r="S467" s="8"/>
      <c r="T467" s="4"/>
      <c r="U467" s="4"/>
    </row>
    <row r="468" spans="2:21" s="2" customFormat="1">
      <c r="B468" s="7"/>
      <c r="J468" s="8"/>
      <c r="L468" s="4"/>
      <c r="N468" s="4"/>
      <c r="O468" s="4"/>
      <c r="Q468" s="4"/>
      <c r="R468" s="4"/>
      <c r="S468" s="8"/>
      <c r="T468" s="4"/>
      <c r="U468" s="4"/>
    </row>
    <row r="469" spans="2:21" s="2" customFormat="1">
      <c r="B469" s="7"/>
      <c r="J469" s="8"/>
      <c r="L469" s="4"/>
      <c r="N469" s="4"/>
      <c r="O469" s="4"/>
      <c r="Q469" s="4"/>
      <c r="R469" s="4"/>
      <c r="S469" s="8"/>
      <c r="T469" s="4"/>
      <c r="U469" s="4"/>
    </row>
    <row r="470" spans="2:21" s="2" customFormat="1">
      <c r="B470" s="7"/>
      <c r="J470" s="8"/>
      <c r="L470" s="4"/>
      <c r="N470" s="4"/>
      <c r="O470" s="4"/>
      <c r="Q470" s="4"/>
      <c r="R470" s="4"/>
      <c r="S470" s="8"/>
      <c r="T470" s="4"/>
      <c r="U470" s="4"/>
    </row>
    <row r="471" spans="2:21" s="2" customFormat="1">
      <c r="B471" s="7"/>
      <c r="J471" s="8"/>
      <c r="L471" s="4"/>
      <c r="N471" s="4"/>
      <c r="O471" s="4"/>
      <c r="Q471" s="4"/>
      <c r="R471" s="4"/>
      <c r="S471" s="8"/>
      <c r="T471" s="4"/>
      <c r="U471" s="4"/>
    </row>
    <row r="472" spans="2:21" s="2" customFormat="1">
      <c r="B472" s="7"/>
      <c r="J472" s="8"/>
      <c r="L472" s="4"/>
      <c r="N472" s="4"/>
      <c r="O472" s="4"/>
      <c r="Q472" s="4"/>
      <c r="R472" s="4"/>
      <c r="S472" s="8"/>
      <c r="T472" s="4"/>
      <c r="U472" s="4"/>
    </row>
    <row r="473" spans="2:21" s="2" customFormat="1">
      <c r="B473" s="7"/>
      <c r="J473" s="8"/>
      <c r="L473" s="4"/>
      <c r="N473" s="4"/>
      <c r="O473" s="4"/>
      <c r="Q473" s="4"/>
      <c r="R473" s="4"/>
      <c r="S473" s="8"/>
      <c r="T473" s="4"/>
      <c r="U473" s="4"/>
    </row>
    <row r="474" spans="2:21" s="2" customFormat="1">
      <c r="B474" s="7"/>
      <c r="J474" s="8"/>
      <c r="L474" s="4"/>
      <c r="N474" s="4"/>
      <c r="O474" s="4"/>
      <c r="Q474" s="4"/>
      <c r="R474" s="4"/>
      <c r="S474" s="8"/>
      <c r="T474" s="4"/>
      <c r="U474" s="4"/>
    </row>
    <row r="475" spans="2:21" s="2" customFormat="1">
      <c r="B475" s="7"/>
      <c r="J475" s="8"/>
      <c r="L475" s="4"/>
      <c r="N475" s="4"/>
      <c r="O475" s="4"/>
      <c r="Q475" s="4"/>
      <c r="R475" s="4"/>
      <c r="S475" s="8"/>
      <c r="T475" s="4"/>
      <c r="U475" s="4"/>
    </row>
    <row r="476" spans="2:21" s="2" customFormat="1">
      <c r="B476" s="7"/>
      <c r="J476" s="8"/>
      <c r="L476" s="4"/>
      <c r="N476" s="4"/>
      <c r="O476" s="4"/>
      <c r="Q476" s="4"/>
      <c r="R476" s="4"/>
      <c r="S476" s="8"/>
      <c r="T476" s="4"/>
      <c r="U476" s="4"/>
    </row>
    <row r="477" spans="2:21" s="2" customFormat="1">
      <c r="B477" s="7"/>
      <c r="J477" s="8"/>
      <c r="L477" s="4"/>
      <c r="N477" s="4"/>
      <c r="O477" s="4"/>
      <c r="Q477" s="4"/>
      <c r="R477" s="4"/>
      <c r="S477" s="8"/>
      <c r="T477" s="4"/>
      <c r="U477" s="4"/>
    </row>
    <row r="478" spans="2:21" s="2" customFormat="1">
      <c r="B478" s="7"/>
      <c r="J478" s="8"/>
      <c r="L478" s="4"/>
      <c r="N478" s="4"/>
      <c r="O478" s="4"/>
      <c r="Q478" s="4"/>
      <c r="R478" s="4"/>
      <c r="S478" s="8"/>
      <c r="T478" s="4"/>
      <c r="U478" s="4"/>
    </row>
    <row r="479" spans="2:21" s="2" customFormat="1">
      <c r="B479" s="7"/>
      <c r="J479" s="8"/>
      <c r="L479" s="4"/>
      <c r="N479" s="4"/>
      <c r="O479" s="4"/>
      <c r="Q479" s="4"/>
      <c r="R479" s="4"/>
      <c r="S479" s="8"/>
      <c r="T479" s="4"/>
      <c r="U479" s="4"/>
    </row>
    <row r="480" spans="2:21" s="2" customFormat="1">
      <c r="B480" s="7"/>
      <c r="J480" s="8"/>
      <c r="L480" s="4"/>
      <c r="N480" s="4"/>
      <c r="O480" s="4"/>
      <c r="Q480" s="4"/>
      <c r="R480" s="4"/>
      <c r="S480" s="8"/>
      <c r="T480" s="4"/>
      <c r="U480" s="4"/>
    </row>
    <row r="481" spans="2:21" s="2" customFormat="1">
      <c r="B481" s="7"/>
      <c r="J481" s="8"/>
      <c r="L481" s="4"/>
      <c r="N481" s="4"/>
      <c r="O481" s="4"/>
      <c r="Q481" s="4"/>
      <c r="R481" s="4"/>
      <c r="S481" s="8"/>
      <c r="T481" s="4"/>
      <c r="U481" s="4"/>
    </row>
    <row r="482" spans="2:21" s="2" customFormat="1">
      <c r="B482" s="7"/>
      <c r="J482" s="8"/>
      <c r="L482" s="4"/>
      <c r="N482" s="4"/>
      <c r="O482" s="4"/>
      <c r="Q482" s="4"/>
      <c r="R482" s="4"/>
      <c r="S482" s="8"/>
      <c r="T482" s="4"/>
      <c r="U482" s="4"/>
    </row>
    <row r="483" spans="2:21" s="2" customFormat="1">
      <c r="B483" s="7"/>
      <c r="J483" s="8"/>
      <c r="L483" s="4"/>
      <c r="N483" s="4"/>
      <c r="O483" s="4"/>
      <c r="Q483" s="4"/>
      <c r="R483" s="4"/>
      <c r="S483" s="8"/>
      <c r="T483" s="4"/>
      <c r="U483" s="4"/>
    </row>
    <row r="484" spans="2:21" s="2" customFormat="1">
      <c r="B484" s="7"/>
      <c r="J484" s="8"/>
      <c r="L484" s="4"/>
      <c r="N484" s="4"/>
      <c r="O484" s="4"/>
      <c r="Q484" s="4"/>
      <c r="R484" s="4"/>
      <c r="S484" s="8"/>
      <c r="T484" s="4"/>
      <c r="U484" s="4"/>
    </row>
    <row r="485" spans="2:21" s="2" customFormat="1">
      <c r="B485" s="7"/>
      <c r="J485" s="8"/>
      <c r="L485" s="4"/>
      <c r="N485" s="4"/>
      <c r="O485" s="4"/>
      <c r="Q485" s="4"/>
      <c r="R485" s="4"/>
      <c r="S485" s="8"/>
      <c r="T485" s="4"/>
      <c r="U485" s="4"/>
    </row>
    <row r="486" spans="2:21" s="2" customFormat="1">
      <c r="B486" s="7"/>
      <c r="J486" s="8"/>
      <c r="L486" s="4"/>
      <c r="N486" s="4"/>
      <c r="O486" s="4"/>
      <c r="Q486" s="4"/>
      <c r="R486" s="4"/>
      <c r="S486" s="8"/>
      <c r="T486" s="4"/>
      <c r="U486" s="4"/>
    </row>
    <row r="487" spans="2:21" s="2" customFormat="1">
      <c r="B487" s="7"/>
      <c r="J487" s="8"/>
      <c r="L487" s="4"/>
      <c r="N487" s="4"/>
      <c r="O487" s="4"/>
      <c r="Q487" s="4"/>
      <c r="R487" s="4"/>
      <c r="S487" s="8"/>
      <c r="T487" s="4"/>
      <c r="U487" s="4"/>
    </row>
    <row r="488" spans="2:21" s="2" customFormat="1">
      <c r="B488" s="7"/>
      <c r="J488" s="8"/>
      <c r="L488" s="4"/>
      <c r="N488" s="4"/>
      <c r="O488" s="4"/>
      <c r="Q488" s="4"/>
      <c r="R488" s="4"/>
      <c r="S488" s="8"/>
      <c r="T488" s="4"/>
      <c r="U488" s="4"/>
    </row>
    <row r="489" spans="2:21" s="2" customFormat="1">
      <c r="B489" s="7"/>
      <c r="J489" s="8"/>
      <c r="L489" s="4"/>
      <c r="N489" s="4"/>
      <c r="O489" s="4"/>
      <c r="Q489" s="4"/>
      <c r="R489" s="4"/>
      <c r="S489" s="8"/>
      <c r="T489" s="4"/>
      <c r="U489" s="4"/>
    </row>
    <row r="490" spans="2:21" s="2" customFormat="1">
      <c r="B490" s="7"/>
      <c r="J490" s="8"/>
      <c r="L490" s="4"/>
      <c r="N490" s="4"/>
      <c r="O490" s="4"/>
      <c r="Q490" s="4"/>
      <c r="R490" s="4"/>
      <c r="S490" s="8"/>
      <c r="T490" s="4"/>
      <c r="U490" s="4"/>
    </row>
    <row r="491" spans="2:21" s="2" customFormat="1">
      <c r="B491" s="7"/>
      <c r="J491" s="8"/>
      <c r="L491" s="4"/>
      <c r="N491" s="4"/>
      <c r="O491" s="4"/>
      <c r="Q491" s="4"/>
      <c r="R491" s="4"/>
      <c r="S491" s="8"/>
      <c r="T491" s="4"/>
      <c r="U491" s="4"/>
    </row>
    <row r="492" spans="2:21" s="2" customFormat="1">
      <c r="B492" s="7"/>
      <c r="J492" s="8"/>
      <c r="L492" s="4"/>
      <c r="N492" s="4"/>
      <c r="O492" s="4"/>
      <c r="Q492" s="4"/>
      <c r="R492" s="4"/>
      <c r="S492" s="8"/>
      <c r="T492" s="4"/>
      <c r="U492" s="4"/>
    </row>
    <row r="493" spans="2:21" s="2" customFormat="1">
      <c r="B493" s="7"/>
      <c r="J493" s="8"/>
      <c r="L493" s="4"/>
      <c r="N493" s="4"/>
      <c r="O493" s="4"/>
      <c r="Q493" s="4"/>
      <c r="R493" s="4"/>
      <c r="S493" s="8"/>
      <c r="T493" s="4"/>
      <c r="U493" s="4"/>
    </row>
    <row r="494" spans="2:21" s="2" customFormat="1">
      <c r="B494" s="7"/>
      <c r="J494" s="8"/>
      <c r="L494" s="4"/>
      <c r="N494" s="4"/>
      <c r="O494" s="4"/>
      <c r="Q494" s="4"/>
      <c r="R494" s="4"/>
      <c r="S494" s="8"/>
      <c r="T494" s="4"/>
      <c r="U494" s="4"/>
    </row>
    <row r="495" spans="2:21" s="2" customFormat="1">
      <c r="B495" s="7"/>
      <c r="J495" s="8"/>
      <c r="L495" s="4"/>
      <c r="N495" s="4"/>
      <c r="O495" s="4"/>
      <c r="Q495" s="4"/>
      <c r="R495" s="4"/>
      <c r="S495" s="8"/>
      <c r="T495" s="4"/>
      <c r="U495" s="4"/>
    </row>
    <row r="496" spans="2:21" s="2" customFormat="1">
      <c r="B496" s="7"/>
      <c r="J496" s="8"/>
      <c r="L496" s="4"/>
      <c r="N496" s="4"/>
      <c r="O496" s="4"/>
      <c r="Q496" s="4"/>
      <c r="R496" s="4"/>
      <c r="S496" s="8"/>
      <c r="T496" s="4"/>
      <c r="U496" s="4"/>
    </row>
    <row r="497" spans="2:21" s="2" customFormat="1">
      <c r="B497" s="7"/>
      <c r="J497" s="8"/>
      <c r="L497" s="4"/>
      <c r="N497" s="4"/>
      <c r="O497" s="4"/>
      <c r="Q497" s="4"/>
      <c r="R497" s="4"/>
      <c r="S497" s="8"/>
      <c r="T497" s="4"/>
      <c r="U497" s="4"/>
    </row>
    <row r="498" spans="2:21" s="2" customFormat="1">
      <c r="B498" s="7"/>
      <c r="J498" s="8"/>
      <c r="L498" s="4"/>
      <c r="N498" s="4"/>
      <c r="O498" s="4"/>
      <c r="Q498" s="4"/>
      <c r="R498" s="4"/>
      <c r="S498" s="8"/>
      <c r="T498" s="4"/>
      <c r="U498" s="4"/>
    </row>
    <row r="499" spans="2:21" s="2" customFormat="1">
      <c r="B499" s="7"/>
      <c r="J499" s="8"/>
      <c r="L499" s="4"/>
      <c r="N499" s="4"/>
      <c r="O499" s="4"/>
      <c r="Q499" s="4"/>
      <c r="R499" s="4"/>
      <c r="S499" s="8"/>
      <c r="T499" s="4"/>
      <c r="U499" s="4"/>
    </row>
    <row r="500" spans="2:21" s="2" customFormat="1">
      <c r="B500" s="7"/>
      <c r="J500" s="8"/>
      <c r="L500" s="4"/>
      <c r="N500" s="4"/>
      <c r="O500" s="4"/>
      <c r="Q500" s="4"/>
      <c r="R500" s="4"/>
      <c r="S500" s="8"/>
      <c r="T500" s="4"/>
      <c r="U500" s="4"/>
    </row>
    <row r="501" spans="2:21" s="2" customFormat="1">
      <c r="B501" s="7"/>
      <c r="J501" s="8"/>
      <c r="L501" s="4"/>
      <c r="N501" s="4"/>
      <c r="O501" s="4"/>
      <c r="Q501" s="4"/>
      <c r="R501" s="4"/>
      <c r="S501" s="8"/>
      <c r="T501" s="4"/>
      <c r="U501" s="4"/>
    </row>
    <row r="502" spans="2:21" s="2" customFormat="1">
      <c r="B502" s="7"/>
      <c r="J502" s="8"/>
      <c r="L502" s="4"/>
      <c r="N502" s="4"/>
      <c r="O502" s="4"/>
      <c r="Q502" s="4"/>
      <c r="R502" s="4"/>
      <c r="S502" s="8"/>
      <c r="T502" s="4"/>
      <c r="U502" s="4"/>
    </row>
    <row r="503" spans="2:21" s="2" customFormat="1">
      <c r="B503" s="7"/>
      <c r="J503" s="8"/>
      <c r="L503" s="4"/>
      <c r="N503" s="4"/>
      <c r="O503" s="4"/>
      <c r="Q503" s="4"/>
      <c r="R503" s="4"/>
      <c r="S503" s="8"/>
      <c r="T503" s="4"/>
      <c r="U503" s="4"/>
    </row>
    <row r="504" spans="2:21" s="2" customFormat="1">
      <c r="B504" s="7"/>
      <c r="J504" s="8"/>
      <c r="L504" s="4"/>
      <c r="N504" s="4"/>
      <c r="O504" s="4"/>
      <c r="Q504" s="4"/>
      <c r="R504" s="4"/>
      <c r="S504" s="8"/>
      <c r="T504" s="4"/>
      <c r="U504" s="4"/>
    </row>
    <row r="505" spans="2:21" s="2" customFormat="1">
      <c r="B505" s="7"/>
      <c r="J505" s="8"/>
      <c r="L505" s="4"/>
      <c r="N505" s="4"/>
      <c r="O505" s="4"/>
      <c r="Q505" s="4"/>
      <c r="R505" s="4"/>
      <c r="S505" s="8"/>
      <c r="T505" s="4"/>
      <c r="U505" s="4"/>
    </row>
    <row r="506" spans="2:21" s="2" customFormat="1">
      <c r="B506" s="7"/>
      <c r="J506" s="8"/>
      <c r="L506" s="4"/>
      <c r="N506" s="4"/>
      <c r="O506" s="4"/>
      <c r="Q506" s="4"/>
      <c r="R506" s="4"/>
      <c r="S506" s="8"/>
      <c r="T506" s="4"/>
      <c r="U506" s="4"/>
    </row>
    <row r="507" spans="2:21" s="2" customFormat="1">
      <c r="B507" s="7"/>
      <c r="J507" s="8"/>
      <c r="L507" s="4"/>
      <c r="N507" s="4"/>
      <c r="O507" s="4"/>
      <c r="Q507" s="4"/>
      <c r="R507" s="4"/>
      <c r="S507" s="8"/>
      <c r="T507" s="4"/>
      <c r="U507" s="4"/>
    </row>
    <row r="508" spans="2:21" s="2" customFormat="1">
      <c r="B508" s="7"/>
      <c r="J508" s="8"/>
      <c r="L508" s="4"/>
      <c r="N508" s="4"/>
      <c r="O508" s="4"/>
      <c r="Q508" s="4"/>
      <c r="R508" s="4"/>
      <c r="S508" s="8"/>
      <c r="T508" s="4"/>
      <c r="U508" s="4"/>
    </row>
    <row r="509" spans="2:21" s="2" customFormat="1">
      <c r="B509" s="7"/>
      <c r="J509" s="8"/>
      <c r="L509" s="4"/>
      <c r="N509" s="4"/>
      <c r="O509" s="4"/>
      <c r="Q509" s="4"/>
      <c r="R509" s="4"/>
      <c r="S509" s="8"/>
      <c r="T509" s="4"/>
      <c r="U509" s="4"/>
    </row>
    <row r="510" spans="2:21" s="2" customFormat="1">
      <c r="B510" s="7"/>
      <c r="J510" s="8"/>
      <c r="L510" s="4"/>
      <c r="N510" s="4"/>
      <c r="O510" s="4"/>
      <c r="Q510" s="4"/>
      <c r="R510" s="4"/>
      <c r="S510" s="8"/>
      <c r="T510" s="4"/>
      <c r="U510" s="4"/>
    </row>
    <row r="511" spans="2:21" s="2" customFormat="1">
      <c r="B511" s="7"/>
      <c r="J511" s="8"/>
      <c r="L511" s="4"/>
      <c r="N511" s="4"/>
      <c r="O511" s="4"/>
      <c r="Q511" s="4"/>
      <c r="R511" s="4"/>
      <c r="S511" s="8"/>
      <c r="T511" s="4"/>
      <c r="U511" s="4"/>
    </row>
    <row r="512" spans="2:21" s="2" customFormat="1">
      <c r="B512" s="7"/>
      <c r="J512" s="8"/>
      <c r="L512" s="4"/>
      <c r="N512" s="4"/>
      <c r="O512" s="4"/>
      <c r="Q512" s="4"/>
      <c r="R512" s="4"/>
      <c r="S512" s="8"/>
      <c r="T512" s="4"/>
      <c r="U512" s="4"/>
    </row>
    <row r="513" spans="2:21" s="2" customFormat="1">
      <c r="B513" s="7"/>
      <c r="J513" s="8"/>
      <c r="L513" s="4"/>
      <c r="N513" s="4"/>
      <c r="O513" s="4"/>
      <c r="Q513" s="4"/>
      <c r="R513" s="4"/>
      <c r="S513" s="8"/>
      <c r="T513" s="4"/>
      <c r="U513" s="4"/>
    </row>
    <row r="514" spans="2:21" s="2" customFormat="1">
      <c r="B514" s="7"/>
      <c r="J514" s="8"/>
      <c r="L514" s="4"/>
      <c r="N514" s="4"/>
      <c r="O514" s="4"/>
      <c r="Q514" s="4"/>
      <c r="R514" s="4"/>
      <c r="S514" s="8"/>
      <c r="T514" s="4"/>
      <c r="U514" s="4"/>
    </row>
    <row r="515" spans="2:21" s="2" customFormat="1">
      <c r="B515" s="7"/>
      <c r="J515" s="8"/>
      <c r="L515" s="4"/>
      <c r="N515" s="4"/>
      <c r="O515" s="4"/>
      <c r="Q515" s="4"/>
      <c r="R515" s="4"/>
      <c r="S515" s="8"/>
      <c r="T515" s="4"/>
      <c r="U515" s="4"/>
    </row>
    <row r="516" spans="2:21" s="2" customFormat="1">
      <c r="B516" s="7"/>
      <c r="J516" s="8"/>
      <c r="L516" s="4"/>
      <c r="N516" s="4"/>
      <c r="O516" s="4"/>
      <c r="Q516" s="4"/>
      <c r="R516" s="4"/>
      <c r="S516" s="8"/>
      <c r="T516" s="4"/>
      <c r="U516" s="4"/>
    </row>
    <row r="517" spans="2:21" s="2" customFormat="1">
      <c r="B517" s="7"/>
      <c r="J517" s="8"/>
      <c r="L517" s="4"/>
      <c r="N517" s="4"/>
      <c r="O517" s="4"/>
      <c r="Q517" s="4"/>
      <c r="R517" s="4"/>
      <c r="S517" s="8"/>
      <c r="T517" s="4"/>
      <c r="U517" s="4"/>
    </row>
    <row r="518" spans="2:21" s="2" customFormat="1">
      <c r="B518" s="7"/>
      <c r="J518" s="8"/>
      <c r="L518" s="4"/>
      <c r="N518" s="4"/>
      <c r="O518" s="4"/>
      <c r="Q518" s="4"/>
      <c r="R518" s="4"/>
      <c r="S518" s="8"/>
      <c r="T518" s="4"/>
      <c r="U518" s="4"/>
    </row>
    <row r="519" spans="2:21" s="2" customFormat="1">
      <c r="B519" s="7"/>
      <c r="J519" s="8"/>
      <c r="L519" s="4"/>
      <c r="N519" s="4"/>
      <c r="O519" s="4"/>
      <c r="Q519" s="4"/>
      <c r="R519" s="4"/>
      <c r="S519" s="8"/>
      <c r="T519" s="4"/>
      <c r="U519" s="4"/>
    </row>
    <row r="520" spans="2:21" s="2" customFormat="1">
      <c r="B520" s="7"/>
      <c r="J520" s="8"/>
      <c r="L520" s="4"/>
      <c r="N520" s="4"/>
      <c r="O520" s="4"/>
      <c r="Q520" s="4"/>
      <c r="R520" s="4"/>
      <c r="S520" s="8"/>
      <c r="T520" s="4"/>
      <c r="U520" s="4"/>
    </row>
    <row r="521" spans="2:21" s="2" customFormat="1">
      <c r="B521" s="7"/>
      <c r="J521" s="8"/>
      <c r="L521" s="4"/>
      <c r="N521" s="4"/>
      <c r="O521" s="4"/>
      <c r="Q521" s="4"/>
      <c r="R521" s="4"/>
      <c r="S521" s="8"/>
      <c r="T521" s="4"/>
      <c r="U521" s="4"/>
    </row>
    <row r="522" spans="2:21" s="2" customFormat="1">
      <c r="B522" s="7"/>
      <c r="J522" s="8"/>
      <c r="L522" s="4"/>
      <c r="N522" s="4"/>
      <c r="O522" s="4"/>
      <c r="Q522" s="4"/>
      <c r="R522" s="4"/>
      <c r="S522" s="8"/>
      <c r="T522" s="4"/>
      <c r="U522" s="4"/>
    </row>
    <row r="523" spans="2:21" s="2" customFormat="1">
      <c r="B523" s="7"/>
      <c r="J523" s="8"/>
      <c r="L523" s="4"/>
      <c r="N523" s="4"/>
      <c r="O523" s="4"/>
      <c r="Q523" s="4"/>
      <c r="R523" s="4"/>
      <c r="S523" s="8"/>
      <c r="T523" s="4"/>
      <c r="U523" s="4"/>
    </row>
    <row r="524" spans="2:21" s="2" customFormat="1">
      <c r="B524" s="7"/>
      <c r="J524" s="8"/>
      <c r="L524" s="4"/>
      <c r="N524" s="4"/>
      <c r="O524" s="4"/>
      <c r="Q524" s="4"/>
      <c r="R524" s="4"/>
      <c r="S524" s="8"/>
      <c r="T524" s="4"/>
      <c r="U524" s="4"/>
    </row>
    <row r="525" spans="2:21" s="2" customFormat="1">
      <c r="B525" s="7"/>
      <c r="J525" s="8"/>
      <c r="L525" s="4"/>
      <c r="N525" s="4"/>
      <c r="O525" s="4"/>
      <c r="Q525" s="4"/>
      <c r="R525" s="4"/>
      <c r="S525" s="8"/>
      <c r="T525" s="4"/>
      <c r="U525" s="4"/>
    </row>
    <row r="526" spans="2:21" s="2" customFormat="1">
      <c r="B526" s="7"/>
      <c r="J526" s="8"/>
      <c r="L526" s="4"/>
      <c r="N526" s="4"/>
      <c r="O526" s="4"/>
      <c r="Q526" s="4"/>
      <c r="R526" s="4"/>
      <c r="S526" s="8"/>
      <c r="T526" s="4"/>
      <c r="U526" s="4"/>
    </row>
    <row r="527" spans="2:21" s="2" customFormat="1">
      <c r="B527" s="7"/>
      <c r="J527" s="8"/>
      <c r="L527" s="4"/>
      <c r="N527" s="4"/>
      <c r="O527" s="4"/>
      <c r="Q527" s="4"/>
      <c r="R527" s="4"/>
      <c r="S527" s="8"/>
      <c r="T527" s="4"/>
      <c r="U527" s="4"/>
    </row>
    <row r="528" spans="2:21" s="2" customFormat="1">
      <c r="B528" s="7"/>
      <c r="J528" s="8"/>
      <c r="L528" s="4"/>
      <c r="N528" s="4"/>
      <c r="O528" s="4"/>
      <c r="Q528" s="4"/>
      <c r="R528" s="4"/>
      <c r="S528" s="8"/>
      <c r="T528" s="4"/>
      <c r="U528" s="4"/>
    </row>
    <row r="529" spans="2:21" s="2" customFormat="1">
      <c r="B529" s="7"/>
      <c r="J529" s="8"/>
      <c r="L529" s="4"/>
      <c r="N529" s="4"/>
      <c r="O529" s="4"/>
      <c r="Q529" s="4"/>
      <c r="R529" s="4"/>
      <c r="S529" s="8"/>
      <c r="T529" s="4"/>
      <c r="U529" s="4"/>
    </row>
    <row r="530" spans="2:21" s="2" customFormat="1">
      <c r="B530" s="7"/>
      <c r="J530" s="8"/>
      <c r="L530" s="4"/>
      <c r="N530" s="4"/>
      <c r="O530" s="4"/>
      <c r="Q530" s="4"/>
      <c r="R530" s="4"/>
      <c r="S530" s="8"/>
      <c r="T530" s="4"/>
      <c r="U530" s="4"/>
    </row>
    <row r="531" spans="2:21" s="2" customFormat="1">
      <c r="B531" s="7"/>
      <c r="J531" s="8"/>
      <c r="L531" s="4"/>
      <c r="N531" s="4"/>
      <c r="O531" s="4"/>
      <c r="Q531" s="4"/>
      <c r="R531" s="4"/>
      <c r="S531" s="8"/>
      <c r="T531" s="4"/>
      <c r="U531" s="4"/>
    </row>
    <row r="532" spans="2:21" s="2" customFormat="1">
      <c r="B532" s="7"/>
      <c r="J532" s="8"/>
      <c r="L532" s="4"/>
      <c r="N532" s="4"/>
      <c r="O532" s="4"/>
      <c r="Q532" s="4"/>
      <c r="R532" s="4"/>
      <c r="S532" s="8"/>
      <c r="T532" s="4"/>
      <c r="U532" s="4"/>
    </row>
    <row r="533" spans="2:21" s="2" customFormat="1">
      <c r="B533" s="7"/>
      <c r="J533" s="8"/>
      <c r="L533" s="4"/>
      <c r="N533" s="4"/>
      <c r="O533" s="4"/>
      <c r="Q533" s="4"/>
      <c r="R533" s="4"/>
      <c r="S533" s="8"/>
      <c r="T533" s="4"/>
      <c r="U533" s="4"/>
    </row>
    <row r="534" spans="2:21" s="2" customFormat="1">
      <c r="B534" s="7"/>
      <c r="J534" s="8"/>
      <c r="L534" s="4"/>
      <c r="N534" s="4"/>
      <c r="O534" s="4"/>
      <c r="Q534" s="4"/>
      <c r="R534" s="4"/>
      <c r="S534" s="8"/>
      <c r="T534" s="4"/>
      <c r="U534" s="4"/>
    </row>
    <row r="535" spans="2:21" s="2" customFormat="1">
      <c r="B535" s="7"/>
      <c r="J535" s="8"/>
      <c r="L535" s="4"/>
      <c r="N535" s="4"/>
      <c r="O535" s="4"/>
      <c r="Q535" s="4"/>
      <c r="R535" s="4"/>
      <c r="S535" s="8"/>
      <c r="T535" s="4"/>
      <c r="U535" s="4"/>
    </row>
    <row r="536" spans="2:21" s="2" customFormat="1">
      <c r="B536" s="7"/>
      <c r="J536" s="8"/>
      <c r="L536" s="4"/>
      <c r="N536" s="4"/>
      <c r="O536" s="4"/>
      <c r="Q536" s="4"/>
      <c r="R536" s="4"/>
      <c r="S536" s="8"/>
      <c r="T536" s="4"/>
      <c r="U536" s="4"/>
    </row>
    <row r="537" spans="2:21" s="2" customFormat="1">
      <c r="B537" s="7"/>
      <c r="J537" s="8"/>
      <c r="L537" s="4"/>
      <c r="N537" s="4"/>
      <c r="O537" s="4"/>
      <c r="Q537" s="4"/>
      <c r="R537" s="4"/>
      <c r="S537" s="8"/>
      <c r="T537" s="4"/>
      <c r="U537" s="4"/>
    </row>
    <row r="538" spans="2:21" s="2" customFormat="1">
      <c r="B538" s="7"/>
      <c r="J538" s="8"/>
      <c r="L538" s="4"/>
      <c r="N538" s="4"/>
      <c r="O538" s="4"/>
      <c r="Q538" s="4"/>
      <c r="R538" s="4"/>
      <c r="S538" s="8"/>
      <c r="T538" s="4"/>
      <c r="U538" s="4"/>
    </row>
    <row r="539" spans="2:21" s="2" customFormat="1">
      <c r="B539" s="7"/>
      <c r="J539" s="8"/>
      <c r="L539" s="4"/>
      <c r="N539" s="4"/>
      <c r="O539" s="4"/>
      <c r="Q539" s="4"/>
      <c r="R539" s="4"/>
      <c r="S539" s="8"/>
      <c r="T539" s="4"/>
      <c r="U539" s="4"/>
    </row>
    <row r="540" spans="2:21" s="2" customFormat="1">
      <c r="B540" s="7"/>
      <c r="J540" s="8"/>
      <c r="L540" s="4"/>
      <c r="N540" s="4"/>
      <c r="O540" s="4"/>
      <c r="Q540" s="4"/>
      <c r="R540" s="4"/>
      <c r="S540" s="8"/>
      <c r="T540" s="4"/>
      <c r="U540" s="4"/>
    </row>
    <row r="541" spans="2:21" s="2" customFormat="1">
      <c r="B541" s="7"/>
      <c r="J541" s="8"/>
      <c r="L541" s="4"/>
      <c r="N541" s="4"/>
      <c r="O541" s="4"/>
      <c r="Q541" s="4"/>
      <c r="R541" s="4"/>
      <c r="S541" s="8"/>
      <c r="T541" s="4"/>
      <c r="U541" s="4"/>
    </row>
    <row r="542" spans="2:21" s="2" customFormat="1">
      <c r="B542" s="7"/>
      <c r="J542" s="8"/>
      <c r="L542" s="4"/>
      <c r="N542" s="4"/>
      <c r="O542" s="4"/>
      <c r="Q542" s="4"/>
      <c r="R542" s="4"/>
      <c r="S542" s="8"/>
      <c r="T542" s="4"/>
      <c r="U542" s="4"/>
    </row>
    <row r="543" spans="2:21" s="2" customFormat="1">
      <c r="B543" s="7"/>
      <c r="J543" s="8"/>
      <c r="L543" s="4"/>
      <c r="N543" s="4"/>
      <c r="O543" s="4"/>
      <c r="Q543" s="4"/>
      <c r="R543" s="4"/>
      <c r="S543" s="8"/>
      <c r="T543" s="4"/>
      <c r="U543" s="4"/>
    </row>
    <row r="544" spans="2:21" s="2" customFormat="1">
      <c r="B544" s="7"/>
      <c r="J544" s="8"/>
      <c r="L544" s="4"/>
      <c r="N544" s="4"/>
      <c r="O544" s="4"/>
      <c r="Q544" s="4"/>
      <c r="R544" s="4"/>
      <c r="S544" s="8"/>
      <c r="T544" s="4"/>
      <c r="U544" s="4"/>
    </row>
    <row r="545" spans="2:21" s="2" customFormat="1">
      <c r="B545" s="7"/>
      <c r="J545" s="8"/>
      <c r="L545" s="4"/>
      <c r="N545" s="4"/>
      <c r="O545" s="4"/>
      <c r="Q545" s="4"/>
      <c r="R545" s="4"/>
      <c r="S545" s="8"/>
      <c r="T545" s="4"/>
      <c r="U545" s="4"/>
    </row>
    <row r="546" spans="2:21" s="2" customFormat="1">
      <c r="B546" s="7"/>
      <c r="J546" s="8"/>
      <c r="L546" s="4"/>
      <c r="N546" s="4"/>
      <c r="O546" s="4"/>
      <c r="Q546" s="4"/>
      <c r="R546" s="4"/>
      <c r="S546" s="8"/>
      <c r="T546" s="4"/>
      <c r="U546" s="4"/>
    </row>
    <row r="547" spans="2:21" s="2" customFormat="1">
      <c r="B547" s="7"/>
      <c r="J547" s="8"/>
      <c r="L547" s="4"/>
      <c r="N547" s="4"/>
      <c r="O547" s="4"/>
      <c r="Q547" s="4"/>
      <c r="R547" s="4"/>
      <c r="S547" s="8"/>
      <c r="T547" s="4"/>
      <c r="U547" s="4"/>
    </row>
    <row r="548" spans="2:21" s="2" customFormat="1">
      <c r="B548" s="7"/>
      <c r="J548" s="8"/>
      <c r="L548" s="4"/>
      <c r="N548" s="4"/>
      <c r="O548" s="4"/>
      <c r="Q548" s="4"/>
      <c r="R548" s="4"/>
      <c r="S548" s="8"/>
      <c r="T548" s="4"/>
      <c r="U548" s="4"/>
    </row>
    <row r="549" spans="2:21" s="2" customFormat="1">
      <c r="B549" s="7"/>
      <c r="J549" s="8"/>
      <c r="L549" s="4"/>
      <c r="N549" s="4"/>
      <c r="O549" s="4"/>
      <c r="Q549" s="4"/>
      <c r="R549" s="4"/>
      <c r="S549" s="8"/>
      <c r="T549" s="4"/>
      <c r="U549" s="4"/>
    </row>
    <row r="550" spans="2:21" s="2" customFormat="1">
      <c r="B550" s="7"/>
      <c r="J550" s="8"/>
      <c r="L550" s="4"/>
      <c r="N550" s="4"/>
      <c r="O550" s="4"/>
      <c r="Q550" s="4"/>
      <c r="R550" s="4"/>
      <c r="S550" s="8"/>
      <c r="T550" s="4"/>
      <c r="U550" s="4"/>
    </row>
    <row r="551" spans="2:21" s="2" customFormat="1">
      <c r="B551" s="7"/>
      <c r="J551" s="8"/>
      <c r="L551" s="4"/>
      <c r="N551" s="4"/>
      <c r="O551" s="4"/>
      <c r="Q551" s="4"/>
      <c r="R551" s="4"/>
      <c r="S551" s="8"/>
      <c r="T551" s="4"/>
      <c r="U551" s="4"/>
    </row>
    <row r="552" spans="2:21" s="2" customFormat="1">
      <c r="B552" s="7"/>
      <c r="J552" s="8"/>
      <c r="L552" s="4"/>
      <c r="N552" s="4"/>
      <c r="O552" s="4"/>
      <c r="Q552" s="4"/>
      <c r="R552" s="4"/>
      <c r="S552" s="8"/>
      <c r="T552" s="4"/>
      <c r="U552" s="4"/>
    </row>
    <row r="553" spans="2:21" s="2" customFormat="1">
      <c r="B553" s="7"/>
      <c r="J553" s="8"/>
      <c r="L553" s="4"/>
      <c r="N553" s="4"/>
      <c r="O553" s="4"/>
      <c r="Q553" s="4"/>
      <c r="R553" s="4"/>
      <c r="S553" s="8"/>
      <c r="T553" s="4"/>
      <c r="U553" s="4"/>
    </row>
    <row r="554" spans="2:21" s="2" customFormat="1">
      <c r="B554" s="7"/>
      <c r="J554" s="8"/>
      <c r="L554" s="4"/>
      <c r="N554" s="4"/>
      <c r="O554" s="4"/>
      <c r="Q554" s="4"/>
      <c r="R554" s="4"/>
      <c r="S554" s="8"/>
      <c r="T554" s="4"/>
      <c r="U554" s="4"/>
    </row>
    <row r="555" spans="2:21" s="2" customFormat="1">
      <c r="B555" s="7"/>
      <c r="J555" s="8"/>
      <c r="L555" s="4"/>
      <c r="N555" s="4"/>
      <c r="O555" s="4"/>
      <c r="Q555" s="4"/>
      <c r="R555" s="4"/>
      <c r="S555" s="8"/>
      <c r="T555" s="4"/>
      <c r="U555" s="4"/>
    </row>
    <row r="556" spans="2:21" s="2" customFormat="1">
      <c r="B556" s="7"/>
      <c r="J556" s="8"/>
      <c r="L556" s="4"/>
      <c r="N556" s="4"/>
      <c r="O556" s="4"/>
      <c r="Q556" s="4"/>
      <c r="R556" s="4"/>
      <c r="S556" s="8"/>
      <c r="T556" s="4"/>
      <c r="U556" s="4"/>
    </row>
    <row r="557" spans="2:21" s="2" customFormat="1">
      <c r="B557" s="7"/>
      <c r="J557" s="8"/>
      <c r="L557" s="4"/>
      <c r="N557" s="4"/>
      <c r="O557" s="4"/>
      <c r="Q557" s="4"/>
      <c r="R557" s="4"/>
      <c r="S557" s="8"/>
      <c r="T557" s="4"/>
      <c r="U557" s="4"/>
    </row>
    <row r="558" spans="2:21" s="2" customFormat="1">
      <c r="B558" s="7"/>
      <c r="J558" s="8"/>
      <c r="L558" s="4"/>
      <c r="N558" s="4"/>
      <c r="O558" s="4"/>
      <c r="Q558" s="4"/>
      <c r="R558" s="4"/>
      <c r="S558" s="8"/>
      <c r="T558" s="4"/>
      <c r="U558" s="4"/>
    </row>
    <row r="559" spans="2:21" s="2" customFormat="1">
      <c r="B559" s="7"/>
      <c r="J559" s="8"/>
      <c r="L559" s="4"/>
      <c r="N559" s="4"/>
      <c r="O559" s="4"/>
      <c r="Q559" s="4"/>
      <c r="R559" s="4"/>
      <c r="S559" s="8"/>
      <c r="T559" s="4"/>
      <c r="U559" s="4"/>
    </row>
    <row r="560" spans="2:21" s="2" customFormat="1">
      <c r="B560" s="7"/>
      <c r="J560" s="8"/>
      <c r="L560" s="4"/>
      <c r="N560" s="4"/>
      <c r="O560" s="4"/>
      <c r="Q560" s="4"/>
      <c r="R560" s="4"/>
      <c r="S560" s="8"/>
      <c r="T560" s="4"/>
      <c r="U560" s="4"/>
    </row>
    <row r="561" spans="2:21" s="2" customFormat="1">
      <c r="B561" s="7"/>
      <c r="J561" s="8"/>
      <c r="L561" s="4"/>
      <c r="N561" s="4"/>
      <c r="O561" s="4"/>
      <c r="Q561" s="4"/>
      <c r="R561" s="4"/>
      <c r="S561" s="8"/>
      <c r="T561" s="4"/>
      <c r="U561" s="4"/>
    </row>
    <row r="562" spans="2:21" s="2" customFormat="1">
      <c r="B562" s="7"/>
      <c r="J562" s="8"/>
      <c r="L562" s="4"/>
      <c r="N562" s="4"/>
      <c r="O562" s="4"/>
      <c r="Q562" s="4"/>
      <c r="R562" s="4"/>
      <c r="S562" s="8"/>
      <c r="T562" s="4"/>
      <c r="U562" s="4"/>
    </row>
    <row r="563" spans="2:21" s="2" customFormat="1">
      <c r="B563" s="7"/>
      <c r="J563" s="8"/>
      <c r="L563" s="4"/>
      <c r="N563" s="4"/>
      <c r="O563" s="4"/>
      <c r="Q563" s="4"/>
      <c r="R563" s="4"/>
      <c r="S563" s="8"/>
      <c r="T563" s="4"/>
      <c r="U563" s="4"/>
    </row>
    <row r="564" spans="2:21" s="2" customFormat="1">
      <c r="B564" s="7"/>
      <c r="J564" s="8"/>
      <c r="L564" s="4"/>
      <c r="N564" s="4"/>
      <c r="O564" s="4"/>
      <c r="Q564" s="4"/>
      <c r="R564" s="4"/>
      <c r="S564" s="8"/>
      <c r="T564" s="4"/>
      <c r="U564" s="4"/>
    </row>
    <row r="565" spans="2:21" s="2" customFormat="1">
      <c r="B565" s="7"/>
      <c r="J565" s="8"/>
      <c r="L565" s="4"/>
      <c r="N565" s="4"/>
      <c r="O565" s="4"/>
      <c r="Q565" s="4"/>
      <c r="R565" s="4"/>
      <c r="S565" s="8"/>
      <c r="T565" s="4"/>
      <c r="U565" s="4"/>
    </row>
    <row r="566" spans="2:21" s="2" customFormat="1">
      <c r="B566" s="7"/>
      <c r="J566" s="8"/>
      <c r="L566" s="4"/>
      <c r="N566" s="4"/>
      <c r="O566" s="4"/>
      <c r="Q566" s="4"/>
      <c r="R566" s="4"/>
      <c r="S566" s="8"/>
      <c r="T566" s="4"/>
      <c r="U566" s="4"/>
    </row>
    <row r="567" spans="2:21" s="2" customFormat="1">
      <c r="B567" s="7"/>
      <c r="J567" s="8"/>
      <c r="L567" s="4"/>
      <c r="N567" s="4"/>
      <c r="O567" s="4"/>
      <c r="Q567" s="4"/>
      <c r="R567" s="4"/>
      <c r="S567" s="8"/>
      <c r="T567" s="4"/>
      <c r="U567" s="4"/>
    </row>
    <row r="568" spans="2:21" s="2" customFormat="1">
      <c r="B568" s="7"/>
      <c r="J568" s="8"/>
      <c r="L568" s="4"/>
      <c r="N568" s="4"/>
      <c r="O568" s="4"/>
      <c r="Q568" s="4"/>
      <c r="R568" s="4"/>
      <c r="S568" s="8"/>
      <c r="T568" s="4"/>
      <c r="U568" s="4"/>
    </row>
    <row r="569" spans="2:21" s="2" customFormat="1">
      <c r="B569" s="7"/>
      <c r="J569" s="8"/>
      <c r="L569" s="4"/>
      <c r="N569" s="4"/>
      <c r="O569" s="4"/>
      <c r="Q569" s="4"/>
      <c r="R569" s="4"/>
      <c r="S569" s="8"/>
      <c r="T569" s="4"/>
      <c r="U569" s="4"/>
    </row>
    <row r="570" spans="2:21" s="2" customFormat="1">
      <c r="B570" s="7"/>
      <c r="J570" s="8"/>
      <c r="L570" s="4"/>
      <c r="N570" s="4"/>
      <c r="O570" s="4"/>
      <c r="Q570" s="4"/>
      <c r="R570" s="4"/>
      <c r="S570" s="8"/>
      <c r="T570" s="4"/>
      <c r="U570" s="4"/>
    </row>
    <row r="571" spans="2:21" s="2" customFormat="1">
      <c r="B571" s="7"/>
      <c r="J571" s="8"/>
      <c r="L571" s="4"/>
      <c r="N571" s="4"/>
      <c r="O571" s="4"/>
      <c r="Q571" s="4"/>
      <c r="R571" s="4"/>
      <c r="S571" s="8"/>
      <c r="T571" s="4"/>
      <c r="U571" s="4"/>
    </row>
    <row r="572" spans="2:21" s="2" customFormat="1">
      <c r="B572" s="7"/>
      <c r="J572" s="8"/>
      <c r="L572" s="4"/>
      <c r="N572" s="4"/>
      <c r="O572" s="4"/>
      <c r="Q572" s="4"/>
      <c r="R572" s="4"/>
      <c r="S572" s="8"/>
      <c r="T572" s="4"/>
      <c r="U572" s="4"/>
    </row>
    <row r="573" spans="2:21" s="2" customFormat="1">
      <c r="B573" s="7"/>
      <c r="J573" s="8"/>
      <c r="L573" s="4"/>
      <c r="N573" s="4"/>
      <c r="O573" s="4"/>
      <c r="Q573" s="4"/>
      <c r="R573" s="4"/>
      <c r="S573" s="8"/>
      <c r="T573" s="4"/>
      <c r="U573" s="4"/>
    </row>
    <row r="574" spans="2:21" s="2" customFormat="1">
      <c r="B574" s="7"/>
      <c r="J574" s="8"/>
      <c r="L574" s="4"/>
      <c r="N574" s="4"/>
      <c r="O574" s="4"/>
      <c r="Q574" s="4"/>
      <c r="R574" s="4"/>
      <c r="S574" s="8"/>
      <c r="T574" s="4"/>
      <c r="U574" s="4"/>
    </row>
    <row r="575" spans="2:21" s="2" customFormat="1">
      <c r="B575" s="7"/>
      <c r="J575" s="8"/>
      <c r="L575" s="4"/>
      <c r="N575" s="4"/>
      <c r="O575" s="4"/>
      <c r="Q575" s="4"/>
      <c r="R575" s="4"/>
      <c r="S575" s="8"/>
      <c r="T575" s="4"/>
      <c r="U575" s="4"/>
    </row>
    <row r="576" spans="2:21" s="2" customFormat="1">
      <c r="B576" s="7"/>
      <c r="J576" s="8"/>
      <c r="L576" s="4"/>
      <c r="N576" s="4"/>
      <c r="O576" s="4"/>
      <c r="Q576" s="4"/>
      <c r="R576" s="4"/>
      <c r="S576" s="8"/>
      <c r="T576" s="4"/>
      <c r="U576" s="4"/>
    </row>
    <row r="577" spans="2:21" s="2" customFormat="1">
      <c r="B577" s="7"/>
      <c r="J577" s="8"/>
      <c r="L577" s="4"/>
      <c r="N577" s="4"/>
      <c r="O577" s="4"/>
      <c r="Q577" s="4"/>
      <c r="R577" s="4"/>
      <c r="S577" s="8"/>
      <c r="T577" s="4"/>
      <c r="U577" s="4"/>
    </row>
    <row r="578" spans="2:21" s="2" customFormat="1">
      <c r="B578" s="7"/>
      <c r="J578" s="8"/>
      <c r="L578" s="4"/>
      <c r="N578" s="4"/>
      <c r="O578" s="4"/>
      <c r="Q578" s="4"/>
      <c r="R578" s="4"/>
      <c r="S578" s="8"/>
      <c r="T578" s="4"/>
      <c r="U578" s="4"/>
    </row>
    <row r="579" spans="2:21" s="2" customFormat="1">
      <c r="B579" s="7"/>
      <c r="J579" s="8"/>
      <c r="L579" s="4"/>
      <c r="N579" s="4"/>
      <c r="O579" s="4"/>
      <c r="Q579" s="4"/>
      <c r="R579" s="4"/>
      <c r="S579" s="8"/>
      <c r="T579" s="4"/>
      <c r="U579" s="4"/>
    </row>
    <row r="580" spans="2:21" s="2" customFormat="1">
      <c r="B580" s="7"/>
      <c r="J580" s="8"/>
      <c r="L580" s="4"/>
      <c r="N580" s="4"/>
      <c r="O580" s="4"/>
      <c r="Q580" s="4"/>
      <c r="R580" s="4"/>
      <c r="S580" s="8"/>
      <c r="T580" s="4"/>
      <c r="U580" s="4"/>
    </row>
    <row r="581" spans="2:21" s="2" customFormat="1">
      <c r="B581" s="7"/>
      <c r="J581" s="8"/>
      <c r="L581" s="4"/>
      <c r="N581" s="4"/>
      <c r="O581" s="4"/>
      <c r="Q581" s="4"/>
      <c r="R581" s="4"/>
      <c r="S581" s="8"/>
      <c r="T581" s="4"/>
      <c r="U581" s="4"/>
    </row>
    <row r="582" spans="2:21" s="2" customFormat="1">
      <c r="B582" s="7"/>
      <c r="J582" s="8"/>
      <c r="L582" s="4"/>
      <c r="N582" s="4"/>
      <c r="O582" s="4"/>
      <c r="Q582" s="4"/>
      <c r="R582" s="4"/>
      <c r="S582" s="8"/>
      <c r="T582" s="4"/>
      <c r="U582" s="4"/>
    </row>
    <row r="583" spans="2:21" s="2" customFormat="1">
      <c r="B583" s="7"/>
      <c r="J583" s="8"/>
      <c r="L583" s="4"/>
      <c r="N583" s="4"/>
      <c r="O583" s="4"/>
      <c r="Q583" s="4"/>
      <c r="R583" s="4"/>
      <c r="S583" s="8"/>
      <c r="T583" s="4"/>
      <c r="U583" s="4"/>
    </row>
    <row r="584" spans="2:21" s="2" customFormat="1">
      <c r="B584" s="7"/>
      <c r="J584" s="8"/>
      <c r="L584" s="4"/>
      <c r="N584" s="4"/>
      <c r="O584" s="4"/>
      <c r="Q584" s="4"/>
      <c r="R584" s="4"/>
      <c r="S584" s="8"/>
      <c r="T584" s="4"/>
      <c r="U584" s="4"/>
    </row>
    <row r="585" spans="2:21" s="2" customFormat="1">
      <c r="B585" s="7"/>
      <c r="J585" s="8"/>
      <c r="L585" s="4"/>
      <c r="N585" s="4"/>
      <c r="O585" s="4"/>
      <c r="Q585" s="4"/>
      <c r="R585" s="4"/>
      <c r="S585" s="8"/>
      <c r="T585" s="4"/>
      <c r="U585" s="4"/>
    </row>
    <row r="586" spans="2:21" s="2" customFormat="1">
      <c r="B586" s="7"/>
      <c r="J586" s="8"/>
      <c r="L586" s="4"/>
      <c r="N586" s="4"/>
      <c r="O586" s="4"/>
      <c r="Q586" s="4"/>
      <c r="R586" s="4"/>
      <c r="S586" s="8"/>
      <c r="T586" s="4"/>
      <c r="U586" s="4"/>
    </row>
    <row r="587" spans="2:21" s="2" customFormat="1">
      <c r="B587" s="7"/>
      <c r="J587" s="8"/>
      <c r="L587" s="4"/>
      <c r="N587" s="4"/>
      <c r="O587" s="4"/>
      <c r="Q587" s="4"/>
      <c r="R587" s="4"/>
      <c r="S587" s="8"/>
      <c r="T587" s="4"/>
      <c r="U587" s="4"/>
    </row>
    <row r="588" spans="2:21" s="2" customFormat="1">
      <c r="B588" s="7"/>
      <c r="J588" s="8"/>
      <c r="L588" s="4"/>
      <c r="N588" s="4"/>
      <c r="O588" s="4"/>
      <c r="Q588" s="4"/>
      <c r="R588" s="4"/>
      <c r="S588" s="8"/>
      <c r="T588" s="4"/>
      <c r="U588" s="4"/>
    </row>
    <row r="589" spans="2:21" s="2" customFormat="1">
      <c r="B589" s="7"/>
      <c r="J589" s="8"/>
      <c r="L589" s="4"/>
      <c r="N589" s="4"/>
      <c r="O589" s="4"/>
      <c r="Q589" s="4"/>
      <c r="R589" s="4"/>
      <c r="S589" s="8"/>
      <c r="T589" s="4"/>
      <c r="U589" s="4"/>
    </row>
    <row r="590" spans="2:21" s="2" customFormat="1">
      <c r="B590" s="7"/>
      <c r="J590" s="8"/>
      <c r="L590" s="4"/>
      <c r="N590" s="4"/>
      <c r="O590" s="4"/>
      <c r="Q590" s="4"/>
      <c r="R590" s="4"/>
      <c r="S590" s="8"/>
      <c r="T590" s="4"/>
      <c r="U590" s="4"/>
    </row>
    <row r="591" spans="2:21" s="2" customFormat="1">
      <c r="B591" s="7"/>
      <c r="J591" s="8"/>
      <c r="L591" s="4"/>
      <c r="N591" s="4"/>
      <c r="O591" s="4"/>
      <c r="Q591" s="4"/>
      <c r="R591" s="4"/>
      <c r="S591" s="8"/>
      <c r="T591" s="4"/>
      <c r="U591" s="4"/>
    </row>
    <row r="592" spans="2:21" s="2" customFormat="1">
      <c r="B592" s="7"/>
      <c r="J592" s="8"/>
      <c r="L592" s="4"/>
      <c r="N592" s="4"/>
      <c r="O592" s="4"/>
      <c r="Q592" s="4"/>
      <c r="R592" s="4"/>
      <c r="S592" s="8"/>
      <c r="T592" s="4"/>
      <c r="U592" s="4"/>
    </row>
    <row r="593" spans="2:21" s="2" customFormat="1">
      <c r="B593" s="7"/>
      <c r="J593" s="8"/>
      <c r="L593" s="4"/>
      <c r="N593" s="4"/>
      <c r="O593" s="4"/>
      <c r="Q593" s="4"/>
      <c r="R593" s="4"/>
      <c r="S593" s="8"/>
      <c r="T593" s="4"/>
      <c r="U593" s="4"/>
    </row>
    <row r="594" spans="2:21" s="2" customFormat="1">
      <c r="B594" s="7"/>
      <c r="J594" s="8"/>
      <c r="L594" s="4"/>
      <c r="N594" s="4"/>
      <c r="O594" s="4"/>
      <c r="Q594" s="4"/>
      <c r="R594" s="4"/>
      <c r="S594" s="8"/>
      <c r="T594" s="4"/>
      <c r="U594" s="4"/>
    </row>
    <row r="595" spans="2:21" s="2" customFormat="1">
      <c r="B595" s="7"/>
      <c r="J595" s="8"/>
      <c r="L595" s="4"/>
      <c r="N595" s="4"/>
      <c r="O595" s="4"/>
      <c r="Q595" s="4"/>
      <c r="R595" s="4"/>
      <c r="S595" s="8"/>
      <c r="T595" s="4"/>
      <c r="U595" s="4"/>
    </row>
    <row r="596" spans="2:21" s="2" customFormat="1">
      <c r="B596" s="7"/>
      <c r="J596" s="8"/>
      <c r="L596" s="4"/>
      <c r="N596" s="4"/>
      <c r="O596" s="4"/>
      <c r="Q596" s="4"/>
      <c r="R596" s="4"/>
      <c r="S596" s="8"/>
      <c r="T596" s="4"/>
      <c r="U596" s="4"/>
    </row>
    <row r="597" spans="2:21" s="2" customFormat="1">
      <c r="B597" s="7"/>
      <c r="J597" s="8"/>
      <c r="L597" s="4"/>
      <c r="N597" s="4"/>
      <c r="O597" s="4"/>
      <c r="Q597" s="4"/>
      <c r="R597" s="4"/>
      <c r="S597" s="8"/>
      <c r="T597" s="4"/>
      <c r="U597" s="4"/>
    </row>
    <row r="598" spans="2:21" s="2" customFormat="1">
      <c r="B598" s="7"/>
      <c r="J598" s="8"/>
      <c r="L598" s="4"/>
      <c r="N598" s="4"/>
      <c r="O598" s="4"/>
      <c r="Q598" s="4"/>
      <c r="R598" s="4"/>
      <c r="S598" s="8"/>
      <c r="T598" s="4"/>
      <c r="U598" s="4"/>
    </row>
    <row r="599" spans="2:21" s="2" customFormat="1">
      <c r="B599" s="7"/>
      <c r="J599" s="8"/>
      <c r="L599" s="4"/>
      <c r="N599" s="4"/>
      <c r="O599" s="4"/>
      <c r="Q599" s="4"/>
      <c r="R599" s="4"/>
      <c r="S599" s="8"/>
      <c r="T599" s="4"/>
      <c r="U599" s="4"/>
    </row>
    <row r="600" spans="2:21" s="2" customFormat="1">
      <c r="B600" s="7"/>
      <c r="J600" s="8"/>
      <c r="L600" s="4"/>
      <c r="N600" s="4"/>
      <c r="O600" s="4"/>
      <c r="Q600" s="4"/>
      <c r="R600" s="4"/>
      <c r="S600" s="8"/>
      <c r="T600" s="4"/>
      <c r="U600" s="4"/>
    </row>
    <row r="601" spans="2:21" s="2" customFormat="1">
      <c r="B601" s="7"/>
      <c r="J601" s="8"/>
      <c r="L601" s="4"/>
      <c r="N601" s="4"/>
      <c r="O601" s="4"/>
      <c r="Q601" s="4"/>
      <c r="R601" s="4"/>
      <c r="S601" s="8"/>
      <c r="T601" s="4"/>
      <c r="U601" s="4"/>
    </row>
    <row r="602" spans="2:21" s="2" customFormat="1">
      <c r="B602" s="7"/>
      <c r="J602" s="8"/>
      <c r="L602" s="4"/>
      <c r="N602" s="4"/>
      <c r="O602" s="4"/>
      <c r="Q602" s="4"/>
      <c r="R602" s="4"/>
      <c r="S602" s="8"/>
      <c r="T602" s="4"/>
      <c r="U602" s="4"/>
    </row>
    <row r="603" spans="2:21" s="2" customFormat="1">
      <c r="B603" s="7"/>
      <c r="J603" s="8"/>
      <c r="L603" s="4"/>
      <c r="N603" s="4"/>
      <c r="O603" s="4"/>
      <c r="Q603" s="4"/>
      <c r="R603" s="4"/>
      <c r="S603" s="8"/>
      <c r="T603" s="4"/>
      <c r="U603" s="4"/>
    </row>
    <row r="604" spans="2:21" s="2" customFormat="1">
      <c r="B604" s="7"/>
      <c r="J604" s="8"/>
      <c r="L604" s="4"/>
      <c r="N604" s="4"/>
      <c r="O604" s="4"/>
      <c r="Q604" s="4"/>
      <c r="R604" s="4"/>
      <c r="S604" s="8"/>
      <c r="T604" s="4"/>
      <c r="U604" s="4"/>
    </row>
    <row r="605" spans="2:21" s="2" customFormat="1">
      <c r="B605" s="7"/>
      <c r="J605" s="8"/>
      <c r="L605" s="4"/>
      <c r="N605" s="4"/>
      <c r="O605" s="4"/>
      <c r="Q605" s="4"/>
      <c r="R605" s="4"/>
      <c r="S605" s="8"/>
      <c r="T605" s="4"/>
      <c r="U605" s="4"/>
    </row>
    <row r="606" spans="2:21" s="2" customFormat="1">
      <c r="B606" s="7"/>
      <c r="J606" s="8"/>
      <c r="L606" s="4"/>
      <c r="N606" s="4"/>
      <c r="O606" s="4"/>
      <c r="Q606" s="4"/>
      <c r="R606" s="4"/>
      <c r="S606" s="8"/>
      <c r="T606" s="4"/>
      <c r="U606" s="4"/>
    </row>
    <row r="607" spans="2:21" s="2" customFormat="1">
      <c r="B607" s="7"/>
      <c r="J607" s="8"/>
      <c r="L607" s="4"/>
      <c r="N607" s="4"/>
      <c r="O607" s="4"/>
      <c r="Q607" s="4"/>
      <c r="R607" s="4"/>
      <c r="S607" s="8"/>
      <c r="T607" s="4"/>
      <c r="U607" s="4"/>
    </row>
    <row r="608" spans="2:21" s="2" customFormat="1">
      <c r="B608" s="7"/>
      <c r="J608" s="8"/>
      <c r="L608" s="4"/>
      <c r="N608" s="4"/>
      <c r="O608" s="4"/>
      <c r="Q608" s="4"/>
      <c r="R608" s="4"/>
      <c r="S608" s="8"/>
      <c r="T608" s="4"/>
      <c r="U608" s="4"/>
    </row>
    <row r="609" spans="2:21" s="2" customFormat="1">
      <c r="B609" s="7"/>
      <c r="J609" s="8"/>
      <c r="L609" s="4"/>
      <c r="N609" s="4"/>
      <c r="O609" s="4"/>
      <c r="Q609" s="4"/>
      <c r="R609" s="4"/>
      <c r="S609" s="8"/>
      <c r="T609" s="4"/>
      <c r="U609" s="4"/>
    </row>
    <row r="610" spans="2:21" s="2" customFormat="1">
      <c r="B610" s="7"/>
      <c r="J610" s="8"/>
      <c r="L610" s="4"/>
      <c r="N610" s="4"/>
      <c r="O610" s="4"/>
      <c r="Q610" s="4"/>
      <c r="R610" s="4"/>
      <c r="S610" s="8"/>
      <c r="T610" s="4"/>
      <c r="U610" s="4"/>
    </row>
    <row r="611" spans="2:21" s="2" customFormat="1">
      <c r="B611" s="7"/>
      <c r="J611" s="8"/>
      <c r="L611" s="4"/>
      <c r="N611" s="4"/>
      <c r="O611" s="4"/>
      <c r="Q611" s="4"/>
      <c r="R611" s="4"/>
      <c r="S611" s="8"/>
      <c r="T611" s="4"/>
      <c r="U611" s="4"/>
    </row>
    <row r="612" spans="2:21" s="2" customFormat="1">
      <c r="B612" s="7"/>
      <c r="J612" s="8"/>
      <c r="L612" s="4"/>
      <c r="N612" s="4"/>
      <c r="O612" s="4"/>
      <c r="Q612" s="4"/>
      <c r="R612" s="4"/>
      <c r="S612" s="8"/>
      <c r="T612" s="4"/>
      <c r="U612" s="4"/>
    </row>
    <row r="613" spans="2:21" s="2" customFormat="1">
      <c r="B613" s="7"/>
      <c r="J613" s="8"/>
      <c r="L613" s="4"/>
      <c r="N613" s="4"/>
      <c r="O613" s="4"/>
      <c r="Q613" s="4"/>
      <c r="R613" s="4"/>
      <c r="S613" s="8"/>
      <c r="T613" s="4"/>
      <c r="U613" s="4"/>
    </row>
    <row r="614" spans="2:21" s="2" customFormat="1">
      <c r="B614" s="7"/>
      <c r="J614" s="8"/>
      <c r="L614" s="4"/>
      <c r="N614" s="4"/>
      <c r="O614" s="4"/>
      <c r="Q614" s="4"/>
      <c r="R614" s="4"/>
      <c r="S614" s="8"/>
      <c r="T614" s="4"/>
      <c r="U614" s="4"/>
    </row>
    <row r="615" spans="2:21" s="2" customFormat="1">
      <c r="B615" s="7"/>
      <c r="J615" s="8"/>
      <c r="L615" s="4"/>
      <c r="N615" s="4"/>
      <c r="O615" s="4"/>
      <c r="Q615" s="4"/>
      <c r="R615" s="4"/>
      <c r="S615" s="8"/>
      <c r="T615" s="4"/>
      <c r="U615" s="4"/>
    </row>
    <row r="616" spans="2:21" s="2" customFormat="1">
      <c r="B616" s="7"/>
      <c r="J616" s="8"/>
      <c r="L616" s="4"/>
      <c r="N616" s="4"/>
      <c r="O616" s="4"/>
      <c r="Q616" s="4"/>
      <c r="R616" s="4"/>
      <c r="S616" s="8"/>
      <c r="T616" s="4"/>
      <c r="U616" s="4"/>
    </row>
    <row r="617" spans="2:21" s="2" customFormat="1">
      <c r="B617" s="7"/>
      <c r="J617" s="8"/>
      <c r="L617" s="4"/>
      <c r="N617" s="4"/>
      <c r="O617" s="4"/>
      <c r="Q617" s="4"/>
      <c r="R617" s="4"/>
      <c r="S617" s="8"/>
      <c r="T617" s="4"/>
      <c r="U617" s="4"/>
    </row>
    <row r="618" spans="2:21" s="2" customFormat="1">
      <c r="B618" s="7"/>
      <c r="J618" s="8"/>
      <c r="L618" s="4"/>
      <c r="N618" s="4"/>
      <c r="O618" s="4"/>
      <c r="Q618" s="4"/>
      <c r="R618" s="4"/>
      <c r="S618" s="8"/>
      <c r="T618" s="4"/>
      <c r="U618" s="4"/>
    </row>
    <row r="619" spans="2:21" s="2" customFormat="1">
      <c r="B619" s="7"/>
      <c r="J619" s="8"/>
      <c r="L619" s="4"/>
      <c r="N619" s="4"/>
      <c r="O619" s="4"/>
      <c r="Q619" s="4"/>
      <c r="R619" s="4"/>
      <c r="S619" s="8"/>
      <c r="T619" s="4"/>
      <c r="U619" s="4"/>
    </row>
    <row r="620" spans="2:21" s="2" customFormat="1">
      <c r="B620" s="7"/>
      <c r="J620" s="8"/>
      <c r="L620" s="4"/>
      <c r="N620" s="4"/>
      <c r="O620" s="4"/>
      <c r="Q620" s="4"/>
      <c r="R620" s="4"/>
      <c r="S620" s="8"/>
      <c r="T620" s="4"/>
      <c r="U620" s="4"/>
    </row>
    <row r="621" spans="2:21" s="2" customFormat="1">
      <c r="B621" s="7"/>
      <c r="J621" s="8"/>
      <c r="L621" s="4"/>
      <c r="N621" s="4"/>
      <c r="O621" s="4"/>
      <c r="Q621" s="4"/>
      <c r="R621" s="4"/>
      <c r="S621" s="8"/>
      <c r="T621" s="4"/>
      <c r="U621" s="4"/>
    </row>
    <row r="622" spans="2:21" s="2" customFormat="1">
      <c r="B622" s="7"/>
      <c r="J622" s="8"/>
      <c r="L622" s="4"/>
      <c r="N622" s="4"/>
      <c r="O622" s="4"/>
      <c r="Q622" s="4"/>
      <c r="R622" s="4"/>
      <c r="S622" s="8"/>
      <c r="T622" s="4"/>
      <c r="U622" s="4"/>
    </row>
    <row r="623" spans="2:21" s="2" customFormat="1">
      <c r="B623" s="7"/>
      <c r="J623" s="8"/>
      <c r="L623" s="4"/>
      <c r="N623" s="4"/>
      <c r="O623" s="4"/>
      <c r="Q623" s="4"/>
      <c r="R623" s="4"/>
      <c r="S623" s="8"/>
      <c r="T623" s="4"/>
      <c r="U623" s="4"/>
    </row>
    <row r="624" spans="2:21" s="2" customFormat="1">
      <c r="B624" s="7"/>
      <c r="J624" s="8"/>
      <c r="L624" s="4"/>
      <c r="N624" s="4"/>
      <c r="O624" s="4"/>
      <c r="Q624" s="4"/>
      <c r="R624" s="4"/>
      <c r="S624" s="8"/>
      <c r="T624" s="4"/>
      <c r="U624" s="4"/>
    </row>
    <row r="625" spans="2:21" s="2" customFormat="1">
      <c r="B625" s="7"/>
      <c r="J625" s="8"/>
      <c r="L625" s="4"/>
      <c r="N625" s="4"/>
      <c r="O625" s="4"/>
      <c r="Q625" s="4"/>
      <c r="R625" s="4"/>
      <c r="S625" s="8"/>
      <c r="T625" s="4"/>
      <c r="U625" s="4"/>
    </row>
    <row r="626" spans="2:21" s="2" customFormat="1">
      <c r="B626" s="7"/>
      <c r="J626" s="8"/>
      <c r="L626" s="4"/>
      <c r="N626" s="4"/>
      <c r="O626" s="4"/>
      <c r="Q626" s="4"/>
      <c r="R626" s="4"/>
      <c r="S626" s="8"/>
      <c r="T626" s="4"/>
      <c r="U626" s="4"/>
    </row>
    <row r="627" spans="2:21" s="2" customFormat="1">
      <c r="B627" s="7"/>
      <c r="J627" s="8"/>
      <c r="L627" s="4"/>
      <c r="N627" s="4"/>
      <c r="O627" s="4"/>
      <c r="Q627" s="4"/>
      <c r="R627" s="4"/>
      <c r="S627" s="8"/>
      <c r="T627" s="4"/>
      <c r="U627" s="4"/>
    </row>
    <row r="628" spans="2:21" s="2" customFormat="1">
      <c r="B628" s="7"/>
      <c r="J628" s="8"/>
      <c r="L628" s="4"/>
      <c r="N628" s="4"/>
      <c r="O628" s="4"/>
      <c r="Q628" s="4"/>
      <c r="R628" s="4"/>
      <c r="S628" s="8"/>
      <c r="T628" s="4"/>
      <c r="U628" s="4"/>
    </row>
    <row r="629" spans="2:21" s="2" customFormat="1">
      <c r="B629" s="7"/>
      <c r="J629" s="8"/>
      <c r="L629" s="4"/>
      <c r="N629" s="4"/>
      <c r="O629" s="4"/>
      <c r="Q629" s="4"/>
      <c r="R629" s="4"/>
      <c r="S629" s="8"/>
      <c r="T629" s="4"/>
      <c r="U629" s="4"/>
    </row>
    <row r="630" spans="2:21" s="2" customFormat="1">
      <c r="B630" s="7"/>
      <c r="J630" s="8"/>
      <c r="L630" s="4"/>
      <c r="N630" s="4"/>
      <c r="O630" s="4"/>
      <c r="Q630" s="4"/>
      <c r="R630" s="4"/>
      <c r="S630" s="8"/>
      <c r="T630" s="4"/>
      <c r="U630" s="4"/>
    </row>
    <row r="631" spans="2:21" s="2" customFormat="1">
      <c r="B631" s="7"/>
      <c r="J631" s="8"/>
      <c r="L631" s="4"/>
      <c r="N631" s="4"/>
      <c r="O631" s="4"/>
      <c r="Q631" s="4"/>
      <c r="R631" s="4"/>
      <c r="S631" s="8"/>
      <c r="T631" s="4"/>
      <c r="U631" s="4"/>
    </row>
    <row r="632" spans="2:21" s="2" customFormat="1">
      <c r="B632" s="7"/>
      <c r="J632" s="8"/>
      <c r="L632" s="4"/>
      <c r="N632" s="4"/>
      <c r="O632" s="4"/>
      <c r="Q632" s="4"/>
      <c r="R632" s="4"/>
      <c r="S632" s="8"/>
      <c r="T632" s="4"/>
      <c r="U632" s="4"/>
    </row>
    <row r="633" spans="2:21" s="2" customFormat="1">
      <c r="B633" s="7"/>
      <c r="J633" s="8"/>
      <c r="L633" s="4"/>
      <c r="N633" s="4"/>
      <c r="O633" s="4"/>
      <c r="Q633" s="4"/>
      <c r="R633" s="4"/>
      <c r="S633" s="8"/>
      <c r="T633" s="4"/>
      <c r="U633" s="4"/>
    </row>
    <row r="634" spans="2:21" s="2" customFormat="1">
      <c r="B634" s="7"/>
      <c r="J634" s="8"/>
      <c r="L634" s="4"/>
      <c r="N634" s="4"/>
      <c r="O634" s="4"/>
      <c r="Q634" s="4"/>
      <c r="R634" s="4"/>
      <c r="S634" s="8"/>
      <c r="T634" s="4"/>
      <c r="U634" s="4"/>
    </row>
    <row r="635" spans="2:21" s="2" customFormat="1">
      <c r="B635" s="7"/>
      <c r="J635" s="8"/>
      <c r="L635" s="4"/>
      <c r="N635" s="4"/>
      <c r="O635" s="4"/>
      <c r="Q635" s="4"/>
      <c r="R635" s="4"/>
      <c r="S635" s="8"/>
      <c r="T635" s="4"/>
      <c r="U635" s="4"/>
    </row>
    <row r="636" spans="2:21" s="2" customFormat="1">
      <c r="B636" s="7"/>
      <c r="J636" s="8"/>
      <c r="L636" s="4"/>
      <c r="N636" s="4"/>
      <c r="O636" s="4"/>
      <c r="Q636" s="4"/>
      <c r="R636" s="4"/>
      <c r="S636" s="8"/>
      <c r="T636" s="4"/>
      <c r="U636" s="4"/>
    </row>
    <row r="637" spans="2:21" s="2" customFormat="1">
      <c r="B637" s="7"/>
      <c r="J637" s="8"/>
      <c r="L637" s="4"/>
      <c r="N637" s="4"/>
      <c r="O637" s="4"/>
      <c r="Q637" s="4"/>
      <c r="R637" s="4"/>
      <c r="S637" s="8"/>
      <c r="T637" s="4"/>
      <c r="U637" s="4"/>
    </row>
    <row r="638" spans="2:21" s="2" customFormat="1">
      <c r="B638" s="7"/>
      <c r="J638" s="8"/>
      <c r="L638" s="4"/>
      <c r="N638" s="4"/>
      <c r="O638" s="4"/>
      <c r="Q638" s="4"/>
      <c r="R638" s="4"/>
      <c r="S638" s="8"/>
      <c r="T638" s="4"/>
      <c r="U638" s="4"/>
    </row>
    <row r="639" spans="2:21" s="2" customFormat="1">
      <c r="B639" s="7"/>
      <c r="J639" s="8"/>
      <c r="L639" s="4"/>
      <c r="N639" s="4"/>
      <c r="O639" s="4"/>
      <c r="Q639" s="4"/>
      <c r="R639" s="4"/>
      <c r="S639" s="8"/>
      <c r="T639" s="4"/>
      <c r="U639" s="4"/>
    </row>
    <row r="640" spans="2:21" s="2" customFormat="1">
      <c r="B640" s="7"/>
      <c r="J640" s="8"/>
      <c r="L640" s="4"/>
      <c r="N640" s="4"/>
      <c r="O640" s="4"/>
      <c r="Q640" s="4"/>
      <c r="R640" s="4"/>
      <c r="S640" s="8"/>
      <c r="T640" s="4"/>
      <c r="U640" s="4"/>
    </row>
    <row r="641" spans="2:21" s="2" customFormat="1">
      <c r="B641" s="7"/>
      <c r="J641" s="8"/>
      <c r="L641" s="4"/>
      <c r="N641" s="4"/>
      <c r="O641" s="4"/>
      <c r="Q641" s="4"/>
      <c r="R641" s="4"/>
      <c r="S641" s="8"/>
      <c r="T641" s="4"/>
      <c r="U641" s="4"/>
    </row>
    <row r="642" spans="2:21" s="2" customFormat="1">
      <c r="B642" s="7"/>
      <c r="J642" s="8"/>
      <c r="L642" s="4"/>
      <c r="N642" s="4"/>
      <c r="O642" s="4"/>
      <c r="Q642" s="4"/>
      <c r="R642" s="4"/>
      <c r="S642" s="8"/>
      <c r="T642" s="4"/>
      <c r="U642" s="4"/>
    </row>
    <row r="643" spans="2:21" s="2" customFormat="1">
      <c r="B643" s="7"/>
      <c r="J643" s="8"/>
      <c r="L643" s="4"/>
      <c r="N643" s="4"/>
      <c r="O643" s="4"/>
      <c r="Q643" s="4"/>
      <c r="R643" s="4"/>
      <c r="S643" s="8"/>
      <c r="T643" s="4"/>
      <c r="U643" s="4"/>
    </row>
    <row r="644" spans="2:21" s="2" customFormat="1">
      <c r="B644" s="7"/>
      <c r="J644" s="8"/>
      <c r="L644" s="4"/>
      <c r="N644" s="4"/>
      <c r="O644" s="4"/>
      <c r="Q644" s="4"/>
      <c r="R644" s="4"/>
      <c r="S644" s="8"/>
      <c r="T644" s="4"/>
      <c r="U644" s="4"/>
    </row>
    <row r="645" spans="2:21" s="2" customFormat="1">
      <c r="B645" s="7"/>
      <c r="J645" s="8"/>
      <c r="L645" s="4"/>
      <c r="N645" s="4"/>
      <c r="O645" s="4"/>
      <c r="Q645" s="4"/>
      <c r="R645" s="4"/>
      <c r="S645" s="8"/>
      <c r="T645" s="4"/>
      <c r="U645" s="4"/>
    </row>
    <row r="646" spans="2:21" s="2" customFormat="1">
      <c r="B646" s="7"/>
      <c r="J646" s="8"/>
      <c r="L646" s="4"/>
      <c r="N646" s="4"/>
      <c r="O646" s="4"/>
      <c r="Q646" s="4"/>
      <c r="R646" s="4"/>
      <c r="S646" s="8"/>
      <c r="T646" s="4"/>
      <c r="U646" s="4"/>
    </row>
    <row r="647" spans="2:21" s="2" customFormat="1">
      <c r="B647" s="7"/>
      <c r="J647" s="8"/>
      <c r="L647" s="4"/>
      <c r="N647" s="4"/>
      <c r="O647" s="4"/>
      <c r="Q647" s="4"/>
      <c r="R647" s="4"/>
      <c r="S647" s="8"/>
      <c r="T647" s="4"/>
      <c r="U647" s="4"/>
    </row>
    <row r="648" spans="2:21" s="2" customFormat="1">
      <c r="B648" s="7"/>
      <c r="J648" s="8"/>
      <c r="L648" s="4"/>
      <c r="N648" s="4"/>
      <c r="O648" s="4"/>
      <c r="Q648" s="4"/>
      <c r="R648" s="4"/>
      <c r="S648" s="8"/>
      <c r="T648" s="4"/>
      <c r="U648" s="4"/>
    </row>
    <row r="649" spans="2:21" s="2" customFormat="1">
      <c r="B649" s="7"/>
      <c r="J649" s="8"/>
      <c r="L649" s="4"/>
      <c r="N649" s="4"/>
      <c r="O649" s="4"/>
      <c r="Q649" s="4"/>
      <c r="R649" s="4"/>
      <c r="S649" s="8"/>
      <c r="T649" s="4"/>
      <c r="U649" s="4"/>
    </row>
    <row r="650" spans="2:21" s="2" customFormat="1">
      <c r="B650" s="7"/>
      <c r="J650" s="8"/>
      <c r="L650" s="4"/>
      <c r="N650" s="4"/>
      <c r="O650" s="4"/>
      <c r="Q650" s="4"/>
      <c r="R650" s="4"/>
      <c r="S650" s="8"/>
      <c r="T650" s="4"/>
      <c r="U650" s="4"/>
    </row>
    <row r="651" spans="2:21" s="2" customFormat="1">
      <c r="B651" s="7"/>
      <c r="J651" s="8"/>
      <c r="L651" s="4"/>
      <c r="N651" s="4"/>
      <c r="O651" s="4"/>
      <c r="Q651" s="4"/>
      <c r="R651" s="4"/>
      <c r="S651" s="8"/>
      <c r="T651" s="4"/>
      <c r="U651" s="4"/>
    </row>
    <row r="652" spans="2:21" s="2" customFormat="1">
      <c r="B652" s="7"/>
      <c r="J652" s="8"/>
      <c r="L652" s="4"/>
      <c r="N652" s="4"/>
      <c r="O652" s="4"/>
      <c r="Q652" s="4"/>
      <c r="R652" s="4"/>
      <c r="S652" s="8"/>
      <c r="T652" s="4"/>
      <c r="U652" s="4"/>
    </row>
    <row r="653" spans="2:21" s="2" customFormat="1">
      <c r="B653" s="7"/>
      <c r="J653" s="8"/>
      <c r="L653" s="4"/>
      <c r="N653" s="4"/>
      <c r="O653" s="4"/>
      <c r="Q653" s="4"/>
      <c r="R653" s="4"/>
      <c r="S653" s="8"/>
      <c r="T653" s="4"/>
      <c r="U653" s="4"/>
    </row>
    <row r="654" spans="2:21" s="2" customFormat="1">
      <c r="B654" s="7"/>
      <c r="J654" s="8"/>
      <c r="L654" s="4"/>
      <c r="N654" s="4"/>
      <c r="O654" s="4"/>
      <c r="Q654" s="4"/>
      <c r="R654" s="4"/>
      <c r="S654" s="8"/>
      <c r="T654" s="4"/>
      <c r="U654" s="4"/>
    </row>
    <row r="655" spans="2:21" s="2" customFormat="1">
      <c r="B655" s="7"/>
      <c r="J655" s="8"/>
      <c r="L655" s="4"/>
      <c r="N655" s="4"/>
      <c r="O655" s="4"/>
      <c r="Q655" s="4"/>
      <c r="R655" s="4"/>
      <c r="S655" s="8"/>
      <c r="T655" s="4"/>
      <c r="U655" s="4"/>
    </row>
    <row r="656" spans="2:21" s="2" customFormat="1">
      <c r="B656" s="7"/>
      <c r="J656" s="8"/>
      <c r="L656" s="4"/>
      <c r="N656" s="4"/>
      <c r="O656" s="4"/>
      <c r="Q656" s="4"/>
      <c r="R656" s="4"/>
      <c r="S656" s="8"/>
      <c r="T656" s="4"/>
      <c r="U656" s="4"/>
    </row>
    <row r="657" spans="2:21" s="2" customFormat="1">
      <c r="B657" s="7"/>
      <c r="J657" s="8"/>
      <c r="L657" s="4"/>
      <c r="N657" s="4"/>
      <c r="O657" s="4"/>
      <c r="Q657" s="4"/>
      <c r="R657" s="4"/>
      <c r="S657" s="8"/>
      <c r="T657" s="4"/>
      <c r="U657" s="4"/>
    </row>
    <row r="658" spans="2:21" s="2" customFormat="1">
      <c r="B658" s="7"/>
      <c r="J658" s="8"/>
      <c r="L658" s="4"/>
      <c r="N658" s="4"/>
      <c r="O658" s="4"/>
      <c r="Q658" s="4"/>
      <c r="R658" s="4"/>
      <c r="S658" s="8"/>
      <c r="T658" s="4"/>
      <c r="U658" s="4"/>
    </row>
    <row r="659" spans="2:21" s="2" customFormat="1">
      <c r="B659" s="7"/>
      <c r="J659" s="8"/>
      <c r="L659" s="4"/>
      <c r="N659" s="4"/>
      <c r="O659" s="4"/>
      <c r="Q659" s="4"/>
      <c r="R659" s="4"/>
      <c r="S659" s="8"/>
      <c r="T659" s="4"/>
      <c r="U659" s="4"/>
    </row>
    <row r="660" spans="2:21" s="2" customFormat="1">
      <c r="B660" s="7"/>
      <c r="J660" s="8"/>
      <c r="L660" s="4"/>
      <c r="N660" s="4"/>
      <c r="O660" s="4"/>
      <c r="Q660" s="4"/>
      <c r="R660" s="4"/>
      <c r="S660" s="8"/>
      <c r="T660" s="4"/>
      <c r="U660" s="4"/>
    </row>
    <row r="661" spans="2:21" s="2" customFormat="1">
      <c r="B661" s="7"/>
      <c r="J661" s="8"/>
      <c r="L661" s="4"/>
      <c r="N661" s="4"/>
      <c r="O661" s="4"/>
      <c r="Q661" s="4"/>
      <c r="R661" s="4"/>
      <c r="S661" s="8"/>
      <c r="T661" s="4"/>
      <c r="U661" s="4"/>
    </row>
    <row r="662" spans="2:21" s="2" customFormat="1">
      <c r="B662" s="7"/>
      <c r="J662" s="8"/>
      <c r="L662" s="4"/>
      <c r="N662" s="4"/>
      <c r="O662" s="4"/>
      <c r="Q662" s="4"/>
      <c r="R662" s="4"/>
      <c r="S662" s="8"/>
      <c r="T662" s="4"/>
      <c r="U662" s="4"/>
    </row>
    <row r="663" spans="2:21" s="2" customFormat="1">
      <c r="B663" s="7"/>
      <c r="J663" s="8"/>
      <c r="L663" s="4"/>
      <c r="N663" s="4"/>
      <c r="O663" s="4"/>
      <c r="Q663" s="4"/>
      <c r="R663" s="4"/>
      <c r="S663" s="8"/>
      <c r="T663" s="4"/>
      <c r="U663" s="4"/>
    </row>
    <row r="664" spans="2:21" s="2" customFormat="1">
      <c r="B664" s="7"/>
      <c r="J664" s="8"/>
      <c r="L664" s="4"/>
      <c r="N664" s="4"/>
      <c r="O664" s="4"/>
      <c r="Q664" s="4"/>
      <c r="R664" s="4"/>
      <c r="S664" s="8"/>
      <c r="T664" s="4"/>
      <c r="U664" s="4"/>
    </row>
    <row r="665" spans="2:21" s="2" customFormat="1">
      <c r="B665" s="7"/>
      <c r="J665" s="8"/>
      <c r="L665" s="4"/>
      <c r="N665" s="4"/>
      <c r="O665" s="4"/>
      <c r="Q665" s="4"/>
      <c r="R665" s="4"/>
      <c r="S665" s="8"/>
      <c r="T665" s="4"/>
      <c r="U665" s="4"/>
    </row>
    <row r="666" spans="2:21" s="2" customFormat="1">
      <c r="B666" s="7"/>
      <c r="J666" s="8"/>
      <c r="L666" s="4"/>
      <c r="N666" s="4"/>
      <c r="O666" s="4"/>
      <c r="Q666" s="4"/>
      <c r="R666" s="4"/>
      <c r="S666" s="8"/>
      <c r="T666" s="4"/>
      <c r="U666" s="4"/>
    </row>
    <row r="667" spans="2:21" s="2" customFormat="1">
      <c r="B667" s="7"/>
      <c r="J667" s="8"/>
      <c r="L667" s="4"/>
      <c r="N667" s="4"/>
      <c r="O667" s="4"/>
      <c r="Q667" s="4"/>
      <c r="R667" s="4"/>
      <c r="S667" s="8"/>
      <c r="T667" s="4"/>
      <c r="U667" s="4"/>
    </row>
    <row r="668" spans="2:21" s="2" customFormat="1">
      <c r="B668" s="7"/>
      <c r="J668" s="8"/>
      <c r="L668" s="4"/>
      <c r="N668" s="4"/>
      <c r="O668" s="4"/>
      <c r="Q668" s="4"/>
      <c r="R668" s="4"/>
      <c r="S668" s="8"/>
      <c r="T668" s="4"/>
      <c r="U668" s="4"/>
    </row>
    <row r="669" spans="2:21" s="2" customFormat="1">
      <c r="B669" s="7"/>
      <c r="J669" s="8"/>
      <c r="L669" s="4"/>
      <c r="N669" s="4"/>
      <c r="O669" s="4"/>
      <c r="Q669" s="4"/>
      <c r="R669" s="4"/>
      <c r="S669" s="8"/>
      <c r="T669" s="4"/>
      <c r="U669" s="4"/>
    </row>
    <row r="670" spans="2:21" s="2" customFormat="1">
      <c r="B670" s="7"/>
      <c r="J670" s="8"/>
      <c r="L670" s="4"/>
      <c r="N670" s="4"/>
      <c r="O670" s="4"/>
      <c r="Q670" s="4"/>
      <c r="R670" s="4"/>
      <c r="S670" s="8"/>
      <c r="T670" s="4"/>
      <c r="U670" s="4"/>
    </row>
    <row r="671" spans="2:21" s="2" customFormat="1">
      <c r="B671" s="7"/>
      <c r="J671" s="8"/>
      <c r="L671" s="4"/>
      <c r="N671" s="4"/>
      <c r="O671" s="4"/>
      <c r="Q671" s="4"/>
      <c r="R671" s="4"/>
      <c r="S671" s="8"/>
      <c r="T671" s="4"/>
      <c r="U671" s="4"/>
    </row>
    <row r="672" spans="2:21" s="2" customFormat="1">
      <c r="B672" s="7"/>
      <c r="J672" s="8"/>
      <c r="L672" s="4"/>
      <c r="N672" s="4"/>
      <c r="O672" s="4"/>
      <c r="Q672" s="4"/>
      <c r="R672" s="4"/>
      <c r="S672" s="8"/>
      <c r="T672" s="4"/>
      <c r="U672" s="4"/>
    </row>
    <row r="673" spans="2:21" s="2" customFormat="1">
      <c r="B673" s="7"/>
      <c r="J673" s="8"/>
      <c r="L673" s="4"/>
      <c r="N673" s="4"/>
      <c r="O673" s="4"/>
      <c r="Q673" s="4"/>
      <c r="R673" s="4"/>
      <c r="S673" s="8"/>
      <c r="T673" s="4"/>
      <c r="U673" s="4"/>
    </row>
    <row r="674" spans="2:21" s="2" customFormat="1">
      <c r="B674" s="7"/>
      <c r="J674" s="8"/>
      <c r="L674" s="4"/>
      <c r="N674" s="4"/>
      <c r="O674" s="4"/>
      <c r="Q674" s="4"/>
      <c r="R674" s="4"/>
      <c r="S674" s="8"/>
      <c r="T674" s="4"/>
      <c r="U674" s="4"/>
    </row>
    <row r="675" spans="2:21" s="2" customFormat="1">
      <c r="B675" s="7"/>
      <c r="J675" s="8"/>
      <c r="L675" s="4"/>
      <c r="N675" s="4"/>
      <c r="O675" s="4"/>
      <c r="Q675" s="4"/>
      <c r="R675" s="4"/>
      <c r="S675" s="8"/>
      <c r="T675" s="4"/>
      <c r="U675" s="4"/>
    </row>
    <row r="676" spans="2:21" s="2" customFormat="1">
      <c r="B676" s="7"/>
      <c r="J676" s="8"/>
      <c r="L676" s="4"/>
      <c r="N676" s="4"/>
      <c r="O676" s="4"/>
      <c r="Q676" s="4"/>
      <c r="R676" s="4"/>
      <c r="S676" s="8"/>
      <c r="T676" s="4"/>
      <c r="U676" s="4"/>
    </row>
    <row r="677" spans="2:21" s="2" customFormat="1">
      <c r="B677" s="7"/>
      <c r="J677" s="8"/>
      <c r="L677" s="4"/>
      <c r="N677" s="4"/>
      <c r="O677" s="4"/>
      <c r="Q677" s="4"/>
      <c r="R677" s="4"/>
      <c r="S677" s="8"/>
      <c r="T677" s="4"/>
      <c r="U677" s="4"/>
    </row>
    <row r="678" spans="2:21" s="2" customFormat="1">
      <c r="B678" s="7"/>
      <c r="J678" s="8"/>
      <c r="L678" s="4"/>
      <c r="N678" s="4"/>
      <c r="O678" s="4"/>
      <c r="Q678" s="4"/>
      <c r="R678" s="4"/>
      <c r="S678" s="8"/>
      <c r="T678" s="4"/>
      <c r="U678" s="4"/>
    </row>
    <row r="679" spans="2:21" s="2" customFormat="1">
      <c r="B679" s="7"/>
      <c r="J679" s="8"/>
      <c r="L679" s="4"/>
      <c r="N679" s="4"/>
      <c r="O679" s="4"/>
      <c r="Q679" s="4"/>
      <c r="R679" s="4"/>
      <c r="S679" s="8"/>
      <c r="T679" s="4"/>
      <c r="U679" s="4"/>
    </row>
    <row r="680" spans="2:21" s="2" customFormat="1">
      <c r="B680" s="7"/>
      <c r="J680" s="8"/>
      <c r="L680" s="4"/>
      <c r="N680" s="4"/>
      <c r="O680" s="4"/>
      <c r="Q680" s="4"/>
      <c r="R680" s="4"/>
      <c r="S680" s="8"/>
      <c r="T680" s="4"/>
      <c r="U680" s="4"/>
    </row>
    <row r="681" spans="2:21" s="2" customFormat="1">
      <c r="B681" s="7"/>
      <c r="J681" s="8"/>
      <c r="L681" s="4"/>
      <c r="N681" s="4"/>
      <c r="O681" s="4"/>
      <c r="Q681" s="4"/>
      <c r="R681" s="4"/>
      <c r="S681" s="8"/>
      <c r="T681" s="4"/>
      <c r="U681" s="4"/>
    </row>
    <row r="682" spans="2:21" s="2" customFormat="1">
      <c r="B682" s="7"/>
      <c r="J682" s="8"/>
      <c r="L682" s="4"/>
      <c r="N682" s="4"/>
      <c r="O682" s="4"/>
      <c r="Q682" s="4"/>
      <c r="R682" s="4"/>
      <c r="S682" s="8"/>
      <c r="T682" s="4"/>
      <c r="U682" s="4"/>
    </row>
    <row r="683" spans="2:21" s="2" customFormat="1">
      <c r="B683" s="7"/>
      <c r="J683" s="8"/>
      <c r="L683" s="4"/>
      <c r="N683" s="4"/>
      <c r="O683" s="4"/>
      <c r="Q683" s="4"/>
      <c r="R683" s="4"/>
      <c r="S683" s="8"/>
      <c r="T683" s="4"/>
      <c r="U683" s="4"/>
    </row>
    <row r="684" spans="2:21" s="2" customFormat="1">
      <c r="B684" s="7"/>
      <c r="J684" s="8"/>
      <c r="L684" s="4"/>
      <c r="N684" s="4"/>
      <c r="O684" s="4"/>
      <c r="Q684" s="4"/>
      <c r="R684" s="4"/>
      <c r="S684" s="8"/>
      <c r="T684" s="4"/>
      <c r="U684" s="4"/>
    </row>
    <row r="685" spans="2:21" s="2" customFormat="1">
      <c r="B685" s="7"/>
      <c r="J685" s="8"/>
      <c r="L685" s="4"/>
      <c r="N685" s="4"/>
      <c r="O685" s="4"/>
      <c r="Q685" s="4"/>
      <c r="R685" s="4"/>
      <c r="S685" s="8"/>
      <c r="T685" s="4"/>
      <c r="U685" s="4"/>
    </row>
    <row r="686" spans="2:21" s="2" customFormat="1">
      <c r="B686" s="7"/>
      <c r="J686" s="8"/>
      <c r="L686" s="4"/>
      <c r="N686" s="4"/>
      <c r="O686" s="4"/>
      <c r="Q686" s="4"/>
      <c r="R686" s="4"/>
      <c r="S686" s="8"/>
      <c r="T686" s="4"/>
      <c r="U686" s="4"/>
    </row>
    <row r="687" spans="2:21" s="2" customFormat="1">
      <c r="B687" s="7"/>
      <c r="J687" s="8"/>
      <c r="L687" s="4"/>
      <c r="N687" s="4"/>
      <c r="O687" s="4"/>
      <c r="Q687" s="4"/>
      <c r="R687" s="4"/>
      <c r="S687" s="8"/>
      <c r="T687" s="4"/>
      <c r="U687" s="4"/>
    </row>
    <row r="688" spans="2:21" s="2" customFormat="1">
      <c r="B688" s="7"/>
      <c r="J688" s="8"/>
      <c r="L688" s="4"/>
      <c r="N688" s="4"/>
      <c r="O688" s="4"/>
      <c r="Q688" s="4"/>
      <c r="R688" s="4"/>
      <c r="S688" s="8"/>
      <c r="T688" s="4"/>
      <c r="U688" s="4"/>
    </row>
    <row r="689" spans="2:21" s="2" customFormat="1">
      <c r="B689" s="7"/>
      <c r="J689" s="8"/>
      <c r="L689" s="4"/>
      <c r="N689" s="4"/>
      <c r="O689" s="4"/>
      <c r="Q689" s="4"/>
      <c r="R689" s="4"/>
      <c r="S689" s="8"/>
      <c r="T689" s="4"/>
      <c r="U689" s="4"/>
    </row>
    <row r="690" spans="2:21" s="2" customFormat="1">
      <c r="B690" s="7"/>
      <c r="J690" s="8"/>
      <c r="L690" s="4"/>
      <c r="N690" s="4"/>
      <c r="O690" s="4"/>
      <c r="Q690" s="4"/>
      <c r="R690" s="4"/>
      <c r="S690" s="8"/>
      <c r="T690" s="4"/>
      <c r="U690" s="4"/>
    </row>
    <row r="691" spans="2:21" s="2" customFormat="1">
      <c r="B691" s="7"/>
      <c r="J691" s="8"/>
      <c r="L691" s="4"/>
      <c r="N691" s="4"/>
      <c r="O691" s="4"/>
      <c r="Q691" s="4"/>
      <c r="R691" s="4"/>
      <c r="S691" s="8"/>
      <c r="T691" s="4"/>
      <c r="U691" s="4"/>
    </row>
    <row r="692" spans="2:21" s="2" customFormat="1">
      <c r="B692" s="7"/>
      <c r="J692" s="8"/>
      <c r="L692" s="4"/>
      <c r="N692" s="4"/>
      <c r="O692" s="4"/>
      <c r="Q692" s="4"/>
      <c r="R692" s="4"/>
      <c r="S692" s="8"/>
      <c r="T692" s="4"/>
      <c r="U692" s="4"/>
    </row>
  </sheetData>
  <customSheetViews>
    <customSheetView guid="{DEC7EF9F-79FC-4F5C-A9F4-5511C75973A4}" showPageBreaks="1" printArea="1" hiddenRows="1" view="pageBreakPreview">
      <pane xSplit="6" ySplit="9" topLeftCell="G101" activePane="bottomRight" state="frozen"/>
      <selection pane="bottomRight" activeCell="G103" sqref="G103"/>
      <colBreaks count="2" manualBreakCount="2">
        <brk id="12" max="242" man="1"/>
        <brk id="18" max="242" man="1"/>
      </colBreaks>
      <pageMargins left="0.23622047244094491" right="0.23622047244094491" top="0.74803149606299213" bottom="0.74803149606299213" header="0.31496062992125984" footer="0.31496062992125984"/>
      <pageSetup paperSize="9" scale="60" fitToHeight="0" orientation="landscape" r:id="rId1"/>
    </customSheetView>
    <customSheetView guid="{D701594E-858F-4201-855B-25962822B48B}" scale="65" showPageBreaks="1" printArea="1" hiddenRows="1">
      <pane xSplit="6" ySplit="9" topLeftCell="G77" activePane="bottomRight" state="frozen"/>
      <selection pane="bottomRight" activeCell="A79" sqref="A79"/>
      <colBreaks count="2" manualBreakCount="2">
        <brk id="12" max="242" man="1"/>
        <brk id="18" max="242" man="1"/>
      </colBreaks>
      <pageMargins left="0.23622047244094491" right="0.23622047244094491" top="0.74803149606299213" bottom="0.74803149606299213" header="0.31496062992125984" footer="0.31496062992125984"/>
      <pageSetup paperSize="9" scale="60" fitToHeight="0" orientation="landscape" r:id="rId2"/>
    </customSheetView>
    <customSheetView guid="{32AAAF0A-123E-4325-9966-5C2F7612E5DF}" scale="70" showPageBreaks="1" printArea="1" hiddenRows="1" view="pageBreakPreview">
      <pane xSplit="6" ySplit="9" topLeftCell="G10" activePane="bottomRight" state="frozen"/>
      <selection pane="bottomRight" activeCell="I13" sqref="I13"/>
      <colBreaks count="2" manualBreakCount="2">
        <brk id="12" max="242" man="1"/>
        <brk id="18" max="242" man="1"/>
      </colBreaks>
      <pageMargins left="0.23622047244094491" right="0.23622047244094491" top="0.74803149606299213" bottom="0.74803149606299213" header="0.31496062992125984" footer="0.31496062992125984"/>
      <pageSetup paperSize="9" scale="60" fitToHeight="0" orientation="landscape" r:id="rId3"/>
    </customSheetView>
  </customSheetViews>
  <mergeCells count="106">
    <mergeCell ref="I1:L1"/>
    <mergeCell ref="A2:L2"/>
    <mergeCell ref="Q4:R4"/>
    <mergeCell ref="V4:W4"/>
    <mergeCell ref="D5:D8"/>
    <mergeCell ref="E5:E8"/>
    <mergeCell ref="G7:G8"/>
    <mergeCell ref="H7:I7"/>
    <mergeCell ref="J5:L6"/>
    <mergeCell ref="S5:U6"/>
    <mergeCell ref="S7:S8"/>
    <mergeCell ref="T7:U7"/>
    <mergeCell ref="V5:W5"/>
    <mergeCell ref="V6:V8"/>
    <mergeCell ref="W6:W8"/>
    <mergeCell ref="J7:J8"/>
    <mergeCell ref="K7:L7"/>
    <mergeCell ref="G5:I6"/>
    <mergeCell ref="A90:F90"/>
    <mergeCell ref="A13:F13"/>
    <mergeCell ref="A5:A8"/>
    <mergeCell ref="A14:F14"/>
    <mergeCell ref="A15:F15"/>
    <mergeCell ref="A16:F16"/>
    <mergeCell ref="A17:F17"/>
    <mergeCell ref="A12:F12"/>
    <mergeCell ref="A53:F53"/>
    <mergeCell ref="A54:F54"/>
    <mergeCell ref="A55:F55"/>
    <mergeCell ref="A56:F56"/>
    <mergeCell ref="A57:F57"/>
    <mergeCell ref="A10:F10"/>
    <mergeCell ref="A11:F11"/>
    <mergeCell ref="A51:F51"/>
    <mergeCell ref="A146:F146"/>
    <mergeCell ref="A91:F91"/>
    <mergeCell ref="A92:F92"/>
    <mergeCell ref="A95:F95"/>
    <mergeCell ref="A98:F98"/>
    <mergeCell ref="A99:F99"/>
    <mergeCell ref="A100:F100"/>
    <mergeCell ref="A101:F101"/>
    <mergeCell ref="A102:F102"/>
    <mergeCell ref="A118:F118"/>
    <mergeCell ref="A144:F144"/>
    <mergeCell ref="A145:F145"/>
    <mergeCell ref="A93:F93"/>
    <mergeCell ref="A115:F115"/>
    <mergeCell ref="A160:F160"/>
    <mergeCell ref="A169:F169"/>
    <mergeCell ref="A170:F170"/>
    <mergeCell ref="A171:F171"/>
    <mergeCell ref="A172:F172"/>
    <mergeCell ref="A150:F150"/>
    <mergeCell ref="A151:F151"/>
    <mergeCell ref="A152:F152"/>
    <mergeCell ref="A153:F153"/>
    <mergeCell ref="A154:F154"/>
    <mergeCell ref="A249:F249"/>
    <mergeCell ref="A250:F250"/>
    <mergeCell ref="B5:B8"/>
    <mergeCell ref="C5:C8"/>
    <mergeCell ref="F5:F8"/>
    <mergeCell ref="A234:F234"/>
    <mergeCell ref="A235:F235"/>
    <mergeCell ref="A242:F242"/>
    <mergeCell ref="A214:F214"/>
    <mergeCell ref="A215:F215"/>
    <mergeCell ref="A216:F216"/>
    <mergeCell ref="A217:F217"/>
    <mergeCell ref="A247:F247"/>
    <mergeCell ref="A248:F248"/>
    <mergeCell ref="A224:F224"/>
    <mergeCell ref="A225:F225"/>
    <mergeCell ref="A209:F209"/>
    <mergeCell ref="A175:F175"/>
    <mergeCell ref="A176:F176"/>
    <mergeCell ref="A177:F177"/>
    <mergeCell ref="A178:F178"/>
    <mergeCell ref="A179:F179"/>
    <mergeCell ref="A196:F196"/>
    <mergeCell ref="A173:F173"/>
    <mergeCell ref="A245:F245"/>
    <mergeCell ref="M5:O6"/>
    <mergeCell ref="M7:M8"/>
    <mergeCell ref="N7:O7"/>
    <mergeCell ref="P5:R6"/>
    <mergeCell ref="P7:P8"/>
    <mergeCell ref="Q7:R7"/>
    <mergeCell ref="A228:F228"/>
    <mergeCell ref="A232:F232"/>
    <mergeCell ref="A226:F226"/>
    <mergeCell ref="A227:F227"/>
    <mergeCell ref="A197:F197"/>
    <mergeCell ref="A198:F198"/>
    <mergeCell ref="A199:F199"/>
    <mergeCell ref="A200:F200"/>
    <mergeCell ref="A208:F208"/>
    <mergeCell ref="A165:F165"/>
    <mergeCell ref="A166:F166"/>
    <mergeCell ref="A147:F147"/>
    <mergeCell ref="A148:F148"/>
    <mergeCell ref="A156:F156"/>
    <mergeCell ref="A157:F157"/>
    <mergeCell ref="A158:F158"/>
    <mergeCell ref="A159:F159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4"/>
  <colBreaks count="2" manualBreakCount="2">
    <brk id="12" max="242" man="1"/>
    <brk id="18" max="2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DEC7EF9F-79FC-4F5C-A9F4-5511C75973A4}">
      <pageMargins left="0.7" right="0.7" top="0.75" bottom="0.75" header="0.3" footer="0.3"/>
    </customSheetView>
    <customSheetView guid="{D701594E-858F-4201-855B-25962822B48B}">
      <pageMargins left="0.7" right="0.7" top="0.75" bottom="0.75" header="0.3" footer="0.3"/>
    </customSheetView>
    <customSheetView guid="{32AAAF0A-123E-4325-9966-5C2F7612E5D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DEC7EF9F-79FC-4F5C-A9F4-5511C75973A4}">
      <pageMargins left="0.7" right="0.7" top="0.75" bottom="0.75" header="0.3" footer="0.3"/>
    </customSheetView>
    <customSheetView guid="{D701594E-858F-4201-855B-25962822B48B}">
      <pageMargins left="0.7" right="0.7" top="0.75" bottom="0.75" header="0.3" footer="0.3"/>
    </customSheetView>
    <customSheetView guid="{32AAAF0A-123E-4325-9966-5C2F7612E5D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2021-10-25T13:45:07Z</cp:lastPrinted>
  <dcterms:created xsi:type="dcterms:W3CDTF">2021-04-14T13:41:03Z</dcterms:created>
  <dcterms:modified xsi:type="dcterms:W3CDTF">2021-10-27T08:19:04Z</dcterms:modified>
</cp:coreProperties>
</file>